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<sst xmlns="http://schemas.openxmlformats.org/spreadsheetml/2006/main" count="2" uniqueCount="2">
  <si>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regiao</t>
  </si>
  <si>
    <t>pais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</si>
</sst>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IFERROR(__xludf.DUMMYFUNCTION("IMPORTHTML(""https://en.wikipedia.org/wiki/List_of_mobile_phone_brands_by_country"",""table"",1) "),"Region")</f>
        <v>Region</v>
      </c>
      <c r="B1" s="1" t="str">
        <f>IFERROR(__xludf.DUMMYFUNCTION("""COMPUTED_VALUE"""),"Country")</f>
        <v>Country</v>
      </c>
      <c r="C1" s="1" t="str">
        <f>IFERROR(__xludf.DUMMYFUNCTION("""COMPUTED_VALUE"""),"Brand")</f>
        <v>Brand</v>
      </c>
      <c r="D1" s="1" t="str">
        <f>IFERROR(__xludf.DUMMYFUNCTION("""COMPUTED_VALUE"""),"Notes")</f>
        <v>Notes</v>
      </c>
      <c r="E1" s="2" t="s">
        <v>0</v>
      </c>
      <c r="F1" s="2" t="s">
        <v>1</v>
      </c>
    </row>
    <row r="2">
      <c r="A2" s="1" t="str">
        <f>IFERROR(__xludf.DUMMYFUNCTION("""COMPUTED_VALUE"""),"Africa")</f>
        <v>Africa</v>
      </c>
      <c r="B2" s="1" t="str">
        <f>IFERROR(__xludf.DUMMYFUNCTION("""COMPUTED_VALUE"""),"Algeria")</f>
        <v>Algeria</v>
      </c>
      <c r="C2" s="1" t="str">
        <f>IFERROR(__xludf.DUMMYFUNCTION("""COMPUTED_VALUE"""),"Condor")</f>
        <v>Condor</v>
      </c>
      <c r="D2" s="1"/>
      <c r="E2" s="1" t="str">
        <f t="shared" ref="E2:F2" si="1">IF(A2 &lt;&gt; "", A2, E1)</f>
        <v>Africa</v>
      </c>
      <c r="F2" s="1" t="str">
        <f t="shared" si="1"/>
        <v>Algeria</v>
      </c>
    </row>
    <row r="3">
      <c r="A3" s="1" t="str">
        <f>IFERROR(__xludf.DUMMYFUNCTION("""COMPUTED_VALUE"""),"Asia")</f>
        <v>Asia</v>
      </c>
      <c r="B3" s="1" t="str">
        <f>IFERROR(__xludf.DUMMYFUNCTION("""COMPUTED_VALUE"""),"Bangladesh")</f>
        <v>Bangladesh</v>
      </c>
      <c r="C3" s="1" t="str">
        <f>IFERROR(__xludf.DUMMYFUNCTION("""COMPUTED_VALUE"""),"Walton")</f>
        <v>Walton</v>
      </c>
      <c r="D3" s="1"/>
      <c r="E3" s="1" t="str">
        <f t="shared" ref="E3:F3" si="2">IF(A3 &lt;&gt; "", A3, E2)</f>
        <v>Asia</v>
      </c>
      <c r="F3" s="1" t="str">
        <f t="shared" si="2"/>
        <v>Bangladesh</v>
      </c>
    </row>
    <row r="4">
      <c r="A4" s="1" t="str">
        <f>IFERROR(__xludf.DUMMYFUNCTION("""COMPUTED_VALUE"""),"Oceania")</f>
        <v>Oceania</v>
      </c>
      <c r="B4" s="1" t="str">
        <f>IFERROR(__xludf.DUMMYFUNCTION("""COMPUTED_VALUE"""),"Australia")</f>
        <v>Australia</v>
      </c>
      <c r="C4" s="1" t="str">
        <f>IFERROR(__xludf.DUMMYFUNCTION("""COMPUTED_VALUE"""),"Kogan")</f>
        <v>Kogan</v>
      </c>
      <c r="D4" s="1"/>
      <c r="E4" s="1" t="str">
        <f t="shared" ref="E4:F4" si="3">IF(A4 &lt;&gt; "", A4, E3)</f>
        <v>Oceania</v>
      </c>
      <c r="F4" s="1" t="str">
        <f t="shared" si="3"/>
        <v>Australia</v>
      </c>
    </row>
    <row r="5">
      <c r="A5" s="1" t="str">
        <f>IFERROR(__xludf.DUMMYFUNCTION("""COMPUTED_VALUE"""),"South America")</f>
        <v>South America</v>
      </c>
      <c r="B5" s="1" t="str">
        <f>IFERROR(__xludf.DUMMYFUNCTION("""COMPUTED_VALUE"""),"Brazil")</f>
        <v>Brazil</v>
      </c>
      <c r="C5" s="1" t="str">
        <f>IFERROR(__xludf.DUMMYFUNCTION("""COMPUTED_VALUE"""),"DL")</f>
        <v>DL</v>
      </c>
      <c r="D5" s="1"/>
      <c r="E5" s="1" t="str">
        <f t="shared" ref="E5:F5" si="4">IF(A5 &lt;&gt; "", A5, E4)</f>
        <v>South America</v>
      </c>
      <c r="F5" s="1" t="str">
        <f t="shared" si="4"/>
        <v>Brazil</v>
      </c>
    </row>
    <row r="6">
      <c r="A6" s="1"/>
      <c r="B6" s="1"/>
      <c r="C6" s="1" t="str">
        <f>IFERROR(__xludf.DUMMYFUNCTION("""COMPUTED_VALUE"""),"Gradiente")</f>
        <v>Gradiente</v>
      </c>
      <c r="D6" s="1"/>
      <c r="E6" s="1" t="str">
        <f t="shared" ref="E6:F6" si="5">IF(A6 &lt;&gt; "", A6, E5)</f>
        <v>South America</v>
      </c>
      <c r="F6" s="1" t="str">
        <f t="shared" si="5"/>
        <v>Brazil</v>
      </c>
    </row>
    <row r="7">
      <c r="A7" s="1"/>
      <c r="B7" s="1"/>
      <c r="C7" s="1" t="str">
        <f>IFERROR(__xludf.DUMMYFUNCTION("""COMPUTED_VALUE"""),"Multilaser")</f>
        <v>Multilaser</v>
      </c>
      <c r="D7" s="1"/>
      <c r="E7" s="1" t="str">
        <f t="shared" ref="E7:F7" si="6">IF(A7 &lt;&gt; "", A7, E6)</f>
        <v>South America</v>
      </c>
      <c r="F7" s="1" t="str">
        <f t="shared" si="6"/>
        <v>Brazil</v>
      </c>
    </row>
    <row r="8">
      <c r="A8" s="1"/>
      <c r="B8" s="1"/>
      <c r="C8" s="1" t="str">
        <f>IFERROR(__xludf.DUMMYFUNCTION("""COMPUTED_VALUE"""),"Positivo")</f>
        <v>Positivo</v>
      </c>
      <c r="D8" s="1"/>
      <c r="E8" s="1" t="str">
        <f t="shared" ref="E8:F8" si="7">IF(A8 &lt;&gt; "", A8, E7)</f>
        <v>South America</v>
      </c>
      <c r="F8" s="1" t="str">
        <f t="shared" si="7"/>
        <v>Brazil</v>
      </c>
    </row>
    <row r="9">
      <c r="A9" s="1" t="str">
        <f>IFERROR(__xludf.DUMMYFUNCTION("""COMPUTED_VALUE"""),"Asia")</f>
        <v>Asia</v>
      </c>
      <c r="B9" s="1" t="str">
        <f>IFERROR(__xludf.DUMMYFUNCTION("""COMPUTED_VALUE"""),"China")</f>
        <v>China</v>
      </c>
      <c r="C9" s="1" t="str">
        <f>IFERROR(__xludf.DUMMYFUNCTION("""COMPUTED_VALUE"""),"10.Or (Tenor)")</f>
        <v>10.Or (Tenor)</v>
      </c>
      <c r="D9" s="1" t="str">
        <f>IFERROR(__xludf.DUMMYFUNCTION("""COMPUTED_VALUE"""),"Manufactured by Huaqin Telecom Technology Co. Ltd.")</f>
        <v>Manufactured by Huaqin Telecom Technology Co. Ltd.</v>
      </c>
      <c r="E9" s="1" t="str">
        <f t="shared" ref="E9:F9" si="8">IF(A9 &lt;&gt; "", A9, E8)</f>
        <v>Asia</v>
      </c>
      <c r="F9" s="1" t="str">
        <f t="shared" si="8"/>
        <v>China</v>
      </c>
    </row>
    <row r="10">
      <c r="A10" s="1"/>
      <c r="B10" s="1"/>
      <c r="C10" s="1" t="str">
        <f>IFERROR(__xludf.DUMMYFUNCTION("""COMPUTED_VALUE"""),"Amoi")</f>
        <v>Amoi</v>
      </c>
      <c r="D10" s="1"/>
      <c r="E10" s="1" t="str">
        <f t="shared" ref="E10:F10" si="9">IF(A10 &lt;&gt; "", A10, E9)</f>
        <v>Asia</v>
      </c>
      <c r="F10" s="1" t="str">
        <f t="shared" si="9"/>
        <v>China</v>
      </c>
    </row>
    <row r="11">
      <c r="A11" s="1"/>
      <c r="B11" s="1"/>
      <c r="C11" s="1" t="str">
        <f>IFERROR(__xludf.DUMMYFUNCTION("""COMPUTED_VALUE"""),"BBK")</f>
        <v>BBK</v>
      </c>
      <c r="D11" s="1"/>
      <c r="E11" s="1" t="str">
        <f t="shared" ref="E11:F11" si="10">IF(A11 &lt;&gt; "", A11, E10)</f>
        <v>Asia</v>
      </c>
      <c r="F11" s="1" t="str">
        <f t="shared" si="10"/>
        <v>China</v>
      </c>
    </row>
    <row r="12">
      <c r="A12" s="1"/>
      <c r="B12" s="1"/>
      <c r="C12" s="1" t="str">
        <f>IFERROR(__xludf.DUMMYFUNCTION("""COMPUTED_VALUE"""),"Coolpad")</f>
        <v>Coolpad</v>
      </c>
      <c r="D12" s="1" t="str">
        <f>IFERROR(__xludf.DUMMYFUNCTION("""COMPUTED_VALUE"""),"Subsidiary of LeEco")</f>
        <v>Subsidiary of LeEco</v>
      </c>
      <c r="E12" s="1" t="str">
        <f t="shared" ref="E12:F12" si="11">IF(A12 &lt;&gt; "", A12, E11)</f>
        <v>Asia</v>
      </c>
      <c r="F12" s="1" t="str">
        <f t="shared" si="11"/>
        <v>China</v>
      </c>
    </row>
    <row r="13">
      <c r="A13" s="1"/>
      <c r="B13" s="1"/>
      <c r="C13" s="1" t="str">
        <f>IFERROR(__xludf.DUMMYFUNCTION("""COMPUTED_VALUE"""),"Cubot")</f>
        <v>Cubot</v>
      </c>
      <c r="D13" s="1"/>
      <c r="E13" s="1" t="str">
        <f t="shared" ref="E13:F13" si="12">IF(A13 &lt;&gt; "", A13, E12)</f>
        <v>Asia</v>
      </c>
      <c r="F13" s="1" t="str">
        <f t="shared" si="12"/>
        <v>China</v>
      </c>
    </row>
    <row r="14">
      <c r="A14" s="1"/>
      <c r="B14" s="1"/>
      <c r="C14" s="1" t="str">
        <f>IFERROR(__xludf.DUMMYFUNCTION("""COMPUTED_VALUE"""),"Gfive")</f>
        <v>Gfive</v>
      </c>
      <c r="D14" s="1"/>
      <c r="E14" s="1" t="str">
        <f t="shared" ref="E14:F14" si="13">IF(A14 &lt;&gt; "", A14, E13)</f>
        <v>Asia</v>
      </c>
      <c r="F14" s="1" t="str">
        <f t="shared" si="13"/>
        <v>China</v>
      </c>
    </row>
    <row r="15">
      <c r="A15" s="1"/>
      <c r="B15" s="1"/>
      <c r="C15" s="1" t="str">
        <f>IFERROR(__xludf.DUMMYFUNCTION("""COMPUTED_VALUE"""),"Haier")</f>
        <v>Haier</v>
      </c>
      <c r="D15" s="1"/>
      <c r="E15" s="1" t="str">
        <f t="shared" ref="E15:F15" si="14">IF(A15 &lt;&gt; "", A15, E14)</f>
        <v>Asia</v>
      </c>
      <c r="F15" s="1" t="str">
        <f t="shared" si="14"/>
        <v>China</v>
      </c>
    </row>
    <row r="16">
      <c r="A16" s="1"/>
      <c r="B16" s="1"/>
      <c r="C16" s="1" t="str">
        <f>IFERROR(__xludf.DUMMYFUNCTION("""COMPUTED_VALUE"""),"Hisense")</f>
        <v>Hisense</v>
      </c>
      <c r="D16" s="1"/>
      <c r="E16" s="1" t="str">
        <f t="shared" ref="E16:F16" si="15">IF(A16 &lt;&gt; "", A16, E15)</f>
        <v>Asia</v>
      </c>
      <c r="F16" s="1" t="str">
        <f t="shared" si="15"/>
        <v>China</v>
      </c>
    </row>
    <row r="17">
      <c r="A17" s="1"/>
      <c r="B17" s="1"/>
      <c r="C17" s="1" t="str">
        <f>IFERROR(__xludf.DUMMYFUNCTION("""COMPUTED_VALUE"""),"Honor")</f>
        <v>Honor</v>
      </c>
      <c r="D17" s="1" t="str">
        <f>IFERROR(__xludf.DUMMYFUNCTION("""COMPUTED_VALUE"""),"Owned by *Shenzhen Zhixin New Information Technology Co., Ltd.*")</f>
        <v>Owned by *Shenzhen Zhixin New Information Technology Co., Ltd.*</v>
      </c>
      <c r="E17" s="1" t="str">
        <f t="shared" ref="E17:F17" si="16">IF(A17 &lt;&gt; "", A17, E16)</f>
        <v>Asia</v>
      </c>
      <c r="F17" s="1" t="str">
        <f t="shared" si="16"/>
        <v>China</v>
      </c>
    </row>
    <row r="18">
      <c r="A18" s="1"/>
      <c r="B18" s="1"/>
      <c r="C18" s="1" t="str">
        <f>IFERROR(__xludf.DUMMYFUNCTION("""COMPUTED_VALUE"""),"Huawei")</f>
        <v>Huawei</v>
      </c>
      <c r="D18" s="1"/>
      <c r="E18" s="1" t="str">
        <f t="shared" ref="E18:F18" si="17">IF(A18 &lt;&gt; "", A18, E17)</f>
        <v>Asia</v>
      </c>
      <c r="F18" s="1" t="str">
        <f t="shared" si="17"/>
        <v>China</v>
      </c>
    </row>
    <row r="19">
      <c r="A19" s="1"/>
      <c r="B19" s="1"/>
      <c r="C19" s="1" t="str">
        <f>IFERROR(__xludf.DUMMYFUNCTION("""COMPUTED_VALUE"""),"Infinix")</f>
        <v>Infinix</v>
      </c>
      <c r="D19" s="1" t="str">
        <f>IFERROR(__xludf.DUMMYFUNCTION("""COMPUTED_VALUE"""),"Subsidiary of Transsion")</f>
        <v>Subsidiary of Transsion</v>
      </c>
      <c r="E19" s="1" t="str">
        <f t="shared" ref="E19:F19" si="18">IF(A19 &lt;&gt; "", A19, E18)</f>
        <v>Asia</v>
      </c>
      <c r="F19" s="1" t="str">
        <f t="shared" si="18"/>
        <v>China</v>
      </c>
    </row>
    <row r="20">
      <c r="A20" s="1"/>
      <c r="B20" s="1"/>
      <c r="C20" s="1" t="str">
        <f>IFERROR(__xludf.DUMMYFUNCTION("""COMPUTED_VALUE"""),"Itel Mobile")</f>
        <v>Itel Mobile</v>
      </c>
      <c r="D20" s="1" t="str">
        <f>IFERROR(__xludf.DUMMYFUNCTION("""COMPUTED_VALUE"""),"Subsidiary of Transsion")</f>
        <v>Subsidiary of Transsion</v>
      </c>
      <c r="E20" s="1" t="str">
        <f t="shared" ref="E20:F20" si="19">IF(A20 &lt;&gt; "", A20, E19)</f>
        <v>Asia</v>
      </c>
      <c r="F20" s="1" t="str">
        <f t="shared" si="19"/>
        <v>China</v>
      </c>
    </row>
    <row r="21">
      <c r="A21" s="1"/>
      <c r="B21" s="1"/>
      <c r="C21" s="1" t="str">
        <f>IFERROR(__xludf.DUMMYFUNCTION("""COMPUTED_VALUE"""),"iQOO")</f>
        <v>iQOO</v>
      </c>
      <c r="D21" s="1" t="str">
        <f>IFERROR(__xludf.DUMMYFUNCTION("""COMPUTED_VALUE"""),"Owned by Vivo, Subsidiary of BBK")</f>
        <v>Owned by Vivo, Subsidiary of BBK</v>
      </c>
      <c r="E21" s="1" t="str">
        <f t="shared" ref="E21:F21" si="20">IF(A21 &lt;&gt; "", A21, E20)</f>
        <v>Asia</v>
      </c>
      <c r="F21" s="1" t="str">
        <f t="shared" si="20"/>
        <v>China</v>
      </c>
    </row>
    <row r="22">
      <c r="A22" s="1"/>
      <c r="B22" s="1"/>
      <c r="C22" s="1" t="str">
        <f>IFERROR(__xludf.DUMMYFUNCTION("""COMPUTED_VALUE"""),"Konka")</f>
        <v>Konka</v>
      </c>
      <c r="D22" s="1"/>
      <c r="E22" s="1" t="str">
        <f t="shared" ref="E22:F22" si="21">IF(A22 &lt;&gt; "", A22, E21)</f>
        <v>Asia</v>
      </c>
      <c r="F22" s="1" t="str">
        <f t="shared" si="21"/>
        <v>China</v>
      </c>
    </row>
    <row r="23">
      <c r="A23" s="1"/>
      <c r="B23" s="1"/>
      <c r="C23" s="1" t="str">
        <f>IFERROR(__xludf.DUMMYFUNCTION("""COMPUTED_VALUE"""),"LeEco")</f>
        <v>LeEco</v>
      </c>
      <c r="D23" s="1"/>
      <c r="E23" s="1" t="str">
        <f t="shared" ref="E23:F23" si="22">IF(A23 &lt;&gt; "", A23, E22)</f>
        <v>Asia</v>
      </c>
      <c r="F23" s="1" t="str">
        <f t="shared" si="22"/>
        <v>China</v>
      </c>
    </row>
    <row r="24">
      <c r="A24" s="1"/>
      <c r="B24" s="1"/>
      <c r="C24" s="1" t="str">
        <f>IFERROR(__xludf.DUMMYFUNCTION("""COMPUTED_VALUE"""),"Meitu")</f>
        <v>Meitu</v>
      </c>
      <c r="D24" s="1"/>
      <c r="E24" s="1" t="str">
        <f t="shared" ref="E24:F24" si="23">IF(A24 &lt;&gt; "", A24, E23)</f>
        <v>Asia</v>
      </c>
      <c r="F24" s="1" t="str">
        <f t="shared" si="23"/>
        <v>China</v>
      </c>
    </row>
    <row r="25">
      <c r="A25" s="1"/>
      <c r="B25" s="1"/>
      <c r="C25" s="1" t="str">
        <f>IFERROR(__xludf.DUMMYFUNCTION("""COMPUTED_VALUE"""),"Meizu")</f>
        <v>Meizu</v>
      </c>
      <c r="D25" s="1"/>
      <c r="E25" s="1" t="str">
        <f t="shared" ref="E25:F25" si="24">IF(A25 &lt;&gt; "", A25, E24)</f>
        <v>Asia</v>
      </c>
      <c r="F25" s="1" t="str">
        <f t="shared" si="24"/>
        <v>China</v>
      </c>
    </row>
    <row r="26">
      <c r="A26" s="1"/>
      <c r="B26" s="1"/>
      <c r="C26" s="1" t="str">
        <f>IFERROR(__xludf.DUMMYFUNCTION("""COMPUTED_VALUE"""),"Ningbo Bird")</f>
        <v>Ningbo Bird</v>
      </c>
      <c r="D26" s="1"/>
      <c r="E26" s="1" t="str">
        <f t="shared" ref="E26:F26" si="25">IF(A26 &lt;&gt; "", A26, E25)</f>
        <v>Asia</v>
      </c>
      <c r="F26" s="1" t="str">
        <f t="shared" si="25"/>
        <v>China</v>
      </c>
    </row>
    <row r="27">
      <c r="A27" s="1"/>
      <c r="B27" s="1"/>
      <c r="C27" s="1" t="str">
        <f>IFERROR(__xludf.DUMMYFUNCTION("""COMPUTED_VALUE"""),"OnePlus")</f>
        <v>OnePlus</v>
      </c>
      <c r="D27" s="1" t="str">
        <f>IFERROR(__xludf.DUMMYFUNCTION("""COMPUTED_VALUE"""),"Owned by Oppo, Subsidiary of BBK")</f>
        <v>Owned by Oppo, Subsidiary of BBK</v>
      </c>
      <c r="E27" s="1" t="str">
        <f t="shared" ref="E27:F27" si="26">IF(A27 &lt;&gt; "", A27, E26)</f>
        <v>Asia</v>
      </c>
      <c r="F27" s="1" t="str">
        <f t="shared" si="26"/>
        <v>China</v>
      </c>
    </row>
    <row r="28">
      <c r="A28" s="1"/>
      <c r="B28" s="1"/>
      <c r="C28" s="1" t="str">
        <f>IFERROR(__xludf.DUMMYFUNCTION("""COMPUTED_VALUE"""),"Oppo")</f>
        <v>Oppo</v>
      </c>
      <c r="D28" s="1" t="str">
        <f>IFERROR(__xludf.DUMMYFUNCTION("""COMPUTED_VALUE"""),"Subsidiary of BBK")</f>
        <v>Subsidiary of BBK</v>
      </c>
      <c r="E28" s="1" t="str">
        <f t="shared" ref="E28:F28" si="27">IF(A28 &lt;&gt; "", A28, E27)</f>
        <v>Asia</v>
      </c>
      <c r="F28" s="1" t="str">
        <f t="shared" si="27"/>
        <v>China</v>
      </c>
    </row>
    <row r="29">
      <c r="A29" s="1"/>
      <c r="B29" s="1"/>
      <c r="C29" s="1" t="str">
        <f>IFERROR(__xludf.DUMMYFUNCTION("""COMPUTED_VALUE"""),"Realme")</f>
        <v>Realme</v>
      </c>
      <c r="D29" s="1"/>
      <c r="E29" s="1" t="str">
        <f t="shared" ref="E29:F29" si="28">IF(A29 &lt;&gt; "", A29, E28)</f>
        <v>Asia</v>
      </c>
      <c r="F29" s="1" t="str">
        <f t="shared" si="28"/>
        <v>China</v>
      </c>
    </row>
    <row r="30">
      <c r="A30" s="1"/>
      <c r="B30" s="1"/>
      <c r="C30" s="1" t="str">
        <f>IFERROR(__xludf.DUMMYFUNCTION("""COMPUTED_VALUE"""),"Smartisan")</f>
        <v>Smartisan</v>
      </c>
      <c r="D30" s="1"/>
      <c r="E30" s="1" t="str">
        <f t="shared" ref="E30:F30" si="29">IF(A30 &lt;&gt; "", A30, E29)</f>
        <v>Asia</v>
      </c>
      <c r="F30" s="1" t="str">
        <f t="shared" si="29"/>
        <v>China</v>
      </c>
    </row>
    <row r="31">
      <c r="A31" s="1"/>
      <c r="B31" s="1"/>
      <c r="C31" s="1" t="str">
        <f>IFERROR(__xludf.DUMMYFUNCTION("""COMPUTED_VALUE"""),"TCL Corporation")</f>
        <v>TCL Corporation</v>
      </c>
      <c r="D31" s="1"/>
      <c r="E31" s="1" t="str">
        <f t="shared" ref="E31:F31" si="30">IF(A31 &lt;&gt; "", A31, E30)</f>
        <v>Asia</v>
      </c>
      <c r="F31" s="1" t="str">
        <f t="shared" si="30"/>
        <v>China</v>
      </c>
    </row>
    <row r="32">
      <c r="A32" s="1"/>
      <c r="B32" s="1"/>
      <c r="C32" s="1" t="str">
        <f>IFERROR(__xludf.DUMMYFUNCTION("""COMPUTED_VALUE"""),"Technology Happy Life")</f>
        <v>Technology Happy Life</v>
      </c>
      <c r="D32" s="1"/>
      <c r="E32" s="1" t="str">
        <f t="shared" ref="E32:F32" si="31">IF(A32 &lt;&gt; "", A32, E31)</f>
        <v>Asia</v>
      </c>
      <c r="F32" s="1" t="str">
        <f t="shared" si="31"/>
        <v>China</v>
      </c>
    </row>
    <row r="33">
      <c r="A33" s="1"/>
      <c r="B33" s="1"/>
      <c r="C33" s="1" t="str">
        <f>IFERROR(__xludf.DUMMYFUNCTION("""COMPUTED_VALUE"""),"Tecno Mobile")</f>
        <v>Tecno Mobile</v>
      </c>
      <c r="D33" s="1" t="str">
        <f>IFERROR(__xludf.DUMMYFUNCTION("""COMPUTED_VALUE"""),"Subsidiary of Transsion")</f>
        <v>Subsidiary of Transsion</v>
      </c>
      <c r="E33" s="1" t="str">
        <f t="shared" ref="E33:F33" si="32">IF(A33 &lt;&gt; "", A33, E32)</f>
        <v>Asia</v>
      </c>
      <c r="F33" s="1" t="str">
        <f t="shared" si="32"/>
        <v>China</v>
      </c>
    </row>
    <row r="34">
      <c r="A34" s="1"/>
      <c r="B34" s="1"/>
      <c r="C34" s="1" t="str">
        <f>IFERROR(__xludf.DUMMYFUNCTION("""COMPUTED_VALUE"""),"Umidigi")</f>
        <v>Umidigi</v>
      </c>
      <c r="D34" s="1"/>
      <c r="E34" s="1" t="str">
        <f t="shared" ref="E34:F34" si="33">IF(A34 &lt;&gt; "", A34, E33)</f>
        <v>Asia</v>
      </c>
      <c r="F34" s="1" t="str">
        <f t="shared" si="33"/>
        <v>China</v>
      </c>
    </row>
    <row r="35">
      <c r="A35" s="1"/>
      <c r="B35" s="1"/>
      <c r="C35" s="1" t="str">
        <f>IFERROR(__xludf.DUMMYFUNCTION("""COMPUTED_VALUE"""),"Vivo")</f>
        <v>Vivo</v>
      </c>
      <c r="D35" s="1" t="str">
        <f>IFERROR(__xludf.DUMMYFUNCTION("""COMPUTED_VALUE"""),"Subsidiary of BBK")</f>
        <v>Subsidiary of BBK</v>
      </c>
      <c r="E35" s="1" t="str">
        <f t="shared" ref="E35:F35" si="34">IF(A35 &lt;&gt; "", A35, E34)</f>
        <v>Asia</v>
      </c>
      <c r="F35" s="1" t="str">
        <f t="shared" si="34"/>
        <v>China</v>
      </c>
    </row>
    <row r="36">
      <c r="A36" s="1"/>
      <c r="B36" s="1"/>
      <c r="C36" s="1" t="str">
        <f>IFERROR(__xludf.DUMMYFUNCTION("""COMPUTED_VALUE"""),"Vsun")</f>
        <v>Vsun</v>
      </c>
      <c r="D36" s="1"/>
      <c r="E36" s="1" t="str">
        <f t="shared" ref="E36:F36" si="35">IF(A36 &lt;&gt; "", A36, E35)</f>
        <v>Asia</v>
      </c>
      <c r="F36" s="1" t="str">
        <f t="shared" si="35"/>
        <v>China</v>
      </c>
    </row>
    <row r="37">
      <c r="A37" s="1"/>
      <c r="B37" s="1"/>
      <c r="C37" s="1" t="str">
        <f>IFERROR(__xludf.DUMMYFUNCTION("""COMPUTED_VALUE"""),"Wasam")</f>
        <v>Wasam</v>
      </c>
      <c r="D37" s="1"/>
      <c r="E37" s="1" t="str">
        <f t="shared" ref="E37:F37" si="36">IF(A37 &lt;&gt; "", A37, E36)</f>
        <v>Asia</v>
      </c>
      <c r="F37" s="1" t="str">
        <f t="shared" si="36"/>
        <v>China</v>
      </c>
    </row>
    <row r="38">
      <c r="A38" s="1"/>
      <c r="B38" s="1"/>
      <c r="C38" s="1" t="str">
        <f>IFERROR(__xludf.DUMMYFUNCTION("""COMPUTED_VALUE"""),"Xiaomi")</f>
        <v>Xiaomi</v>
      </c>
      <c r="D38" s="1"/>
      <c r="E38" s="1" t="str">
        <f t="shared" ref="E38:F38" si="37">IF(A38 &lt;&gt; "", A38, E37)</f>
        <v>Asia</v>
      </c>
      <c r="F38" s="1" t="str">
        <f t="shared" si="37"/>
        <v>China</v>
      </c>
    </row>
    <row r="39">
      <c r="A39" s="1"/>
      <c r="B39" s="1"/>
      <c r="C39" s="1" t="str">
        <f>IFERROR(__xludf.DUMMYFUNCTION("""COMPUTED_VALUE"""),"ZTE")</f>
        <v>ZTE</v>
      </c>
      <c r="D39" s="1"/>
      <c r="E39" s="1" t="str">
        <f t="shared" ref="E39:F39" si="38">IF(A39 &lt;&gt; "", A39, E38)</f>
        <v>Asia</v>
      </c>
      <c r="F39" s="1" t="str">
        <f t="shared" si="38"/>
        <v>China</v>
      </c>
    </row>
    <row r="40">
      <c r="A40" s="1" t="str">
        <f>IFERROR(__xludf.DUMMYFUNCTION("""COMPUTED_VALUE"""),"Europe")</f>
        <v>Europe</v>
      </c>
      <c r="B40" s="1" t="str">
        <f>IFERROR(__xludf.DUMMYFUNCTION("""COMPUTED_VALUE"""),"Czech Republic")</f>
        <v>Czech Republic</v>
      </c>
      <c r="C40" s="1" t="str">
        <f>IFERROR(__xludf.DUMMYFUNCTION("""COMPUTED_VALUE"""),"Jablotron")</f>
        <v>Jablotron</v>
      </c>
      <c r="D40" s="1"/>
      <c r="E40" s="1" t="str">
        <f t="shared" ref="E40:F40" si="39">IF(A40 &lt;&gt; "", A40, E39)</f>
        <v>Europe</v>
      </c>
      <c r="F40" s="1" t="str">
        <f t="shared" si="39"/>
        <v>Czech Republic</v>
      </c>
    </row>
    <row r="41">
      <c r="A41" s="1"/>
      <c r="B41" s="1"/>
      <c r="C41" s="1" t="str">
        <f>IFERROR(__xludf.DUMMYFUNCTION("""COMPUTED_VALUE"""),"Verzo")</f>
        <v>Verzo</v>
      </c>
      <c r="D41" s="1"/>
      <c r="E41" s="1" t="str">
        <f t="shared" ref="E41:F41" si="40">IF(A41 &lt;&gt; "", A41, E40)</f>
        <v>Europe</v>
      </c>
      <c r="F41" s="1" t="str">
        <f t="shared" si="40"/>
        <v>Czech Republic</v>
      </c>
    </row>
    <row r="42">
      <c r="A42" s="1" t="str">
        <f>IFERROR(__xludf.DUMMYFUNCTION("""COMPUTED_VALUE"""),"Africa")</f>
        <v>Africa</v>
      </c>
      <c r="B42" s="1" t="str">
        <f>IFERROR(__xludf.DUMMYFUNCTION("""COMPUTED_VALUE"""),"Egypt")</f>
        <v>Egypt</v>
      </c>
      <c r="C42" s="1" t="str">
        <f>IFERROR(__xludf.DUMMYFUNCTION("""COMPUTED_VALUE"""),"SICO Technology")</f>
        <v>SICO Technology</v>
      </c>
      <c r="D42" s="1"/>
      <c r="E42" s="1" t="str">
        <f t="shared" ref="E42:F42" si="41">IF(A42 &lt;&gt; "", A42, E41)</f>
        <v>Africa</v>
      </c>
      <c r="F42" s="1" t="str">
        <f t="shared" si="41"/>
        <v>Egypt</v>
      </c>
    </row>
    <row r="43">
      <c r="A43" s="1" t="str">
        <f>IFERROR(__xludf.DUMMYFUNCTION("""COMPUTED_VALUE"""),"Europe")</f>
        <v>Europe</v>
      </c>
      <c r="B43" s="1" t="str">
        <f>IFERROR(__xludf.DUMMYFUNCTION("""COMPUTED_VALUE"""),"Finland")</f>
        <v>Finland</v>
      </c>
      <c r="C43" s="1" t="str">
        <f>IFERROR(__xludf.DUMMYFUNCTION("""COMPUTED_VALUE"""),"Jolla")</f>
        <v>Jolla</v>
      </c>
      <c r="D43" s="1"/>
      <c r="E43" s="1" t="str">
        <f t="shared" ref="E43:F43" si="42">IF(A43 &lt;&gt; "", A43, E42)</f>
        <v>Europe</v>
      </c>
      <c r="F43" s="1" t="str">
        <f t="shared" si="42"/>
        <v>Finland</v>
      </c>
    </row>
    <row r="44">
      <c r="A44" s="1"/>
      <c r="B44" s="1"/>
      <c r="C44" s="1" t="str">
        <f>IFERROR(__xludf.DUMMYFUNCTION("""COMPUTED_VALUE"""),"Nokia Corporation")</f>
        <v>Nokia Corporation</v>
      </c>
      <c r="D44" s="1" t="str">
        <f>IFERROR(__xludf.DUMMYFUNCTION("""COMPUTED_VALUE"""),"Hardware development delegated to third party")</f>
        <v>Hardware development delegated to third party</v>
      </c>
      <c r="E44" s="1" t="str">
        <f t="shared" ref="E44:F44" si="43">IF(A44 &lt;&gt; "", A44, E43)</f>
        <v>Europe</v>
      </c>
      <c r="F44" s="1" t="str">
        <f t="shared" si="43"/>
        <v>Finland</v>
      </c>
    </row>
    <row r="45">
      <c r="A45" s="1"/>
      <c r="B45" s="1"/>
      <c r="C45" s="1" t="str">
        <f>IFERROR(__xludf.DUMMYFUNCTION("""COMPUTED_VALUE"""),"HMD Global")</f>
        <v>HMD Global</v>
      </c>
      <c r="D45" s="1" t="str">
        <f>IFERROR(__xludf.DUMMYFUNCTION("""COMPUTED_VALUE"""),"Develops Nokia-branded feature phones and smartphones since 2016")</f>
        <v>Develops Nokia-branded feature phones and smartphones since 2016</v>
      </c>
      <c r="E45" s="1" t="str">
        <f t="shared" ref="E45:F45" si="44">IF(A45 &lt;&gt; "", A45, E44)</f>
        <v>Europe</v>
      </c>
      <c r="F45" s="1" t="str">
        <f t="shared" si="44"/>
        <v>Finland</v>
      </c>
    </row>
    <row r="46">
      <c r="A46" s="1"/>
      <c r="B46" s="1"/>
      <c r="C46" s="1" t="str">
        <f>IFERROR(__xludf.DUMMYFUNCTION("""COMPUTED_VALUE"""),"Bittium")</f>
        <v>Bittium</v>
      </c>
      <c r="D46" s="1"/>
      <c r="E46" s="1" t="str">
        <f t="shared" ref="E46:F46" si="45">IF(A46 &lt;&gt; "", A46, E45)</f>
        <v>Europe</v>
      </c>
      <c r="F46" s="1" t="str">
        <f t="shared" si="45"/>
        <v>Finland</v>
      </c>
    </row>
    <row r="47">
      <c r="A47" s="1" t="str">
        <f>IFERROR(__xludf.DUMMYFUNCTION("""COMPUTED_VALUE"""),"Europe")</f>
        <v>Europe</v>
      </c>
      <c r="B47" s="1" t="str">
        <f>IFERROR(__xludf.DUMMYFUNCTION("""COMPUTED_VALUE"""),"France")</f>
        <v>France</v>
      </c>
      <c r="C47" s="1" t="str">
        <f>IFERROR(__xludf.DUMMYFUNCTION("""COMPUTED_VALUE"""),"Archos")</f>
        <v>Archos</v>
      </c>
      <c r="D47" s="1"/>
      <c r="E47" s="1" t="str">
        <f t="shared" ref="E47:F47" si="46">IF(A47 &lt;&gt; "", A47, E46)</f>
        <v>Europe</v>
      </c>
      <c r="F47" s="1" t="str">
        <f t="shared" si="46"/>
        <v>France</v>
      </c>
    </row>
    <row r="48">
      <c r="A48" s="1"/>
      <c r="B48" s="1"/>
      <c r="C48" s="1" t="str">
        <f>IFERROR(__xludf.DUMMYFUNCTION("""COMPUTED_VALUE"""),"Alcatel Mobile")</f>
        <v>Alcatel Mobile</v>
      </c>
      <c r="D48" s="1" t="str">
        <f>IFERROR(__xludf.DUMMYFUNCTION("""COMPUTED_VALUE"""),"Owned by Nokia and used under license by TCL Technology")</f>
        <v>Owned by Nokia and used under license by TCL Technology</v>
      </c>
      <c r="E48" s="1" t="str">
        <f t="shared" ref="E48:F48" si="47">IF(A48 &lt;&gt; "", A48, E47)</f>
        <v>Europe</v>
      </c>
      <c r="F48" s="1" t="str">
        <f t="shared" si="47"/>
        <v>France</v>
      </c>
    </row>
    <row r="49">
      <c r="A49" s="1"/>
      <c r="B49" s="1"/>
      <c r="C49" s="1" t="str">
        <f>IFERROR(__xludf.DUMMYFUNCTION("""COMPUTED_VALUE"""),"Groupe Bull")</f>
        <v>Groupe Bull</v>
      </c>
      <c r="D49" s="1"/>
      <c r="E49" s="1" t="str">
        <f t="shared" ref="E49:F49" si="48">IF(A49 &lt;&gt; "", A49, E48)</f>
        <v>Europe</v>
      </c>
      <c r="F49" s="1" t="str">
        <f t="shared" si="48"/>
        <v>France</v>
      </c>
    </row>
    <row r="50">
      <c r="A50" s="1"/>
      <c r="B50" s="1"/>
      <c r="C50" s="1" t="str">
        <f>IFERROR(__xludf.DUMMYFUNCTION("""COMPUTED_VALUE"""),"MobiWire")</f>
        <v>MobiWire</v>
      </c>
      <c r="D50" s="1" t="str">
        <f>IFERROR(__xludf.DUMMYFUNCTION("""COMPUTED_VALUE"""),"Formerly Sagem Wireless")</f>
        <v>Formerly Sagem Wireless</v>
      </c>
      <c r="E50" s="1" t="str">
        <f t="shared" ref="E50:F50" si="49">IF(A50 &lt;&gt; "", A50, E49)</f>
        <v>Europe</v>
      </c>
      <c r="F50" s="1" t="str">
        <f t="shared" si="49"/>
        <v>France</v>
      </c>
    </row>
    <row r="51">
      <c r="A51" s="1"/>
      <c r="B51" s="1"/>
      <c r="C51" s="1" t="str">
        <f>IFERROR(__xludf.DUMMYFUNCTION("""COMPUTED_VALUE"""),"Wiko")</f>
        <v>Wiko</v>
      </c>
      <c r="D51" s="1"/>
      <c r="E51" s="1" t="str">
        <f t="shared" ref="E51:F51" si="50">IF(A51 &lt;&gt; "", A51, E50)</f>
        <v>Europe</v>
      </c>
      <c r="F51" s="1" t="str">
        <f t="shared" si="50"/>
        <v>France</v>
      </c>
    </row>
    <row r="52">
      <c r="A52" s="1" t="str">
        <f>IFERROR(__xludf.DUMMYFUNCTION("""COMPUTED_VALUE"""),"Europe")</f>
        <v>Europe</v>
      </c>
      <c r="B52" s="1" t="str">
        <f>IFERROR(__xludf.DUMMYFUNCTION("""COMPUTED_VALUE"""),"Germany")</f>
        <v>Germany</v>
      </c>
      <c r="C52" s="1" t="str">
        <f>IFERROR(__xludf.DUMMYFUNCTION("""COMPUTED_VALUE"""),"Gigaset")</f>
        <v>Gigaset</v>
      </c>
      <c r="D52" s="1"/>
      <c r="E52" s="1" t="str">
        <f t="shared" ref="E52:F52" si="51">IF(A52 &lt;&gt; "", A52, E51)</f>
        <v>Europe</v>
      </c>
      <c r="F52" s="1" t="str">
        <f t="shared" si="51"/>
        <v>Germany</v>
      </c>
    </row>
    <row r="53">
      <c r="A53" s="1"/>
      <c r="B53" s="1"/>
      <c r="C53" s="1" t="str">
        <f>IFERROR(__xludf.DUMMYFUNCTION("""COMPUTED_VALUE"""),"Medion")</f>
        <v>Medion</v>
      </c>
      <c r="D53" s="1" t="str">
        <f>IFERROR(__xludf.DUMMYFUNCTION("""COMPUTED_VALUE"""),"Subsidiary of Lenovo")</f>
        <v>Subsidiary of Lenovo</v>
      </c>
      <c r="E53" s="1" t="str">
        <f t="shared" ref="E53:F53" si="52">IF(A53 &lt;&gt; "", A53, E52)</f>
        <v>Europe</v>
      </c>
      <c r="F53" s="1" t="str">
        <f t="shared" si="52"/>
        <v>Germany</v>
      </c>
    </row>
    <row r="54">
      <c r="A54" s="1"/>
      <c r="B54" s="1"/>
      <c r="C54" s="1" t="str">
        <f>IFERROR(__xludf.DUMMYFUNCTION("""COMPUTED_VALUE"""),"SHIFT")</f>
        <v>SHIFT</v>
      </c>
      <c r="D54" s="1"/>
      <c r="E54" s="1" t="str">
        <f t="shared" ref="E54:F54" si="53">IF(A54 &lt;&gt; "", A54, E53)</f>
        <v>Europe</v>
      </c>
      <c r="F54" s="1" t="str">
        <f t="shared" si="53"/>
        <v>Germany</v>
      </c>
    </row>
    <row r="55">
      <c r="A55" s="1"/>
      <c r="B55" s="1"/>
      <c r="C55" s="1" t="str">
        <f>IFERROR(__xludf.DUMMYFUNCTION("""COMPUTED_VALUE"""),"TechniSat")</f>
        <v>TechniSat</v>
      </c>
      <c r="D55" s="1"/>
      <c r="E55" s="1" t="str">
        <f t="shared" ref="E55:F55" si="54">IF(A55 &lt;&gt; "", A55, E54)</f>
        <v>Europe</v>
      </c>
      <c r="F55" s="1" t="str">
        <f t="shared" si="54"/>
        <v>Germany</v>
      </c>
    </row>
    <row r="56">
      <c r="A56" s="1"/>
      <c r="B56" s="1"/>
      <c r="C56" s="1" t="str">
        <f>IFERROR(__xludf.DUMMYFUNCTION("""COMPUTED_VALUE"""),"Tiptel")</f>
        <v>Tiptel</v>
      </c>
      <c r="D56" s="1"/>
      <c r="E56" s="1" t="str">
        <f t="shared" ref="E56:F56" si="55">IF(A56 &lt;&gt; "", A56, E55)</f>
        <v>Europe</v>
      </c>
      <c r="F56" s="1" t="str">
        <f t="shared" si="55"/>
        <v>Germany</v>
      </c>
    </row>
    <row r="57">
      <c r="A57" s="1" t="str">
        <f>IFERROR(__xludf.DUMMYFUNCTION("""COMPUTED_VALUE"""),"Europe")</f>
        <v>Europe</v>
      </c>
      <c r="B57" s="1" t="str">
        <f>IFERROR(__xludf.DUMMYFUNCTION("""COMPUTED_VALUE"""),"Greece")</f>
        <v>Greece</v>
      </c>
      <c r="C57" s="1" t="str">
        <f>IFERROR(__xludf.DUMMYFUNCTION("""COMPUTED_VALUE"""),"MLS")</f>
        <v>MLS</v>
      </c>
      <c r="D57" s="1"/>
      <c r="E57" s="1" t="str">
        <f t="shared" ref="E57:F57" si="56">IF(A57 &lt;&gt; "", A57, E56)</f>
        <v>Europe</v>
      </c>
      <c r="F57" s="1" t="str">
        <f t="shared" si="56"/>
        <v>Greece</v>
      </c>
    </row>
    <row r="58">
      <c r="A58" s="1" t="str">
        <f>IFERROR(__xludf.DUMMYFUNCTION("""COMPUTED_VALUE"""),"Asia")</f>
        <v>Asia</v>
      </c>
      <c r="B58" s="1" t="str">
        <f>IFERROR(__xludf.DUMMYFUNCTION("""COMPUTED_VALUE"""),"Hong Kong")</f>
        <v>Hong Kong</v>
      </c>
      <c r="C58" s="1" t="str">
        <f>IFERROR(__xludf.DUMMYFUNCTION("""COMPUTED_VALUE"""),"X-tigi Mobile")</f>
        <v>X-tigi Mobile</v>
      </c>
      <c r="D58" s="1"/>
      <c r="E58" s="1" t="str">
        <f t="shared" ref="E58:F58" si="57">IF(A58 &lt;&gt; "", A58, E57)</f>
        <v>Asia</v>
      </c>
      <c r="F58" s="1" t="str">
        <f t="shared" si="57"/>
        <v>Hong Kong</v>
      </c>
    </row>
    <row r="59">
      <c r="A59" s="1"/>
      <c r="B59" s="1"/>
      <c r="C59" s="1" t="str">
        <f>IFERROR(__xludf.DUMMYFUNCTION("""COMPUTED_VALUE"""),"Lenovo")</f>
        <v>Lenovo</v>
      </c>
      <c r="D59" s="1"/>
      <c r="E59" s="1" t="str">
        <f t="shared" ref="E59:F59" si="58">IF(A59 &lt;&gt; "", A59, E58)</f>
        <v>Asia</v>
      </c>
      <c r="F59" s="1" t="str">
        <f t="shared" si="58"/>
        <v>Hong Kong</v>
      </c>
    </row>
    <row r="60">
      <c r="A60" s="1"/>
      <c r="B60" s="1"/>
      <c r="C60" s="1" t="str">
        <f>IFERROR(__xludf.DUMMYFUNCTION("""COMPUTED_VALUE"""),"Infinix")</f>
        <v>Infinix</v>
      </c>
      <c r="D60" s="1" t="str">
        <f>IFERROR(__xludf.DUMMYFUNCTION("""COMPUTED_VALUE"""),"Subsidiary of Transsion")</f>
        <v>Subsidiary of Transsion</v>
      </c>
      <c r="E60" s="1" t="str">
        <f t="shared" ref="E60:F60" si="59">IF(A60 &lt;&gt; "", A60, E59)</f>
        <v>Asia</v>
      </c>
      <c r="F60" s="1" t="str">
        <f t="shared" si="59"/>
        <v>Hong Kong</v>
      </c>
    </row>
    <row r="61">
      <c r="A61" s="1" t="str">
        <f>IFERROR(__xludf.DUMMYFUNCTION("""COMPUTED_VALUE"""),"Asia")</f>
        <v>Asia</v>
      </c>
      <c r="B61" s="1" t="str">
        <f>IFERROR(__xludf.DUMMYFUNCTION("""COMPUTED_VALUE"""),"India")</f>
        <v>India</v>
      </c>
      <c r="C61" s="1" t="str">
        <f>IFERROR(__xludf.DUMMYFUNCTION("""COMPUTED_VALUE"""),"Celkon")</f>
        <v>Celkon</v>
      </c>
      <c r="D61" s="1"/>
      <c r="E61" s="1" t="str">
        <f t="shared" ref="E61:F61" si="60">IF(A61 &lt;&gt; "", A61, E60)</f>
        <v>Asia</v>
      </c>
      <c r="F61" s="1" t="str">
        <f t="shared" si="60"/>
        <v>India</v>
      </c>
    </row>
    <row r="62">
      <c r="A62" s="1"/>
      <c r="B62" s="1"/>
      <c r="C62" s="1" t="str">
        <f>IFERROR(__xludf.DUMMYFUNCTION("""COMPUTED_VALUE"""),"Iball")</f>
        <v>Iball</v>
      </c>
      <c r="D62" s="1"/>
      <c r="E62" s="1" t="str">
        <f t="shared" ref="E62:F62" si="61">IF(A62 &lt;&gt; "", A62, E61)</f>
        <v>Asia</v>
      </c>
      <c r="F62" s="1" t="str">
        <f t="shared" si="61"/>
        <v>India</v>
      </c>
    </row>
    <row r="63">
      <c r="A63" s="1"/>
      <c r="B63" s="1"/>
      <c r="C63" s="1" t="str">
        <f>IFERROR(__xludf.DUMMYFUNCTION("""COMPUTED_VALUE"""),"Intex Technologies")</f>
        <v>Intex Technologies</v>
      </c>
      <c r="D63" s="1"/>
      <c r="E63" s="1" t="str">
        <f t="shared" ref="E63:F63" si="62">IF(A63 &lt;&gt; "", A63, E62)</f>
        <v>Asia</v>
      </c>
      <c r="F63" s="1" t="str">
        <f t="shared" si="62"/>
        <v>India</v>
      </c>
    </row>
    <row r="64">
      <c r="A64" s="1"/>
      <c r="B64" s="1"/>
      <c r="C64" s="1" t="str">
        <f>IFERROR(__xludf.DUMMYFUNCTION("""COMPUTED_VALUE"""),"Karbonn Mobiles")</f>
        <v>Karbonn Mobiles</v>
      </c>
      <c r="D64" s="1"/>
      <c r="E64" s="1" t="str">
        <f t="shared" ref="E64:F64" si="63">IF(A64 &lt;&gt; "", A64, E63)</f>
        <v>Asia</v>
      </c>
      <c r="F64" s="1" t="str">
        <f t="shared" si="63"/>
        <v>India</v>
      </c>
    </row>
    <row r="65">
      <c r="A65" s="1"/>
      <c r="B65" s="1"/>
      <c r="C65" s="1" t="str">
        <f>IFERROR(__xludf.DUMMYFUNCTION("""COMPUTED_VALUE"""),"Lava International")</f>
        <v>Lava International</v>
      </c>
      <c r="D65" s="1"/>
      <c r="E65" s="1" t="str">
        <f t="shared" ref="E65:F65" si="64">IF(A65 &lt;&gt; "", A65, E64)</f>
        <v>Asia</v>
      </c>
      <c r="F65" s="1" t="str">
        <f t="shared" si="64"/>
        <v>India</v>
      </c>
    </row>
    <row r="66">
      <c r="A66" s="1"/>
      <c r="B66" s="1"/>
      <c r="C66" s="1" t="str">
        <f>IFERROR(__xludf.DUMMYFUNCTION("""COMPUTED_VALUE"""),"HCL Technologies")</f>
        <v>HCL Technologies</v>
      </c>
      <c r="D66" s="1"/>
      <c r="E66" s="1" t="str">
        <f t="shared" ref="E66:F66" si="65">IF(A66 &lt;&gt; "", A66, E65)</f>
        <v>Asia</v>
      </c>
      <c r="F66" s="1" t="str">
        <f t="shared" si="65"/>
        <v>India</v>
      </c>
    </row>
    <row r="67">
      <c r="A67" s="1"/>
      <c r="B67" s="1"/>
      <c r="C67" s="1" t="str">
        <f>IFERROR(__xludf.DUMMYFUNCTION("""COMPUTED_VALUE"""),"Jio")</f>
        <v>Jio</v>
      </c>
      <c r="D67" s="1"/>
      <c r="E67" s="1" t="str">
        <f t="shared" ref="E67:F67" si="66">IF(A67 &lt;&gt; "", A67, E66)</f>
        <v>Asia</v>
      </c>
      <c r="F67" s="1" t="str">
        <f t="shared" si="66"/>
        <v>India</v>
      </c>
    </row>
    <row r="68">
      <c r="A68" s="1"/>
      <c r="B68" s="1"/>
      <c r="C68" s="1" t="str">
        <f>IFERROR(__xludf.DUMMYFUNCTION("""COMPUTED_VALUE"""),"LYF")</f>
        <v>LYF</v>
      </c>
      <c r="D68" s="1"/>
      <c r="E68" s="1" t="str">
        <f t="shared" ref="E68:F68" si="67">IF(A68 &lt;&gt; "", A68, E67)</f>
        <v>Asia</v>
      </c>
      <c r="F68" s="1" t="str">
        <f t="shared" si="67"/>
        <v>India</v>
      </c>
    </row>
    <row r="69">
      <c r="A69" s="1"/>
      <c r="B69" s="1"/>
      <c r="C69" s="1" t="str">
        <f>IFERROR(__xludf.DUMMYFUNCTION("""COMPUTED_VALUE"""),"Micromax Informatics")</f>
        <v>Micromax Informatics</v>
      </c>
      <c r="D69" s="1"/>
      <c r="E69" s="1" t="str">
        <f t="shared" ref="E69:F69" si="68">IF(A69 &lt;&gt; "", A69, E68)</f>
        <v>Asia</v>
      </c>
      <c r="F69" s="1" t="str">
        <f t="shared" si="68"/>
        <v>India</v>
      </c>
    </row>
    <row r="70">
      <c r="A70" s="1"/>
      <c r="B70" s="1"/>
      <c r="C70" s="1" t="str">
        <f>IFERROR(__xludf.DUMMYFUNCTION("""COMPUTED_VALUE"""),"Onida Electronics")</f>
        <v>Onida Electronics</v>
      </c>
      <c r="D70" s="1"/>
      <c r="E70" s="1" t="str">
        <f t="shared" ref="E70:F70" si="69">IF(A70 &lt;&gt; "", A70, E69)</f>
        <v>Asia</v>
      </c>
      <c r="F70" s="1" t="str">
        <f t="shared" si="69"/>
        <v>India</v>
      </c>
    </row>
    <row r="71">
      <c r="A71" s="1"/>
      <c r="B71" s="1"/>
      <c r="C71" s="1" t="str">
        <f>IFERROR(__xludf.DUMMYFUNCTION("""COMPUTED_VALUE"""),"Spice Digital")</f>
        <v>Spice Digital</v>
      </c>
      <c r="D71" s="1"/>
      <c r="E71" s="1" t="str">
        <f t="shared" ref="E71:F71" si="70">IF(A71 &lt;&gt; "", A71, E70)</f>
        <v>Asia</v>
      </c>
      <c r="F71" s="1" t="str">
        <f t="shared" si="70"/>
        <v>India</v>
      </c>
    </row>
    <row r="72">
      <c r="A72" s="1"/>
      <c r="B72" s="1"/>
      <c r="C72" s="1" t="str">
        <f>IFERROR(__xludf.DUMMYFUNCTION("""COMPUTED_VALUE"""),"Videocon")</f>
        <v>Videocon</v>
      </c>
      <c r="D72" s="1"/>
      <c r="E72" s="1" t="str">
        <f t="shared" ref="E72:F72" si="71">IF(A72 &lt;&gt; "", A72, E71)</f>
        <v>Asia</v>
      </c>
      <c r="F72" s="1" t="str">
        <f t="shared" si="71"/>
        <v>India</v>
      </c>
    </row>
    <row r="73">
      <c r="A73" s="1"/>
      <c r="B73" s="1"/>
      <c r="C73" s="1" t="str">
        <f>IFERROR(__xludf.DUMMYFUNCTION("""COMPUTED_VALUE"""),"Xolo")</f>
        <v>Xolo</v>
      </c>
      <c r="D73" s="1" t="str">
        <f>IFERROR(__xludf.DUMMYFUNCTION("""COMPUTED_VALUE"""),"Subsidiary of Lava International")</f>
        <v>Subsidiary of Lava International</v>
      </c>
      <c r="E73" s="1" t="str">
        <f t="shared" ref="E73:F73" si="72">IF(A73 &lt;&gt; "", A73, E72)</f>
        <v>Asia</v>
      </c>
      <c r="F73" s="1" t="str">
        <f t="shared" si="72"/>
        <v>India</v>
      </c>
    </row>
    <row r="74">
      <c r="A74" s="1" t="str">
        <f>IFERROR(__xludf.DUMMYFUNCTION("""COMPUTED_VALUE"""),"Asia")</f>
        <v>Asia</v>
      </c>
      <c r="B74" s="1" t="str">
        <f>IFERROR(__xludf.DUMMYFUNCTION("""COMPUTED_VALUE"""),"Indonesia")</f>
        <v>Indonesia</v>
      </c>
      <c r="C74" s="1" t="str">
        <f>IFERROR(__xludf.DUMMYFUNCTION("""COMPUTED_VALUE"""),"Nexian")</f>
        <v>Nexian</v>
      </c>
      <c r="D74" s="1"/>
      <c r="E74" s="1" t="str">
        <f t="shared" ref="E74:F74" si="73">IF(A74 &lt;&gt; "", A74, E73)</f>
        <v>Asia</v>
      </c>
      <c r="F74" s="1" t="str">
        <f t="shared" si="73"/>
        <v>Indonesia</v>
      </c>
    </row>
    <row r="75">
      <c r="A75" s="1"/>
      <c r="B75" s="1"/>
      <c r="C75" s="1" t="str">
        <f>IFERROR(__xludf.DUMMYFUNCTION("""COMPUTED_VALUE"""),"MiTO")</f>
        <v>MiTO</v>
      </c>
      <c r="D75" s="1"/>
      <c r="E75" s="1" t="str">
        <f t="shared" ref="E75:F75" si="74">IF(A75 &lt;&gt; "", A75, E74)</f>
        <v>Asia</v>
      </c>
      <c r="F75" s="1" t="str">
        <f t="shared" si="74"/>
        <v>Indonesia</v>
      </c>
    </row>
    <row r="76">
      <c r="A76" s="1"/>
      <c r="B76" s="1"/>
      <c r="C76" s="1" t="str">
        <f>IFERROR(__xludf.DUMMYFUNCTION("""COMPUTED_VALUE"""),"Advan")</f>
        <v>Advan</v>
      </c>
      <c r="D76" s="1"/>
      <c r="E76" s="1" t="str">
        <f t="shared" ref="E76:F76" si="75">IF(A76 &lt;&gt; "", A76, E75)</f>
        <v>Asia</v>
      </c>
      <c r="F76" s="1" t="str">
        <f t="shared" si="75"/>
        <v>Indonesia</v>
      </c>
    </row>
    <row r="77">
      <c r="A77" s="1"/>
      <c r="B77" s="1"/>
      <c r="C77" s="1" t="str">
        <f>IFERROR(__xludf.DUMMYFUNCTION("""COMPUTED_VALUE"""),"Evercoss")</f>
        <v>Evercoss</v>
      </c>
      <c r="D77" s="1"/>
      <c r="E77" s="1" t="str">
        <f t="shared" ref="E77:F77" si="76">IF(A77 &lt;&gt; "", A77, E76)</f>
        <v>Asia</v>
      </c>
      <c r="F77" s="1" t="str">
        <f t="shared" si="76"/>
        <v>Indonesia</v>
      </c>
    </row>
    <row r="78">
      <c r="A78" s="1"/>
      <c r="B78" s="1"/>
      <c r="C78" s="1" t="str">
        <f>IFERROR(__xludf.DUMMYFUNCTION("""COMPUTED_VALUE"""),"SPC")</f>
        <v>SPC</v>
      </c>
      <c r="D78" s="1"/>
      <c r="E78" s="1" t="str">
        <f t="shared" ref="E78:F78" si="77">IF(A78 &lt;&gt; "", A78, E77)</f>
        <v>Asia</v>
      </c>
      <c r="F78" s="1" t="str">
        <f t="shared" si="77"/>
        <v>Indonesia</v>
      </c>
    </row>
    <row r="79">
      <c r="A79" s="1" t="str">
        <f>IFERROR(__xludf.DUMMYFUNCTION("""COMPUTED_VALUE"""),"Europe")</f>
        <v>Europe</v>
      </c>
      <c r="B79" s="1" t="str">
        <f>IFERROR(__xludf.DUMMYFUNCTION("""COMPUTED_VALUE"""),"Italy")</f>
        <v>Italy</v>
      </c>
      <c r="C79" s="1" t="str">
        <f>IFERROR(__xludf.DUMMYFUNCTION("""COMPUTED_VALUE"""),"Brondi")</f>
        <v>Brondi</v>
      </c>
      <c r="D79" s="1"/>
      <c r="E79" s="1" t="str">
        <f t="shared" ref="E79:F79" si="78">IF(A79 &lt;&gt; "", A79, E78)</f>
        <v>Europe</v>
      </c>
      <c r="F79" s="1" t="str">
        <f t="shared" si="78"/>
        <v>Italy</v>
      </c>
    </row>
    <row r="80">
      <c r="A80" s="1"/>
      <c r="B80" s="1"/>
      <c r="C80" s="1" t="str">
        <f>IFERROR(__xludf.DUMMYFUNCTION("""COMPUTED_VALUE"""),"Q.Bell[1]")</f>
        <v>Q.Bell[1]</v>
      </c>
      <c r="D80" s="1" t="str">
        <f>IFERROR(__xludf.DUMMYFUNCTION("""COMPUTED_VALUE"""),"Owned by Hidis[2]")</f>
        <v>Owned by Hidis[2]</v>
      </c>
      <c r="E80" s="1" t="str">
        <f t="shared" ref="E80:F80" si="79">IF(A80 &lt;&gt; "", A80, E79)</f>
        <v>Europe</v>
      </c>
      <c r="F80" s="1" t="str">
        <f t="shared" si="79"/>
        <v>Italy</v>
      </c>
    </row>
    <row r="81">
      <c r="A81" s="1"/>
      <c r="B81" s="1"/>
      <c r="C81" s="1" t="str">
        <f>IFERROR(__xludf.DUMMYFUNCTION("""COMPUTED_VALUE"""),"New Generation Mobile")</f>
        <v>New Generation Mobile</v>
      </c>
      <c r="D81" s="1"/>
      <c r="E81" s="1" t="str">
        <f t="shared" ref="E81:F81" si="80">IF(A81 &lt;&gt; "", A81, E80)</f>
        <v>Europe</v>
      </c>
      <c r="F81" s="1" t="str">
        <f t="shared" si="80"/>
        <v>Italy</v>
      </c>
    </row>
    <row r="82">
      <c r="A82" s="1"/>
      <c r="B82" s="1"/>
      <c r="C82" s="1" t="str">
        <f>IFERROR(__xludf.DUMMYFUNCTION("""COMPUTED_VALUE"""),"Olivetti")</f>
        <v>Olivetti</v>
      </c>
      <c r="D82" s="1"/>
      <c r="E82" s="1" t="str">
        <f t="shared" ref="E82:F82" si="81">IF(A82 &lt;&gt; "", A82, E81)</f>
        <v>Europe</v>
      </c>
      <c r="F82" s="1" t="str">
        <f t="shared" si="81"/>
        <v>Italy</v>
      </c>
    </row>
    <row r="83">
      <c r="A83" s="1" t="str">
        <f>IFERROR(__xludf.DUMMYFUNCTION("""COMPUTED_VALUE"""),"Asia")</f>
        <v>Asia</v>
      </c>
      <c r="B83" s="1" t="str">
        <f>IFERROR(__xludf.DUMMYFUNCTION("""COMPUTED_VALUE"""),"Japan")</f>
        <v>Japan</v>
      </c>
      <c r="C83" s="1" t="str">
        <f>IFERROR(__xludf.DUMMYFUNCTION("""COMPUTED_VALUE"""),"Akai")</f>
        <v>Akai</v>
      </c>
      <c r="D83" s="1"/>
      <c r="E83" s="1" t="str">
        <f t="shared" ref="E83:F83" si="82">IF(A83 &lt;&gt; "", A83, E82)</f>
        <v>Asia</v>
      </c>
      <c r="F83" s="1" t="str">
        <f t="shared" si="82"/>
        <v>Japan</v>
      </c>
    </row>
    <row r="84">
      <c r="A84" s="1"/>
      <c r="B84" s="1"/>
      <c r="C84" s="1" t="str">
        <f>IFERROR(__xludf.DUMMYFUNCTION("""COMPUTED_VALUE"""),"Fujitsu")</f>
        <v>Fujitsu</v>
      </c>
      <c r="D84" s="1"/>
      <c r="E84" s="1" t="str">
        <f t="shared" ref="E84:F84" si="83">IF(A84 &lt;&gt; "", A84, E83)</f>
        <v>Asia</v>
      </c>
      <c r="F84" s="1" t="str">
        <f t="shared" si="83"/>
        <v>Japan</v>
      </c>
    </row>
    <row r="85">
      <c r="A85" s="1"/>
      <c r="B85" s="1"/>
      <c r="C85" s="1" t="str">
        <f>IFERROR(__xludf.DUMMYFUNCTION("""COMPUTED_VALUE"""),"Casio")</f>
        <v>Casio</v>
      </c>
      <c r="D85" s="1"/>
      <c r="E85" s="1" t="str">
        <f t="shared" ref="E85:F85" si="84">IF(A85 &lt;&gt; "", A85, E84)</f>
        <v>Asia</v>
      </c>
      <c r="F85" s="1" t="str">
        <f t="shared" si="84"/>
        <v>Japan</v>
      </c>
    </row>
    <row r="86">
      <c r="A86" s="1"/>
      <c r="B86" s="1"/>
      <c r="C86" s="1" t="str">
        <f>IFERROR(__xludf.DUMMYFUNCTION("""COMPUTED_VALUE"""),"Hitachi")</f>
        <v>Hitachi</v>
      </c>
      <c r="D86" s="1"/>
      <c r="E86" s="1" t="str">
        <f t="shared" ref="E86:F86" si="85">IF(A86 &lt;&gt; "", A86, E85)</f>
        <v>Asia</v>
      </c>
      <c r="F86" s="1" t="str">
        <f t="shared" si="85"/>
        <v>Japan</v>
      </c>
    </row>
    <row r="87">
      <c r="A87" s="1"/>
      <c r="B87" s="1"/>
      <c r="C87" s="1" t="str">
        <f>IFERROR(__xludf.DUMMYFUNCTION("""COMPUTED_VALUE"""),"JRC")</f>
        <v>JRC</v>
      </c>
      <c r="D87" s="1"/>
      <c r="E87" s="1" t="str">
        <f t="shared" ref="E87:F87" si="86">IF(A87 &lt;&gt; "", A87, E86)</f>
        <v>Asia</v>
      </c>
      <c r="F87" s="1" t="str">
        <f t="shared" si="86"/>
        <v>Japan</v>
      </c>
    </row>
    <row r="88">
      <c r="A88" s="1"/>
      <c r="B88" s="1"/>
      <c r="C88" s="1" t="str">
        <f>IFERROR(__xludf.DUMMYFUNCTION("""COMPUTED_VALUE"""),"Kyocera")</f>
        <v>Kyocera</v>
      </c>
      <c r="D88" s="1"/>
      <c r="E88" s="1" t="str">
        <f t="shared" ref="E88:F88" si="87">IF(A88 &lt;&gt; "", A88, E87)</f>
        <v>Asia</v>
      </c>
      <c r="F88" s="1" t="str">
        <f t="shared" si="87"/>
        <v>Japan</v>
      </c>
    </row>
    <row r="89">
      <c r="A89" s="1"/>
      <c r="B89" s="1"/>
      <c r="C89" s="1" t="str">
        <f>IFERROR(__xludf.DUMMYFUNCTION("""COMPUTED_VALUE"""),"Mitsubishi Electric")</f>
        <v>Mitsubishi Electric</v>
      </c>
      <c r="D89" s="1"/>
      <c r="E89" s="1" t="str">
        <f t="shared" ref="E89:F89" si="88">IF(A89 &lt;&gt; "", A89, E88)</f>
        <v>Asia</v>
      </c>
      <c r="F89" s="1" t="str">
        <f t="shared" si="88"/>
        <v>Japan</v>
      </c>
    </row>
    <row r="90">
      <c r="A90" s="1"/>
      <c r="B90" s="1"/>
      <c r="C90" s="1" t="str">
        <f>IFERROR(__xludf.DUMMYFUNCTION("""COMPUTED_VALUE"""),"NEC")</f>
        <v>NEC</v>
      </c>
      <c r="D90" s="1"/>
      <c r="E90" s="1" t="str">
        <f t="shared" ref="E90:F90" si="89">IF(A90 &lt;&gt; "", A90, E89)</f>
        <v>Asia</v>
      </c>
      <c r="F90" s="1" t="str">
        <f t="shared" si="89"/>
        <v>Japan</v>
      </c>
    </row>
    <row r="91">
      <c r="A91" s="1"/>
      <c r="B91" s="1"/>
      <c r="C91" s="1" t="str">
        <f>IFERROR(__xludf.DUMMYFUNCTION("""COMPUTED_VALUE"""),"Panasonic")</f>
        <v>Panasonic</v>
      </c>
      <c r="D91" s="1"/>
      <c r="E91" s="1" t="str">
        <f t="shared" ref="E91:F91" si="90">IF(A91 &lt;&gt; "", A91, E90)</f>
        <v>Asia</v>
      </c>
      <c r="F91" s="1" t="str">
        <f t="shared" si="90"/>
        <v>Japan</v>
      </c>
    </row>
    <row r="92">
      <c r="A92" s="1"/>
      <c r="B92" s="1"/>
      <c r="C92" s="1" t="str">
        <f>IFERROR(__xludf.DUMMYFUNCTION("""COMPUTED_VALUE"""),"Sansui")</f>
        <v>Sansui</v>
      </c>
      <c r="D92" s="1"/>
      <c r="E92" s="1" t="str">
        <f t="shared" ref="E92:F92" si="91">IF(A92 &lt;&gt; "", A92, E91)</f>
        <v>Asia</v>
      </c>
      <c r="F92" s="1" t="str">
        <f t="shared" si="91"/>
        <v>Japan</v>
      </c>
    </row>
    <row r="93">
      <c r="A93" s="1"/>
      <c r="B93" s="1"/>
      <c r="C93" s="1" t="str">
        <f>IFERROR(__xludf.DUMMYFUNCTION("""COMPUTED_VALUE"""),"Sharp")</f>
        <v>Sharp</v>
      </c>
      <c r="D93" s="1"/>
      <c r="E93" s="1" t="str">
        <f t="shared" ref="E93:F93" si="92">IF(A93 &lt;&gt; "", A93, E92)</f>
        <v>Asia</v>
      </c>
      <c r="F93" s="1" t="str">
        <f t="shared" si="92"/>
        <v>Japan</v>
      </c>
    </row>
    <row r="94">
      <c r="A94" s="1"/>
      <c r="B94" s="1"/>
      <c r="C94" s="1" t="str">
        <f>IFERROR(__xludf.DUMMYFUNCTION("""COMPUTED_VALUE"""),"Sony")</f>
        <v>Sony</v>
      </c>
      <c r="D94" s="1"/>
      <c r="E94" s="1" t="str">
        <f t="shared" ref="E94:F94" si="93">IF(A94 &lt;&gt; "", A94, E93)</f>
        <v>Asia</v>
      </c>
      <c r="F94" s="1" t="str">
        <f t="shared" si="93"/>
        <v>Japan</v>
      </c>
    </row>
    <row r="95">
      <c r="A95" s="1"/>
      <c r="B95" s="1"/>
      <c r="C95" s="1" t="str">
        <f>IFERROR(__xludf.DUMMYFUNCTION("""COMPUTED_VALUE"""),"Toshiba")</f>
        <v>Toshiba</v>
      </c>
      <c r="D95" s="1"/>
      <c r="E95" s="1" t="str">
        <f t="shared" ref="E95:F95" si="94">IF(A95 &lt;&gt; "", A95, E94)</f>
        <v>Asia</v>
      </c>
      <c r="F95" s="1" t="str">
        <f t="shared" si="94"/>
        <v>Japan</v>
      </c>
    </row>
    <row r="96">
      <c r="A96" s="1" t="str">
        <f>IFERROR(__xludf.DUMMYFUNCTION("""COMPUTED_VALUE"""),"Europe")</f>
        <v>Europe</v>
      </c>
      <c r="B96" s="1" t="str">
        <f>IFERROR(__xludf.DUMMYFUNCTION("""COMPUTED_VALUE"""),"Latvia")</f>
        <v>Latvia</v>
      </c>
      <c r="C96" s="1" t="str">
        <f>IFERROR(__xludf.DUMMYFUNCTION("""COMPUTED_VALUE"""),"Just5")</f>
        <v>Just5</v>
      </c>
      <c r="D96" s="1"/>
      <c r="E96" s="1" t="str">
        <f t="shared" ref="E96:F96" si="95">IF(A96 &lt;&gt; "", A96, E95)</f>
        <v>Europe</v>
      </c>
      <c r="F96" s="1" t="str">
        <f t="shared" si="95"/>
        <v>Latvia</v>
      </c>
    </row>
    <row r="97">
      <c r="A97" s="1" t="str">
        <f>IFERROR(__xludf.DUMMYFUNCTION("""COMPUTED_VALUE"""),"Asia")</f>
        <v>Asia</v>
      </c>
      <c r="B97" s="1" t="str">
        <f>IFERROR(__xludf.DUMMYFUNCTION("""COMPUTED_VALUE"""),"Malaysia")</f>
        <v>Malaysia</v>
      </c>
      <c r="C97" s="1" t="str">
        <f>IFERROR(__xludf.DUMMYFUNCTION("""COMPUTED_VALUE"""),"M Dot")</f>
        <v>M Dot</v>
      </c>
      <c r="D97" s="1"/>
      <c r="E97" s="1" t="str">
        <f t="shared" ref="E97:F97" si="96">IF(A97 &lt;&gt; "", A97, E96)</f>
        <v>Asia</v>
      </c>
      <c r="F97" s="1" t="str">
        <f t="shared" si="96"/>
        <v>Malaysia</v>
      </c>
    </row>
    <row r="98">
      <c r="A98" s="1"/>
      <c r="B98" s="1"/>
      <c r="C98" s="1" t="str">
        <f>IFERROR(__xludf.DUMMYFUNCTION("""COMPUTED_VALUE"""),"Ninetology")</f>
        <v>Ninetology</v>
      </c>
      <c r="D98" s="1"/>
      <c r="E98" s="1" t="str">
        <f t="shared" ref="E98:F98" si="97">IF(A98 &lt;&gt; "", A98, E97)</f>
        <v>Asia</v>
      </c>
      <c r="F98" s="1" t="str">
        <f t="shared" si="97"/>
        <v>Malaysia</v>
      </c>
    </row>
    <row r="99">
      <c r="A99" s="1" t="str">
        <f>IFERROR(__xludf.DUMMYFUNCTION("""COMPUTED_VALUE"""),"North America")</f>
        <v>North America</v>
      </c>
      <c r="B99" s="1" t="str">
        <f>IFERROR(__xludf.DUMMYFUNCTION("""COMPUTED_VALUE"""),"Mexico")</f>
        <v>Mexico</v>
      </c>
      <c r="C99" s="1" t="str">
        <f>IFERROR(__xludf.DUMMYFUNCTION("""COMPUTED_VALUE"""),"Kyoto Electronics")</f>
        <v>Kyoto Electronics</v>
      </c>
      <c r="D99" s="1"/>
      <c r="E99" s="1" t="str">
        <f t="shared" ref="E99:F99" si="98">IF(A99 &lt;&gt; "", A99, E98)</f>
        <v>North America</v>
      </c>
      <c r="F99" s="1" t="str">
        <f t="shared" si="98"/>
        <v>Mexico</v>
      </c>
    </row>
    <row r="100">
      <c r="A100" s="1"/>
      <c r="B100" s="1"/>
      <c r="C100" s="1" t="str">
        <f>IFERROR(__xludf.DUMMYFUNCTION("""COMPUTED_VALUE"""),"Lanix")</f>
        <v>Lanix</v>
      </c>
      <c r="D100" s="1"/>
      <c r="E100" s="1" t="str">
        <f t="shared" ref="E100:F100" si="99">IF(A100 &lt;&gt; "", A100, E99)</f>
        <v>North America</v>
      </c>
      <c r="F100" s="1" t="str">
        <f t="shared" si="99"/>
        <v>Mexico</v>
      </c>
    </row>
    <row r="101">
      <c r="A101" s="1"/>
      <c r="B101" s="1"/>
      <c r="C101" s="1" t="str">
        <f>IFERROR(__xludf.DUMMYFUNCTION("""COMPUTED_VALUE"""),"Zonda")</f>
        <v>Zonda</v>
      </c>
      <c r="D101" s="1"/>
      <c r="E101" s="1" t="str">
        <f t="shared" ref="E101:F101" si="100">IF(A101 &lt;&gt; "", A101, E100)</f>
        <v>North America</v>
      </c>
      <c r="F101" s="1" t="str">
        <f t="shared" si="100"/>
        <v>Mexico</v>
      </c>
    </row>
    <row r="102">
      <c r="A102" s="1" t="str">
        <f>IFERROR(__xludf.DUMMYFUNCTION("""COMPUTED_VALUE"""),"Europe")</f>
        <v>Europe</v>
      </c>
      <c r="B102" s="1" t="str">
        <f>IFERROR(__xludf.DUMMYFUNCTION("""COMPUTED_VALUE"""),"Netherlands")</f>
        <v>Netherlands</v>
      </c>
      <c r="C102" s="1" t="str">
        <f>IFERROR(__xludf.DUMMYFUNCTION("""COMPUTED_VALUE"""),"Fairphone")</f>
        <v>Fairphone</v>
      </c>
      <c r="D102" s="1"/>
      <c r="E102" s="1" t="str">
        <f t="shared" ref="E102:F102" si="101">IF(A102 &lt;&gt; "", A102, E101)</f>
        <v>Europe</v>
      </c>
      <c r="F102" s="1" t="str">
        <f t="shared" si="101"/>
        <v>Netherlands</v>
      </c>
    </row>
    <row r="103">
      <c r="A103" s="1"/>
      <c r="B103" s="1"/>
      <c r="C103" s="1" t="str">
        <f>IFERROR(__xludf.DUMMYFUNCTION("""COMPUTED_VALUE"""),"John's Phone")</f>
        <v>John's Phone</v>
      </c>
      <c r="D103" s="1"/>
      <c r="E103" s="1" t="str">
        <f t="shared" ref="E103:F103" si="102">IF(A103 &lt;&gt; "", A103, E102)</f>
        <v>Europe</v>
      </c>
      <c r="F103" s="1" t="str">
        <f t="shared" si="102"/>
        <v>Netherlands</v>
      </c>
    </row>
    <row r="104">
      <c r="A104" s="1"/>
      <c r="B104" s="1"/>
      <c r="C104" s="1" t="str">
        <f>IFERROR(__xludf.DUMMYFUNCTION("""COMPUTED_VALUE"""),"Philips")</f>
        <v>Philips</v>
      </c>
      <c r="D104" s="1"/>
      <c r="E104" s="1" t="str">
        <f t="shared" ref="E104:F104" si="103">IF(A104 &lt;&gt; "", A104, E103)</f>
        <v>Europe</v>
      </c>
      <c r="F104" s="1" t="str">
        <f t="shared" si="103"/>
        <v>Netherlands</v>
      </c>
    </row>
    <row r="105">
      <c r="A105" s="1" t="str">
        <f>IFERROR(__xludf.DUMMYFUNCTION("""COMPUTED_VALUE"""),"Asia")</f>
        <v>Asia</v>
      </c>
      <c r="B105" s="1" t="str">
        <f>IFERROR(__xludf.DUMMYFUNCTION("""COMPUTED_VALUE"""),"North Korea")</f>
        <v>North Korea</v>
      </c>
      <c r="C105" s="1" t="str">
        <f>IFERROR(__xludf.DUMMYFUNCTION("""COMPUTED_VALUE"""),"Arirang[*citation needed*]")</f>
        <v>Arirang[*citation needed*]</v>
      </c>
      <c r="D105" s="1"/>
      <c r="E105" s="1" t="str">
        <f t="shared" ref="E105:F105" si="104">IF(A105 &lt;&gt; "", A105, E104)</f>
        <v>Asia</v>
      </c>
      <c r="F105" s="1" t="str">
        <f t="shared" si="104"/>
        <v>North Korea</v>
      </c>
    </row>
    <row r="106">
      <c r="A106" s="1" t="str">
        <f>IFERROR(__xludf.DUMMYFUNCTION("""COMPUTED_VALUE"""),"Asia")</f>
        <v>Asia</v>
      </c>
      <c r="B106" s="1" t="str">
        <f>IFERROR(__xludf.DUMMYFUNCTION("""COMPUTED_VALUE"""),"Pakistan")</f>
        <v>Pakistan</v>
      </c>
      <c r="C106" s="1" t="str">
        <f>IFERROR(__xludf.DUMMYFUNCTION("""COMPUTED_VALUE"""),"QMobile")</f>
        <v>QMobile</v>
      </c>
      <c r="D106" s="1"/>
      <c r="E106" s="1" t="str">
        <f t="shared" ref="E106:F106" si="105">IF(A106 &lt;&gt; "", A106, E105)</f>
        <v>Asia</v>
      </c>
      <c r="F106" s="1" t="str">
        <f t="shared" si="105"/>
        <v>Pakistan</v>
      </c>
    </row>
    <row r="107">
      <c r="A107" s="1" t="str">
        <f>IFERROR(__xludf.DUMMYFUNCTION("""COMPUTED_VALUE"""),"Asia")</f>
        <v>Asia</v>
      </c>
      <c r="B107" s="1" t="str">
        <f>IFERROR(__xludf.DUMMYFUNCTION("""COMPUTED_VALUE"""),"Philippines")</f>
        <v>Philippines</v>
      </c>
      <c r="C107" s="1" t="str">
        <f>IFERROR(__xludf.DUMMYFUNCTION("""COMPUTED_VALUE"""),"Cherry Mobile")</f>
        <v>Cherry Mobile</v>
      </c>
      <c r="D107" s="1" t="str">
        <f>IFERROR(__xludf.DUMMYFUNCTION("""COMPUTED_VALUE"""),"Brand by Cosmic Technologies")</f>
        <v>Brand by Cosmic Technologies</v>
      </c>
      <c r="E107" s="1" t="str">
        <f t="shared" ref="E107:F107" si="106">IF(A107 &lt;&gt; "", A107, E106)</f>
        <v>Asia</v>
      </c>
      <c r="F107" s="1" t="str">
        <f t="shared" si="106"/>
        <v>Philippines</v>
      </c>
    </row>
    <row r="108">
      <c r="A108" s="1"/>
      <c r="B108" s="1"/>
      <c r="C108" s="1" t="str">
        <f>IFERROR(__xludf.DUMMYFUNCTION("""COMPUTED_VALUE"""),"Firefly Mobile (PH)")</f>
        <v>Firefly Mobile (PH)</v>
      </c>
      <c r="D108" s="1"/>
      <c r="E108" s="1" t="str">
        <f t="shared" ref="E108:F108" si="107">IF(A108 &lt;&gt; "", A108, E107)</f>
        <v>Asia</v>
      </c>
      <c r="F108" s="1" t="str">
        <f t="shared" si="107"/>
        <v>Philippines</v>
      </c>
    </row>
    <row r="109">
      <c r="A109" s="1"/>
      <c r="B109" s="1"/>
      <c r="C109" s="1" t="str">
        <f>IFERROR(__xludf.DUMMYFUNCTION("""COMPUTED_VALUE"""),"Starmobile")</f>
        <v>Starmobile</v>
      </c>
      <c r="D109" s="1"/>
      <c r="E109" s="1" t="str">
        <f t="shared" ref="E109:F109" si="108">IF(A109 &lt;&gt; "", A109, E108)</f>
        <v>Asia</v>
      </c>
      <c r="F109" s="1" t="str">
        <f t="shared" si="108"/>
        <v>Philippines</v>
      </c>
    </row>
    <row r="110">
      <c r="A110" s="1"/>
      <c r="B110" s="1"/>
      <c r="C110" s="1" t="str">
        <f>IFERROR(__xludf.DUMMYFUNCTION("""COMPUTED_VALUE"""),"Cloudfone")</f>
        <v>Cloudfone</v>
      </c>
      <c r="D110" s="1"/>
      <c r="E110" s="1" t="str">
        <f t="shared" ref="E110:F110" si="109">IF(A110 &lt;&gt; "", A110, E109)</f>
        <v>Asia</v>
      </c>
      <c r="F110" s="1" t="str">
        <f t="shared" si="109"/>
        <v>Philippines</v>
      </c>
    </row>
    <row r="111">
      <c r="A111" s="1"/>
      <c r="B111" s="1"/>
      <c r="C111" s="1" t="str">
        <f>IFERROR(__xludf.DUMMYFUNCTION("""COMPUTED_VALUE"""),"MyPhone")</f>
        <v>MyPhone</v>
      </c>
      <c r="D111" s="1" t="str">
        <f>IFERROR(__xludf.DUMMYFUNCTION("""COMPUTED_VALUE"""),"Brand by Solid Group")</f>
        <v>Brand by Solid Group</v>
      </c>
      <c r="E111" s="1" t="str">
        <f t="shared" ref="E111:F111" si="110">IF(A111 &lt;&gt; "", A111, E110)</f>
        <v>Asia</v>
      </c>
      <c r="F111" s="1" t="str">
        <f t="shared" si="110"/>
        <v>Philippines</v>
      </c>
    </row>
    <row r="112">
      <c r="A112" s="1"/>
      <c r="B112" s="1"/>
      <c r="C112" s="1" t="str">
        <f>IFERROR(__xludf.DUMMYFUNCTION("""COMPUTED_VALUE"""),"Torque")</f>
        <v>Torque</v>
      </c>
      <c r="D112" s="1" t="str">
        <f>IFERROR(__xludf.DUMMYFUNCTION("""COMPUTED_VALUE"""),"Topstrasse Global")</f>
        <v>Topstrasse Global</v>
      </c>
      <c r="E112" s="1" t="str">
        <f t="shared" ref="E112:F112" si="111">IF(A112 &lt;&gt; "", A112, E111)</f>
        <v>Asia</v>
      </c>
      <c r="F112" s="1" t="str">
        <f t="shared" si="111"/>
        <v>Philippines</v>
      </c>
    </row>
    <row r="113">
      <c r="A113" s="1" t="str">
        <f>IFERROR(__xludf.DUMMYFUNCTION("""COMPUTED_VALUE"""),"Europe")</f>
        <v>Europe</v>
      </c>
      <c r="B113" s="1" t="str">
        <f>IFERROR(__xludf.DUMMYFUNCTION("""COMPUTED_VALUE"""),"Poland")</f>
        <v>Poland</v>
      </c>
      <c r="C113" s="1" t="str">
        <f>IFERROR(__xludf.DUMMYFUNCTION("""COMPUTED_VALUE"""),"Kruger&amp;Matz [pl]")</f>
        <v>Kruger&amp;Matz [pl]</v>
      </c>
      <c r="D113" s="1"/>
      <c r="E113" s="1" t="str">
        <f t="shared" ref="E113:F113" si="112">IF(A113 &lt;&gt; "", A113, E112)</f>
        <v>Europe</v>
      </c>
      <c r="F113" s="1" t="str">
        <f t="shared" si="112"/>
        <v>Poland</v>
      </c>
    </row>
    <row r="114">
      <c r="A114" s="1"/>
      <c r="B114" s="1"/>
      <c r="C114" s="1" t="str">
        <f>IFERROR(__xludf.DUMMYFUNCTION("""COMPUTED_VALUE"""),"Manta Multimedia [pl]")</f>
        <v>Manta Multimedia [pl]</v>
      </c>
      <c r="D114" s="1"/>
      <c r="E114" s="1" t="str">
        <f t="shared" ref="E114:F114" si="113">IF(A114 &lt;&gt; "", A114, E113)</f>
        <v>Europe</v>
      </c>
      <c r="F114" s="1" t="str">
        <f t="shared" si="113"/>
        <v>Poland</v>
      </c>
    </row>
    <row r="115">
      <c r="A115" s="1"/>
      <c r="B115" s="1"/>
      <c r="C115" s="1" t="str">
        <f>IFERROR(__xludf.DUMMYFUNCTION("""COMPUTED_VALUE"""),"myPhone (Poland) [pl]")</f>
        <v>myPhone (Poland) [pl]</v>
      </c>
      <c r="D115" s="1"/>
      <c r="E115" s="1" t="str">
        <f t="shared" ref="E115:F115" si="114">IF(A115 &lt;&gt; "", A115, E114)</f>
        <v>Europe</v>
      </c>
      <c r="F115" s="1" t="str">
        <f t="shared" si="114"/>
        <v>Poland</v>
      </c>
    </row>
    <row r="116">
      <c r="A116" s="1" t="str">
        <f>IFERROR(__xludf.DUMMYFUNCTION("""COMPUTED_VALUE"""),"Europe")</f>
        <v>Europe</v>
      </c>
      <c r="B116" s="1" t="str">
        <f>IFERROR(__xludf.DUMMYFUNCTION("""COMPUTED_VALUE"""),"Romania")</f>
        <v>Romania</v>
      </c>
      <c r="C116" s="1" t="str">
        <f>IFERROR(__xludf.DUMMYFUNCTION("""COMPUTED_VALUE"""),"Allview")</f>
        <v>Allview</v>
      </c>
      <c r="D116" s="1"/>
      <c r="E116" s="1" t="str">
        <f t="shared" ref="E116:F116" si="115">IF(A116 &lt;&gt; "", A116, E115)</f>
        <v>Europe</v>
      </c>
      <c r="F116" s="1" t="str">
        <f t="shared" si="115"/>
        <v>Romania</v>
      </c>
    </row>
    <row r="117">
      <c r="A117" s="1"/>
      <c r="B117" s="1"/>
      <c r="C117" s="1" t="str">
        <f>IFERROR(__xludf.DUMMYFUNCTION("""COMPUTED_VALUE"""),"Evolio")</f>
        <v>Evolio</v>
      </c>
      <c r="D117" s="1"/>
      <c r="E117" s="1" t="str">
        <f t="shared" ref="E117:F117" si="116">IF(A117 &lt;&gt; "", A117, E116)</f>
        <v>Europe</v>
      </c>
      <c r="F117" s="1" t="str">
        <f t="shared" si="116"/>
        <v>Romania</v>
      </c>
    </row>
    <row r="118">
      <c r="A118" s="1"/>
      <c r="B118" s="1"/>
      <c r="C118" s="1" t="str">
        <f>IFERROR(__xludf.DUMMYFUNCTION("""COMPUTED_VALUE"""),"E-Boda")</f>
        <v>E-Boda</v>
      </c>
      <c r="D118" s="1"/>
      <c r="E118" s="1" t="str">
        <f t="shared" ref="E118:F118" si="117">IF(A118 &lt;&gt; "", A118, E117)</f>
        <v>Europe</v>
      </c>
      <c r="F118" s="1" t="str">
        <f t="shared" si="117"/>
        <v>Romania</v>
      </c>
    </row>
    <row r="119">
      <c r="A119" s="1"/>
      <c r="B119" s="1"/>
      <c r="C119" s="1" t="str">
        <f>IFERROR(__xludf.DUMMYFUNCTION("""COMPUTED_VALUE"""),"Myria")</f>
        <v>Myria</v>
      </c>
      <c r="D119" s="1"/>
      <c r="E119" s="1" t="str">
        <f t="shared" ref="E119:F119" si="118">IF(A119 &lt;&gt; "", A119, E118)</f>
        <v>Europe</v>
      </c>
      <c r="F119" s="1" t="str">
        <f t="shared" si="118"/>
        <v>Romania</v>
      </c>
    </row>
    <row r="120">
      <c r="A120" s="1"/>
      <c r="B120" s="1"/>
      <c r="C120" s="1" t="str">
        <f>IFERROR(__xludf.DUMMYFUNCTION("""COMPUTED_VALUE"""),"Utok")</f>
        <v>Utok</v>
      </c>
      <c r="D120" s="1"/>
      <c r="E120" s="1" t="str">
        <f t="shared" ref="E120:F120" si="119">IF(A120 &lt;&gt; "", A120, E119)</f>
        <v>Europe</v>
      </c>
      <c r="F120" s="1" t="str">
        <f t="shared" si="119"/>
        <v>Romania</v>
      </c>
    </row>
    <row r="121">
      <c r="A121" s="1" t="str">
        <f>IFERROR(__xludf.DUMMYFUNCTION("""COMPUTED_VALUE"""),"Eurasia")</f>
        <v>Eurasia</v>
      </c>
      <c r="B121" s="1" t="str">
        <f>IFERROR(__xludf.DUMMYFUNCTION("""COMPUTED_VALUE"""),"Russia")</f>
        <v>Russia</v>
      </c>
      <c r="C121" s="1" t="str">
        <f>IFERROR(__xludf.DUMMYFUNCTION("""COMPUTED_VALUE"""),"Beeline")</f>
        <v>Beeline</v>
      </c>
      <c r="D121" s="1"/>
      <c r="E121" s="1" t="str">
        <f t="shared" ref="E121:F121" si="120">IF(A121 &lt;&gt; "", A121, E120)</f>
        <v>Eurasia</v>
      </c>
      <c r="F121" s="1" t="str">
        <f t="shared" si="120"/>
        <v>Russia</v>
      </c>
    </row>
    <row r="122">
      <c r="A122" s="1"/>
      <c r="B122" s="1"/>
      <c r="C122" s="1" t="str">
        <f>IFERROR(__xludf.DUMMYFUNCTION("""COMPUTED_VALUE"""),"Explay")</f>
        <v>Explay</v>
      </c>
      <c r="D122" s="1" t="str">
        <f>IFERROR(__xludf.DUMMYFUNCTION("""COMPUTED_VALUE"""),"Subsidiary of Fly[3]")</f>
        <v>Subsidiary of Fly[3]</v>
      </c>
      <c r="E122" s="1" t="str">
        <f t="shared" ref="E122:F122" si="121">IF(A122 &lt;&gt; "", A122, E121)</f>
        <v>Eurasia</v>
      </c>
      <c r="F122" s="1" t="str">
        <f t="shared" si="121"/>
        <v>Russia</v>
      </c>
    </row>
    <row r="123">
      <c r="A123" s="1"/>
      <c r="B123" s="1"/>
      <c r="C123" s="1" t="str">
        <f>IFERROR(__xludf.DUMMYFUNCTION("""COMPUTED_VALUE"""),"Gresso")</f>
        <v>Gresso</v>
      </c>
      <c r="D123" s="1"/>
      <c r="E123" s="1" t="str">
        <f t="shared" ref="E123:F123" si="122">IF(A123 &lt;&gt; "", A123, E122)</f>
        <v>Eurasia</v>
      </c>
      <c r="F123" s="1" t="str">
        <f t="shared" si="122"/>
        <v>Russia</v>
      </c>
    </row>
    <row r="124">
      <c r="A124" s="1"/>
      <c r="B124" s="1"/>
      <c r="C124" s="1" t="str">
        <f>IFERROR(__xludf.DUMMYFUNCTION("""COMPUTED_VALUE"""),"Highscreen")</f>
        <v>Highscreen</v>
      </c>
      <c r="D124" s="1"/>
      <c r="E124" s="1" t="str">
        <f t="shared" ref="E124:F124" si="123">IF(A124 &lt;&gt; "", A124, E123)</f>
        <v>Eurasia</v>
      </c>
      <c r="F124" s="1" t="str">
        <f t="shared" si="123"/>
        <v>Russia</v>
      </c>
    </row>
    <row r="125">
      <c r="A125" s="1"/>
      <c r="B125" s="1"/>
      <c r="C125" s="1" t="str">
        <f>IFERROR(__xludf.DUMMYFUNCTION("""COMPUTED_VALUE"""),"Megafon")</f>
        <v>Megafon</v>
      </c>
      <c r="D125" s="1"/>
      <c r="E125" s="1" t="str">
        <f t="shared" ref="E125:F125" si="124">IF(A125 &lt;&gt; "", A125, E124)</f>
        <v>Eurasia</v>
      </c>
      <c r="F125" s="1" t="str">
        <f t="shared" si="124"/>
        <v>Russia</v>
      </c>
    </row>
    <row r="126">
      <c r="A126" s="1"/>
      <c r="B126" s="1"/>
      <c r="C126" s="1" t="str">
        <f>IFERROR(__xludf.DUMMYFUNCTION("""COMPUTED_VALUE"""),"MTS")</f>
        <v>MTS</v>
      </c>
      <c r="D126" s="1"/>
      <c r="E126" s="1" t="str">
        <f t="shared" ref="E126:F126" si="125">IF(A126 &lt;&gt; "", A126, E125)</f>
        <v>Eurasia</v>
      </c>
      <c r="F126" s="1" t="str">
        <f t="shared" si="125"/>
        <v>Russia</v>
      </c>
    </row>
    <row r="127">
      <c r="A127" s="1"/>
      <c r="B127" s="1"/>
      <c r="C127" s="1" t="str">
        <f>IFERROR(__xludf.DUMMYFUNCTION("""COMPUTED_VALUE"""),"RoverPC")</f>
        <v>RoverPC</v>
      </c>
      <c r="D127" s="1"/>
      <c r="E127" s="1" t="str">
        <f t="shared" ref="E127:F127" si="126">IF(A127 &lt;&gt; "", A127, E126)</f>
        <v>Eurasia</v>
      </c>
      <c r="F127" s="1" t="str">
        <f t="shared" si="126"/>
        <v>Russia</v>
      </c>
    </row>
    <row r="128">
      <c r="A128" s="1"/>
      <c r="B128" s="1"/>
      <c r="C128" s="1" t="str">
        <f>IFERROR(__xludf.DUMMYFUNCTION("""COMPUTED_VALUE"""),"teXet")</f>
        <v>teXet</v>
      </c>
      <c r="D128" s="1"/>
      <c r="E128" s="1" t="str">
        <f t="shared" ref="E128:F128" si="127">IF(A128 &lt;&gt; "", A128, E127)</f>
        <v>Eurasia</v>
      </c>
      <c r="F128" s="1" t="str">
        <f t="shared" si="127"/>
        <v>Russia</v>
      </c>
    </row>
    <row r="129">
      <c r="A129" s="1"/>
      <c r="B129" s="1"/>
      <c r="C129" s="1" t="str">
        <f>IFERROR(__xludf.DUMMYFUNCTION("""COMPUTED_VALUE"""),"Sitronics")</f>
        <v>Sitronics</v>
      </c>
      <c r="D129" s="1"/>
      <c r="E129" s="1" t="str">
        <f t="shared" ref="E129:F129" si="128">IF(A129 &lt;&gt; "", A129, E128)</f>
        <v>Eurasia</v>
      </c>
      <c r="F129" s="1" t="str">
        <f t="shared" si="128"/>
        <v>Russia</v>
      </c>
    </row>
    <row r="130">
      <c r="A130" s="1"/>
      <c r="B130" s="1"/>
      <c r="C130" s="1" t="str">
        <f>IFERROR(__xludf.DUMMYFUNCTION("""COMPUTED_VALUE"""),"Yotaphone")</f>
        <v>Yotaphone</v>
      </c>
      <c r="D130" s="1"/>
      <c r="E130" s="1" t="str">
        <f t="shared" ref="E130:F130" si="129">IF(A130 &lt;&gt; "", A130, E129)</f>
        <v>Eurasia</v>
      </c>
      <c r="F130" s="1" t="str">
        <f t="shared" si="129"/>
        <v>Russia</v>
      </c>
    </row>
    <row r="131">
      <c r="A131" s="1" t="str">
        <f>IFERROR(__xludf.DUMMYFUNCTION("""COMPUTED_VALUE"""),"Africa")</f>
        <v>Africa</v>
      </c>
      <c r="B131" s="1" t="str">
        <f>IFERROR(__xludf.DUMMYFUNCTION("""COMPUTED_VALUE"""),"South Africa")</f>
        <v>South Africa</v>
      </c>
      <c r="C131" s="1" t="str">
        <f>IFERROR(__xludf.DUMMYFUNCTION("""COMPUTED_VALUE"""),"Cell C")</f>
        <v>Cell C</v>
      </c>
      <c r="D131" s="1"/>
      <c r="E131" s="1" t="str">
        <f t="shared" ref="E131:F131" si="130">IF(A131 &lt;&gt; "", A131, E130)</f>
        <v>Africa</v>
      </c>
      <c r="F131" s="1" t="str">
        <f t="shared" si="130"/>
        <v>South Africa</v>
      </c>
    </row>
    <row r="132">
      <c r="A132" s="1"/>
      <c r="B132" s="1"/>
      <c r="C132" s="1" t="str">
        <f>IFERROR(__xludf.DUMMYFUNCTION("""COMPUTED_VALUE"""),"MTN")</f>
        <v>MTN</v>
      </c>
      <c r="D132" s="1"/>
      <c r="E132" s="1" t="str">
        <f t="shared" ref="E132:F132" si="131">IF(A132 &lt;&gt; "", A132, E131)</f>
        <v>Africa</v>
      </c>
      <c r="F132" s="1" t="str">
        <f t="shared" si="131"/>
        <v>South Africa</v>
      </c>
    </row>
    <row r="133">
      <c r="A133" s="1"/>
      <c r="B133" s="1"/>
      <c r="C133" s="1" t="str">
        <f>IFERROR(__xludf.DUMMYFUNCTION("""COMPUTED_VALUE"""),"Mobicel")</f>
        <v>Mobicel</v>
      </c>
      <c r="D133" s="1"/>
      <c r="E133" s="1" t="str">
        <f t="shared" ref="E133:F133" si="132">IF(A133 &lt;&gt; "", A133, E132)</f>
        <v>Africa</v>
      </c>
      <c r="F133" s="1" t="str">
        <f t="shared" si="132"/>
        <v>South Africa</v>
      </c>
    </row>
    <row r="134">
      <c r="A134" s="1"/>
      <c r="B134" s="1"/>
      <c r="C134" s="1" t="str">
        <f>IFERROR(__xludf.DUMMYFUNCTION("""COMPUTED_VALUE"""),"Telkom")</f>
        <v>Telkom</v>
      </c>
      <c r="D134" s="1"/>
      <c r="E134" s="1" t="str">
        <f t="shared" ref="E134:F134" si="133">IF(A134 &lt;&gt; "", A134, E133)</f>
        <v>Africa</v>
      </c>
      <c r="F134" s="1" t="str">
        <f t="shared" si="133"/>
        <v>South Africa</v>
      </c>
    </row>
    <row r="135">
      <c r="A135" s="1"/>
      <c r="B135" s="1"/>
      <c r="C135" s="1" t="str">
        <f>IFERROR(__xludf.DUMMYFUNCTION("""COMPUTED_VALUE"""),"Vodacom")</f>
        <v>Vodacom</v>
      </c>
      <c r="D135" s="1"/>
      <c r="E135" s="1" t="str">
        <f t="shared" ref="E135:F135" si="134">IF(A135 &lt;&gt; "", A135, E134)</f>
        <v>Africa</v>
      </c>
      <c r="F135" s="1" t="str">
        <f t="shared" si="134"/>
        <v>South Africa</v>
      </c>
    </row>
    <row r="136">
      <c r="A136" s="1" t="str">
        <f>IFERROR(__xludf.DUMMYFUNCTION("""COMPUTED_VALUE"""),"Asia")</f>
        <v>Asia</v>
      </c>
      <c r="B136" s="1" t="str">
        <f>IFERROR(__xludf.DUMMYFUNCTION("""COMPUTED_VALUE"""),"South Korea")</f>
        <v>South Korea</v>
      </c>
      <c r="C136" s="1" t="str">
        <f>IFERROR(__xludf.DUMMYFUNCTION("""COMPUTED_VALUE"""),"KT Tech")</f>
        <v>KT Tech</v>
      </c>
      <c r="D136" s="1"/>
      <c r="E136" s="1" t="str">
        <f t="shared" ref="E136:F136" si="135">IF(A136 &lt;&gt; "", A136, E135)</f>
        <v>Asia</v>
      </c>
      <c r="F136" s="1" t="str">
        <f t="shared" si="135"/>
        <v>South Korea</v>
      </c>
    </row>
    <row r="137">
      <c r="A137" s="1"/>
      <c r="B137" s="1"/>
      <c r="C137" s="1" t="str">
        <f>IFERROR(__xludf.DUMMYFUNCTION("""COMPUTED_VALUE"""),"Pantech")</f>
        <v>Pantech</v>
      </c>
      <c r="D137" s="1"/>
      <c r="E137" s="1" t="str">
        <f t="shared" ref="E137:F137" si="136">IF(A137 &lt;&gt; "", A137, E136)</f>
        <v>Asia</v>
      </c>
      <c r="F137" s="1" t="str">
        <f t="shared" si="136"/>
        <v>South Korea</v>
      </c>
    </row>
    <row r="138">
      <c r="A138" s="1"/>
      <c r="B138" s="1"/>
      <c r="C138" s="1" t="str">
        <f>IFERROR(__xludf.DUMMYFUNCTION("""COMPUTED_VALUE"""),"Samsung")</f>
        <v>Samsung</v>
      </c>
      <c r="D138" s="1"/>
      <c r="E138" s="1" t="str">
        <f t="shared" ref="E138:F138" si="137">IF(A138 &lt;&gt; "", A138, E137)</f>
        <v>Asia</v>
      </c>
      <c r="F138" s="1" t="str">
        <f t="shared" si="137"/>
        <v>South Korea</v>
      </c>
    </row>
    <row r="139">
      <c r="A139" s="1" t="str">
        <f>IFERROR(__xludf.DUMMYFUNCTION("""COMPUTED_VALUE"""),"Europe")</f>
        <v>Europe</v>
      </c>
      <c r="B139" s="1" t="str">
        <f>IFERROR(__xludf.DUMMYFUNCTION("""COMPUTED_VALUE"""),"Sweden")</f>
        <v>Sweden</v>
      </c>
      <c r="C139" s="1" t="str">
        <f>IFERROR(__xludf.DUMMYFUNCTION("""COMPUTED_VALUE"""),"Doro")</f>
        <v>Doro</v>
      </c>
      <c r="D139" s="1"/>
      <c r="E139" s="1" t="str">
        <f t="shared" ref="E139:F139" si="138">IF(A139 &lt;&gt; "", A139, E138)</f>
        <v>Europe</v>
      </c>
      <c r="F139" s="1" t="str">
        <f t="shared" si="138"/>
        <v>Sweden</v>
      </c>
    </row>
    <row r="140">
      <c r="A140" s="1" t="str">
        <f>IFERROR(__xludf.DUMMYFUNCTION("""COMPUTED_VALUE"""),"Asia")</f>
        <v>Asia</v>
      </c>
      <c r="B140" s="1" t="str">
        <f>IFERROR(__xludf.DUMMYFUNCTION("""COMPUTED_VALUE"""),"Taiwan")</f>
        <v>Taiwan</v>
      </c>
      <c r="C140" s="1" t="str">
        <f>IFERROR(__xludf.DUMMYFUNCTION("""COMPUTED_VALUE"""),"Acer")</f>
        <v>Acer</v>
      </c>
      <c r="D140" s="1"/>
      <c r="E140" s="1" t="str">
        <f t="shared" ref="E140:F140" si="139">IF(A140 &lt;&gt; "", A140, E139)</f>
        <v>Asia</v>
      </c>
      <c r="F140" s="1" t="str">
        <f t="shared" si="139"/>
        <v>Taiwan</v>
      </c>
    </row>
    <row r="141">
      <c r="A141" s="1"/>
      <c r="B141" s="1"/>
      <c r="C141" s="1" t="str">
        <f>IFERROR(__xludf.DUMMYFUNCTION("""COMPUTED_VALUE"""),"Asus")</f>
        <v>Asus</v>
      </c>
      <c r="D141" s="1"/>
      <c r="E141" s="1" t="str">
        <f t="shared" ref="E141:F141" si="140">IF(A141 &lt;&gt; "", A141, E140)</f>
        <v>Asia</v>
      </c>
      <c r="F141" s="1" t="str">
        <f t="shared" si="140"/>
        <v>Taiwan</v>
      </c>
    </row>
    <row r="142">
      <c r="A142" s="1"/>
      <c r="B142" s="1"/>
      <c r="C142" s="1" t="str">
        <f>IFERROR(__xludf.DUMMYFUNCTION("""COMPUTED_VALUE"""),"BenQ")</f>
        <v>BenQ</v>
      </c>
      <c r="D142" s="1"/>
      <c r="E142" s="1" t="str">
        <f t="shared" ref="E142:F142" si="141">IF(A142 &lt;&gt; "", A142, E141)</f>
        <v>Asia</v>
      </c>
      <c r="F142" s="1" t="str">
        <f t="shared" si="141"/>
        <v>Taiwan</v>
      </c>
    </row>
    <row r="143">
      <c r="A143" s="1"/>
      <c r="B143" s="1"/>
      <c r="C143" s="1" t="str">
        <f>IFERROR(__xludf.DUMMYFUNCTION("""COMPUTED_VALUE"""),"DBTel")</f>
        <v>DBTel</v>
      </c>
      <c r="D143" s="1"/>
      <c r="E143" s="1" t="str">
        <f t="shared" ref="E143:F143" si="142">IF(A143 &lt;&gt; "", A143, E142)</f>
        <v>Asia</v>
      </c>
      <c r="F143" s="1" t="str">
        <f t="shared" si="142"/>
        <v>Taiwan</v>
      </c>
    </row>
    <row r="144">
      <c r="A144" s="1"/>
      <c r="B144" s="1"/>
      <c r="C144" s="1" t="str">
        <f>IFERROR(__xludf.DUMMYFUNCTION("""COMPUTED_VALUE"""),"Foxconn")</f>
        <v>Foxconn</v>
      </c>
      <c r="D144" s="1" t="str">
        <f>IFERROR(__xludf.DUMMYFUNCTION("""COMPUTED_VALUE"""),"A Hardware Manufacturers Company")</f>
        <v>A Hardware Manufacturers Company</v>
      </c>
      <c r="E144" s="1" t="str">
        <f t="shared" ref="E144:F144" si="143">IF(A144 &lt;&gt; "", A144, E143)</f>
        <v>Asia</v>
      </c>
      <c r="F144" s="1" t="str">
        <f t="shared" si="143"/>
        <v>Taiwan</v>
      </c>
    </row>
    <row r="145">
      <c r="A145" s="1"/>
      <c r="B145" s="1"/>
      <c r="C145" s="1" t="str">
        <f>IFERROR(__xludf.DUMMYFUNCTION("""COMPUTED_VALUE"""),"HTC")</f>
        <v>HTC</v>
      </c>
      <c r="D145" s="1"/>
      <c r="E145" s="1" t="str">
        <f t="shared" ref="E145:F145" si="144">IF(A145 &lt;&gt; "", A145, E144)</f>
        <v>Asia</v>
      </c>
      <c r="F145" s="1" t="str">
        <f t="shared" si="144"/>
        <v>Taiwan</v>
      </c>
    </row>
    <row r="146">
      <c r="A146" s="1" t="str">
        <f>IFERROR(__xludf.DUMMYFUNCTION("""COMPUTED_VALUE"""),"Asia")</f>
        <v>Asia</v>
      </c>
      <c r="B146" s="1" t="str">
        <f>IFERROR(__xludf.DUMMYFUNCTION("""COMPUTED_VALUE"""),"Thailand")</f>
        <v>Thailand</v>
      </c>
      <c r="C146" s="1" t="str">
        <f>IFERROR(__xludf.DUMMYFUNCTION("""COMPUTED_VALUE"""),"AIS")</f>
        <v>AIS</v>
      </c>
      <c r="D146" s="1"/>
      <c r="E146" s="1" t="str">
        <f t="shared" ref="E146:F146" si="145">IF(A146 &lt;&gt; "", A146, E145)</f>
        <v>Asia</v>
      </c>
      <c r="F146" s="1" t="str">
        <f t="shared" si="145"/>
        <v>Thailand</v>
      </c>
    </row>
    <row r="147">
      <c r="A147" s="1"/>
      <c r="B147" s="1"/>
      <c r="C147" s="1" t="str">
        <f>IFERROR(__xludf.DUMMYFUNCTION("""COMPUTED_VALUE"""),"DTAC")</f>
        <v>DTAC</v>
      </c>
      <c r="D147" s="1"/>
      <c r="E147" s="1" t="str">
        <f t="shared" ref="E147:F147" si="146">IF(A147 &lt;&gt; "", A147, E146)</f>
        <v>Asia</v>
      </c>
      <c r="F147" s="1" t="str">
        <f t="shared" si="146"/>
        <v>Thailand</v>
      </c>
    </row>
    <row r="148">
      <c r="A148" s="1"/>
      <c r="B148" s="1"/>
      <c r="C148" s="3" t="b">
        <f>IFERROR(__xludf.DUMMYFUNCTION("""COMPUTED_VALUE"""),TRUE)</f>
        <v>1</v>
      </c>
      <c r="D148" s="1"/>
      <c r="E148" s="1" t="str">
        <f t="shared" ref="E148:F148" si="147">IF(A148 &lt;&gt; "", A148, E147)</f>
        <v>Asia</v>
      </c>
      <c r="F148" s="1" t="str">
        <f t="shared" si="147"/>
        <v>Thailand</v>
      </c>
    </row>
    <row r="149">
      <c r="A149" s="1"/>
      <c r="B149" s="1"/>
      <c r="C149" s="1" t="str">
        <f>IFERROR(__xludf.DUMMYFUNCTION("""COMPUTED_VALUE"""),"Wellcom")</f>
        <v>Wellcom</v>
      </c>
      <c r="D149" s="1"/>
      <c r="E149" s="1" t="str">
        <f t="shared" ref="E149:F149" si="148">IF(A149 &lt;&gt; "", A149, E148)</f>
        <v>Asia</v>
      </c>
      <c r="F149" s="1" t="str">
        <f t="shared" si="148"/>
        <v>Thailand</v>
      </c>
    </row>
    <row r="150">
      <c r="A150" s="1"/>
      <c r="B150" s="1"/>
      <c r="C150" s="1" t="str">
        <f>IFERROR(__xludf.DUMMYFUNCTION("""COMPUTED_VALUE"""),"I-Mobile")</f>
        <v>I-Mobile</v>
      </c>
      <c r="D150" s="1"/>
      <c r="E150" s="1" t="str">
        <f t="shared" ref="E150:F150" si="149">IF(A150 &lt;&gt; "", A150, E149)</f>
        <v>Asia</v>
      </c>
      <c r="F150" s="1" t="str">
        <f t="shared" si="149"/>
        <v>Thailand</v>
      </c>
    </row>
    <row r="151">
      <c r="A151" s="1" t="str">
        <f>IFERROR(__xludf.DUMMYFUNCTION("""COMPUTED_VALUE"""),"Africa")</f>
        <v>Africa</v>
      </c>
      <c r="B151" s="1" t="str">
        <f>IFERROR(__xludf.DUMMYFUNCTION("""COMPUTED_VALUE"""),"Tunisia")</f>
        <v>Tunisia</v>
      </c>
      <c r="C151" s="1" t="str">
        <f>IFERROR(__xludf.DUMMYFUNCTION("""COMPUTED_VALUE"""),"EvertekTunisie")</f>
        <v>EvertekTunisie</v>
      </c>
      <c r="D151" s="1"/>
      <c r="E151" s="1" t="str">
        <f t="shared" ref="E151:F151" si="150">IF(A151 &lt;&gt; "", A151, E150)</f>
        <v>Africa</v>
      </c>
      <c r="F151" s="1" t="str">
        <f t="shared" si="150"/>
        <v>Tunisia</v>
      </c>
    </row>
    <row r="152">
      <c r="A152" s="1" t="str">
        <f>IFERROR(__xludf.DUMMYFUNCTION("""COMPUTED_VALUE"""),"Europe")</f>
        <v>Europe</v>
      </c>
      <c r="B152" s="1" t="str">
        <f>IFERROR(__xludf.DUMMYFUNCTION("""COMPUTED_VALUE"""),"Turkey")</f>
        <v>Turkey</v>
      </c>
      <c r="C152" s="1" t="str">
        <f>IFERROR(__xludf.DUMMYFUNCTION("""COMPUTED_VALUE"""),"ASELSAN")</f>
        <v>ASELSAN</v>
      </c>
      <c r="D152" s="1"/>
      <c r="E152" s="1" t="str">
        <f t="shared" ref="E152:F152" si="151">IF(A152 &lt;&gt; "", A152, E151)</f>
        <v>Europe</v>
      </c>
      <c r="F152" s="1" t="str">
        <f t="shared" si="151"/>
        <v>Turkey</v>
      </c>
    </row>
    <row r="153">
      <c r="A153" s="1"/>
      <c r="B153" s="1"/>
      <c r="C153" s="1" t="str">
        <f>IFERROR(__xludf.DUMMYFUNCTION("""COMPUTED_VALUE"""),"Vestel")</f>
        <v>Vestel</v>
      </c>
      <c r="D153" s="1"/>
      <c r="E153" s="1" t="str">
        <f t="shared" ref="E153:F153" si="152">IF(A153 &lt;&gt; "", A153, E152)</f>
        <v>Europe</v>
      </c>
      <c r="F153" s="1" t="str">
        <f t="shared" si="152"/>
        <v>Turkey</v>
      </c>
    </row>
    <row r="154">
      <c r="A154" s="1" t="str">
        <f>IFERROR(__xludf.DUMMYFUNCTION("""COMPUTED_VALUE"""),"Middle East")</f>
        <v>Middle East</v>
      </c>
      <c r="B154" s="1" t="str">
        <f>IFERROR(__xludf.DUMMYFUNCTION("""COMPUTED_VALUE"""),"United Arab Emirates")</f>
        <v>United Arab Emirates</v>
      </c>
      <c r="C154" s="1" t="str">
        <f>IFERROR(__xludf.DUMMYFUNCTION("""COMPUTED_VALUE"""),"Thuraya")</f>
        <v>Thuraya</v>
      </c>
      <c r="D154" s="1"/>
      <c r="E154" s="1" t="str">
        <f t="shared" ref="E154:F154" si="153">IF(A154 &lt;&gt; "", A154, E153)</f>
        <v>Middle East</v>
      </c>
      <c r="F154" s="1" t="str">
        <f t="shared" si="153"/>
        <v>United Arab Emirates</v>
      </c>
    </row>
    <row r="155">
      <c r="A155" s="1" t="str">
        <f>IFERROR(__xludf.DUMMYFUNCTION("""COMPUTED_VALUE"""),"Europe")</f>
        <v>Europe</v>
      </c>
      <c r="B155" s="1" t="str">
        <f>IFERROR(__xludf.DUMMYFUNCTION("""COMPUTED_VALUE"""),"United Kingdom")</f>
        <v>United Kingdom</v>
      </c>
      <c r="C155" s="1" t="str">
        <f>IFERROR(__xludf.DUMMYFUNCTION("""COMPUTED_VALUE"""),"Bullitt Group")</f>
        <v>Bullitt Group</v>
      </c>
      <c r="D155" s="1" t="str">
        <f>IFERROR(__xludf.DUMMYFUNCTION("""COMPUTED_VALUE"""),"A Hardware Manufacturers Company")</f>
        <v>A Hardware Manufacturers Company</v>
      </c>
      <c r="E155" s="1" t="str">
        <f t="shared" ref="E155:F155" si="154">IF(A155 &lt;&gt; "", A155, E154)</f>
        <v>Europe</v>
      </c>
      <c r="F155" s="1" t="str">
        <f t="shared" si="154"/>
        <v>United Kingdom</v>
      </c>
    </row>
    <row r="156">
      <c r="A156" s="1"/>
      <c r="B156" s="1"/>
      <c r="C156" s="1" t="str">
        <f>IFERROR(__xludf.DUMMYFUNCTION("""COMPUTED_VALUE"""),"Nothing")</f>
        <v>Nothing</v>
      </c>
      <c r="D156" s="1"/>
      <c r="E156" s="1" t="str">
        <f t="shared" ref="E156:F156" si="155">IF(A156 &lt;&gt; "", A156, E155)</f>
        <v>Europe</v>
      </c>
      <c r="F156" s="1" t="str">
        <f t="shared" si="155"/>
        <v>United Kingdom</v>
      </c>
    </row>
    <row r="157">
      <c r="A157" s="1"/>
      <c r="B157" s="1"/>
      <c r="C157" s="1" t="str">
        <f>IFERROR(__xludf.DUMMYFUNCTION("""COMPUTED_VALUE"""),"SwishTech [4]")</f>
        <v>SwishTech [4]</v>
      </c>
      <c r="D157" s="1"/>
      <c r="E157" s="1" t="str">
        <f t="shared" ref="E157:F157" si="156">IF(A157 &lt;&gt; "", A157, E156)</f>
        <v>Europe</v>
      </c>
      <c r="F157" s="1" t="str">
        <f t="shared" si="156"/>
        <v>United Kingdom</v>
      </c>
    </row>
    <row r="158">
      <c r="A158" s="1" t="str">
        <f>IFERROR(__xludf.DUMMYFUNCTION("""COMPUTED_VALUE"""),"North America")</f>
        <v>North America</v>
      </c>
      <c r="B158" s="1" t="str">
        <f>IFERROR(__xludf.DUMMYFUNCTION("""COMPUTED_VALUE"""),"United States")</f>
        <v>United States</v>
      </c>
      <c r="C158" s="1" t="str">
        <f>IFERROR(__xludf.DUMMYFUNCTION("""COMPUTED_VALUE"""),"Apple")</f>
        <v>Apple</v>
      </c>
      <c r="D158" s="1"/>
      <c r="E158" s="1" t="str">
        <f t="shared" ref="E158:F158" si="157">IF(A158 &lt;&gt; "", A158, E157)</f>
        <v>North America</v>
      </c>
      <c r="F158" s="1" t="str">
        <f t="shared" si="157"/>
        <v>United States</v>
      </c>
    </row>
    <row r="159">
      <c r="A159" s="1"/>
      <c r="B159" s="1"/>
      <c r="C159" s="1" t="str">
        <f>IFERROR(__xludf.DUMMYFUNCTION("""COMPUTED_VALUE"""),"BLU Products")</f>
        <v>BLU Products</v>
      </c>
      <c r="D159" s="1"/>
      <c r="E159" s="1" t="str">
        <f t="shared" ref="E159:F159" si="158">IF(A159 &lt;&gt; "", A159, E158)</f>
        <v>North America</v>
      </c>
      <c r="F159" s="1" t="str">
        <f t="shared" si="158"/>
        <v>United States</v>
      </c>
    </row>
    <row r="160">
      <c r="A160" s="1"/>
      <c r="B160" s="1"/>
      <c r="C160" s="1" t="str">
        <f>IFERROR(__xludf.DUMMYFUNCTION("""COMPUTED_VALUE"""),"Caterpillar")</f>
        <v>Caterpillar</v>
      </c>
      <c r="D160" s="1"/>
      <c r="E160" s="1" t="str">
        <f t="shared" ref="E160:F160" si="159">IF(A160 &lt;&gt; "", A160, E159)</f>
        <v>North America</v>
      </c>
      <c r="F160" s="1" t="str">
        <f t="shared" si="159"/>
        <v>United States</v>
      </c>
    </row>
    <row r="161">
      <c r="A161" s="1"/>
      <c r="B161" s="1"/>
      <c r="C161" s="1" t="str">
        <f>IFERROR(__xludf.DUMMYFUNCTION("""COMPUTED_VALUE"""),"Firefly")</f>
        <v>Firefly</v>
      </c>
      <c r="D161" s="1" t="str">
        <f>IFERROR(__xludf.DUMMYFUNCTION("""COMPUTED_VALUE"""),"A phone for children.")</f>
        <v>A phone for children.</v>
      </c>
      <c r="E161" s="1" t="str">
        <f t="shared" ref="E161:F161" si="160">IF(A161 &lt;&gt; "", A161, E160)</f>
        <v>North America</v>
      </c>
      <c r="F161" s="1" t="str">
        <f t="shared" si="160"/>
        <v>United States</v>
      </c>
    </row>
    <row r="162">
      <c r="A162" s="1"/>
      <c r="B162" s="1"/>
      <c r="C162" s="1" t="str">
        <f>IFERROR(__xludf.DUMMYFUNCTION("""COMPUTED_VALUE"""),"Garmin")</f>
        <v>Garmin</v>
      </c>
      <c r="D162" s="1"/>
      <c r="E162" s="1" t="str">
        <f t="shared" ref="E162:F162" si="161">IF(A162 &lt;&gt; "", A162, E161)</f>
        <v>North America</v>
      </c>
      <c r="F162" s="1" t="str">
        <f t="shared" si="161"/>
        <v>United States</v>
      </c>
    </row>
    <row r="163">
      <c r="A163" s="1"/>
      <c r="B163" s="1"/>
      <c r="C163" s="1" t="str">
        <f>IFERROR(__xludf.DUMMYFUNCTION("""COMPUTED_VALUE"""),"Google")</f>
        <v>Google</v>
      </c>
      <c r="D163" s="1"/>
      <c r="E163" s="1" t="str">
        <f t="shared" ref="E163:F163" si="162">IF(A163 &lt;&gt; "", A163, E162)</f>
        <v>North America</v>
      </c>
      <c r="F163" s="1" t="str">
        <f t="shared" si="162"/>
        <v>United States</v>
      </c>
    </row>
    <row r="164">
      <c r="A164" s="1"/>
      <c r="B164" s="1"/>
      <c r="C164" s="1" t="str">
        <f>IFERROR(__xludf.DUMMYFUNCTION("""COMPUTED_VALUE"""),"HP")</f>
        <v>HP</v>
      </c>
      <c r="D164" s="1"/>
      <c r="E164" s="1" t="str">
        <f t="shared" ref="E164:F164" si="163">IF(A164 &lt;&gt; "", A164, E163)</f>
        <v>North America</v>
      </c>
      <c r="F164" s="1" t="str">
        <f t="shared" si="163"/>
        <v>United States</v>
      </c>
    </row>
    <row r="165">
      <c r="A165" s="1"/>
      <c r="B165" s="1"/>
      <c r="C165" s="1" t="str">
        <f>IFERROR(__xludf.DUMMYFUNCTION("""COMPUTED_VALUE"""),"InFocus")</f>
        <v>InFocus</v>
      </c>
      <c r="D165" s="1"/>
      <c r="E165" s="1" t="str">
        <f t="shared" ref="E165:F165" si="164">IF(A165 &lt;&gt; "", A165, E164)</f>
        <v>North America</v>
      </c>
      <c r="F165" s="1" t="str">
        <f t="shared" si="164"/>
        <v>United States</v>
      </c>
    </row>
    <row r="166">
      <c r="A166" s="1"/>
      <c r="B166" s="1"/>
      <c r="C166" s="1" t="str">
        <f>IFERROR(__xludf.DUMMYFUNCTION("""COMPUTED_VALUE"""),"InfoSonics[5]")</f>
        <v>InfoSonics[5]</v>
      </c>
      <c r="D166" s="1"/>
      <c r="E166" s="1" t="str">
        <f t="shared" ref="E166:F166" si="165">IF(A166 &lt;&gt; "", A166, E165)</f>
        <v>North America</v>
      </c>
      <c r="F166" s="1" t="str">
        <f t="shared" si="165"/>
        <v>United States</v>
      </c>
    </row>
    <row r="167">
      <c r="A167" s="1"/>
      <c r="B167" s="1"/>
      <c r="C167" s="1" t="str">
        <f>IFERROR(__xludf.DUMMYFUNCTION("""COMPUTED_VALUE"""),"Microsoft")</f>
        <v>Microsoft</v>
      </c>
      <c r="D167" s="1" t="str">
        <f>IFERROR(__xludf.DUMMYFUNCTION("""COMPUTED_VALUE"""),"Back to mobile business and focused on Android based Surface line 
smartphone")</f>
        <v>Back to mobile business and focused on Android based Surface line 
smartphone</v>
      </c>
      <c r="E167" s="1" t="str">
        <f t="shared" ref="E167:F167" si="166">IF(A167 &lt;&gt; "", A167, E166)</f>
        <v>North America</v>
      </c>
      <c r="F167" s="1" t="str">
        <f t="shared" si="166"/>
        <v>United States</v>
      </c>
    </row>
    <row r="168">
      <c r="A168" s="1"/>
      <c r="B168" s="1"/>
      <c r="C168" s="1" t="str">
        <f>IFERROR(__xludf.DUMMYFUNCTION("""COMPUTED_VALUE"""),"Motorola Mobility")</f>
        <v>Motorola Mobility</v>
      </c>
      <c r="D168" s="1" t="str">
        <f>IFERROR(__xludf.DUMMYFUNCTION("""COMPUTED_VALUE"""),"Subsidiary of Lenovo")</f>
        <v>Subsidiary of Lenovo</v>
      </c>
      <c r="E168" s="1" t="str">
        <f t="shared" ref="E168:F168" si="167">IF(A168 &lt;&gt; "", A168, E167)</f>
        <v>North America</v>
      </c>
      <c r="F168" s="1" t="str">
        <f t="shared" si="167"/>
        <v>United States</v>
      </c>
    </row>
    <row r="169">
      <c r="A169" s="1"/>
      <c r="B169" s="1"/>
      <c r="C169" s="1" t="str">
        <f>IFERROR(__xludf.DUMMYFUNCTION("""COMPUTED_VALUE"""),"Obi Worldphone")</f>
        <v>Obi Worldphone</v>
      </c>
      <c r="D169" s="1"/>
      <c r="E169" s="1" t="str">
        <f t="shared" ref="E169:F169" si="168">IF(A169 &lt;&gt; "", A169, E168)</f>
        <v>North America</v>
      </c>
      <c r="F169" s="1" t="str">
        <f t="shared" si="168"/>
        <v>United States</v>
      </c>
    </row>
    <row r="170">
      <c r="A170" s="1"/>
      <c r="B170" s="1"/>
      <c r="C170" s="1" t="str">
        <f>IFERROR(__xludf.DUMMYFUNCTION("""COMPUTED_VALUE"""),"Purism, SPC")</f>
        <v>Purism, SPC</v>
      </c>
      <c r="D170" s="1"/>
      <c r="E170" s="1" t="str">
        <f t="shared" ref="E170:F170" si="169">IF(A170 &lt;&gt; "", A170, E169)</f>
        <v>North America</v>
      </c>
      <c r="F170" s="1" t="str">
        <f t="shared" si="169"/>
        <v>United States</v>
      </c>
    </row>
    <row r="171">
      <c r="A171" s="1" t="str">
        <f>IFERROR(__xludf.DUMMYFUNCTION("""COMPUTED_VALUE"""),"Asia")</f>
        <v>Asia</v>
      </c>
      <c r="B171" s="1" t="str">
        <f>IFERROR(__xludf.DUMMYFUNCTION("""COMPUTED_VALUE"""),"Vietnam")</f>
        <v>Vietnam</v>
      </c>
      <c r="C171" s="1" t="str">
        <f>IFERROR(__xludf.DUMMYFUNCTION("""COMPUTED_VALUE"""),"BPhone")</f>
        <v>BPhone</v>
      </c>
      <c r="D171" s="1" t="str">
        <f>IFERROR(__xludf.DUMMYFUNCTION("""COMPUTED_VALUE"""),"Subsidiary of BKAV")</f>
        <v>Subsidiary of BKAV</v>
      </c>
      <c r="E171" s="1" t="str">
        <f t="shared" ref="E171:F171" si="170">IF(A171 &lt;&gt; "", A171, E170)</f>
        <v>Asia</v>
      </c>
      <c r="F171" s="1" t="str">
        <f t="shared" si="170"/>
        <v>Vietnam</v>
      </c>
    </row>
    <row r="172">
      <c r="A172" s="1"/>
      <c r="B172" s="1"/>
      <c r="C172" s="1" t="str">
        <f>IFERROR(__xludf.DUMMYFUNCTION("""COMPUTED_VALUE"""),"Masstel")</f>
        <v>Masstel</v>
      </c>
      <c r="D172" s="1"/>
      <c r="E172" s="1" t="str">
        <f t="shared" ref="E172:F172" si="171">IF(A172 &lt;&gt; "", A172, E171)</f>
        <v>Asia</v>
      </c>
      <c r="F172" s="1" t="str">
        <f t="shared" si="171"/>
        <v>Vietnam</v>
      </c>
    </row>
    <row r="173">
      <c r="A173" s="1" t="str">
        <f>IFERROR(__xludf.DUMMYFUNCTION("""COMPUTED_VALUE"""),"Africa")</f>
        <v>Africa</v>
      </c>
      <c r="B173" s="1" t="str">
        <f>IFERROR(__xludf.DUMMYFUNCTION("""COMPUTED_VALUE"""),"Zimbabwe")</f>
        <v>Zimbabwe</v>
      </c>
      <c r="C173" s="1" t="str">
        <f>IFERROR(__xludf.DUMMYFUNCTION("""COMPUTED_VALUE"""),"GTel")</f>
        <v>GTel</v>
      </c>
      <c r="D173" s="1"/>
      <c r="E173" s="1" t="str">
        <f t="shared" ref="E173:F173" si="172">IF(A173 &lt;&gt; "", A173, E172)</f>
        <v>Africa</v>
      </c>
      <c r="F173" s="1" t="str">
        <f t="shared" si="172"/>
        <v>Zimbabwe</v>
      </c>
    </row>
  </sheetData>
  <drawing r:id="rId1"/>
</worksheet>
</file>