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Fsenergia\SUPORTE\01.GESTÃO_INTEGRADA_DE_DADOS\02.PRODUÇÃO\01.Fechamentos\1.Campos_Ativos\LP\2020\10. Outubro\01. Fiscal\"/>
    </mc:Choice>
  </mc:AlternateContent>
  <bookViews>
    <workbookView xWindow="-120" yWindow="-120" windowWidth="29040" windowHeight="15840" tabRatio="880" firstSheet="1" activeTab="8"/>
  </bookViews>
  <sheets>
    <sheet name="Menu" sheetId="23" r:id="rId1"/>
    <sheet name="Fechamento fiscal" sheetId="7" r:id="rId2"/>
    <sheet name="Carregamento" sheetId="17" r:id="rId3"/>
    <sheet name="Gás fiscal" sheetId="25" r:id="rId4"/>
    <sheet name="Densidade corrigida" sheetId="10" state="hidden" r:id="rId5"/>
    <sheet name="Arqueação Tanque" sheetId="5" state="hidden" r:id="rId6"/>
    <sheet name="FCV" sheetId="15" state="hidden" r:id="rId7"/>
    <sheet name="Banco de dados" sheetId="8" state="hidden" r:id="rId8"/>
    <sheet name="Volumes de água" sheetId="26" r:id="rId9"/>
    <sheet name="Apropriação diária" sheetId="9" r:id="rId10"/>
    <sheet name="Relatório fiscal" sheetId="24" r:id="rId11"/>
    <sheet name="Relatório fiscal LP" sheetId="29" r:id="rId12"/>
    <sheet name="Relatório fiscal LPB" sheetId="30" r:id="rId13"/>
    <sheet name="Apropriação mensal" sheetId="20" r:id="rId14"/>
    <sheet name="Apropriação mensal LP" sheetId="27" r:id="rId15"/>
    <sheet name="Apropriação mensal LPB" sheetId="28" r:id="rId16"/>
  </sheets>
  <externalReferences>
    <externalReference r:id="rId17"/>
  </externalReferences>
  <definedNames>
    <definedName name="_xlnm._FilterDatabase" localSheetId="7" hidden="1">'Banco de dados'!$L$3:$O$499</definedName>
    <definedName name="_xlnm.Print_Area" localSheetId="9">'Apropriação diária'!$A$1:$W$388</definedName>
    <definedName name="_xlnm.Print_Area" localSheetId="13">'Apropriação mensal'!$A$1:$M$22</definedName>
    <definedName name="_xlnm.Print_Area" localSheetId="14">'Apropriação mensal LP'!$A$1:$M$20</definedName>
    <definedName name="_xlnm.Print_Area" localSheetId="15">'Apropriação mensal LPB'!$A$1:$M$12</definedName>
    <definedName name="_xlnm.Print_Area" localSheetId="3">'Gás fiscal'!$A$1:$I$34</definedName>
    <definedName name="_xlnm.Print_Area" localSheetId="10">'Relatório fiscal'!$A$1:$P$38</definedName>
    <definedName name="_xlnm.Print_Area" localSheetId="11">'Relatório fiscal LP'!$A$1:$P$38</definedName>
    <definedName name="_xlnm.Print_Area" localSheetId="12">'Relatório fiscal LPB'!$A$1:$P$38</definedName>
    <definedName name="_xlnm.Print_Area" localSheetId="8">'Volumes de água'!$A$1:$C$43</definedName>
    <definedName name="cargaa">[1]JB01!$L$6:$L$7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26" l="1"/>
  <c r="O356" i="9" l="1"/>
  <c r="O355" i="9"/>
  <c r="O354" i="9"/>
  <c r="O353" i="9"/>
  <c r="O352" i="9"/>
  <c r="O351" i="9"/>
  <c r="O350" i="9"/>
  <c r="O349" i="9"/>
  <c r="O348" i="9"/>
  <c r="O347" i="9"/>
  <c r="O346" i="9"/>
  <c r="O345" i="9"/>
  <c r="O344" i="9"/>
  <c r="O343" i="9"/>
  <c r="O342" i="9"/>
  <c r="O341" i="9"/>
  <c r="O340" i="9"/>
  <c r="O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34" i="9"/>
  <c r="O71" i="9"/>
  <c r="O72" i="9"/>
  <c r="O73" i="9"/>
  <c r="O74" i="9"/>
  <c r="O75" i="9"/>
  <c r="O76" i="9"/>
  <c r="O77" i="9"/>
  <c r="O78" i="9"/>
  <c r="O79" i="9"/>
  <c r="O80" i="9"/>
  <c r="O81" i="9"/>
  <c r="O82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70" i="9"/>
  <c r="A50" i="26" l="1"/>
  <c r="A49" i="26"/>
  <c r="A48" i="26"/>
  <c r="A47" i="26"/>
  <c r="A46" i="26"/>
  <c r="Q359" i="9" l="1"/>
  <c r="T359" i="9" s="1"/>
  <c r="Q360" i="9"/>
  <c r="T360" i="9" s="1"/>
  <c r="Q361" i="9"/>
  <c r="T361" i="9" s="1"/>
  <c r="Q362" i="9"/>
  <c r="T362" i="9" s="1"/>
  <c r="Q363" i="9"/>
  <c r="T363" i="9" s="1"/>
  <c r="Q364" i="9"/>
  <c r="T364" i="9" s="1"/>
  <c r="Q365" i="9"/>
  <c r="T365" i="9" s="1"/>
  <c r="Q366" i="9"/>
  <c r="T366" i="9" s="1"/>
  <c r="Q367" i="9"/>
  <c r="T367" i="9" s="1"/>
  <c r="Q368" i="9"/>
  <c r="T368" i="9" s="1"/>
  <c r="Q369" i="9"/>
  <c r="T369" i="9" s="1"/>
  <c r="Q370" i="9"/>
  <c r="T370" i="9" s="1"/>
  <c r="Q371" i="9"/>
  <c r="T371" i="9" s="1"/>
  <c r="Q372" i="9"/>
  <c r="T372" i="9" s="1"/>
  <c r="Q373" i="9"/>
  <c r="T373" i="9" s="1"/>
  <c r="Q374" i="9"/>
  <c r="T374" i="9" s="1"/>
  <c r="Q375" i="9"/>
  <c r="T375" i="9" s="1"/>
  <c r="Q376" i="9"/>
  <c r="T376" i="9" s="1"/>
  <c r="Q377" i="9"/>
  <c r="T377" i="9" s="1"/>
  <c r="Q378" i="9"/>
  <c r="T378" i="9" s="1"/>
  <c r="Q379" i="9"/>
  <c r="T379" i="9" s="1"/>
  <c r="Q380" i="9"/>
  <c r="T380" i="9" s="1"/>
  <c r="Q381" i="9"/>
  <c r="T381" i="9" s="1"/>
  <c r="Q382" i="9"/>
  <c r="T382" i="9" s="1"/>
  <c r="Q383" i="9"/>
  <c r="T383" i="9" s="1"/>
  <c r="Q384" i="9"/>
  <c r="T384" i="9" s="1"/>
  <c r="Q385" i="9"/>
  <c r="T385" i="9" s="1"/>
  <c r="Q386" i="9"/>
  <c r="T386" i="9" s="1"/>
  <c r="Q387" i="9"/>
  <c r="T387" i="9" s="1"/>
  <c r="Q388" i="9"/>
  <c r="T388" i="9" s="1"/>
  <c r="Q358" i="9"/>
  <c r="T358" i="9" s="1"/>
  <c r="Q295" i="9"/>
  <c r="T295" i="9" s="1"/>
  <c r="Q296" i="9"/>
  <c r="T296" i="9" s="1"/>
  <c r="Q297" i="9"/>
  <c r="T297" i="9" s="1"/>
  <c r="Q298" i="9"/>
  <c r="T298" i="9" s="1"/>
  <c r="Q299" i="9"/>
  <c r="T299" i="9" s="1"/>
  <c r="Q300" i="9"/>
  <c r="T300" i="9" s="1"/>
  <c r="Q301" i="9"/>
  <c r="T301" i="9" s="1"/>
  <c r="Q302" i="9"/>
  <c r="T302" i="9" s="1"/>
  <c r="Q303" i="9"/>
  <c r="T303" i="9" s="1"/>
  <c r="Q304" i="9"/>
  <c r="T304" i="9" s="1"/>
  <c r="Q305" i="9"/>
  <c r="T305" i="9" s="1"/>
  <c r="Q306" i="9"/>
  <c r="T306" i="9" s="1"/>
  <c r="Q307" i="9"/>
  <c r="T307" i="9" s="1"/>
  <c r="Q308" i="9"/>
  <c r="T308" i="9" s="1"/>
  <c r="Q309" i="9"/>
  <c r="T309" i="9" s="1"/>
  <c r="Q310" i="9"/>
  <c r="T310" i="9" s="1"/>
  <c r="Q311" i="9"/>
  <c r="T311" i="9" s="1"/>
  <c r="Q312" i="9"/>
  <c r="T312" i="9" s="1"/>
  <c r="Q313" i="9"/>
  <c r="T313" i="9" s="1"/>
  <c r="Q314" i="9"/>
  <c r="T314" i="9" s="1"/>
  <c r="Q315" i="9"/>
  <c r="T315" i="9" s="1"/>
  <c r="Q316" i="9"/>
  <c r="T316" i="9" s="1"/>
  <c r="Q317" i="9"/>
  <c r="T317" i="9" s="1"/>
  <c r="Q318" i="9"/>
  <c r="T318" i="9" s="1"/>
  <c r="Q319" i="9"/>
  <c r="T319" i="9" s="1"/>
  <c r="Q320" i="9"/>
  <c r="T320" i="9" s="1"/>
  <c r="Q321" i="9"/>
  <c r="T321" i="9" s="1"/>
  <c r="Q322" i="9"/>
  <c r="T322" i="9" s="1"/>
  <c r="Q323" i="9"/>
  <c r="T323" i="9" s="1"/>
  <c r="Q324" i="9"/>
  <c r="T324" i="9" s="1"/>
  <c r="Q294" i="9"/>
  <c r="T294" i="9" s="1"/>
  <c r="Q263" i="9"/>
  <c r="T263" i="9" s="1"/>
  <c r="Q264" i="9"/>
  <c r="T264" i="9" s="1"/>
  <c r="Q265" i="9"/>
  <c r="T265" i="9" s="1"/>
  <c r="Q266" i="9"/>
  <c r="T266" i="9" s="1"/>
  <c r="Q267" i="9"/>
  <c r="T267" i="9" s="1"/>
  <c r="Q268" i="9"/>
  <c r="T268" i="9" s="1"/>
  <c r="Q269" i="9"/>
  <c r="T269" i="9" s="1"/>
  <c r="Q270" i="9"/>
  <c r="T270" i="9" s="1"/>
  <c r="Q271" i="9"/>
  <c r="T271" i="9" s="1"/>
  <c r="Q272" i="9"/>
  <c r="T272" i="9" s="1"/>
  <c r="Q273" i="9"/>
  <c r="T273" i="9" s="1"/>
  <c r="Q274" i="9"/>
  <c r="T274" i="9" s="1"/>
  <c r="Q275" i="9"/>
  <c r="T275" i="9" s="1"/>
  <c r="Q276" i="9"/>
  <c r="T276" i="9" s="1"/>
  <c r="Q277" i="9"/>
  <c r="T277" i="9" s="1"/>
  <c r="Q278" i="9"/>
  <c r="T278" i="9" s="1"/>
  <c r="Q279" i="9"/>
  <c r="T279" i="9" s="1"/>
  <c r="Q280" i="9"/>
  <c r="T280" i="9" s="1"/>
  <c r="Q281" i="9"/>
  <c r="T281" i="9" s="1"/>
  <c r="Q282" i="9"/>
  <c r="T282" i="9" s="1"/>
  <c r="Q283" i="9"/>
  <c r="T283" i="9" s="1"/>
  <c r="Q284" i="9"/>
  <c r="T284" i="9" s="1"/>
  <c r="Q285" i="9"/>
  <c r="T285" i="9" s="1"/>
  <c r="Q286" i="9"/>
  <c r="T286" i="9" s="1"/>
  <c r="Q287" i="9"/>
  <c r="T287" i="9" s="1"/>
  <c r="Q288" i="9"/>
  <c r="T288" i="9" s="1"/>
  <c r="Q289" i="9"/>
  <c r="T289" i="9" s="1"/>
  <c r="Q290" i="9"/>
  <c r="T290" i="9" s="1"/>
  <c r="Q291" i="9"/>
  <c r="T291" i="9" s="1"/>
  <c r="Q292" i="9"/>
  <c r="T292" i="9" s="1"/>
  <c r="Q262" i="9"/>
  <c r="T262" i="9" s="1"/>
  <c r="Q231" i="9"/>
  <c r="T231" i="9" s="1"/>
  <c r="Q232" i="9"/>
  <c r="T232" i="9" s="1"/>
  <c r="Q233" i="9"/>
  <c r="T233" i="9" s="1"/>
  <c r="Q234" i="9"/>
  <c r="T234" i="9" s="1"/>
  <c r="Q235" i="9"/>
  <c r="T235" i="9" s="1"/>
  <c r="Q236" i="9"/>
  <c r="T236" i="9" s="1"/>
  <c r="Q237" i="9"/>
  <c r="T237" i="9" s="1"/>
  <c r="Q238" i="9"/>
  <c r="T238" i="9" s="1"/>
  <c r="Q239" i="9"/>
  <c r="T239" i="9" s="1"/>
  <c r="Q240" i="9"/>
  <c r="T240" i="9" s="1"/>
  <c r="Q241" i="9"/>
  <c r="T241" i="9" s="1"/>
  <c r="Q242" i="9"/>
  <c r="T242" i="9" s="1"/>
  <c r="Q243" i="9"/>
  <c r="T243" i="9" s="1"/>
  <c r="Q244" i="9"/>
  <c r="T244" i="9" s="1"/>
  <c r="Q245" i="9"/>
  <c r="T245" i="9" s="1"/>
  <c r="Q246" i="9"/>
  <c r="T246" i="9" s="1"/>
  <c r="Q247" i="9"/>
  <c r="T247" i="9" s="1"/>
  <c r="Q248" i="9"/>
  <c r="T248" i="9" s="1"/>
  <c r="Q249" i="9"/>
  <c r="T249" i="9" s="1"/>
  <c r="Q250" i="9"/>
  <c r="T250" i="9" s="1"/>
  <c r="Q251" i="9"/>
  <c r="T251" i="9" s="1"/>
  <c r="Q252" i="9"/>
  <c r="T252" i="9" s="1"/>
  <c r="Q253" i="9"/>
  <c r="T253" i="9" s="1"/>
  <c r="Q254" i="9"/>
  <c r="T254" i="9" s="1"/>
  <c r="Q255" i="9"/>
  <c r="T255" i="9" s="1"/>
  <c r="Q256" i="9"/>
  <c r="T256" i="9" s="1"/>
  <c r="Q257" i="9"/>
  <c r="T257" i="9" s="1"/>
  <c r="Q258" i="9"/>
  <c r="T258" i="9" s="1"/>
  <c r="Q259" i="9"/>
  <c r="T259" i="9" s="1"/>
  <c r="Q260" i="9"/>
  <c r="T260" i="9" s="1"/>
  <c r="Q230" i="9"/>
  <c r="T230" i="9" s="1"/>
  <c r="Q199" i="9"/>
  <c r="T199" i="9" s="1"/>
  <c r="Q200" i="9"/>
  <c r="T200" i="9" s="1"/>
  <c r="Q201" i="9"/>
  <c r="T201" i="9" s="1"/>
  <c r="Q202" i="9"/>
  <c r="T202" i="9" s="1"/>
  <c r="Q203" i="9"/>
  <c r="T203" i="9" s="1"/>
  <c r="Q204" i="9"/>
  <c r="T204" i="9" s="1"/>
  <c r="Q205" i="9"/>
  <c r="T205" i="9" s="1"/>
  <c r="Q206" i="9"/>
  <c r="T206" i="9" s="1"/>
  <c r="Q207" i="9"/>
  <c r="T207" i="9" s="1"/>
  <c r="Q208" i="9"/>
  <c r="T208" i="9" s="1"/>
  <c r="Q209" i="9"/>
  <c r="T209" i="9" s="1"/>
  <c r="Q210" i="9"/>
  <c r="T210" i="9" s="1"/>
  <c r="Q211" i="9"/>
  <c r="T211" i="9" s="1"/>
  <c r="Q212" i="9"/>
  <c r="T212" i="9" s="1"/>
  <c r="Q213" i="9"/>
  <c r="T213" i="9" s="1"/>
  <c r="Q214" i="9"/>
  <c r="T214" i="9" s="1"/>
  <c r="Q215" i="9"/>
  <c r="T215" i="9" s="1"/>
  <c r="Q216" i="9"/>
  <c r="T216" i="9" s="1"/>
  <c r="Q217" i="9"/>
  <c r="T217" i="9" s="1"/>
  <c r="Q218" i="9"/>
  <c r="T218" i="9" s="1"/>
  <c r="Q219" i="9"/>
  <c r="T219" i="9" s="1"/>
  <c r="Q220" i="9"/>
  <c r="T220" i="9" s="1"/>
  <c r="Q221" i="9"/>
  <c r="T221" i="9" s="1"/>
  <c r="Q222" i="9"/>
  <c r="T222" i="9" s="1"/>
  <c r="Q223" i="9"/>
  <c r="T223" i="9" s="1"/>
  <c r="Q224" i="9"/>
  <c r="T224" i="9" s="1"/>
  <c r="Q225" i="9"/>
  <c r="T225" i="9" s="1"/>
  <c r="Q226" i="9"/>
  <c r="T226" i="9" s="1"/>
  <c r="Q227" i="9"/>
  <c r="T227" i="9" s="1"/>
  <c r="Q228" i="9"/>
  <c r="T228" i="9" s="1"/>
  <c r="Q198" i="9"/>
  <c r="T198" i="9" s="1"/>
  <c r="Q166" i="9"/>
  <c r="T166" i="9" s="1"/>
  <c r="Q167" i="9"/>
  <c r="T167" i="9" s="1"/>
  <c r="Q168" i="9"/>
  <c r="T168" i="9" s="1"/>
  <c r="Q169" i="9"/>
  <c r="T169" i="9" s="1"/>
  <c r="Q170" i="9"/>
  <c r="T170" i="9" s="1"/>
  <c r="Q171" i="9"/>
  <c r="T171" i="9" s="1"/>
  <c r="Q172" i="9"/>
  <c r="T172" i="9" s="1"/>
  <c r="Q173" i="9"/>
  <c r="T173" i="9" s="1"/>
  <c r="Q174" i="9"/>
  <c r="T174" i="9" s="1"/>
  <c r="Q175" i="9"/>
  <c r="T175" i="9" s="1"/>
  <c r="Q176" i="9"/>
  <c r="T176" i="9" s="1"/>
  <c r="Q177" i="9"/>
  <c r="T177" i="9" s="1"/>
  <c r="Q178" i="9"/>
  <c r="T178" i="9" s="1"/>
  <c r="Q179" i="9"/>
  <c r="T179" i="9" s="1"/>
  <c r="Q180" i="9"/>
  <c r="T180" i="9" s="1"/>
  <c r="Q181" i="9"/>
  <c r="T181" i="9" s="1"/>
  <c r="Q182" i="9"/>
  <c r="T182" i="9" s="1"/>
  <c r="Q183" i="9"/>
  <c r="T183" i="9" s="1"/>
  <c r="Q184" i="9"/>
  <c r="T184" i="9" s="1"/>
  <c r="Q185" i="9"/>
  <c r="T185" i="9" s="1"/>
  <c r="Q186" i="9"/>
  <c r="T186" i="9" s="1"/>
  <c r="Q187" i="9"/>
  <c r="T187" i="9" s="1"/>
  <c r="Q188" i="9"/>
  <c r="T188" i="9" s="1"/>
  <c r="Q189" i="9"/>
  <c r="T189" i="9" s="1"/>
  <c r="Q190" i="9"/>
  <c r="T190" i="9" s="1"/>
  <c r="Q191" i="9"/>
  <c r="T191" i="9" s="1"/>
  <c r="Q192" i="9"/>
  <c r="T192" i="9" s="1"/>
  <c r="Q193" i="9"/>
  <c r="T193" i="9" s="1"/>
  <c r="Q194" i="9"/>
  <c r="T194" i="9" s="1"/>
  <c r="Q195" i="9"/>
  <c r="T195" i="9" s="1"/>
  <c r="Q196" i="9"/>
  <c r="T196" i="9" s="1"/>
  <c r="Q103" i="9"/>
  <c r="T103" i="9" s="1"/>
  <c r="Q104" i="9"/>
  <c r="T104" i="9" s="1"/>
  <c r="Q105" i="9"/>
  <c r="T105" i="9" s="1"/>
  <c r="Q106" i="9"/>
  <c r="T106" i="9" s="1"/>
  <c r="Q107" i="9"/>
  <c r="T107" i="9" s="1"/>
  <c r="Q108" i="9"/>
  <c r="T108" i="9" s="1"/>
  <c r="Q109" i="9"/>
  <c r="T109" i="9" s="1"/>
  <c r="Q110" i="9"/>
  <c r="T110" i="9" s="1"/>
  <c r="Q111" i="9"/>
  <c r="T111" i="9" s="1"/>
  <c r="Q112" i="9"/>
  <c r="T112" i="9" s="1"/>
  <c r="Q113" i="9"/>
  <c r="T113" i="9" s="1"/>
  <c r="Q114" i="9"/>
  <c r="T114" i="9" s="1"/>
  <c r="Q115" i="9"/>
  <c r="T115" i="9" s="1"/>
  <c r="Q116" i="9"/>
  <c r="T116" i="9" s="1"/>
  <c r="Q117" i="9"/>
  <c r="T117" i="9" s="1"/>
  <c r="Q118" i="9"/>
  <c r="T118" i="9" s="1"/>
  <c r="Q119" i="9"/>
  <c r="T119" i="9" s="1"/>
  <c r="Q120" i="9"/>
  <c r="T120" i="9" s="1"/>
  <c r="Q121" i="9"/>
  <c r="T121" i="9" s="1"/>
  <c r="Q122" i="9"/>
  <c r="T122" i="9" s="1"/>
  <c r="Q123" i="9"/>
  <c r="T123" i="9" s="1"/>
  <c r="Q124" i="9"/>
  <c r="T124" i="9" s="1"/>
  <c r="Q125" i="9"/>
  <c r="T125" i="9" s="1"/>
  <c r="Q126" i="9"/>
  <c r="T126" i="9" s="1"/>
  <c r="Q127" i="9"/>
  <c r="T127" i="9" s="1"/>
  <c r="Q128" i="9"/>
  <c r="T128" i="9" s="1"/>
  <c r="Q129" i="9"/>
  <c r="T129" i="9" s="1"/>
  <c r="Q130" i="9"/>
  <c r="T130" i="9" s="1"/>
  <c r="Q131" i="9"/>
  <c r="T131" i="9" s="1"/>
  <c r="Q132" i="9"/>
  <c r="T132" i="9" s="1"/>
  <c r="Q102" i="9"/>
  <c r="T102" i="9" s="1"/>
  <c r="Q39" i="9"/>
  <c r="T39" i="9" s="1"/>
  <c r="Q40" i="9"/>
  <c r="Q41" i="9"/>
  <c r="T41" i="9" s="1"/>
  <c r="Q42" i="9"/>
  <c r="T42" i="9" s="1"/>
  <c r="Q43" i="9"/>
  <c r="T43" i="9" s="1"/>
  <c r="Q44" i="9"/>
  <c r="Q45" i="9"/>
  <c r="T45" i="9" s="1"/>
  <c r="Q46" i="9"/>
  <c r="T46" i="9" s="1"/>
  <c r="Q47" i="9"/>
  <c r="T47" i="9" s="1"/>
  <c r="Q48" i="9"/>
  <c r="Q49" i="9"/>
  <c r="T49" i="9" s="1"/>
  <c r="Q50" i="9"/>
  <c r="T50" i="9" s="1"/>
  <c r="Q51" i="9"/>
  <c r="T51" i="9" s="1"/>
  <c r="Q52" i="9"/>
  <c r="T52" i="9" s="1"/>
  <c r="Q53" i="9"/>
  <c r="T53" i="9" s="1"/>
  <c r="Q54" i="9"/>
  <c r="T54" i="9" s="1"/>
  <c r="Q55" i="9"/>
  <c r="T55" i="9" s="1"/>
  <c r="Q56" i="9"/>
  <c r="T56" i="9" s="1"/>
  <c r="Q57" i="9"/>
  <c r="T57" i="9" s="1"/>
  <c r="Q58" i="9"/>
  <c r="T58" i="9" s="1"/>
  <c r="Q59" i="9"/>
  <c r="T59" i="9" s="1"/>
  <c r="Q60" i="9"/>
  <c r="Q61" i="9"/>
  <c r="T61" i="9" s="1"/>
  <c r="Q62" i="9"/>
  <c r="T62" i="9" s="1"/>
  <c r="Q63" i="9"/>
  <c r="T63" i="9" s="1"/>
  <c r="Q64" i="9"/>
  <c r="T64" i="9" s="1"/>
  <c r="Q65" i="9"/>
  <c r="T65" i="9" s="1"/>
  <c r="Q66" i="9"/>
  <c r="T66" i="9" s="1"/>
  <c r="Q67" i="9"/>
  <c r="T67" i="9" s="1"/>
  <c r="Q68" i="9"/>
  <c r="T68" i="9" s="1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02" i="9"/>
  <c r="T60" i="9"/>
  <c r="T48" i="9"/>
  <c r="T44" i="9"/>
  <c r="T40" i="9"/>
  <c r="Q12" i="9"/>
  <c r="T12" i="9" s="1"/>
  <c r="Q13" i="9"/>
  <c r="T13" i="9" s="1"/>
  <c r="Q14" i="9"/>
  <c r="T14" i="9" s="1"/>
  <c r="Q15" i="9"/>
  <c r="T15" i="9" s="1"/>
  <c r="Q16" i="9"/>
  <c r="T16" i="9" s="1"/>
  <c r="Q17" i="9"/>
  <c r="T17" i="9" s="1"/>
  <c r="Q18" i="9"/>
  <c r="T18" i="9" s="1"/>
  <c r="Q19" i="9"/>
  <c r="T19" i="9" s="1"/>
  <c r="Q20" i="9"/>
  <c r="T20" i="9" s="1"/>
  <c r="Q21" i="9"/>
  <c r="T21" i="9" s="1"/>
  <c r="Q22" i="9"/>
  <c r="T22" i="9" s="1"/>
  <c r="Q23" i="9"/>
  <c r="T23" i="9" s="1"/>
  <c r="Q24" i="9"/>
  <c r="T24" i="9" s="1"/>
  <c r="Q25" i="9"/>
  <c r="T25" i="9" s="1"/>
  <c r="Q26" i="9"/>
  <c r="T26" i="9" s="1"/>
  <c r="Q27" i="9"/>
  <c r="T27" i="9" s="1"/>
  <c r="Q28" i="9"/>
  <c r="T28" i="9" s="1"/>
  <c r="Q29" i="9"/>
  <c r="T29" i="9" s="1"/>
  <c r="Q30" i="9"/>
  <c r="T30" i="9" s="1"/>
  <c r="Q31" i="9"/>
  <c r="T31" i="9" s="1"/>
  <c r="Q32" i="9"/>
  <c r="T32" i="9" s="1"/>
  <c r="Q33" i="9"/>
  <c r="T33" i="9" s="1"/>
  <c r="Q34" i="9"/>
  <c r="T34" i="9" s="1"/>
  <c r="Q35" i="9"/>
  <c r="T35" i="9" s="1"/>
  <c r="Q36" i="9"/>
  <c r="T36" i="9" s="1"/>
  <c r="C36" i="26" l="1"/>
  <c r="P7" i="29" l="1"/>
  <c r="P8" i="29"/>
  <c r="P9" i="29"/>
  <c r="P10" i="29"/>
  <c r="P11" i="29"/>
  <c r="P12" i="29"/>
  <c r="P13" i="29"/>
  <c r="P14" i="29"/>
  <c r="P15" i="29"/>
  <c r="P17" i="29"/>
  <c r="P19" i="29"/>
  <c r="P20" i="29"/>
  <c r="P21" i="29"/>
  <c r="P22" i="29"/>
  <c r="P23" i="29"/>
  <c r="P24" i="29"/>
  <c r="P25" i="29"/>
  <c r="P26" i="29"/>
  <c r="P27" i="29"/>
  <c r="P29" i="29"/>
  <c r="P30" i="29"/>
  <c r="P31" i="29"/>
  <c r="P32" i="29"/>
  <c r="P33" i="29"/>
  <c r="P34" i="29"/>
  <c r="P35" i="29"/>
  <c r="P36" i="29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5" i="17"/>
  <c r="E20" i="7"/>
  <c r="E21" i="7"/>
  <c r="E6" i="7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D21" i="7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6" i="7"/>
  <c r="O37" i="30"/>
  <c r="S6" i="17" l="1"/>
  <c r="T6" i="17" s="1"/>
  <c r="S7" i="17"/>
  <c r="S8" i="17"/>
  <c r="S9" i="17"/>
  <c r="T9" i="17" s="1"/>
  <c r="S10" i="17"/>
  <c r="S11" i="17"/>
  <c r="T11" i="17" s="1"/>
  <c r="S12" i="17"/>
  <c r="T12" i="17" s="1"/>
  <c r="S13" i="17"/>
  <c r="T13" i="17" s="1"/>
  <c r="S14" i="17"/>
  <c r="S15" i="17"/>
  <c r="S16" i="17"/>
  <c r="S17" i="17"/>
  <c r="T17" i="17" s="1"/>
  <c r="S18" i="17"/>
  <c r="S19" i="17"/>
  <c r="S20" i="17"/>
  <c r="S21" i="17"/>
  <c r="T21" i="17" s="1"/>
  <c r="S22" i="17"/>
  <c r="S23" i="17"/>
  <c r="S24" i="17"/>
  <c r="S25" i="17"/>
  <c r="T25" i="17" s="1"/>
  <c r="S26" i="17"/>
  <c r="S27" i="17"/>
  <c r="S28" i="17"/>
  <c r="S29" i="17"/>
  <c r="T29" i="17" s="1"/>
  <c r="S30" i="17"/>
  <c r="S31" i="17"/>
  <c r="S32" i="17"/>
  <c r="S33" i="17"/>
  <c r="T33" i="17" s="1"/>
  <c r="S34" i="17"/>
  <c r="S35" i="17"/>
  <c r="S36" i="17"/>
  <c r="T7" i="17"/>
  <c r="T8" i="17"/>
  <c r="T10" i="17"/>
  <c r="T14" i="17"/>
  <c r="T15" i="17"/>
  <c r="T16" i="17"/>
  <c r="T18" i="17"/>
  <c r="T19" i="17"/>
  <c r="T20" i="17"/>
  <c r="T22" i="17"/>
  <c r="T23" i="17"/>
  <c r="T24" i="17"/>
  <c r="T26" i="17"/>
  <c r="T27" i="17"/>
  <c r="T28" i="17"/>
  <c r="T30" i="17"/>
  <c r="T31" i="17"/>
  <c r="T32" i="17"/>
  <c r="T34" i="17"/>
  <c r="T35" i="17"/>
  <c r="T36" i="17"/>
  <c r="S5" i="17"/>
  <c r="T5" i="17" s="1"/>
  <c r="C5" i="17"/>
  <c r="C6" i="17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S373" i="9" s="1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S387" i="9" s="1"/>
  <c r="P388" i="9"/>
  <c r="P358" i="9"/>
  <c r="P295" i="9"/>
  <c r="P296" i="9"/>
  <c r="P297" i="9"/>
  <c r="P298" i="9"/>
  <c r="S298" i="9" s="1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S320" i="9" s="1"/>
  <c r="P321" i="9"/>
  <c r="S321" i="9" s="1"/>
  <c r="P322" i="9"/>
  <c r="P323" i="9"/>
  <c r="P324" i="9"/>
  <c r="P294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S280" i="9" s="1"/>
  <c r="P281" i="9"/>
  <c r="P282" i="9"/>
  <c r="P283" i="9"/>
  <c r="P284" i="9"/>
  <c r="P285" i="9"/>
  <c r="P286" i="9"/>
  <c r="P287" i="9"/>
  <c r="P288" i="9"/>
  <c r="P289" i="9"/>
  <c r="S289" i="9" s="1"/>
  <c r="P290" i="9"/>
  <c r="P291" i="9"/>
  <c r="P292" i="9"/>
  <c r="S292" i="9" s="1"/>
  <c r="P231" i="9"/>
  <c r="P232" i="9"/>
  <c r="P233" i="9"/>
  <c r="P234" i="9"/>
  <c r="P235" i="9"/>
  <c r="P236" i="9"/>
  <c r="P237" i="9"/>
  <c r="P238" i="9"/>
  <c r="P239" i="9"/>
  <c r="P240" i="9"/>
  <c r="P241" i="9"/>
  <c r="S241" i="9" s="1"/>
  <c r="P242" i="9"/>
  <c r="P243" i="9"/>
  <c r="P244" i="9"/>
  <c r="P245" i="9"/>
  <c r="S245" i="9" s="1"/>
  <c r="P246" i="9"/>
  <c r="P247" i="9"/>
  <c r="S247" i="9" s="1"/>
  <c r="P248" i="9"/>
  <c r="P249" i="9"/>
  <c r="S249" i="9" s="1"/>
  <c r="P250" i="9"/>
  <c r="P251" i="9"/>
  <c r="S251" i="9" s="1"/>
  <c r="P252" i="9"/>
  <c r="P253" i="9"/>
  <c r="P254" i="9"/>
  <c r="P255" i="9"/>
  <c r="P256" i="9"/>
  <c r="S256" i="9" s="1"/>
  <c r="P257" i="9"/>
  <c r="P258" i="9"/>
  <c r="P259" i="9"/>
  <c r="P260" i="9"/>
  <c r="S260" i="9" s="1"/>
  <c r="P230" i="9"/>
  <c r="P199" i="9"/>
  <c r="P200" i="9"/>
  <c r="P201" i="9"/>
  <c r="P202" i="9"/>
  <c r="S202" i="9" s="1"/>
  <c r="P203" i="9"/>
  <c r="S203" i="9" s="1"/>
  <c r="P204" i="9"/>
  <c r="P205" i="9"/>
  <c r="P206" i="9"/>
  <c r="P207" i="9"/>
  <c r="P208" i="9"/>
  <c r="P209" i="9"/>
  <c r="P210" i="9"/>
  <c r="P211" i="9"/>
  <c r="S211" i="9" s="1"/>
  <c r="P212" i="9"/>
  <c r="P213" i="9"/>
  <c r="P214" i="9"/>
  <c r="P215" i="9"/>
  <c r="P216" i="9"/>
  <c r="P217" i="9"/>
  <c r="P218" i="9"/>
  <c r="P219" i="9"/>
  <c r="P220" i="9"/>
  <c r="P221" i="9"/>
  <c r="P222" i="9"/>
  <c r="S222" i="9" s="1"/>
  <c r="P223" i="9"/>
  <c r="P224" i="9"/>
  <c r="S224" i="9" s="1"/>
  <c r="P225" i="9"/>
  <c r="P226" i="9"/>
  <c r="P227" i="9"/>
  <c r="P228" i="9"/>
  <c r="P198" i="9"/>
  <c r="P167" i="9"/>
  <c r="P168" i="9"/>
  <c r="P169" i="9"/>
  <c r="S169" i="9" s="1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S184" i="9" s="1"/>
  <c r="P185" i="9"/>
  <c r="P186" i="9"/>
  <c r="P187" i="9"/>
  <c r="P188" i="9"/>
  <c r="P189" i="9"/>
  <c r="S189" i="9" s="1"/>
  <c r="P190" i="9"/>
  <c r="P191" i="9"/>
  <c r="P192" i="9"/>
  <c r="P193" i="9"/>
  <c r="S193" i="9" s="1"/>
  <c r="P194" i="9"/>
  <c r="P195" i="9"/>
  <c r="P196" i="9"/>
  <c r="S196" i="9" s="1"/>
  <c r="P39" i="9"/>
  <c r="P40" i="9"/>
  <c r="S40" i="9" s="1"/>
  <c r="P41" i="9"/>
  <c r="P42" i="9"/>
  <c r="P43" i="9"/>
  <c r="P44" i="9"/>
  <c r="S44" i="9" s="1"/>
  <c r="P45" i="9"/>
  <c r="S45" i="9" s="1"/>
  <c r="P46" i="9"/>
  <c r="P47" i="9"/>
  <c r="P48" i="9"/>
  <c r="P49" i="9"/>
  <c r="S49" i="9" s="1"/>
  <c r="P50" i="9"/>
  <c r="P51" i="9"/>
  <c r="P52" i="9"/>
  <c r="P53" i="9"/>
  <c r="S53" i="9" s="1"/>
  <c r="P54" i="9"/>
  <c r="P55" i="9"/>
  <c r="P56" i="9"/>
  <c r="P57" i="9"/>
  <c r="P58" i="9"/>
  <c r="P59" i="9"/>
  <c r="P60" i="9"/>
  <c r="S60" i="9" s="1"/>
  <c r="P61" i="9"/>
  <c r="S61" i="9" s="1"/>
  <c r="P62" i="9"/>
  <c r="P63" i="9"/>
  <c r="P64" i="9"/>
  <c r="S64" i="9" s="1"/>
  <c r="P65" i="9"/>
  <c r="S65" i="9" s="1"/>
  <c r="P66" i="9"/>
  <c r="P67" i="9"/>
  <c r="P68" i="9"/>
  <c r="S68" i="9" s="1"/>
  <c r="S30" i="9"/>
  <c r="S265" i="9"/>
  <c r="S277" i="9"/>
  <c r="S239" i="9"/>
  <c r="S225" i="9"/>
  <c r="H5" i="25"/>
  <c r="H6" i="25"/>
  <c r="S297" i="9" s="1"/>
  <c r="H7" i="25"/>
  <c r="H8" i="25"/>
  <c r="S299" i="9" s="1"/>
  <c r="H9" i="25"/>
  <c r="H10" i="25"/>
  <c r="H11" i="25"/>
  <c r="H12" i="25"/>
  <c r="H13" i="25"/>
  <c r="P16" i="29" s="1"/>
  <c r="H14" i="25"/>
  <c r="H15" i="25"/>
  <c r="H16" i="25"/>
  <c r="H17" i="25"/>
  <c r="S20" i="9" s="1"/>
  <c r="H18" i="25"/>
  <c r="H19" i="25"/>
  <c r="S22" i="9" s="1"/>
  <c r="H20" i="25"/>
  <c r="H21" i="25"/>
  <c r="H22" i="25"/>
  <c r="S121" i="9" s="1"/>
  <c r="H23" i="25"/>
  <c r="S26" i="9" s="1"/>
  <c r="H24" i="25"/>
  <c r="H25" i="25"/>
  <c r="S28" i="9" s="1"/>
  <c r="H26" i="25"/>
  <c r="S317" i="9" s="1"/>
  <c r="H27" i="25"/>
  <c r="S190" i="9" s="1"/>
  <c r="H28" i="25"/>
  <c r="S287" i="9" s="1"/>
  <c r="H29" i="25"/>
  <c r="H30" i="25"/>
  <c r="H31" i="25"/>
  <c r="S34" i="9" s="1"/>
  <c r="H32" i="25"/>
  <c r="H33" i="25"/>
  <c r="H4" i="25"/>
  <c r="G3" i="25"/>
  <c r="G8" i="25"/>
  <c r="G9" i="25"/>
  <c r="G11" i="25"/>
  <c r="G12" i="25"/>
  <c r="G14" i="25"/>
  <c r="G16" i="25"/>
  <c r="G17" i="25"/>
  <c r="G18" i="25"/>
  <c r="G19" i="25"/>
  <c r="G20" i="25"/>
  <c r="G21" i="25"/>
  <c r="G22" i="25"/>
  <c r="G23" i="25"/>
  <c r="G24" i="25"/>
  <c r="G26" i="25"/>
  <c r="G27" i="25"/>
  <c r="G28" i="25"/>
  <c r="G29" i="25"/>
  <c r="G30" i="25"/>
  <c r="H3" i="25"/>
  <c r="D34" i="25"/>
  <c r="E34" i="25"/>
  <c r="C34" i="25"/>
  <c r="B34" i="25"/>
  <c r="S168" i="9"/>
  <c r="S181" i="9"/>
  <c r="S113" i="9"/>
  <c r="S116" i="9"/>
  <c r="S117" i="9"/>
  <c r="S120" i="9"/>
  <c r="S124" i="9"/>
  <c r="S128" i="9"/>
  <c r="S129" i="9"/>
  <c r="S132" i="9"/>
  <c r="S8" i="9"/>
  <c r="S9" i="9"/>
  <c r="S17" i="9"/>
  <c r="S18" i="9"/>
  <c r="S21" i="9"/>
  <c r="S24" i="9"/>
  <c r="S25" i="9"/>
  <c r="S32" i="9"/>
  <c r="S33" i="9"/>
  <c r="S36" i="9"/>
  <c r="P7" i="24"/>
  <c r="P8" i="24"/>
  <c r="P9" i="24"/>
  <c r="P12" i="24"/>
  <c r="P13" i="24"/>
  <c r="P17" i="24"/>
  <c r="P20" i="24"/>
  <c r="P21" i="24"/>
  <c r="P24" i="24"/>
  <c r="P25" i="24"/>
  <c r="P29" i="24"/>
  <c r="P32" i="24"/>
  <c r="P33" i="24"/>
  <c r="P36" i="24"/>
  <c r="H36" i="17"/>
  <c r="I36" i="17" s="1"/>
  <c r="H35" i="17"/>
  <c r="I35" i="17" s="1"/>
  <c r="H34" i="17"/>
  <c r="I34" i="17" s="1"/>
  <c r="H33" i="17"/>
  <c r="I33" i="17" s="1"/>
  <c r="H32" i="17"/>
  <c r="I32" i="17" s="1"/>
  <c r="H31" i="17"/>
  <c r="I31" i="17" s="1"/>
  <c r="H30" i="17"/>
  <c r="I30" i="17" s="1"/>
  <c r="H29" i="17"/>
  <c r="I29" i="17" s="1"/>
  <c r="H28" i="17"/>
  <c r="I28" i="17" s="1"/>
  <c r="H27" i="17"/>
  <c r="I27" i="17" s="1"/>
  <c r="H26" i="17"/>
  <c r="I26" i="17" s="1"/>
  <c r="H25" i="17"/>
  <c r="I25" i="17" s="1"/>
  <c r="H24" i="17"/>
  <c r="I24" i="17" s="1"/>
  <c r="H23" i="17"/>
  <c r="I23" i="17" s="1"/>
  <c r="H22" i="17"/>
  <c r="I22" i="17" s="1"/>
  <c r="H21" i="17"/>
  <c r="I21" i="17" s="1"/>
  <c r="H20" i="17"/>
  <c r="I20" i="17" s="1"/>
  <c r="H19" i="17"/>
  <c r="I19" i="17" s="1"/>
  <c r="H18" i="17"/>
  <c r="I18" i="17" s="1"/>
  <c r="H17" i="17"/>
  <c r="I17" i="17" s="1"/>
  <c r="H16" i="17"/>
  <c r="I16" i="17" s="1"/>
  <c r="H15" i="17"/>
  <c r="I15" i="17" s="1"/>
  <c r="H14" i="17"/>
  <c r="I14" i="17" s="1"/>
  <c r="H13" i="17"/>
  <c r="I13" i="17" s="1"/>
  <c r="H12" i="17"/>
  <c r="I12" i="17" s="1"/>
  <c r="H11" i="17"/>
  <c r="I11" i="17" s="1"/>
  <c r="H10" i="17"/>
  <c r="I10" i="17" s="1"/>
  <c r="H9" i="17"/>
  <c r="I9" i="17" s="1"/>
  <c r="H8" i="17"/>
  <c r="I8" i="17" s="1"/>
  <c r="H7" i="17"/>
  <c r="I7" i="17" s="1"/>
  <c r="H6" i="17"/>
  <c r="I6" i="17" s="1"/>
  <c r="H5" i="17"/>
  <c r="I5" i="17" s="1"/>
  <c r="E36" i="17"/>
  <c r="F36" i="17" s="1"/>
  <c r="E35" i="17"/>
  <c r="F35" i="17" s="1"/>
  <c r="F34" i="17"/>
  <c r="E34" i="17"/>
  <c r="E33" i="17"/>
  <c r="F33" i="17" s="1"/>
  <c r="E32" i="17"/>
  <c r="F32" i="17" s="1"/>
  <c r="E31" i="17"/>
  <c r="F31" i="17" s="1"/>
  <c r="F30" i="17"/>
  <c r="E30" i="17"/>
  <c r="E29" i="17"/>
  <c r="F29" i="17" s="1"/>
  <c r="E28" i="17"/>
  <c r="F28" i="17" s="1"/>
  <c r="E27" i="17"/>
  <c r="F27" i="17" s="1"/>
  <c r="F26" i="17"/>
  <c r="E26" i="17"/>
  <c r="E25" i="17"/>
  <c r="F25" i="17" s="1"/>
  <c r="E24" i="17"/>
  <c r="F24" i="17" s="1"/>
  <c r="E23" i="17"/>
  <c r="F23" i="17" s="1"/>
  <c r="F22" i="17"/>
  <c r="E22" i="17"/>
  <c r="E21" i="17"/>
  <c r="F21" i="17" s="1"/>
  <c r="E20" i="17"/>
  <c r="F20" i="17" s="1"/>
  <c r="E19" i="17"/>
  <c r="F19" i="17" s="1"/>
  <c r="F18" i="17"/>
  <c r="E18" i="17"/>
  <c r="E17" i="17"/>
  <c r="F17" i="17" s="1"/>
  <c r="E16" i="17"/>
  <c r="F16" i="17" s="1"/>
  <c r="E15" i="17"/>
  <c r="F15" i="17" s="1"/>
  <c r="F14" i="17"/>
  <c r="E14" i="17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G13" i="7"/>
  <c r="H13" i="7" s="1"/>
  <c r="G14" i="7"/>
  <c r="H14" i="7" s="1"/>
  <c r="G15" i="7"/>
  <c r="H15" i="7" s="1"/>
  <c r="G16" i="7"/>
  <c r="G17" i="7"/>
  <c r="H17" i="7" s="1"/>
  <c r="G18" i="7"/>
  <c r="H18" i="7" s="1"/>
  <c r="G19" i="7"/>
  <c r="H19" i="7" s="1"/>
  <c r="G20" i="7"/>
  <c r="G21" i="7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G32" i="7"/>
  <c r="H32" i="7" s="1"/>
  <c r="G33" i="7"/>
  <c r="H33" i="7" s="1"/>
  <c r="G34" i="7"/>
  <c r="H34" i="7" s="1"/>
  <c r="G35" i="7"/>
  <c r="H35" i="7" s="1"/>
  <c r="G36" i="7"/>
  <c r="H36" i="7" s="1"/>
  <c r="G5" i="7"/>
  <c r="H5" i="7" s="1"/>
  <c r="D5" i="7"/>
  <c r="E5" i="7" s="1"/>
  <c r="H12" i="7"/>
  <c r="H16" i="7"/>
  <c r="H20" i="7"/>
  <c r="H21" i="7"/>
  <c r="H31" i="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AM36" i="17"/>
  <c r="AM35" i="17"/>
  <c r="AM34" i="17"/>
  <c r="AM33" i="17"/>
  <c r="AM32" i="17"/>
  <c r="AM31" i="17"/>
  <c r="AM30" i="17"/>
  <c r="AM29" i="17"/>
  <c r="AM28" i="17"/>
  <c r="AM27" i="17"/>
  <c r="AM26" i="17"/>
  <c r="AM25" i="17"/>
  <c r="AM24" i="17"/>
  <c r="AM23" i="17"/>
  <c r="AM22" i="17"/>
  <c r="AM21" i="17"/>
  <c r="AM20" i="17"/>
  <c r="AM19" i="17"/>
  <c r="AM18" i="17"/>
  <c r="AM17" i="17"/>
  <c r="AM16" i="17"/>
  <c r="AM15" i="17"/>
  <c r="AM14" i="17"/>
  <c r="AM13" i="17"/>
  <c r="AM12" i="17"/>
  <c r="AM11" i="17"/>
  <c r="AM10" i="17"/>
  <c r="AM9" i="17"/>
  <c r="AM8" i="17"/>
  <c r="AM7" i="17"/>
  <c r="AM6" i="17"/>
  <c r="AM5" i="17"/>
  <c r="AO5" i="17" s="1"/>
  <c r="AE5" i="7"/>
  <c r="C3" i="10" s="1"/>
  <c r="AE6" i="7"/>
  <c r="C5" i="10" s="1"/>
  <c r="AE7" i="7"/>
  <c r="C7" i="10" s="1"/>
  <c r="AE8" i="7"/>
  <c r="C9" i="10" s="1"/>
  <c r="AE9" i="7"/>
  <c r="C11" i="10" s="1"/>
  <c r="AE10" i="7"/>
  <c r="C13" i="10" s="1"/>
  <c r="AE11" i="7"/>
  <c r="C15" i="10" s="1"/>
  <c r="AE12" i="7"/>
  <c r="C17" i="10" s="1"/>
  <c r="AE13" i="7"/>
  <c r="C19" i="10" s="1"/>
  <c r="AE14" i="7"/>
  <c r="C21" i="10" s="1"/>
  <c r="AE15" i="7"/>
  <c r="C23" i="10" s="1"/>
  <c r="AE16" i="7"/>
  <c r="C25" i="10" s="1"/>
  <c r="AE17" i="7"/>
  <c r="C27" i="10" s="1"/>
  <c r="AE18" i="7"/>
  <c r="C29" i="10" s="1"/>
  <c r="AE19" i="7"/>
  <c r="C31" i="10" s="1"/>
  <c r="AE20" i="7"/>
  <c r="C33" i="10" s="1"/>
  <c r="AE21" i="7"/>
  <c r="C35" i="10" s="1"/>
  <c r="AE22" i="7"/>
  <c r="C37" i="10" s="1"/>
  <c r="AE23" i="7"/>
  <c r="C39" i="10" s="1"/>
  <c r="AE24" i="7"/>
  <c r="C41" i="10" s="1"/>
  <c r="AE25" i="7"/>
  <c r="C43" i="10" s="1"/>
  <c r="AE26" i="7"/>
  <c r="C45" i="10" s="1"/>
  <c r="AE27" i="7"/>
  <c r="C47" i="10" s="1"/>
  <c r="AE28" i="7"/>
  <c r="C49" i="10" s="1"/>
  <c r="AE29" i="7"/>
  <c r="C51" i="10" s="1"/>
  <c r="AE30" i="7"/>
  <c r="C53" i="10" s="1"/>
  <c r="AE31" i="7"/>
  <c r="C55" i="10" s="1"/>
  <c r="AE32" i="7"/>
  <c r="C57" i="10" s="1"/>
  <c r="AE33" i="7"/>
  <c r="C59" i="10" s="1"/>
  <c r="AE34" i="7"/>
  <c r="C61" i="10" s="1"/>
  <c r="AE35" i="7"/>
  <c r="C63" i="10" s="1"/>
  <c r="AE36" i="7"/>
  <c r="C65" i="10" s="1"/>
  <c r="B65" i="10"/>
  <c r="B63" i="10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5" i="7"/>
  <c r="S228" i="9" l="1"/>
  <c r="S324" i="9"/>
  <c r="S388" i="9"/>
  <c r="S259" i="9"/>
  <c r="S227" i="9"/>
  <c r="S291" i="9"/>
  <c r="S323" i="9"/>
  <c r="S322" i="9"/>
  <c r="S290" i="9"/>
  <c r="S386" i="9"/>
  <c r="S226" i="9"/>
  <c r="S258" i="9"/>
  <c r="S194" i="9"/>
  <c r="S385" i="9"/>
  <c r="S257" i="9"/>
  <c r="S192" i="9"/>
  <c r="S288" i="9"/>
  <c r="S384" i="9"/>
  <c r="S255" i="9"/>
  <c r="S223" i="9"/>
  <c r="S319" i="9"/>
  <c r="S383" i="9"/>
  <c r="S286" i="9"/>
  <c r="S254" i="9"/>
  <c r="S318" i="9"/>
  <c r="S382" i="9"/>
  <c r="S381" i="9"/>
  <c r="S29" i="9"/>
  <c r="S125" i="9"/>
  <c r="S253" i="9"/>
  <c r="S221" i="9"/>
  <c r="S285" i="9"/>
  <c r="S252" i="9"/>
  <c r="S380" i="9"/>
  <c r="S220" i="9"/>
  <c r="S316" i="9"/>
  <c r="S188" i="9"/>
  <c r="S284" i="9"/>
  <c r="S219" i="9"/>
  <c r="S315" i="9"/>
  <c r="S379" i="9"/>
  <c r="S283" i="9"/>
  <c r="S218" i="9"/>
  <c r="S314" i="9"/>
  <c r="S250" i="9"/>
  <c r="S282" i="9"/>
  <c r="S378" i="9"/>
  <c r="S186" i="9"/>
  <c r="S281" i="9"/>
  <c r="S217" i="9"/>
  <c r="S313" i="9"/>
  <c r="S57" i="9"/>
  <c r="S185" i="9"/>
  <c r="S377" i="9"/>
  <c r="S56" i="9"/>
  <c r="S248" i="9"/>
  <c r="S376" i="9"/>
  <c r="S216" i="9"/>
  <c r="S312" i="9"/>
  <c r="S215" i="9"/>
  <c r="S311" i="9"/>
  <c r="S375" i="9"/>
  <c r="S279" i="9"/>
  <c r="S246" i="9"/>
  <c r="S214" i="9"/>
  <c r="S310" i="9"/>
  <c r="S278" i="9"/>
  <c r="S374" i="9"/>
  <c r="S182" i="9"/>
  <c r="S213" i="9"/>
  <c r="S309" i="9"/>
  <c r="S212" i="9"/>
  <c r="S308" i="9"/>
  <c r="S180" i="9"/>
  <c r="S276" i="9"/>
  <c r="S52" i="9"/>
  <c r="S244" i="9"/>
  <c r="S372" i="9"/>
  <c r="S359" i="9"/>
  <c r="S243" i="9"/>
  <c r="S307" i="9"/>
  <c r="S371" i="9"/>
  <c r="S275" i="9"/>
  <c r="S178" i="9"/>
  <c r="P18" i="29"/>
  <c r="S242" i="9"/>
  <c r="S210" i="9"/>
  <c r="S306" i="9"/>
  <c r="S370" i="9"/>
  <c r="S274" i="9"/>
  <c r="S273" i="9"/>
  <c r="S209" i="9"/>
  <c r="S305" i="9"/>
  <c r="S177" i="9"/>
  <c r="S369" i="9"/>
  <c r="S112" i="9"/>
  <c r="S176" i="9"/>
  <c r="S16" i="9"/>
  <c r="S240" i="9"/>
  <c r="S48" i="9"/>
  <c r="S208" i="9"/>
  <c r="S304" i="9"/>
  <c r="P16" i="24"/>
  <c r="S272" i="9"/>
  <c r="S368" i="9"/>
  <c r="S207" i="9"/>
  <c r="S303" i="9"/>
  <c r="S271" i="9"/>
  <c r="S367" i="9"/>
  <c r="S269" i="9"/>
  <c r="S174" i="9"/>
  <c r="S238" i="9"/>
  <c r="S14" i="9"/>
  <c r="S206" i="9"/>
  <c r="S302" i="9"/>
  <c r="S366" i="9"/>
  <c r="S270" i="9"/>
  <c r="S13" i="9"/>
  <c r="S173" i="9"/>
  <c r="S301" i="9"/>
  <c r="S109" i="9"/>
  <c r="S365" i="9"/>
  <c r="S237" i="9"/>
  <c r="S205" i="9"/>
  <c r="S12" i="9"/>
  <c r="S172" i="9"/>
  <c r="S236" i="9"/>
  <c r="S364" i="9"/>
  <c r="S204" i="9"/>
  <c r="S300" i="9"/>
  <c r="S108" i="9"/>
  <c r="S268" i="9"/>
  <c r="S267" i="9"/>
  <c r="S235" i="9"/>
  <c r="S363" i="9"/>
  <c r="S10" i="9"/>
  <c r="S266" i="9"/>
  <c r="S362" i="9"/>
  <c r="S234" i="9"/>
  <c r="S170" i="9"/>
  <c r="S201" i="9"/>
  <c r="S41" i="9"/>
  <c r="S361" i="9"/>
  <c r="S233" i="9"/>
  <c r="S105" i="9"/>
  <c r="S104" i="9"/>
  <c r="S232" i="9"/>
  <c r="S360" i="9"/>
  <c r="S200" i="9"/>
  <c r="S296" i="9"/>
  <c r="S264" i="9"/>
  <c r="S7" i="9"/>
  <c r="S39" i="9"/>
  <c r="S103" i="9"/>
  <c r="S167" i="9"/>
  <c r="S358" i="9"/>
  <c r="S263" i="9"/>
  <c r="S295" i="9"/>
  <c r="S199" i="9"/>
  <c r="S231" i="9"/>
  <c r="S294" i="9"/>
  <c r="P6" i="29"/>
  <c r="S198" i="9"/>
  <c r="S230" i="9"/>
  <c r="P31" i="24"/>
  <c r="P19" i="24"/>
  <c r="P15" i="24"/>
  <c r="S67" i="9"/>
  <c r="S59" i="9"/>
  <c r="S51" i="9"/>
  <c r="S43" i="9"/>
  <c r="S127" i="9"/>
  <c r="S119" i="9"/>
  <c r="S111" i="9"/>
  <c r="S187" i="9"/>
  <c r="S179" i="9"/>
  <c r="S171" i="9"/>
  <c r="H34" i="25"/>
  <c r="P34" i="24"/>
  <c r="P30" i="24"/>
  <c r="P26" i="24"/>
  <c r="P22" i="24"/>
  <c r="P18" i="24"/>
  <c r="P14" i="24"/>
  <c r="P10" i="24"/>
  <c r="S66" i="9"/>
  <c r="S62" i="9"/>
  <c r="S58" i="9"/>
  <c r="S54" i="9"/>
  <c r="S50" i="9"/>
  <c r="S46" i="9"/>
  <c r="S42" i="9"/>
  <c r="S130" i="9"/>
  <c r="S126" i="9"/>
  <c r="S122" i="9"/>
  <c r="S118" i="9"/>
  <c r="S114" i="9"/>
  <c r="S110" i="9"/>
  <c r="S106" i="9"/>
  <c r="P35" i="24"/>
  <c r="P27" i="24"/>
  <c r="P23" i="24"/>
  <c r="P11" i="24"/>
  <c r="S63" i="9"/>
  <c r="S55" i="9"/>
  <c r="S47" i="9"/>
  <c r="S131" i="9"/>
  <c r="S123" i="9"/>
  <c r="S115" i="9"/>
  <c r="S107" i="9"/>
  <c r="S195" i="9"/>
  <c r="S191" i="9"/>
  <c r="S183" i="9"/>
  <c r="S175" i="9"/>
  <c r="S35" i="9"/>
  <c r="S31" i="9"/>
  <c r="S27" i="9"/>
  <c r="S23" i="9"/>
  <c r="S19" i="9"/>
  <c r="S15" i="9"/>
  <c r="S11" i="9"/>
  <c r="P6" i="24"/>
  <c r="S102" i="9"/>
  <c r="I4" i="25"/>
  <c r="I5" i="25"/>
  <c r="G5" i="25" s="1"/>
  <c r="I6" i="25"/>
  <c r="G6" i="25" s="1"/>
  <c r="I7" i="25"/>
  <c r="I8" i="25"/>
  <c r="F8" i="25" s="1"/>
  <c r="I9" i="25"/>
  <c r="F9" i="25" s="1"/>
  <c r="I10" i="25"/>
  <c r="G10" i="25" s="1"/>
  <c r="I11" i="25"/>
  <c r="F11" i="25" s="1"/>
  <c r="I12" i="25"/>
  <c r="F12" i="25" s="1"/>
  <c r="I13" i="25"/>
  <c r="G13" i="25" s="1"/>
  <c r="I14" i="25"/>
  <c r="I15" i="25"/>
  <c r="I16" i="25"/>
  <c r="F16" i="25" s="1"/>
  <c r="I17" i="25"/>
  <c r="I18" i="25"/>
  <c r="I19" i="25"/>
  <c r="F19" i="25" s="1"/>
  <c r="I20" i="25"/>
  <c r="F20" i="25" s="1"/>
  <c r="I21" i="25"/>
  <c r="I22" i="25"/>
  <c r="I23" i="25"/>
  <c r="F23" i="25" s="1"/>
  <c r="I24" i="25"/>
  <c r="F24" i="25" s="1"/>
  <c r="I25" i="25"/>
  <c r="G25" i="25" s="1"/>
  <c r="I26" i="25"/>
  <c r="I27" i="25"/>
  <c r="F27" i="25" s="1"/>
  <c r="I28" i="25"/>
  <c r="F28" i="25" s="1"/>
  <c r="I29" i="25"/>
  <c r="I30" i="25"/>
  <c r="I31" i="25"/>
  <c r="I32" i="25"/>
  <c r="I33" i="25"/>
  <c r="I3" i="25"/>
  <c r="F3" i="25" s="1"/>
  <c r="F33" i="25" l="1"/>
  <c r="G33" i="25"/>
  <c r="F32" i="25"/>
  <c r="G32" i="25"/>
  <c r="F31" i="25"/>
  <c r="G31" i="25"/>
  <c r="F15" i="25"/>
  <c r="G15" i="25"/>
  <c r="F7" i="25"/>
  <c r="G7" i="25"/>
  <c r="F4" i="25"/>
  <c r="G4" i="25"/>
  <c r="F30" i="25"/>
  <c r="F26" i="25"/>
  <c r="F22" i="25"/>
  <c r="F18" i="25"/>
  <c r="F14" i="25"/>
  <c r="F10" i="25"/>
  <c r="F6" i="25"/>
  <c r="F29" i="25"/>
  <c r="F25" i="25"/>
  <c r="F21" i="25"/>
  <c r="F17" i="25"/>
  <c r="F13" i="25"/>
  <c r="F5" i="25"/>
  <c r="AM10" i="7"/>
  <c r="AM12" i="7"/>
  <c r="AM16" i="7"/>
  <c r="AM25" i="7"/>
  <c r="AM27" i="7"/>
  <c r="AM5" i="7"/>
  <c r="F34" i="25" l="1"/>
  <c r="G34" i="25"/>
  <c r="C47" i="26" l="1"/>
  <c r="C50" i="26"/>
  <c r="C46" i="26"/>
  <c r="C49" i="26"/>
  <c r="C48" i="26"/>
  <c r="J36" i="17" l="1"/>
  <c r="AD36" i="17"/>
  <c r="AE36" i="17"/>
  <c r="AK36" i="17"/>
  <c r="AL36" i="17" s="1"/>
  <c r="AF36" i="17" l="1"/>
  <c r="AG36" i="17" s="1"/>
  <c r="L36" i="17"/>
  <c r="K36" i="17"/>
  <c r="N36" i="17" s="1"/>
  <c r="U36" i="17"/>
  <c r="V36" i="17"/>
  <c r="AC36" i="17"/>
  <c r="M36" i="17"/>
  <c r="K36" i="30"/>
  <c r="K35" i="30"/>
  <c r="K34" i="30"/>
  <c r="K33" i="30"/>
  <c r="K32" i="30"/>
  <c r="K31" i="30"/>
  <c r="K30" i="30"/>
  <c r="K29" i="30"/>
  <c r="K28" i="30"/>
  <c r="K27" i="30"/>
  <c r="K26" i="30"/>
  <c r="K25" i="30"/>
  <c r="J25" i="30" s="1"/>
  <c r="K24" i="30"/>
  <c r="K23" i="30"/>
  <c r="K22" i="30"/>
  <c r="J22" i="30" s="1"/>
  <c r="K21" i="30"/>
  <c r="K20" i="30"/>
  <c r="K19" i="30"/>
  <c r="K18" i="30"/>
  <c r="K17" i="30"/>
  <c r="K16" i="30"/>
  <c r="G16" i="30"/>
  <c r="K15" i="30"/>
  <c r="K14" i="30"/>
  <c r="K13" i="30"/>
  <c r="J13" i="30" s="1"/>
  <c r="K12" i="30"/>
  <c r="J12" i="30" s="1"/>
  <c r="K11" i="30"/>
  <c r="K10" i="30"/>
  <c r="K9" i="30"/>
  <c r="K8" i="30"/>
  <c r="J8" i="30" s="1"/>
  <c r="K7" i="30"/>
  <c r="K6" i="30"/>
  <c r="J6" i="30" s="1"/>
  <c r="G3" i="30"/>
  <c r="D3" i="30"/>
  <c r="K36" i="29"/>
  <c r="K35" i="29"/>
  <c r="J35" i="29" s="1"/>
  <c r="K34" i="29"/>
  <c r="J34" i="29" s="1"/>
  <c r="K33" i="29"/>
  <c r="K32" i="29"/>
  <c r="J32" i="29" s="1"/>
  <c r="K31" i="29"/>
  <c r="J31" i="29" s="1"/>
  <c r="K30" i="29"/>
  <c r="J30" i="29" s="1"/>
  <c r="K29" i="29"/>
  <c r="K28" i="29"/>
  <c r="P28" i="29" s="1"/>
  <c r="K27" i="29"/>
  <c r="N27" i="29" s="1"/>
  <c r="K26" i="29"/>
  <c r="J26" i="29" s="1"/>
  <c r="K25" i="29"/>
  <c r="K24" i="29"/>
  <c r="J24" i="29" s="1"/>
  <c r="K23" i="29"/>
  <c r="J23" i="29" s="1"/>
  <c r="K22" i="29"/>
  <c r="K21" i="29"/>
  <c r="J21" i="29" s="1"/>
  <c r="K20" i="29"/>
  <c r="K19" i="29"/>
  <c r="J19" i="29" s="1"/>
  <c r="K18" i="29"/>
  <c r="J18" i="29" s="1"/>
  <c r="K17" i="29"/>
  <c r="K16" i="29"/>
  <c r="N16" i="29" s="1"/>
  <c r="G16" i="29"/>
  <c r="K15" i="29"/>
  <c r="K14" i="29"/>
  <c r="J14" i="29" s="1"/>
  <c r="K13" i="29"/>
  <c r="J13" i="29" s="1"/>
  <c r="K12" i="29"/>
  <c r="J12" i="29" s="1"/>
  <c r="K11" i="29"/>
  <c r="J11" i="29" s="1"/>
  <c r="K10" i="29"/>
  <c r="K9" i="29"/>
  <c r="K8" i="29"/>
  <c r="J8" i="29" s="1"/>
  <c r="K7" i="29"/>
  <c r="K6" i="29"/>
  <c r="J6" i="29" s="1"/>
  <c r="G3" i="29"/>
  <c r="D3" i="29"/>
  <c r="E11" i="28"/>
  <c r="D11" i="28"/>
  <c r="C11" i="28"/>
  <c r="B11" i="28"/>
  <c r="A11" i="28"/>
  <c r="E10" i="28"/>
  <c r="D10" i="28"/>
  <c r="C10" i="28"/>
  <c r="B10" i="28"/>
  <c r="A10" i="28"/>
  <c r="D12" i="28"/>
  <c r="D5" i="28"/>
  <c r="B5" i="28"/>
  <c r="E19" i="27"/>
  <c r="D19" i="27"/>
  <c r="C19" i="27"/>
  <c r="B19" i="27"/>
  <c r="A19" i="27"/>
  <c r="E18" i="27"/>
  <c r="D18" i="27"/>
  <c r="C18" i="27"/>
  <c r="B18" i="27"/>
  <c r="A18" i="27"/>
  <c r="E17" i="27"/>
  <c r="D17" i="27"/>
  <c r="C17" i="27"/>
  <c r="B17" i="27"/>
  <c r="A17" i="27"/>
  <c r="E16" i="27"/>
  <c r="D16" i="27"/>
  <c r="C16" i="27"/>
  <c r="B16" i="27"/>
  <c r="A16" i="27"/>
  <c r="E15" i="27"/>
  <c r="D15" i="27"/>
  <c r="C15" i="27"/>
  <c r="B15" i="27"/>
  <c r="A15" i="27"/>
  <c r="E14" i="27"/>
  <c r="D14" i="27"/>
  <c r="C14" i="27"/>
  <c r="B14" i="27"/>
  <c r="A14" i="27"/>
  <c r="E13" i="27"/>
  <c r="D13" i="27"/>
  <c r="C13" i="27"/>
  <c r="B13" i="27"/>
  <c r="A13" i="27"/>
  <c r="E12" i="27"/>
  <c r="D12" i="27"/>
  <c r="C12" i="27"/>
  <c r="B12" i="27"/>
  <c r="A12" i="27"/>
  <c r="E11" i="27"/>
  <c r="D11" i="27"/>
  <c r="C11" i="27"/>
  <c r="B11" i="27"/>
  <c r="A11" i="27"/>
  <c r="E10" i="27"/>
  <c r="D10" i="27"/>
  <c r="C10" i="27"/>
  <c r="B10" i="27"/>
  <c r="A10" i="27"/>
  <c r="D5" i="27"/>
  <c r="B5" i="27"/>
  <c r="C20" i="27" l="1"/>
  <c r="J16" i="29"/>
  <c r="J17" i="30"/>
  <c r="N12" i="30"/>
  <c r="O36" i="17"/>
  <c r="P36" i="17" s="1"/>
  <c r="Q36" i="17" s="1"/>
  <c r="E12" i="28"/>
  <c r="J9" i="29"/>
  <c r="J20" i="29"/>
  <c r="J27" i="29"/>
  <c r="J33" i="30"/>
  <c r="J36" i="30"/>
  <c r="C12" i="28"/>
  <c r="N36" i="30"/>
  <c r="W36" i="17"/>
  <c r="N10" i="29"/>
  <c r="M36" i="29"/>
  <c r="J20" i="30"/>
  <c r="J26" i="30"/>
  <c r="J28" i="30"/>
  <c r="N12" i="29"/>
  <c r="N25" i="29"/>
  <c r="J29" i="29"/>
  <c r="J9" i="30"/>
  <c r="E16" i="30"/>
  <c r="J19" i="30"/>
  <c r="J21" i="30"/>
  <c r="J31" i="30"/>
  <c r="E16" i="29"/>
  <c r="N10" i="30"/>
  <c r="J23" i="30"/>
  <c r="J29" i="30"/>
  <c r="J32" i="30"/>
  <c r="J34" i="30"/>
  <c r="J7" i="29"/>
  <c r="J10" i="29"/>
  <c r="J15" i="29"/>
  <c r="J17" i="29"/>
  <c r="J22" i="29"/>
  <c r="J25" i="29"/>
  <c r="J28" i="29"/>
  <c r="J33" i="29"/>
  <c r="J36" i="29"/>
  <c r="J7" i="30"/>
  <c r="J10" i="30"/>
  <c r="J11" i="30"/>
  <c r="J14" i="30"/>
  <c r="J15" i="30"/>
  <c r="J16" i="30"/>
  <c r="J18" i="30"/>
  <c r="J24" i="30"/>
  <c r="J27" i="30"/>
  <c r="J30" i="30"/>
  <c r="J35" i="30"/>
  <c r="M36" i="30"/>
  <c r="D20" i="27"/>
  <c r="N16" i="30"/>
  <c r="N25" i="30"/>
  <c r="N27" i="30"/>
  <c r="E20" i="27"/>
  <c r="X36" i="17" l="1"/>
  <c r="B36" i="26"/>
  <c r="A35" i="26"/>
  <c r="A33" i="26"/>
  <c r="A34" i="26"/>
  <c r="A32" i="26"/>
  <c r="A28" i="26"/>
  <c r="A29" i="26"/>
  <c r="A30" i="26"/>
  <c r="A31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3" i="26"/>
  <c r="B43" i="26" l="1"/>
  <c r="B42" i="26"/>
  <c r="B39" i="26"/>
  <c r="B41" i="26"/>
  <c r="B40" i="26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P28" i="24" s="1"/>
  <c r="P37" i="24" s="1"/>
  <c r="K29" i="24"/>
  <c r="K30" i="24"/>
  <c r="K31" i="24"/>
  <c r="K32" i="24"/>
  <c r="K33" i="24"/>
  <c r="K34" i="24"/>
  <c r="K35" i="24"/>
  <c r="K36" i="24"/>
  <c r="K6" i="24"/>
  <c r="E21" i="20" l="1"/>
  <c r="E20" i="20"/>
  <c r="E19" i="20"/>
  <c r="E18" i="20"/>
  <c r="E17" i="20"/>
  <c r="E16" i="20"/>
  <c r="E15" i="20"/>
  <c r="E14" i="20"/>
  <c r="E13" i="20"/>
  <c r="E12" i="20"/>
  <c r="E11" i="20"/>
  <c r="D21" i="20"/>
  <c r="D20" i="20"/>
  <c r="D19" i="20"/>
  <c r="D18" i="20"/>
  <c r="D17" i="20"/>
  <c r="D16" i="20"/>
  <c r="D15" i="20"/>
  <c r="D14" i="20"/>
  <c r="D13" i="20"/>
  <c r="D12" i="20"/>
  <c r="D11" i="20"/>
  <c r="C21" i="20"/>
  <c r="C20" i="20"/>
  <c r="C19" i="20"/>
  <c r="C18" i="20"/>
  <c r="C17" i="20"/>
  <c r="C16" i="20"/>
  <c r="C15" i="20"/>
  <c r="C14" i="20"/>
  <c r="C13" i="20"/>
  <c r="C12" i="20"/>
  <c r="C11" i="20"/>
  <c r="B21" i="20"/>
  <c r="B20" i="20"/>
  <c r="B19" i="20"/>
  <c r="B18" i="20"/>
  <c r="B17" i="20"/>
  <c r="B16" i="20"/>
  <c r="B15" i="20"/>
  <c r="B14" i="20"/>
  <c r="B13" i="20"/>
  <c r="B12" i="20"/>
  <c r="A33" i="25" l="1"/>
  <c r="A65" i="15" l="1"/>
  <c r="V36" i="7"/>
  <c r="W36" i="7"/>
  <c r="AB36" i="7"/>
  <c r="AC36" i="7"/>
  <c r="C65" i="15"/>
  <c r="E10" i="20"/>
  <c r="E22" i="20" s="1"/>
  <c r="D10" i="20"/>
  <c r="D22" i="20" s="1"/>
  <c r="C10" i="20"/>
  <c r="C22" i="20" s="1"/>
  <c r="B11" i="20"/>
  <c r="B10" i="20"/>
  <c r="F36" i="9"/>
  <c r="M36" i="9" s="1"/>
  <c r="G36" i="9"/>
  <c r="L36" i="9" s="1"/>
  <c r="O36" i="9" s="1"/>
  <c r="H36" i="9"/>
  <c r="N36" i="9" s="1"/>
  <c r="F68" i="9"/>
  <c r="M68" i="9" s="1"/>
  <c r="G68" i="9"/>
  <c r="L68" i="9" s="1"/>
  <c r="H68" i="9"/>
  <c r="N68" i="9" s="1"/>
  <c r="O68" i="9"/>
  <c r="F100" i="9"/>
  <c r="M100" i="9" s="1"/>
  <c r="G100" i="9"/>
  <c r="L100" i="9" s="1"/>
  <c r="H100" i="9"/>
  <c r="N100" i="9" s="1"/>
  <c r="F132" i="9"/>
  <c r="M132" i="9" s="1"/>
  <c r="G132" i="9"/>
  <c r="L132" i="9" s="1"/>
  <c r="H132" i="9"/>
  <c r="N132" i="9" s="1"/>
  <c r="O132" i="9"/>
  <c r="F164" i="9"/>
  <c r="M164" i="9" s="1"/>
  <c r="G164" i="9"/>
  <c r="L164" i="9" s="1"/>
  <c r="H164" i="9"/>
  <c r="N164" i="9" s="1"/>
  <c r="Q164" i="9" s="1"/>
  <c r="T164" i="9" s="1"/>
  <c r="F196" i="9"/>
  <c r="M196" i="9" s="1"/>
  <c r="G196" i="9"/>
  <c r="L196" i="9" s="1"/>
  <c r="H196" i="9"/>
  <c r="N196" i="9" s="1"/>
  <c r="O196" i="9"/>
  <c r="F228" i="9"/>
  <c r="M228" i="9" s="1"/>
  <c r="G228" i="9"/>
  <c r="L228" i="9" s="1"/>
  <c r="H228" i="9"/>
  <c r="N228" i="9" s="1"/>
  <c r="O228" i="9"/>
  <c r="F260" i="9"/>
  <c r="M260" i="9" s="1"/>
  <c r="G260" i="9"/>
  <c r="L260" i="9" s="1"/>
  <c r="H260" i="9"/>
  <c r="N260" i="9" s="1"/>
  <c r="O260" i="9"/>
  <c r="F292" i="9"/>
  <c r="M292" i="9" s="1"/>
  <c r="G292" i="9"/>
  <c r="L292" i="9" s="1"/>
  <c r="H292" i="9"/>
  <c r="N292" i="9" s="1"/>
  <c r="O292" i="9"/>
  <c r="F324" i="9"/>
  <c r="M324" i="9" s="1"/>
  <c r="G324" i="9"/>
  <c r="L324" i="9" s="1"/>
  <c r="H324" i="9"/>
  <c r="N324" i="9" s="1"/>
  <c r="O324" i="9"/>
  <c r="F356" i="9"/>
  <c r="M356" i="9" s="1"/>
  <c r="G356" i="9"/>
  <c r="L356" i="9" s="1"/>
  <c r="H356" i="9"/>
  <c r="N356" i="9" s="1"/>
  <c r="F388" i="9"/>
  <c r="M388" i="9" s="1"/>
  <c r="G388" i="9"/>
  <c r="L388" i="9" s="1"/>
  <c r="H388" i="9"/>
  <c r="N388" i="9" s="1"/>
  <c r="O388" i="9"/>
  <c r="A21" i="20"/>
  <c r="A20" i="20"/>
  <c r="A19" i="20"/>
  <c r="A18" i="20"/>
  <c r="A17" i="20"/>
  <c r="A16" i="20"/>
  <c r="A15" i="20"/>
  <c r="A14" i="20"/>
  <c r="A13" i="20"/>
  <c r="A12" i="20"/>
  <c r="A11" i="20"/>
  <c r="O370" i="9"/>
  <c r="O372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06" i="9"/>
  <c r="O308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274" i="9"/>
  <c r="O276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42" i="9"/>
  <c r="O244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10" i="9"/>
  <c r="O212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178" i="9"/>
  <c r="O180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14" i="9"/>
  <c r="O116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50" i="9"/>
  <c r="O52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H387" i="9"/>
  <c r="N387" i="9" s="1"/>
  <c r="G387" i="9"/>
  <c r="L387" i="9" s="1"/>
  <c r="F387" i="9"/>
  <c r="M387" i="9" s="1"/>
  <c r="H386" i="9"/>
  <c r="N386" i="9" s="1"/>
  <c r="G386" i="9"/>
  <c r="L386" i="9" s="1"/>
  <c r="F386" i="9"/>
  <c r="M386" i="9" s="1"/>
  <c r="H385" i="9"/>
  <c r="N385" i="9" s="1"/>
  <c r="G385" i="9"/>
  <c r="L385" i="9" s="1"/>
  <c r="F385" i="9"/>
  <c r="M385" i="9" s="1"/>
  <c r="H384" i="9"/>
  <c r="N384" i="9" s="1"/>
  <c r="G384" i="9"/>
  <c r="L384" i="9" s="1"/>
  <c r="F384" i="9"/>
  <c r="M384" i="9" s="1"/>
  <c r="H383" i="9"/>
  <c r="N383" i="9" s="1"/>
  <c r="G383" i="9"/>
  <c r="L383" i="9" s="1"/>
  <c r="F383" i="9"/>
  <c r="M383" i="9" s="1"/>
  <c r="H382" i="9"/>
  <c r="N382" i="9" s="1"/>
  <c r="G382" i="9"/>
  <c r="L382" i="9" s="1"/>
  <c r="F382" i="9"/>
  <c r="M382" i="9" s="1"/>
  <c r="H381" i="9"/>
  <c r="N381" i="9" s="1"/>
  <c r="G381" i="9"/>
  <c r="L381" i="9" s="1"/>
  <c r="F381" i="9"/>
  <c r="M381" i="9" s="1"/>
  <c r="H380" i="9"/>
  <c r="N380" i="9" s="1"/>
  <c r="G380" i="9"/>
  <c r="L380" i="9" s="1"/>
  <c r="F380" i="9"/>
  <c r="M380" i="9" s="1"/>
  <c r="H379" i="9"/>
  <c r="N379" i="9" s="1"/>
  <c r="G379" i="9"/>
  <c r="L379" i="9" s="1"/>
  <c r="F379" i="9"/>
  <c r="M379" i="9" s="1"/>
  <c r="H378" i="9"/>
  <c r="N378" i="9" s="1"/>
  <c r="G378" i="9"/>
  <c r="L378" i="9" s="1"/>
  <c r="F378" i="9"/>
  <c r="M378" i="9" s="1"/>
  <c r="H377" i="9"/>
  <c r="N377" i="9" s="1"/>
  <c r="G377" i="9"/>
  <c r="L377" i="9" s="1"/>
  <c r="F377" i="9"/>
  <c r="M377" i="9" s="1"/>
  <c r="H376" i="9"/>
  <c r="N376" i="9" s="1"/>
  <c r="G376" i="9"/>
  <c r="L376" i="9" s="1"/>
  <c r="F376" i="9"/>
  <c r="M376" i="9" s="1"/>
  <c r="H375" i="9"/>
  <c r="N375" i="9" s="1"/>
  <c r="G375" i="9"/>
  <c r="L375" i="9" s="1"/>
  <c r="F375" i="9"/>
  <c r="M375" i="9" s="1"/>
  <c r="H374" i="9"/>
  <c r="N374" i="9" s="1"/>
  <c r="G374" i="9"/>
  <c r="L374" i="9" s="1"/>
  <c r="F374" i="9"/>
  <c r="M374" i="9" s="1"/>
  <c r="H373" i="9"/>
  <c r="N373" i="9" s="1"/>
  <c r="G373" i="9"/>
  <c r="L373" i="9" s="1"/>
  <c r="F373" i="9"/>
  <c r="M373" i="9" s="1"/>
  <c r="H372" i="9"/>
  <c r="N372" i="9" s="1"/>
  <c r="G372" i="9"/>
  <c r="L372" i="9" s="1"/>
  <c r="F372" i="9"/>
  <c r="M372" i="9" s="1"/>
  <c r="H371" i="9"/>
  <c r="N371" i="9" s="1"/>
  <c r="G371" i="9"/>
  <c r="L371" i="9" s="1"/>
  <c r="F371" i="9"/>
  <c r="M371" i="9" s="1"/>
  <c r="H370" i="9"/>
  <c r="N370" i="9" s="1"/>
  <c r="G370" i="9"/>
  <c r="L370" i="9" s="1"/>
  <c r="F370" i="9"/>
  <c r="M370" i="9" s="1"/>
  <c r="H369" i="9"/>
  <c r="N369" i="9" s="1"/>
  <c r="G369" i="9"/>
  <c r="L369" i="9" s="1"/>
  <c r="F369" i="9"/>
  <c r="M369" i="9" s="1"/>
  <c r="H368" i="9"/>
  <c r="N368" i="9" s="1"/>
  <c r="G368" i="9"/>
  <c r="L368" i="9" s="1"/>
  <c r="F368" i="9"/>
  <c r="M368" i="9" s="1"/>
  <c r="H367" i="9"/>
  <c r="N367" i="9" s="1"/>
  <c r="G367" i="9"/>
  <c r="L367" i="9" s="1"/>
  <c r="F367" i="9"/>
  <c r="M367" i="9" s="1"/>
  <c r="H366" i="9"/>
  <c r="N366" i="9" s="1"/>
  <c r="G366" i="9"/>
  <c r="L366" i="9" s="1"/>
  <c r="F366" i="9"/>
  <c r="M366" i="9" s="1"/>
  <c r="H365" i="9"/>
  <c r="N365" i="9" s="1"/>
  <c r="G365" i="9"/>
  <c r="L365" i="9" s="1"/>
  <c r="F365" i="9"/>
  <c r="M365" i="9" s="1"/>
  <c r="H364" i="9"/>
  <c r="N364" i="9" s="1"/>
  <c r="G364" i="9"/>
  <c r="L364" i="9" s="1"/>
  <c r="F364" i="9"/>
  <c r="M364" i="9" s="1"/>
  <c r="H363" i="9"/>
  <c r="N363" i="9" s="1"/>
  <c r="G363" i="9"/>
  <c r="L363" i="9" s="1"/>
  <c r="F363" i="9"/>
  <c r="M363" i="9" s="1"/>
  <c r="H362" i="9"/>
  <c r="N362" i="9" s="1"/>
  <c r="G362" i="9"/>
  <c r="L362" i="9" s="1"/>
  <c r="F362" i="9"/>
  <c r="M362" i="9" s="1"/>
  <c r="H361" i="9"/>
  <c r="N361" i="9" s="1"/>
  <c r="G361" i="9"/>
  <c r="L361" i="9" s="1"/>
  <c r="F361" i="9"/>
  <c r="M361" i="9" s="1"/>
  <c r="H360" i="9"/>
  <c r="N360" i="9" s="1"/>
  <c r="G360" i="9"/>
  <c r="L360" i="9" s="1"/>
  <c r="F360" i="9"/>
  <c r="M360" i="9" s="1"/>
  <c r="H359" i="9"/>
  <c r="N359" i="9" s="1"/>
  <c r="G359" i="9"/>
  <c r="L359" i="9" s="1"/>
  <c r="F359" i="9"/>
  <c r="M359" i="9" s="1"/>
  <c r="H358" i="9"/>
  <c r="N358" i="9" s="1"/>
  <c r="G358" i="9"/>
  <c r="L358" i="9" s="1"/>
  <c r="F358" i="9"/>
  <c r="M358" i="9" s="1"/>
  <c r="H355" i="9"/>
  <c r="N355" i="9" s="1"/>
  <c r="G355" i="9"/>
  <c r="L355" i="9" s="1"/>
  <c r="F355" i="9"/>
  <c r="M355" i="9" s="1"/>
  <c r="H354" i="9"/>
  <c r="N354" i="9" s="1"/>
  <c r="G354" i="9"/>
  <c r="L354" i="9" s="1"/>
  <c r="F354" i="9"/>
  <c r="M354" i="9" s="1"/>
  <c r="H353" i="9"/>
  <c r="N353" i="9" s="1"/>
  <c r="G353" i="9"/>
  <c r="L353" i="9" s="1"/>
  <c r="F353" i="9"/>
  <c r="M353" i="9" s="1"/>
  <c r="P353" i="9" s="1"/>
  <c r="S353" i="9" s="1"/>
  <c r="H352" i="9"/>
  <c r="N352" i="9" s="1"/>
  <c r="Q352" i="9" s="1"/>
  <c r="T352" i="9" s="1"/>
  <c r="G352" i="9"/>
  <c r="L352" i="9" s="1"/>
  <c r="F352" i="9"/>
  <c r="M352" i="9" s="1"/>
  <c r="H351" i="9"/>
  <c r="N351" i="9" s="1"/>
  <c r="Q351" i="9" s="1"/>
  <c r="T351" i="9" s="1"/>
  <c r="G351" i="9"/>
  <c r="L351" i="9" s="1"/>
  <c r="F351" i="9"/>
  <c r="M351" i="9" s="1"/>
  <c r="H350" i="9"/>
  <c r="N350" i="9" s="1"/>
  <c r="G350" i="9"/>
  <c r="L350" i="9" s="1"/>
  <c r="F350" i="9"/>
  <c r="M350" i="9" s="1"/>
  <c r="H349" i="9"/>
  <c r="N349" i="9" s="1"/>
  <c r="G349" i="9"/>
  <c r="L349" i="9" s="1"/>
  <c r="F349" i="9"/>
  <c r="M349" i="9" s="1"/>
  <c r="P349" i="9" s="1"/>
  <c r="S349" i="9" s="1"/>
  <c r="H348" i="9"/>
  <c r="N348" i="9" s="1"/>
  <c r="G348" i="9"/>
  <c r="L348" i="9" s="1"/>
  <c r="F348" i="9"/>
  <c r="M348" i="9" s="1"/>
  <c r="H347" i="9"/>
  <c r="N347" i="9" s="1"/>
  <c r="Q347" i="9" s="1"/>
  <c r="T347" i="9" s="1"/>
  <c r="G347" i="9"/>
  <c r="L347" i="9" s="1"/>
  <c r="F347" i="9"/>
  <c r="M347" i="9" s="1"/>
  <c r="H346" i="9"/>
  <c r="N346" i="9" s="1"/>
  <c r="G346" i="9"/>
  <c r="L346" i="9" s="1"/>
  <c r="F346" i="9"/>
  <c r="M346" i="9" s="1"/>
  <c r="H345" i="9"/>
  <c r="N345" i="9" s="1"/>
  <c r="G345" i="9"/>
  <c r="L345" i="9" s="1"/>
  <c r="F345" i="9"/>
  <c r="M345" i="9" s="1"/>
  <c r="P345" i="9" s="1"/>
  <c r="S345" i="9" s="1"/>
  <c r="H344" i="9"/>
  <c r="N344" i="9" s="1"/>
  <c r="G344" i="9"/>
  <c r="L344" i="9" s="1"/>
  <c r="F344" i="9"/>
  <c r="M344" i="9" s="1"/>
  <c r="H343" i="9"/>
  <c r="N343" i="9" s="1"/>
  <c r="G343" i="9"/>
  <c r="L343" i="9" s="1"/>
  <c r="F343" i="9"/>
  <c r="M343" i="9" s="1"/>
  <c r="H342" i="9"/>
  <c r="N342" i="9" s="1"/>
  <c r="G342" i="9"/>
  <c r="L342" i="9" s="1"/>
  <c r="F342" i="9"/>
  <c r="M342" i="9" s="1"/>
  <c r="H341" i="9"/>
  <c r="N341" i="9" s="1"/>
  <c r="Q341" i="9" s="1"/>
  <c r="T341" i="9" s="1"/>
  <c r="G341" i="9"/>
  <c r="L341" i="9" s="1"/>
  <c r="F341" i="9"/>
  <c r="M341" i="9" s="1"/>
  <c r="H340" i="9"/>
  <c r="N340" i="9" s="1"/>
  <c r="Q340" i="9" s="1"/>
  <c r="T340" i="9" s="1"/>
  <c r="G340" i="9"/>
  <c r="L340" i="9" s="1"/>
  <c r="F340" i="9"/>
  <c r="M340" i="9" s="1"/>
  <c r="P340" i="9" s="1"/>
  <c r="S340" i="9" s="1"/>
  <c r="H339" i="9"/>
  <c r="N339" i="9" s="1"/>
  <c r="G339" i="9"/>
  <c r="L339" i="9" s="1"/>
  <c r="F339" i="9"/>
  <c r="M339" i="9" s="1"/>
  <c r="H338" i="9"/>
  <c r="N338" i="9" s="1"/>
  <c r="G338" i="9"/>
  <c r="L338" i="9" s="1"/>
  <c r="F338" i="9"/>
  <c r="M338" i="9" s="1"/>
  <c r="H337" i="9"/>
  <c r="N337" i="9" s="1"/>
  <c r="G337" i="9"/>
  <c r="L337" i="9" s="1"/>
  <c r="F337" i="9"/>
  <c r="M337" i="9" s="1"/>
  <c r="H336" i="9"/>
  <c r="N336" i="9" s="1"/>
  <c r="G336" i="9"/>
  <c r="L336" i="9" s="1"/>
  <c r="F336" i="9"/>
  <c r="M336" i="9" s="1"/>
  <c r="H335" i="9"/>
  <c r="N335" i="9" s="1"/>
  <c r="G335" i="9"/>
  <c r="L335" i="9" s="1"/>
  <c r="F335" i="9"/>
  <c r="M335" i="9" s="1"/>
  <c r="H334" i="9"/>
  <c r="N334" i="9" s="1"/>
  <c r="G334" i="9"/>
  <c r="L334" i="9" s="1"/>
  <c r="F334" i="9"/>
  <c r="M334" i="9" s="1"/>
  <c r="H333" i="9"/>
  <c r="N333" i="9" s="1"/>
  <c r="G333" i="9"/>
  <c r="L333" i="9" s="1"/>
  <c r="F333" i="9"/>
  <c r="M333" i="9" s="1"/>
  <c r="H332" i="9"/>
  <c r="N332" i="9" s="1"/>
  <c r="G332" i="9"/>
  <c r="L332" i="9" s="1"/>
  <c r="F332" i="9"/>
  <c r="M332" i="9" s="1"/>
  <c r="H331" i="9"/>
  <c r="N331" i="9" s="1"/>
  <c r="G331" i="9"/>
  <c r="L331" i="9" s="1"/>
  <c r="F331" i="9"/>
  <c r="M331" i="9" s="1"/>
  <c r="H330" i="9"/>
  <c r="N330" i="9" s="1"/>
  <c r="G330" i="9"/>
  <c r="L330" i="9" s="1"/>
  <c r="F330" i="9"/>
  <c r="M330" i="9" s="1"/>
  <c r="H329" i="9"/>
  <c r="N329" i="9" s="1"/>
  <c r="G329" i="9"/>
  <c r="L329" i="9" s="1"/>
  <c r="F329" i="9"/>
  <c r="M329" i="9" s="1"/>
  <c r="H328" i="9"/>
  <c r="N328" i="9" s="1"/>
  <c r="G328" i="9"/>
  <c r="L328" i="9" s="1"/>
  <c r="F328" i="9"/>
  <c r="M328" i="9" s="1"/>
  <c r="H327" i="9"/>
  <c r="N327" i="9" s="1"/>
  <c r="G327" i="9"/>
  <c r="L327" i="9" s="1"/>
  <c r="F327" i="9"/>
  <c r="M327" i="9" s="1"/>
  <c r="H326" i="9"/>
  <c r="N326" i="9" s="1"/>
  <c r="G326" i="9"/>
  <c r="L326" i="9" s="1"/>
  <c r="F326" i="9"/>
  <c r="M326" i="9" s="1"/>
  <c r="H323" i="9"/>
  <c r="N323" i="9" s="1"/>
  <c r="G323" i="9"/>
  <c r="L323" i="9" s="1"/>
  <c r="F323" i="9"/>
  <c r="M323" i="9" s="1"/>
  <c r="H322" i="9"/>
  <c r="N322" i="9" s="1"/>
  <c r="G322" i="9"/>
  <c r="L322" i="9" s="1"/>
  <c r="F322" i="9"/>
  <c r="M322" i="9" s="1"/>
  <c r="H321" i="9"/>
  <c r="N321" i="9" s="1"/>
  <c r="G321" i="9"/>
  <c r="L321" i="9" s="1"/>
  <c r="F321" i="9"/>
  <c r="M321" i="9" s="1"/>
  <c r="H320" i="9"/>
  <c r="N320" i="9" s="1"/>
  <c r="G320" i="9"/>
  <c r="L320" i="9" s="1"/>
  <c r="F320" i="9"/>
  <c r="M320" i="9" s="1"/>
  <c r="H319" i="9"/>
  <c r="N319" i="9" s="1"/>
  <c r="G319" i="9"/>
  <c r="L319" i="9" s="1"/>
  <c r="F319" i="9"/>
  <c r="M319" i="9" s="1"/>
  <c r="H318" i="9"/>
  <c r="N318" i="9" s="1"/>
  <c r="G318" i="9"/>
  <c r="L318" i="9" s="1"/>
  <c r="F318" i="9"/>
  <c r="M318" i="9" s="1"/>
  <c r="H317" i="9"/>
  <c r="N317" i="9" s="1"/>
  <c r="G317" i="9"/>
  <c r="L317" i="9" s="1"/>
  <c r="F317" i="9"/>
  <c r="M317" i="9" s="1"/>
  <c r="H316" i="9"/>
  <c r="N316" i="9" s="1"/>
  <c r="G316" i="9"/>
  <c r="L316" i="9" s="1"/>
  <c r="F316" i="9"/>
  <c r="M316" i="9" s="1"/>
  <c r="H315" i="9"/>
  <c r="N315" i="9" s="1"/>
  <c r="G315" i="9"/>
  <c r="L315" i="9" s="1"/>
  <c r="F315" i="9"/>
  <c r="M315" i="9" s="1"/>
  <c r="H314" i="9"/>
  <c r="N314" i="9" s="1"/>
  <c r="G314" i="9"/>
  <c r="L314" i="9" s="1"/>
  <c r="F314" i="9"/>
  <c r="M314" i="9" s="1"/>
  <c r="H313" i="9"/>
  <c r="N313" i="9" s="1"/>
  <c r="G313" i="9"/>
  <c r="L313" i="9" s="1"/>
  <c r="F313" i="9"/>
  <c r="M313" i="9" s="1"/>
  <c r="H312" i="9"/>
  <c r="N312" i="9" s="1"/>
  <c r="G312" i="9"/>
  <c r="L312" i="9" s="1"/>
  <c r="F312" i="9"/>
  <c r="M312" i="9" s="1"/>
  <c r="H311" i="9"/>
  <c r="N311" i="9" s="1"/>
  <c r="G311" i="9"/>
  <c r="L311" i="9" s="1"/>
  <c r="F311" i="9"/>
  <c r="M311" i="9" s="1"/>
  <c r="H310" i="9"/>
  <c r="N310" i="9" s="1"/>
  <c r="G310" i="9"/>
  <c r="L310" i="9" s="1"/>
  <c r="F310" i="9"/>
  <c r="M310" i="9" s="1"/>
  <c r="H309" i="9"/>
  <c r="N309" i="9" s="1"/>
  <c r="G309" i="9"/>
  <c r="L309" i="9" s="1"/>
  <c r="F309" i="9"/>
  <c r="M309" i="9" s="1"/>
  <c r="H308" i="9"/>
  <c r="N308" i="9" s="1"/>
  <c r="G308" i="9"/>
  <c r="L308" i="9" s="1"/>
  <c r="F308" i="9"/>
  <c r="M308" i="9" s="1"/>
  <c r="H307" i="9"/>
  <c r="N307" i="9" s="1"/>
  <c r="G307" i="9"/>
  <c r="L307" i="9" s="1"/>
  <c r="F307" i="9"/>
  <c r="M307" i="9" s="1"/>
  <c r="H306" i="9"/>
  <c r="N306" i="9" s="1"/>
  <c r="G306" i="9"/>
  <c r="L306" i="9" s="1"/>
  <c r="F306" i="9"/>
  <c r="M306" i="9" s="1"/>
  <c r="H305" i="9"/>
  <c r="N305" i="9" s="1"/>
  <c r="G305" i="9"/>
  <c r="L305" i="9" s="1"/>
  <c r="F305" i="9"/>
  <c r="M305" i="9" s="1"/>
  <c r="H304" i="9"/>
  <c r="N304" i="9" s="1"/>
  <c r="G304" i="9"/>
  <c r="L304" i="9" s="1"/>
  <c r="F304" i="9"/>
  <c r="M304" i="9" s="1"/>
  <c r="H303" i="9"/>
  <c r="N303" i="9" s="1"/>
  <c r="G303" i="9"/>
  <c r="L303" i="9" s="1"/>
  <c r="F303" i="9"/>
  <c r="M303" i="9" s="1"/>
  <c r="H302" i="9"/>
  <c r="N302" i="9" s="1"/>
  <c r="G302" i="9"/>
  <c r="L302" i="9" s="1"/>
  <c r="F302" i="9"/>
  <c r="M302" i="9" s="1"/>
  <c r="H301" i="9"/>
  <c r="N301" i="9" s="1"/>
  <c r="G301" i="9"/>
  <c r="L301" i="9" s="1"/>
  <c r="F301" i="9"/>
  <c r="M301" i="9" s="1"/>
  <c r="H300" i="9"/>
  <c r="N300" i="9" s="1"/>
  <c r="G300" i="9"/>
  <c r="L300" i="9" s="1"/>
  <c r="F300" i="9"/>
  <c r="M300" i="9" s="1"/>
  <c r="H299" i="9"/>
  <c r="N299" i="9" s="1"/>
  <c r="G299" i="9"/>
  <c r="L299" i="9" s="1"/>
  <c r="F299" i="9"/>
  <c r="M299" i="9" s="1"/>
  <c r="H298" i="9"/>
  <c r="N298" i="9" s="1"/>
  <c r="G298" i="9"/>
  <c r="L298" i="9" s="1"/>
  <c r="F298" i="9"/>
  <c r="M298" i="9" s="1"/>
  <c r="H297" i="9"/>
  <c r="N297" i="9" s="1"/>
  <c r="G297" i="9"/>
  <c r="L297" i="9" s="1"/>
  <c r="F297" i="9"/>
  <c r="M297" i="9" s="1"/>
  <c r="H296" i="9"/>
  <c r="N296" i="9" s="1"/>
  <c r="G296" i="9"/>
  <c r="L296" i="9" s="1"/>
  <c r="F296" i="9"/>
  <c r="M296" i="9" s="1"/>
  <c r="H295" i="9"/>
  <c r="N295" i="9" s="1"/>
  <c r="G295" i="9"/>
  <c r="L295" i="9" s="1"/>
  <c r="F295" i="9"/>
  <c r="M295" i="9" s="1"/>
  <c r="H294" i="9"/>
  <c r="N294" i="9" s="1"/>
  <c r="G294" i="9"/>
  <c r="L294" i="9" s="1"/>
  <c r="F294" i="9"/>
  <c r="M294" i="9" s="1"/>
  <c r="H291" i="9"/>
  <c r="N291" i="9" s="1"/>
  <c r="G291" i="9"/>
  <c r="L291" i="9" s="1"/>
  <c r="F291" i="9"/>
  <c r="M291" i="9" s="1"/>
  <c r="H290" i="9"/>
  <c r="N290" i="9" s="1"/>
  <c r="G290" i="9"/>
  <c r="L290" i="9" s="1"/>
  <c r="F290" i="9"/>
  <c r="M290" i="9" s="1"/>
  <c r="H289" i="9"/>
  <c r="N289" i="9" s="1"/>
  <c r="G289" i="9"/>
  <c r="L289" i="9" s="1"/>
  <c r="F289" i="9"/>
  <c r="M289" i="9" s="1"/>
  <c r="H288" i="9"/>
  <c r="N288" i="9" s="1"/>
  <c r="G288" i="9"/>
  <c r="L288" i="9" s="1"/>
  <c r="F288" i="9"/>
  <c r="M288" i="9" s="1"/>
  <c r="H287" i="9"/>
  <c r="N287" i="9" s="1"/>
  <c r="G287" i="9"/>
  <c r="L287" i="9" s="1"/>
  <c r="F287" i="9"/>
  <c r="M287" i="9" s="1"/>
  <c r="H286" i="9"/>
  <c r="N286" i="9" s="1"/>
  <c r="G286" i="9"/>
  <c r="L286" i="9" s="1"/>
  <c r="F286" i="9"/>
  <c r="M286" i="9" s="1"/>
  <c r="H285" i="9"/>
  <c r="N285" i="9" s="1"/>
  <c r="G285" i="9"/>
  <c r="L285" i="9" s="1"/>
  <c r="F285" i="9"/>
  <c r="M285" i="9" s="1"/>
  <c r="H284" i="9"/>
  <c r="N284" i="9" s="1"/>
  <c r="G284" i="9"/>
  <c r="L284" i="9" s="1"/>
  <c r="F284" i="9"/>
  <c r="M284" i="9" s="1"/>
  <c r="H283" i="9"/>
  <c r="N283" i="9" s="1"/>
  <c r="G283" i="9"/>
  <c r="L283" i="9" s="1"/>
  <c r="F283" i="9"/>
  <c r="M283" i="9" s="1"/>
  <c r="H282" i="9"/>
  <c r="N282" i="9" s="1"/>
  <c r="G282" i="9"/>
  <c r="L282" i="9" s="1"/>
  <c r="F282" i="9"/>
  <c r="M282" i="9" s="1"/>
  <c r="H281" i="9"/>
  <c r="N281" i="9" s="1"/>
  <c r="G281" i="9"/>
  <c r="L281" i="9" s="1"/>
  <c r="F281" i="9"/>
  <c r="M281" i="9" s="1"/>
  <c r="H280" i="9"/>
  <c r="N280" i="9" s="1"/>
  <c r="G280" i="9"/>
  <c r="L280" i="9" s="1"/>
  <c r="F280" i="9"/>
  <c r="M280" i="9" s="1"/>
  <c r="H279" i="9"/>
  <c r="N279" i="9" s="1"/>
  <c r="G279" i="9"/>
  <c r="L279" i="9" s="1"/>
  <c r="F279" i="9"/>
  <c r="M279" i="9" s="1"/>
  <c r="H278" i="9"/>
  <c r="N278" i="9" s="1"/>
  <c r="G278" i="9"/>
  <c r="L278" i="9" s="1"/>
  <c r="F278" i="9"/>
  <c r="M278" i="9" s="1"/>
  <c r="H277" i="9"/>
  <c r="N277" i="9" s="1"/>
  <c r="G277" i="9"/>
  <c r="L277" i="9" s="1"/>
  <c r="F277" i="9"/>
  <c r="M277" i="9" s="1"/>
  <c r="H276" i="9"/>
  <c r="N276" i="9" s="1"/>
  <c r="G276" i="9"/>
  <c r="L276" i="9" s="1"/>
  <c r="F276" i="9"/>
  <c r="M276" i="9" s="1"/>
  <c r="H275" i="9"/>
  <c r="N275" i="9" s="1"/>
  <c r="G275" i="9"/>
  <c r="L275" i="9" s="1"/>
  <c r="F275" i="9"/>
  <c r="M275" i="9" s="1"/>
  <c r="H274" i="9"/>
  <c r="N274" i="9" s="1"/>
  <c r="G274" i="9"/>
  <c r="L274" i="9" s="1"/>
  <c r="F274" i="9"/>
  <c r="M274" i="9" s="1"/>
  <c r="H273" i="9"/>
  <c r="N273" i="9" s="1"/>
  <c r="G273" i="9"/>
  <c r="L273" i="9" s="1"/>
  <c r="F273" i="9"/>
  <c r="M273" i="9" s="1"/>
  <c r="H272" i="9"/>
  <c r="N272" i="9" s="1"/>
  <c r="G272" i="9"/>
  <c r="L272" i="9" s="1"/>
  <c r="F272" i="9"/>
  <c r="M272" i="9" s="1"/>
  <c r="H271" i="9"/>
  <c r="N271" i="9" s="1"/>
  <c r="G271" i="9"/>
  <c r="L271" i="9" s="1"/>
  <c r="F271" i="9"/>
  <c r="M271" i="9" s="1"/>
  <c r="H270" i="9"/>
  <c r="N270" i="9" s="1"/>
  <c r="G270" i="9"/>
  <c r="L270" i="9" s="1"/>
  <c r="F270" i="9"/>
  <c r="M270" i="9" s="1"/>
  <c r="H269" i="9"/>
  <c r="N269" i="9" s="1"/>
  <c r="G269" i="9"/>
  <c r="L269" i="9" s="1"/>
  <c r="F269" i="9"/>
  <c r="M269" i="9" s="1"/>
  <c r="H268" i="9"/>
  <c r="N268" i="9" s="1"/>
  <c r="G268" i="9"/>
  <c r="L268" i="9" s="1"/>
  <c r="F268" i="9"/>
  <c r="M268" i="9" s="1"/>
  <c r="H267" i="9"/>
  <c r="N267" i="9" s="1"/>
  <c r="G267" i="9"/>
  <c r="L267" i="9" s="1"/>
  <c r="F267" i="9"/>
  <c r="M267" i="9" s="1"/>
  <c r="H266" i="9"/>
  <c r="N266" i="9" s="1"/>
  <c r="G266" i="9"/>
  <c r="L266" i="9" s="1"/>
  <c r="F266" i="9"/>
  <c r="M266" i="9" s="1"/>
  <c r="H265" i="9"/>
  <c r="N265" i="9" s="1"/>
  <c r="G265" i="9"/>
  <c r="L265" i="9" s="1"/>
  <c r="F265" i="9"/>
  <c r="M265" i="9" s="1"/>
  <c r="H264" i="9"/>
  <c r="N264" i="9" s="1"/>
  <c r="G264" i="9"/>
  <c r="L264" i="9" s="1"/>
  <c r="F264" i="9"/>
  <c r="M264" i="9" s="1"/>
  <c r="H263" i="9"/>
  <c r="N263" i="9" s="1"/>
  <c r="G263" i="9"/>
  <c r="L263" i="9" s="1"/>
  <c r="F263" i="9"/>
  <c r="M263" i="9" s="1"/>
  <c r="H262" i="9"/>
  <c r="N262" i="9" s="1"/>
  <c r="G262" i="9"/>
  <c r="L262" i="9" s="1"/>
  <c r="F262" i="9"/>
  <c r="M262" i="9" s="1"/>
  <c r="H259" i="9"/>
  <c r="N259" i="9" s="1"/>
  <c r="G259" i="9"/>
  <c r="L259" i="9" s="1"/>
  <c r="F259" i="9"/>
  <c r="M259" i="9" s="1"/>
  <c r="H258" i="9"/>
  <c r="N258" i="9" s="1"/>
  <c r="G258" i="9"/>
  <c r="L258" i="9" s="1"/>
  <c r="F258" i="9"/>
  <c r="M258" i="9" s="1"/>
  <c r="H257" i="9"/>
  <c r="N257" i="9" s="1"/>
  <c r="G257" i="9"/>
  <c r="L257" i="9" s="1"/>
  <c r="F257" i="9"/>
  <c r="M257" i="9" s="1"/>
  <c r="H256" i="9"/>
  <c r="N256" i="9" s="1"/>
  <c r="G256" i="9"/>
  <c r="L256" i="9" s="1"/>
  <c r="F256" i="9"/>
  <c r="M256" i="9" s="1"/>
  <c r="H255" i="9"/>
  <c r="N255" i="9" s="1"/>
  <c r="G255" i="9"/>
  <c r="L255" i="9" s="1"/>
  <c r="F255" i="9"/>
  <c r="M255" i="9" s="1"/>
  <c r="H254" i="9"/>
  <c r="N254" i="9" s="1"/>
  <c r="G254" i="9"/>
  <c r="L254" i="9" s="1"/>
  <c r="F254" i="9"/>
  <c r="M254" i="9" s="1"/>
  <c r="H253" i="9"/>
  <c r="N253" i="9" s="1"/>
  <c r="G253" i="9"/>
  <c r="L253" i="9" s="1"/>
  <c r="F253" i="9"/>
  <c r="M253" i="9" s="1"/>
  <c r="H252" i="9"/>
  <c r="N252" i="9" s="1"/>
  <c r="G252" i="9"/>
  <c r="L252" i="9" s="1"/>
  <c r="F252" i="9"/>
  <c r="M252" i="9" s="1"/>
  <c r="H251" i="9"/>
  <c r="N251" i="9" s="1"/>
  <c r="G251" i="9"/>
  <c r="L251" i="9" s="1"/>
  <c r="F251" i="9"/>
  <c r="M251" i="9" s="1"/>
  <c r="H250" i="9"/>
  <c r="N250" i="9" s="1"/>
  <c r="G250" i="9"/>
  <c r="L250" i="9" s="1"/>
  <c r="F250" i="9"/>
  <c r="M250" i="9" s="1"/>
  <c r="H249" i="9"/>
  <c r="N249" i="9" s="1"/>
  <c r="G249" i="9"/>
  <c r="L249" i="9" s="1"/>
  <c r="F249" i="9"/>
  <c r="M249" i="9" s="1"/>
  <c r="H248" i="9"/>
  <c r="N248" i="9" s="1"/>
  <c r="G248" i="9"/>
  <c r="L248" i="9" s="1"/>
  <c r="F248" i="9"/>
  <c r="M248" i="9" s="1"/>
  <c r="H247" i="9"/>
  <c r="N247" i="9" s="1"/>
  <c r="G247" i="9"/>
  <c r="L247" i="9" s="1"/>
  <c r="F247" i="9"/>
  <c r="M247" i="9" s="1"/>
  <c r="H246" i="9"/>
  <c r="N246" i="9" s="1"/>
  <c r="G246" i="9"/>
  <c r="L246" i="9" s="1"/>
  <c r="F246" i="9"/>
  <c r="M246" i="9" s="1"/>
  <c r="H245" i="9"/>
  <c r="N245" i="9" s="1"/>
  <c r="G245" i="9"/>
  <c r="L245" i="9" s="1"/>
  <c r="F245" i="9"/>
  <c r="M245" i="9" s="1"/>
  <c r="H244" i="9"/>
  <c r="N244" i="9" s="1"/>
  <c r="G244" i="9"/>
  <c r="L244" i="9" s="1"/>
  <c r="F244" i="9"/>
  <c r="M244" i="9" s="1"/>
  <c r="H243" i="9"/>
  <c r="N243" i="9" s="1"/>
  <c r="G243" i="9"/>
  <c r="L243" i="9" s="1"/>
  <c r="F243" i="9"/>
  <c r="M243" i="9" s="1"/>
  <c r="H242" i="9"/>
  <c r="N242" i="9" s="1"/>
  <c r="G242" i="9"/>
  <c r="L242" i="9" s="1"/>
  <c r="F242" i="9"/>
  <c r="M242" i="9" s="1"/>
  <c r="H241" i="9"/>
  <c r="N241" i="9" s="1"/>
  <c r="G241" i="9"/>
  <c r="L241" i="9" s="1"/>
  <c r="F241" i="9"/>
  <c r="M241" i="9" s="1"/>
  <c r="H240" i="9"/>
  <c r="N240" i="9" s="1"/>
  <c r="G240" i="9"/>
  <c r="L240" i="9" s="1"/>
  <c r="F240" i="9"/>
  <c r="M240" i="9" s="1"/>
  <c r="H239" i="9"/>
  <c r="N239" i="9" s="1"/>
  <c r="G239" i="9"/>
  <c r="L239" i="9" s="1"/>
  <c r="F239" i="9"/>
  <c r="M239" i="9" s="1"/>
  <c r="H238" i="9"/>
  <c r="N238" i="9" s="1"/>
  <c r="G238" i="9"/>
  <c r="L238" i="9" s="1"/>
  <c r="F238" i="9"/>
  <c r="M238" i="9" s="1"/>
  <c r="H237" i="9"/>
  <c r="N237" i="9" s="1"/>
  <c r="G237" i="9"/>
  <c r="L237" i="9" s="1"/>
  <c r="F237" i="9"/>
  <c r="M237" i="9" s="1"/>
  <c r="H236" i="9"/>
  <c r="N236" i="9" s="1"/>
  <c r="G236" i="9"/>
  <c r="L236" i="9" s="1"/>
  <c r="F236" i="9"/>
  <c r="M236" i="9" s="1"/>
  <c r="H235" i="9"/>
  <c r="N235" i="9" s="1"/>
  <c r="G235" i="9"/>
  <c r="L235" i="9" s="1"/>
  <c r="F235" i="9"/>
  <c r="M235" i="9" s="1"/>
  <c r="H234" i="9"/>
  <c r="N234" i="9" s="1"/>
  <c r="G234" i="9"/>
  <c r="L234" i="9" s="1"/>
  <c r="F234" i="9"/>
  <c r="M234" i="9" s="1"/>
  <c r="H233" i="9"/>
  <c r="N233" i="9" s="1"/>
  <c r="G233" i="9"/>
  <c r="L233" i="9" s="1"/>
  <c r="F233" i="9"/>
  <c r="M233" i="9" s="1"/>
  <c r="H232" i="9"/>
  <c r="N232" i="9" s="1"/>
  <c r="G232" i="9"/>
  <c r="L232" i="9" s="1"/>
  <c r="F232" i="9"/>
  <c r="M232" i="9" s="1"/>
  <c r="H231" i="9"/>
  <c r="N231" i="9" s="1"/>
  <c r="G231" i="9"/>
  <c r="L231" i="9" s="1"/>
  <c r="F231" i="9"/>
  <c r="M231" i="9" s="1"/>
  <c r="H230" i="9"/>
  <c r="N230" i="9" s="1"/>
  <c r="G230" i="9"/>
  <c r="L230" i="9" s="1"/>
  <c r="F230" i="9"/>
  <c r="M230" i="9" s="1"/>
  <c r="H227" i="9"/>
  <c r="N227" i="9" s="1"/>
  <c r="G227" i="9"/>
  <c r="L227" i="9" s="1"/>
  <c r="F227" i="9"/>
  <c r="M227" i="9" s="1"/>
  <c r="H226" i="9"/>
  <c r="N226" i="9" s="1"/>
  <c r="G226" i="9"/>
  <c r="L226" i="9" s="1"/>
  <c r="F226" i="9"/>
  <c r="M226" i="9" s="1"/>
  <c r="H225" i="9"/>
  <c r="N225" i="9" s="1"/>
  <c r="G225" i="9"/>
  <c r="L225" i="9" s="1"/>
  <c r="F225" i="9"/>
  <c r="M225" i="9" s="1"/>
  <c r="H224" i="9"/>
  <c r="N224" i="9" s="1"/>
  <c r="G224" i="9"/>
  <c r="L224" i="9" s="1"/>
  <c r="F224" i="9"/>
  <c r="M224" i="9" s="1"/>
  <c r="H223" i="9"/>
  <c r="N223" i="9" s="1"/>
  <c r="G223" i="9"/>
  <c r="L223" i="9" s="1"/>
  <c r="F223" i="9"/>
  <c r="M223" i="9" s="1"/>
  <c r="H222" i="9"/>
  <c r="N222" i="9" s="1"/>
  <c r="G222" i="9"/>
  <c r="L222" i="9" s="1"/>
  <c r="F222" i="9"/>
  <c r="M222" i="9" s="1"/>
  <c r="H221" i="9"/>
  <c r="N221" i="9" s="1"/>
  <c r="G221" i="9"/>
  <c r="L221" i="9" s="1"/>
  <c r="F221" i="9"/>
  <c r="M221" i="9" s="1"/>
  <c r="H220" i="9"/>
  <c r="N220" i="9" s="1"/>
  <c r="G220" i="9"/>
  <c r="L220" i="9" s="1"/>
  <c r="F220" i="9"/>
  <c r="M220" i="9" s="1"/>
  <c r="H219" i="9"/>
  <c r="N219" i="9" s="1"/>
  <c r="G219" i="9"/>
  <c r="L219" i="9" s="1"/>
  <c r="F219" i="9"/>
  <c r="M219" i="9" s="1"/>
  <c r="H218" i="9"/>
  <c r="N218" i="9" s="1"/>
  <c r="G218" i="9"/>
  <c r="L218" i="9" s="1"/>
  <c r="F218" i="9"/>
  <c r="M218" i="9" s="1"/>
  <c r="H217" i="9"/>
  <c r="N217" i="9" s="1"/>
  <c r="G217" i="9"/>
  <c r="L217" i="9" s="1"/>
  <c r="F217" i="9"/>
  <c r="M217" i="9" s="1"/>
  <c r="H216" i="9"/>
  <c r="N216" i="9" s="1"/>
  <c r="G216" i="9"/>
  <c r="L216" i="9" s="1"/>
  <c r="F216" i="9"/>
  <c r="M216" i="9" s="1"/>
  <c r="H215" i="9"/>
  <c r="N215" i="9" s="1"/>
  <c r="G215" i="9"/>
  <c r="L215" i="9" s="1"/>
  <c r="F215" i="9"/>
  <c r="M215" i="9" s="1"/>
  <c r="H214" i="9"/>
  <c r="N214" i="9" s="1"/>
  <c r="G214" i="9"/>
  <c r="L214" i="9" s="1"/>
  <c r="F214" i="9"/>
  <c r="M214" i="9" s="1"/>
  <c r="H213" i="9"/>
  <c r="N213" i="9" s="1"/>
  <c r="G213" i="9"/>
  <c r="L213" i="9" s="1"/>
  <c r="F213" i="9"/>
  <c r="M213" i="9" s="1"/>
  <c r="H212" i="9"/>
  <c r="N212" i="9" s="1"/>
  <c r="G212" i="9"/>
  <c r="L212" i="9" s="1"/>
  <c r="F212" i="9"/>
  <c r="M212" i="9" s="1"/>
  <c r="H211" i="9"/>
  <c r="N211" i="9" s="1"/>
  <c r="G211" i="9"/>
  <c r="L211" i="9" s="1"/>
  <c r="F211" i="9"/>
  <c r="M211" i="9" s="1"/>
  <c r="H210" i="9"/>
  <c r="N210" i="9" s="1"/>
  <c r="G210" i="9"/>
  <c r="L210" i="9" s="1"/>
  <c r="F210" i="9"/>
  <c r="M210" i="9" s="1"/>
  <c r="H209" i="9"/>
  <c r="N209" i="9" s="1"/>
  <c r="G209" i="9"/>
  <c r="L209" i="9" s="1"/>
  <c r="F209" i="9"/>
  <c r="M209" i="9" s="1"/>
  <c r="H208" i="9"/>
  <c r="N208" i="9" s="1"/>
  <c r="G208" i="9"/>
  <c r="L208" i="9" s="1"/>
  <c r="F208" i="9"/>
  <c r="M208" i="9" s="1"/>
  <c r="H207" i="9"/>
  <c r="N207" i="9" s="1"/>
  <c r="G207" i="9"/>
  <c r="L207" i="9" s="1"/>
  <c r="F207" i="9"/>
  <c r="M207" i="9" s="1"/>
  <c r="H206" i="9"/>
  <c r="N206" i="9" s="1"/>
  <c r="G206" i="9"/>
  <c r="L206" i="9" s="1"/>
  <c r="F206" i="9"/>
  <c r="M206" i="9" s="1"/>
  <c r="H205" i="9"/>
  <c r="N205" i="9" s="1"/>
  <c r="G205" i="9"/>
  <c r="L205" i="9" s="1"/>
  <c r="F205" i="9"/>
  <c r="M205" i="9" s="1"/>
  <c r="H204" i="9"/>
  <c r="N204" i="9" s="1"/>
  <c r="G204" i="9"/>
  <c r="L204" i="9" s="1"/>
  <c r="F204" i="9"/>
  <c r="M204" i="9" s="1"/>
  <c r="H203" i="9"/>
  <c r="N203" i="9" s="1"/>
  <c r="G203" i="9"/>
  <c r="L203" i="9" s="1"/>
  <c r="F203" i="9"/>
  <c r="M203" i="9" s="1"/>
  <c r="H202" i="9"/>
  <c r="N202" i="9" s="1"/>
  <c r="G202" i="9"/>
  <c r="L202" i="9" s="1"/>
  <c r="F202" i="9"/>
  <c r="M202" i="9" s="1"/>
  <c r="H201" i="9"/>
  <c r="N201" i="9" s="1"/>
  <c r="G201" i="9"/>
  <c r="L201" i="9" s="1"/>
  <c r="F201" i="9"/>
  <c r="M201" i="9" s="1"/>
  <c r="H200" i="9"/>
  <c r="N200" i="9" s="1"/>
  <c r="G200" i="9"/>
  <c r="L200" i="9" s="1"/>
  <c r="F200" i="9"/>
  <c r="M200" i="9" s="1"/>
  <c r="H199" i="9"/>
  <c r="N199" i="9" s="1"/>
  <c r="G199" i="9"/>
  <c r="L199" i="9" s="1"/>
  <c r="F199" i="9"/>
  <c r="M199" i="9" s="1"/>
  <c r="H198" i="9"/>
  <c r="N198" i="9" s="1"/>
  <c r="G198" i="9"/>
  <c r="L198" i="9" s="1"/>
  <c r="F198" i="9"/>
  <c r="M198" i="9" s="1"/>
  <c r="H195" i="9"/>
  <c r="N195" i="9" s="1"/>
  <c r="G195" i="9"/>
  <c r="L195" i="9" s="1"/>
  <c r="F195" i="9"/>
  <c r="M195" i="9" s="1"/>
  <c r="H194" i="9"/>
  <c r="N194" i="9" s="1"/>
  <c r="G194" i="9"/>
  <c r="L194" i="9" s="1"/>
  <c r="F194" i="9"/>
  <c r="M194" i="9" s="1"/>
  <c r="H193" i="9"/>
  <c r="N193" i="9" s="1"/>
  <c r="G193" i="9"/>
  <c r="L193" i="9" s="1"/>
  <c r="F193" i="9"/>
  <c r="M193" i="9" s="1"/>
  <c r="H192" i="9"/>
  <c r="N192" i="9" s="1"/>
  <c r="G192" i="9"/>
  <c r="L192" i="9" s="1"/>
  <c r="F192" i="9"/>
  <c r="M192" i="9" s="1"/>
  <c r="H191" i="9"/>
  <c r="N191" i="9" s="1"/>
  <c r="G191" i="9"/>
  <c r="L191" i="9" s="1"/>
  <c r="F191" i="9"/>
  <c r="M191" i="9" s="1"/>
  <c r="H190" i="9"/>
  <c r="N190" i="9" s="1"/>
  <c r="G190" i="9"/>
  <c r="L190" i="9" s="1"/>
  <c r="F190" i="9"/>
  <c r="M190" i="9" s="1"/>
  <c r="H189" i="9"/>
  <c r="N189" i="9" s="1"/>
  <c r="G189" i="9"/>
  <c r="L189" i="9" s="1"/>
  <c r="F189" i="9"/>
  <c r="M189" i="9" s="1"/>
  <c r="H188" i="9"/>
  <c r="N188" i="9" s="1"/>
  <c r="G188" i="9"/>
  <c r="L188" i="9" s="1"/>
  <c r="F188" i="9"/>
  <c r="M188" i="9" s="1"/>
  <c r="H187" i="9"/>
  <c r="N187" i="9" s="1"/>
  <c r="G187" i="9"/>
  <c r="L187" i="9" s="1"/>
  <c r="F187" i="9"/>
  <c r="M187" i="9" s="1"/>
  <c r="H186" i="9"/>
  <c r="N186" i="9" s="1"/>
  <c r="G186" i="9"/>
  <c r="L186" i="9" s="1"/>
  <c r="F186" i="9"/>
  <c r="M186" i="9" s="1"/>
  <c r="H185" i="9"/>
  <c r="N185" i="9" s="1"/>
  <c r="G185" i="9"/>
  <c r="L185" i="9" s="1"/>
  <c r="F185" i="9"/>
  <c r="M185" i="9" s="1"/>
  <c r="H184" i="9"/>
  <c r="N184" i="9" s="1"/>
  <c r="G184" i="9"/>
  <c r="L184" i="9" s="1"/>
  <c r="F184" i="9"/>
  <c r="M184" i="9" s="1"/>
  <c r="H183" i="9"/>
  <c r="N183" i="9" s="1"/>
  <c r="G183" i="9"/>
  <c r="L183" i="9" s="1"/>
  <c r="F183" i="9"/>
  <c r="M183" i="9" s="1"/>
  <c r="H182" i="9"/>
  <c r="N182" i="9" s="1"/>
  <c r="G182" i="9"/>
  <c r="L182" i="9" s="1"/>
  <c r="F182" i="9"/>
  <c r="M182" i="9" s="1"/>
  <c r="H181" i="9"/>
  <c r="N181" i="9" s="1"/>
  <c r="G181" i="9"/>
  <c r="L181" i="9" s="1"/>
  <c r="F181" i="9"/>
  <c r="M181" i="9" s="1"/>
  <c r="H180" i="9"/>
  <c r="N180" i="9" s="1"/>
  <c r="G180" i="9"/>
  <c r="L180" i="9" s="1"/>
  <c r="F180" i="9"/>
  <c r="M180" i="9" s="1"/>
  <c r="H179" i="9"/>
  <c r="N179" i="9" s="1"/>
  <c r="G179" i="9"/>
  <c r="L179" i="9" s="1"/>
  <c r="F179" i="9"/>
  <c r="M179" i="9" s="1"/>
  <c r="H178" i="9"/>
  <c r="N178" i="9" s="1"/>
  <c r="G178" i="9"/>
  <c r="L178" i="9" s="1"/>
  <c r="F178" i="9"/>
  <c r="M178" i="9" s="1"/>
  <c r="H177" i="9"/>
  <c r="N177" i="9" s="1"/>
  <c r="G177" i="9"/>
  <c r="L177" i="9" s="1"/>
  <c r="F177" i="9"/>
  <c r="M177" i="9" s="1"/>
  <c r="H176" i="9"/>
  <c r="N176" i="9" s="1"/>
  <c r="G176" i="9"/>
  <c r="L176" i="9" s="1"/>
  <c r="F176" i="9"/>
  <c r="M176" i="9" s="1"/>
  <c r="H175" i="9"/>
  <c r="N175" i="9" s="1"/>
  <c r="G175" i="9"/>
  <c r="L175" i="9" s="1"/>
  <c r="F175" i="9"/>
  <c r="M175" i="9" s="1"/>
  <c r="H174" i="9"/>
  <c r="N174" i="9" s="1"/>
  <c r="G174" i="9"/>
  <c r="L174" i="9" s="1"/>
  <c r="F174" i="9"/>
  <c r="M174" i="9" s="1"/>
  <c r="H173" i="9"/>
  <c r="N173" i="9" s="1"/>
  <c r="G173" i="9"/>
  <c r="L173" i="9" s="1"/>
  <c r="F173" i="9"/>
  <c r="M173" i="9" s="1"/>
  <c r="H172" i="9"/>
  <c r="N172" i="9" s="1"/>
  <c r="G172" i="9"/>
  <c r="L172" i="9" s="1"/>
  <c r="F172" i="9"/>
  <c r="M172" i="9" s="1"/>
  <c r="H171" i="9"/>
  <c r="N171" i="9" s="1"/>
  <c r="G171" i="9"/>
  <c r="L171" i="9" s="1"/>
  <c r="F171" i="9"/>
  <c r="M171" i="9" s="1"/>
  <c r="H170" i="9"/>
  <c r="N170" i="9" s="1"/>
  <c r="G170" i="9"/>
  <c r="L170" i="9" s="1"/>
  <c r="F170" i="9"/>
  <c r="M170" i="9" s="1"/>
  <c r="H169" i="9"/>
  <c r="N169" i="9" s="1"/>
  <c r="G169" i="9"/>
  <c r="L169" i="9" s="1"/>
  <c r="F169" i="9"/>
  <c r="M169" i="9" s="1"/>
  <c r="H168" i="9"/>
  <c r="N168" i="9" s="1"/>
  <c r="G168" i="9"/>
  <c r="L168" i="9" s="1"/>
  <c r="F168" i="9"/>
  <c r="M168" i="9" s="1"/>
  <c r="H167" i="9"/>
  <c r="N167" i="9" s="1"/>
  <c r="G167" i="9"/>
  <c r="L167" i="9" s="1"/>
  <c r="F167" i="9"/>
  <c r="M167" i="9" s="1"/>
  <c r="H166" i="9"/>
  <c r="N166" i="9" s="1"/>
  <c r="G166" i="9"/>
  <c r="L166" i="9" s="1"/>
  <c r="F166" i="9"/>
  <c r="M166" i="9" s="1"/>
  <c r="H163" i="9"/>
  <c r="N163" i="9" s="1"/>
  <c r="G163" i="9"/>
  <c r="L163" i="9" s="1"/>
  <c r="F163" i="9"/>
  <c r="M163" i="9" s="1"/>
  <c r="H162" i="9"/>
  <c r="N162" i="9" s="1"/>
  <c r="G162" i="9"/>
  <c r="L162" i="9" s="1"/>
  <c r="F162" i="9"/>
  <c r="M162" i="9" s="1"/>
  <c r="H161" i="9"/>
  <c r="N161" i="9" s="1"/>
  <c r="G161" i="9"/>
  <c r="L161" i="9" s="1"/>
  <c r="F161" i="9"/>
  <c r="M161" i="9" s="1"/>
  <c r="H160" i="9"/>
  <c r="N160" i="9" s="1"/>
  <c r="Q160" i="9" s="1"/>
  <c r="T160" i="9" s="1"/>
  <c r="G160" i="9"/>
  <c r="L160" i="9" s="1"/>
  <c r="F160" i="9"/>
  <c r="M160" i="9" s="1"/>
  <c r="H159" i="9"/>
  <c r="N159" i="9" s="1"/>
  <c r="G159" i="9"/>
  <c r="L159" i="9" s="1"/>
  <c r="F159" i="9"/>
  <c r="M159" i="9" s="1"/>
  <c r="H158" i="9"/>
  <c r="N158" i="9" s="1"/>
  <c r="G158" i="9"/>
  <c r="L158" i="9" s="1"/>
  <c r="F158" i="9"/>
  <c r="M158" i="9" s="1"/>
  <c r="H157" i="9"/>
  <c r="N157" i="9" s="1"/>
  <c r="G157" i="9"/>
  <c r="L157" i="9" s="1"/>
  <c r="F157" i="9"/>
  <c r="M157" i="9" s="1"/>
  <c r="H156" i="9"/>
  <c r="N156" i="9" s="1"/>
  <c r="G156" i="9"/>
  <c r="L156" i="9" s="1"/>
  <c r="F156" i="9"/>
  <c r="M156" i="9" s="1"/>
  <c r="H155" i="9"/>
  <c r="N155" i="9" s="1"/>
  <c r="G155" i="9"/>
  <c r="L155" i="9" s="1"/>
  <c r="F155" i="9"/>
  <c r="M155" i="9" s="1"/>
  <c r="H154" i="9"/>
  <c r="N154" i="9" s="1"/>
  <c r="G154" i="9"/>
  <c r="L154" i="9" s="1"/>
  <c r="F154" i="9"/>
  <c r="M154" i="9" s="1"/>
  <c r="H153" i="9"/>
  <c r="N153" i="9" s="1"/>
  <c r="G153" i="9"/>
  <c r="L153" i="9" s="1"/>
  <c r="F153" i="9"/>
  <c r="M153" i="9" s="1"/>
  <c r="H152" i="9"/>
  <c r="N152" i="9" s="1"/>
  <c r="G152" i="9"/>
  <c r="L152" i="9" s="1"/>
  <c r="F152" i="9"/>
  <c r="M152" i="9" s="1"/>
  <c r="H151" i="9"/>
  <c r="N151" i="9" s="1"/>
  <c r="G151" i="9"/>
  <c r="L151" i="9" s="1"/>
  <c r="F151" i="9"/>
  <c r="M151" i="9" s="1"/>
  <c r="H150" i="9"/>
  <c r="N150" i="9" s="1"/>
  <c r="G150" i="9"/>
  <c r="L150" i="9" s="1"/>
  <c r="F150" i="9"/>
  <c r="M150" i="9" s="1"/>
  <c r="H149" i="9"/>
  <c r="N149" i="9" s="1"/>
  <c r="G149" i="9"/>
  <c r="L149" i="9" s="1"/>
  <c r="F149" i="9"/>
  <c r="M149" i="9" s="1"/>
  <c r="H148" i="9"/>
  <c r="N148" i="9" s="1"/>
  <c r="G148" i="9"/>
  <c r="L148" i="9" s="1"/>
  <c r="F148" i="9"/>
  <c r="M148" i="9" s="1"/>
  <c r="H147" i="9"/>
  <c r="N147" i="9" s="1"/>
  <c r="G147" i="9"/>
  <c r="L147" i="9" s="1"/>
  <c r="F147" i="9"/>
  <c r="M147" i="9" s="1"/>
  <c r="H146" i="9"/>
  <c r="N146" i="9" s="1"/>
  <c r="G146" i="9"/>
  <c r="L146" i="9" s="1"/>
  <c r="F146" i="9"/>
  <c r="M146" i="9" s="1"/>
  <c r="H145" i="9"/>
  <c r="N145" i="9" s="1"/>
  <c r="G145" i="9"/>
  <c r="L145" i="9" s="1"/>
  <c r="F145" i="9"/>
  <c r="M145" i="9" s="1"/>
  <c r="H144" i="9"/>
  <c r="N144" i="9" s="1"/>
  <c r="G144" i="9"/>
  <c r="L144" i="9" s="1"/>
  <c r="F144" i="9"/>
  <c r="M144" i="9" s="1"/>
  <c r="H143" i="9"/>
  <c r="N143" i="9" s="1"/>
  <c r="G143" i="9"/>
  <c r="L143" i="9" s="1"/>
  <c r="F143" i="9"/>
  <c r="M143" i="9" s="1"/>
  <c r="H142" i="9"/>
  <c r="N142" i="9" s="1"/>
  <c r="G142" i="9"/>
  <c r="L142" i="9" s="1"/>
  <c r="F142" i="9"/>
  <c r="M142" i="9" s="1"/>
  <c r="H141" i="9"/>
  <c r="N141" i="9" s="1"/>
  <c r="G141" i="9"/>
  <c r="L141" i="9" s="1"/>
  <c r="F141" i="9"/>
  <c r="M141" i="9" s="1"/>
  <c r="H140" i="9"/>
  <c r="N140" i="9" s="1"/>
  <c r="G140" i="9"/>
  <c r="L140" i="9" s="1"/>
  <c r="F140" i="9"/>
  <c r="M140" i="9" s="1"/>
  <c r="H139" i="9"/>
  <c r="N139" i="9" s="1"/>
  <c r="G139" i="9"/>
  <c r="L139" i="9" s="1"/>
  <c r="F139" i="9"/>
  <c r="M139" i="9" s="1"/>
  <c r="H138" i="9"/>
  <c r="N138" i="9" s="1"/>
  <c r="G138" i="9"/>
  <c r="L138" i="9" s="1"/>
  <c r="F138" i="9"/>
  <c r="M138" i="9" s="1"/>
  <c r="H137" i="9"/>
  <c r="N137" i="9" s="1"/>
  <c r="G137" i="9"/>
  <c r="L137" i="9" s="1"/>
  <c r="F137" i="9"/>
  <c r="M137" i="9" s="1"/>
  <c r="H136" i="9"/>
  <c r="N136" i="9" s="1"/>
  <c r="G136" i="9"/>
  <c r="L136" i="9" s="1"/>
  <c r="F136" i="9"/>
  <c r="M136" i="9" s="1"/>
  <c r="H135" i="9"/>
  <c r="N135" i="9" s="1"/>
  <c r="G135" i="9"/>
  <c r="L135" i="9" s="1"/>
  <c r="F135" i="9"/>
  <c r="M135" i="9" s="1"/>
  <c r="H134" i="9"/>
  <c r="N134" i="9" s="1"/>
  <c r="G134" i="9"/>
  <c r="L134" i="9" s="1"/>
  <c r="F134" i="9"/>
  <c r="M134" i="9" s="1"/>
  <c r="H131" i="9"/>
  <c r="N131" i="9" s="1"/>
  <c r="G131" i="9"/>
  <c r="L131" i="9" s="1"/>
  <c r="F131" i="9"/>
  <c r="M131" i="9" s="1"/>
  <c r="H130" i="9"/>
  <c r="N130" i="9" s="1"/>
  <c r="G130" i="9"/>
  <c r="L130" i="9" s="1"/>
  <c r="F130" i="9"/>
  <c r="M130" i="9" s="1"/>
  <c r="H129" i="9"/>
  <c r="N129" i="9" s="1"/>
  <c r="G129" i="9"/>
  <c r="L129" i="9" s="1"/>
  <c r="F129" i="9"/>
  <c r="M129" i="9" s="1"/>
  <c r="H128" i="9"/>
  <c r="N128" i="9" s="1"/>
  <c r="G128" i="9"/>
  <c r="L128" i="9" s="1"/>
  <c r="F128" i="9"/>
  <c r="M128" i="9" s="1"/>
  <c r="H127" i="9"/>
  <c r="N127" i="9" s="1"/>
  <c r="G127" i="9"/>
  <c r="L127" i="9" s="1"/>
  <c r="F127" i="9"/>
  <c r="M127" i="9" s="1"/>
  <c r="H126" i="9"/>
  <c r="N126" i="9" s="1"/>
  <c r="G126" i="9"/>
  <c r="L126" i="9" s="1"/>
  <c r="F126" i="9"/>
  <c r="M126" i="9" s="1"/>
  <c r="H125" i="9"/>
  <c r="N125" i="9" s="1"/>
  <c r="G125" i="9"/>
  <c r="L125" i="9" s="1"/>
  <c r="F125" i="9"/>
  <c r="M125" i="9" s="1"/>
  <c r="H124" i="9"/>
  <c r="N124" i="9" s="1"/>
  <c r="G124" i="9"/>
  <c r="L124" i="9" s="1"/>
  <c r="F124" i="9"/>
  <c r="M124" i="9" s="1"/>
  <c r="H123" i="9"/>
  <c r="N123" i="9" s="1"/>
  <c r="G123" i="9"/>
  <c r="L123" i="9" s="1"/>
  <c r="F123" i="9"/>
  <c r="M123" i="9" s="1"/>
  <c r="H122" i="9"/>
  <c r="N122" i="9" s="1"/>
  <c r="G122" i="9"/>
  <c r="L122" i="9" s="1"/>
  <c r="F122" i="9"/>
  <c r="M122" i="9" s="1"/>
  <c r="H121" i="9"/>
  <c r="N121" i="9" s="1"/>
  <c r="G121" i="9"/>
  <c r="L121" i="9" s="1"/>
  <c r="F121" i="9"/>
  <c r="M121" i="9" s="1"/>
  <c r="H120" i="9"/>
  <c r="N120" i="9" s="1"/>
  <c r="G120" i="9"/>
  <c r="L120" i="9" s="1"/>
  <c r="F120" i="9"/>
  <c r="M120" i="9" s="1"/>
  <c r="H119" i="9"/>
  <c r="N119" i="9" s="1"/>
  <c r="G119" i="9"/>
  <c r="L119" i="9" s="1"/>
  <c r="F119" i="9"/>
  <c r="M119" i="9" s="1"/>
  <c r="H118" i="9"/>
  <c r="N118" i="9" s="1"/>
  <c r="G118" i="9"/>
  <c r="L118" i="9" s="1"/>
  <c r="F118" i="9"/>
  <c r="M118" i="9" s="1"/>
  <c r="H117" i="9"/>
  <c r="N117" i="9" s="1"/>
  <c r="G117" i="9"/>
  <c r="L117" i="9" s="1"/>
  <c r="F117" i="9"/>
  <c r="M117" i="9" s="1"/>
  <c r="H116" i="9"/>
  <c r="N116" i="9" s="1"/>
  <c r="G116" i="9"/>
  <c r="L116" i="9" s="1"/>
  <c r="F116" i="9"/>
  <c r="M116" i="9" s="1"/>
  <c r="H115" i="9"/>
  <c r="N115" i="9" s="1"/>
  <c r="G115" i="9"/>
  <c r="L115" i="9" s="1"/>
  <c r="F115" i="9"/>
  <c r="M115" i="9" s="1"/>
  <c r="H114" i="9"/>
  <c r="N114" i="9" s="1"/>
  <c r="G114" i="9"/>
  <c r="L114" i="9" s="1"/>
  <c r="F114" i="9"/>
  <c r="M114" i="9" s="1"/>
  <c r="H113" i="9"/>
  <c r="N113" i="9" s="1"/>
  <c r="G113" i="9"/>
  <c r="L113" i="9" s="1"/>
  <c r="F113" i="9"/>
  <c r="M113" i="9" s="1"/>
  <c r="H112" i="9"/>
  <c r="N112" i="9" s="1"/>
  <c r="G112" i="9"/>
  <c r="L112" i="9" s="1"/>
  <c r="F112" i="9"/>
  <c r="M112" i="9" s="1"/>
  <c r="H111" i="9"/>
  <c r="N111" i="9" s="1"/>
  <c r="G111" i="9"/>
  <c r="L111" i="9" s="1"/>
  <c r="F111" i="9"/>
  <c r="M111" i="9" s="1"/>
  <c r="H110" i="9"/>
  <c r="N110" i="9" s="1"/>
  <c r="G110" i="9"/>
  <c r="L110" i="9" s="1"/>
  <c r="F110" i="9"/>
  <c r="M110" i="9" s="1"/>
  <c r="H109" i="9"/>
  <c r="N109" i="9" s="1"/>
  <c r="G109" i="9"/>
  <c r="L109" i="9" s="1"/>
  <c r="F109" i="9"/>
  <c r="M109" i="9" s="1"/>
  <c r="H108" i="9"/>
  <c r="N108" i="9" s="1"/>
  <c r="G108" i="9"/>
  <c r="L108" i="9" s="1"/>
  <c r="F108" i="9"/>
  <c r="M108" i="9" s="1"/>
  <c r="H107" i="9"/>
  <c r="N107" i="9" s="1"/>
  <c r="G107" i="9"/>
  <c r="L107" i="9" s="1"/>
  <c r="F107" i="9"/>
  <c r="M107" i="9" s="1"/>
  <c r="H106" i="9"/>
  <c r="N106" i="9" s="1"/>
  <c r="G106" i="9"/>
  <c r="L106" i="9" s="1"/>
  <c r="F106" i="9"/>
  <c r="M106" i="9" s="1"/>
  <c r="H105" i="9"/>
  <c r="N105" i="9" s="1"/>
  <c r="G105" i="9"/>
  <c r="L105" i="9" s="1"/>
  <c r="F105" i="9"/>
  <c r="M105" i="9" s="1"/>
  <c r="H104" i="9"/>
  <c r="N104" i="9" s="1"/>
  <c r="G104" i="9"/>
  <c r="L104" i="9" s="1"/>
  <c r="F104" i="9"/>
  <c r="M104" i="9" s="1"/>
  <c r="H103" i="9"/>
  <c r="N103" i="9" s="1"/>
  <c r="G103" i="9"/>
  <c r="L103" i="9" s="1"/>
  <c r="F103" i="9"/>
  <c r="M103" i="9" s="1"/>
  <c r="H102" i="9"/>
  <c r="N102" i="9" s="1"/>
  <c r="G102" i="9"/>
  <c r="L102" i="9" s="1"/>
  <c r="F102" i="9"/>
  <c r="M102" i="9" s="1"/>
  <c r="H99" i="9"/>
  <c r="N99" i="9" s="1"/>
  <c r="G99" i="9"/>
  <c r="L99" i="9" s="1"/>
  <c r="F99" i="9"/>
  <c r="M99" i="9" s="1"/>
  <c r="H98" i="9"/>
  <c r="N98" i="9" s="1"/>
  <c r="G98" i="9"/>
  <c r="L98" i="9" s="1"/>
  <c r="F98" i="9"/>
  <c r="M98" i="9" s="1"/>
  <c r="H97" i="9"/>
  <c r="N97" i="9" s="1"/>
  <c r="G97" i="9"/>
  <c r="L97" i="9" s="1"/>
  <c r="F97" i="9"/>
  <c r="M97" i="9" s="1"/>
  <c r="H96" i="9"/>
  <c r="N96" i="9" s="1"/>
  <c r="G96" i="9"/>
  <c r="L96" i="9" s="1"/>
  <c r="F96" i="9"/>
  <c r="M96" i="9" s="1"/>
  <c r="H95" i="9"/>
  <c r="N95" i="9" s="1"/>
  <c r="G95" i="9"/>
  <c r="L95" i="9" s="1"/>
  <c r="F95" i="9"/>
  <c r="M95" i="9" s="1"/>
  <c r="H94" i="9"/>
  <c r="N94" i="9" s="1"/>
  <c r="G94" i="9"/>
  <c r="L94" i="9" s="1"/>
  <c r="F94" i="9"/>
  <c r="M94" i="9" s="1"/>
  <c r="H93" i="9"/>
  <c r="N93" i="9" s="1"/>
  <c r="G93" i="9"/>
  <c r="L93" i="9" s="1"/>
  <c r="F93" i="9"/>
  <c r="M93" i="9" s="1"/>
  <c r="H92" i="9"/>
  <c r="N92" i="9" s="1"/>
  <c r="G92" i="9"/>
  <c r="L92" i="9" s="1"/>
  <c r="F92" i="9"/>
  <c r="M92" i="9" s="1"/>
  <c r="H91" i="9"/>
  <c r="N91" i="9" s="1"/>
  <c r="G91" i="9"/>
  <c r="L91" i="9" s="1"/>
  <c r="F91" i="9"/>
  <c r="M91" i="9" s="1"/>
  <c r="H90" i="9"/>
  <c r="N90" i="9" s="1"/>
  <c r="G90" i="9"/>
  <c r="L90" i="9" s="1"/>
  <c r="F90" i="9"/>
  <c r="M90" i="9" s="1"/>
  <c r="H89" i="9"/>
  <c r="N89" i="9" s="1"/>
  <c r="G89" i="9"/>
  <c r="L89" i="9" s="1"/>
  <c r="F89" i="9"/>
  <c r="M89" i="9" s="1"/>
  <c r="H88" i="9"/>
  <c r="N88" i="9" s="1"/>
  <c r="G88" i="9"/>
  <c r="L88" i="9" s="1"/>
  <c r="F88" i="9"/>
  <c r="M88" i="9" s="1"/>
  <c r="H87" i="9"/>
  <c r="N87" i="9" s="1"/>
  <c r="G87" i="9"/>
  <c r="L87" i="9" s="1"/>
  <c r="F87" i="9"/>
  <c r="M87" i="9" s="1"/>
  <c r="H86" i="9"/>
  <c r="N86" i="9" s="1"/>
  <c r="G86" i="9"/>
  <c r="L86" i="9" s="1"/>
  <c r="F86" i="9"/>
  <c r="M86" i="9" s="1"/>
  <c r="H85" i="9"/>
  <c r="N85" i="9" s="1"/>
  <c r="G85" i="9"/>
  <c r="L85" i="9" s="1"/>
  <c r="F85" i="9"/>
  <c r="M85" i="9" s="1"/>
  <c r="H84" i="9"/>
  <c r="N84" i="9" s="1"/>
  <c r="G84" i="9"/>
  <c r="L84" i="9" s="1"/>
  <c r="F84" i="9"/>
  <c r="M84" i="9" s="1"/>
  <c r="H83" i="9"/>
  <c r="N83" i="9" s="1"/>
  <c r="G83" i="9"/>
  <c r="L83" i="9" s="1"/>
  <c r="F83" i="9"/>
  <c r="M83" i="9" s="1"/>
  <c r="H82" i="9"/>
  <c r="N82" i="9" s="1"/>
  <c r="G82" i="9"/>
  <c r="L82" i="9" s="1"/>
  <c r="F82" i="9"/>
  <c r="M82" i="9" s="1"/>
  <c r="H81" i="9"/>
  <c r="N81" i="9" s="1"/>
  <c r="G81" i="9"/>
  <c r="L81" i="9" s="1"/>
  <c r="F81" i="9"/>
  <c r="M81" i="9" s="1"/>
  <c r="H80" i="9"/>
  <c r="N80" i="9" s="1"/>
  <c r="G80" i="9"/>
  <c r="L80" i="9" s="1"/>
  <c r="F80" i="9"/>
  <c r="M80" i="9" s="1"/>
  <c r="H79" i="9"/>
  <c r="N79" i="9" s="1"/>
  <c r="G79" i="9"/>
  <c r="L79" i="9" s="1"/>
  <c r="F79" i="9"/>
  <c r="M79" i="9" s="1"/>
  <c r="H78" i="9"/>
  <c r="N78" i="9" s="1"/>
  <c r="G78" i="9"/>
  <c r="L78" i="9" s="1"/>
  <c r="F78" i="9"/>
  <c r="M78" i="9" s="1"/>
  <c r="H77" i="9"/>
  <c r="N77" i="9" s="1"/>
  <c r="G77" i="9"/>
  <c r="L77" i="9" s="1"/>
  <c r="F77" i="9"/>
  <c r="M77" i="9" s="1"/>
  <c r="H76" i="9"/>
  <c r="N76" i="9" s="1"/>
  <c r="G76" i="9"/>
  <c r="L76" i="9" s="1"/>
  <c r="F76" i="9"/>
  <c r="M76" i="9" s="1"/>
  <c r="H75" i="9"/>
  <c r="N75" i="9" s="1"/>
  <c r="G75" i="9"/>
  <c r="L75" i="9" s="1"/>
  <c r="F75" i="9"/>
  <c r="M75" i="9" s="1"/>
  <c r="H74" i="9"/>
  <c r="N74" i="9" s="1"/>
  <c r="G74" i="9"/>
  <c r="L74" i="9" s="1"/>
  <c r="F74" i="9"/>
  <c r="M74" i="9" s="1"/>
  <c r="H73" i="9"/>
  <c r="N73" i="9" s="1"/>
  <c r="G73" i="9"/>
  <c r="L73" i="9" s="1"/>
  <c r="F73" i="9"/>
  <c r="M73" i="9" s="1"/>
  <c r="H72" i="9"/>
  <c r="N72" i="9" s="1"/>
  <c r="G72" i="9"/>
  <c r="L72" i="9" s="1"/>
  <c r="F72" i="9"/>
  <c r="M72" i="9" s="1"/>
  <c r="H71" i="9"/>
  <c r="N71" i="9" s="1"/>
  <c r="G71" i="9"/>
  <c r="L71" i="9" s="1"/>
  <c r="F71" i="9"/>
  <c r="M71" i="9" s="1"/>
  <c r="H70" i="9"/>
  <c r="N70" i="9" s="1"/>
  <c r="G70" i="9"/>
  <c r="L70" i="9" s="1"/>
  <c r="F70" i="9"/>
  <c r="M70" i="9" s="1"/>
  <c r="H67" i="9"/>
  <c r="N67" i="9" s="1"/>
  <c r="G67" i="9"/>
  <c r="L67" i="9" s="1"/>
  <c r="F67" i="9"/>
  <c r="M67" i="9" s="1"/>
  <c r="H66" i="9"/>
  <c r="N66" i="9" s="1"/>
  <c r="G66" i="9"/>
  <c r="L66" i="9" s="1"/>
  <c r="F66" i="9"/>
  <c r="M66" i="9" s="1"/>
  <c r="H65" i="9"/>
  <c r="N65" i="9" s="1"/>
  <c r="G65" i="9"/>
  <c r="L65" i="9" s="1"/>
  <c r="F65" i="9"/>
  <c r="M65" i="9" s="1"/>
  <c r="H64" i="9"/>
  <c r="N64" i="9" s="1"/>
  <c r="G64" i="9"/>
  <c r="L64" i="9" s="1"/>
  <c r="F64" i="9"/>
  <c r="M64" i="9" s="1"/>
  <c r="H63" i="9"/>
  <c r="N63" i="9" s="1"/>
  <c r="G63" i="9"/>
  <c r="L63" i="9" s="1"/>
  <c r="F63" i="9"/>
  <c r="M63" i="9" s="1"/>
  <c r="H62" i="9"/>
  <c r="N62" i="9" s="1"/>
  <c r="G62" i="9"/>
  <c r="L62" i="9" s="1"/>
  <c r="F62" i="9"/>
  <c r="M62" i="9" s="1"/>
  <c r="H61" i="9"/>
  <c r="N61" i="9" s="1"/>
  <c r="G61" i="9"/>
  <c r="L61" i="9" s="1"/>
  <c r="F61" i="9"/>
  <c r="M61" i="9" s="1"/>
  <c r="H60" i="9"/>
  <c r="N60" i="9" s="1"/>
  <c r="G60" i="9"/>
  <c r="L60" i="9" s="1"/>
  <c r="F60" i="9"/>
  <c r="M60" i="9" s="1"/>
  <c r="H59" i="9"/>
  <c r="N59" i="9" s="1"/>
  <c r="G59" i="9"/>
  <c r="L59" i="9" s="1"/>
  <c r="F59" i="9"/>
  <c r="M59" i="9" s="1"/>
  <c r="H58" i="9"/>
  <c r="N58" i="9" s="1"/>
  <c r="G58" i="9"/>
  <c r="L58" i="9" s="1"/>
  <c r="F58" i="9"/>
  <c r="M58" i="9" s="1"/>
  <c r="H57" i="9"/>
  <c r="N57" i="9" s="1"/>
  <c r="G57" i="9"/>
  <c r="L57" i="9" s="1"/>
  <c r="F57" i="9"/>
  <c r="M57" i="9" s="1"/>
  <c r="H56" i="9"/>
  <c r="N56" i="9" s="1"/>
  <c r="G56" i="9"/>
  <c r="L56" i="9" s="1"/>
  <c r="F56" i="9"/>
  <c r="M56" i="9" s="1"/>
  <c r="H55" i="9"/>
  <c r="N55" i="9" s="1"/>
  <c r="G55" i="9"/>
  <c r="L55" i="9" s="1"/>
  <c r="F55" i="9"/>
  <c r="M55" i="9" s="1"/>
  <c r="H54" i="9"/>
  <c r="N54" i="9" s="1"/>
  <c r="G54" i="9"/>
  <c r="L54" i="9" s="1"/>
  <c r="F54" i="9"/>
  <c r="M54" i="9" s="1"/>
  <c r="H53" i="9"/>
  <c r="N53" i="9" s="1"/>
  <c r="G53" i="9"/>
  <c r="L53" i="9" s="1"/>
  <c r="F53" i="9"/>
  <c r="M53" i="9" s="1"/>
  <c r="H52" i="9"/>
  <c r="N52" i="9" s="1"/>
  <c r="G52" i="9"/>
  <c r="L52" i="9" s="1"/>
  <c r="F52" i="9"/>
  <c r="M52" i="9" s="1"/>
  <c r="H51" i="9"/>
  <c r="N51" i="9" s="1"/>
  <c r="G51" i="9"/>
  <c r="L51" i="9" s="1"/>
  <c r="F51" i="9"/>
  <c r="M51" i="9" s="1"/>
  <c r="H50" i="9"/>
  <c r="N50" i="9" s="1"/>
  <c r="G50" i="9"/>
  <c r="L50" i="9" s="1"/>
  <c r="F50" i="9"/>
  <c r="M50" i="9" s="1"/>
  <c r="H49" i="9"/>
  <c r="N49" i="9" s="1"/>
  <c r="G49" i="9"/>
  <c r="L49" i="9" s="1"/>
  <c r="F49" i="9"/>
  <c r="M49" i="9" s="1"/>
  <c r="H48" i="9"/>
  <c r="N48" i="9" s="1"/>
  <c r="G48" i="9"/>
  <c r="L48" i="9" s="1"/>
  <c r="F48" i="9"/>
  <c r="M48" i="9" s="1"/>
  <c r="H47" i="9"/>
  <c r="N47" i="9" s="1"/>
  <c r="G47" i="9"/>
  <c r="L47" i="9" s="1"/>
  <c r="F47" i="9"/>
  <c r="M47" i="9" s="1"/>
  <c r="H46" i="9"/>
  <c r="N46" i="9" s="1"/>
  <c r="G46" i="9"/>
  <c r="L46" i="9" s="1"/>
  <c r="F46" i="9"/>
  <c r="M46" i="9" s="1"/>
  <c r="H45" i="9"/>
  <c r="N45" i="9" s="1"/>
  <c r="G45" i="9"/>
  <c r="L45" i="9" s="1"/>
  <c r="F45" i="9"/>
  <c r="M45" i="9" s="1"/>
  <c r="H44" i="9"/>
  <c r="N44" i="9" s="1"/>
  <c r="G44" i="9"/>
  <c r="L44" i="9" s="1"/>
  <c r="F44" i="9"/>
  <c r="M44" i="9" s="1"/>
  <c r="H43" i="9"/>
  <c r="N43" i="9" s="1"/>
  <c r="G43" i="9"/>
  <c r="L43" i="9" s="1"/>
  <c r="F43" i="9"/>
  <c r="M43" i="9" s="1"/>
  <c r="H42" i="9"/>
  <c r="N42" i="9" s="1"/>
  <c r="G42" i="9"/>
  <c r="L42" i="9" s="1"/>
  <c r="F42" i="9"/>
  <c r="M42" i="9" s="1"/>
  <c r="H41" i="9"/>
  <c r="N41" i="9" s="1"/>
  <c r="G41" i="9"/>
  <c r="L41" i="9" s="1"/>
  <c r="F41" i="9"/>
  <c r="M41" i="9" s="1"/>
  <c r="H40" i="9"/>
  <c r="N40" i="9" s="1"/>
  <c r="G40" i="9"/>
  <c r="L40" i="9" s="1"/>
  <c r="F40" i="9"/>
  <c r="M40" i="9" s="1"/>
  <c r="H39" i="9"/>
  <c r="N39" i="9" s="1"/>
  <c r="G39" i="9"/>
  <c r="L39" i="9" s="1"/>
  <c r="F39" i="9"/>
  <c r="M39" i="9" s="1"/>
  <c r="H38" i="9"/>
  <c r="N38" i="9" s="1"/>
  <c r="G38" i="9"/>
  <c r="L38" i="9" s="1"/>
  <c r="F38" i="9"/>
  <c r="M38" i="9" s="1"/>
  <c r="P38" i="9" s="1"/>
  <c r="S38" i="9" s="1"/>
  <c r="A31" i="25"/>
  <c r="A32" i="25"/>
  <c r="A26" i="25"/>
  <c r="A27" i="25"/>
  <c r="A28" i="25"/>
  <c r="A29" i="25"/>
  <c r="A30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" i="25"/>
  <c r="O83" i="9" l="1"/>
  <c r="O147" i="9"/>
  <c r="P356" i="9"/>
  <c r="S356" i="9" s="1"/>
  <c r="P36" i="30" s="1"/>
  <c r="Q356" i="9"/>
  <c r="T356" i="9" s="1"/>
  <c r="P164" i="9"/>
  <c r="S164" i="9" s="1"/>
  <c r="P100" i="9"/>
  <c r="S100" i="9" s="1"/>
  <c r="Q100" i="9"/>
  <c r="T100" i="9" s="1"/>
  <c r="P354" i="9"/>
  <c r="S354" i="9" s="1"/>
  <c r="Q354" i="9"/>
  <c r="T354" i="9" s="1"/>
  <c r="P162" i="9"/>
  <c r="S162" i="9" s="1"/>
  <c r="Q162" i="9"/>
  <c r="T162" i="9" s="1"/>
  <c r="P98" i="9"/>
  <c r="S98" i="9" s="1"/>
  <c r="Q98" i="9"/>
  <c r="T98" i="9" s="1"/>
  <c r="Q353" i="9"/>
  <c r="T353" i="9" s="1"/>
  <c r="Q161" i="9"/>
  <c r="T161" i="9" s="1"/>
  <c r="P161" i="9"/>
  <c r="S161" i="9" s="1"/>
  <c r="Q97" i="9"/>
  <c r="T97" i="9" s="1"/>
  <c r="P97" i="9"/>
  <c r="S97" i="9" s="1"/>
  <c r="P352" i="9"/>
  <c r="S352" i="9" s="1"/>
  <c r="P160" i="9"/>
  <c r="S160" i="9" s="1"/>
  <c r="Q96" i="9"/>
  <c r="T96" i="9" s="1"/>
  <c r="P96" i="9"/>
  <c r="S96" i="9" s="1"/>
  <c r="P351" i="9"/>
  <c r="S351" i="9" s="1"/>
  <c r="P95" i="9"/>
  <c r="S95" i="9" s="1"/>
  <c r="Q159" i="9"/>
  <c r="T159" i="9" s="1"/>
  <c r="P159" i="9"/>
  <c r="S159" i="9" s="1"/>
  <c r="Q95" i="9"/>
  <c r="T95" i="9" s="1"/>
  <c r="Q350" i="9"/>
  <c r="T350" i="9" s="1"/>
  <c r="P350" i="9"/>
  <c r="S350" i="9" s="1"/>
  <c r="P158" i="9"/>
  <c r="S158" i="9" s="1"/>
  <c r="Q158" i="9"/>
  <c r="T158" i="9" s="1"/>
  <c r="Q94" i="9"/>
  <c r="T94" i="9" s="1"/>
  <c r="P94" i="9"/>
  <c r="S94" i="9" s="1"/>
  <c r="Q349" i="9"/>
  <c r="T349" i="9" s="1"/>
  <c r="P157" i="9"/>
  <c r="S157" i="9" s="1"/>
  <c r="Q157" i="9"/>
  <c r="T157" i="9" s="1"/>
  <c r="Q93" i="9"/>
  <c r="T93" i="9" s="1"/>
  <c r="P93" i="9"/>
  <c r="S93" i="9" s="1"/>
  <c r="Q348" i="9"/>
  <c r="T348" i="9" s="1"/>
  <c r="P348" i="9"/>
  <c r="S348" i="9" s="1"/>
  <c r="Q156" i="9"/>
  <c r="T156" i="9" s="1"/>
  <c r="P156" i="9"/>
  <c r="S156" i="9" s="1"/>
  <c r="Q92" i="9"/>
  <c r="T92" i="9" s="1"/>
  <c r="P92" i="9"/>
  <c r="S92" i="9" s="1"/>
  <c r="P347" i="9"/>
  <c r="S347" i="9" s="1"/>
  <c r="Q155" i="9"/>
  <c r="T155" i="9" s="1"/>
  <c r="P155" i="9"/>
  <c r="S155" i="9" s="1"/>
  <c r="P91" i="9"/>
  <c r="S91" i="9" s="1"/>
  <c r="Q91" i="9"/>
  <c r="T91" i="9" s="1"/>
  <c r="Q89" i="9"/>
  <c r="T89" i="9" s="1"/>
  <c r="Q153" i="9"/>
  <c r="T153" i="9" s="1"/>
  <c r="Q345" i="9"/>
  <c r="T345" i="9" s="1"/>
  <c r="P153" i="9"/>
  <c r="S153" i="9" s="1"/>
  <c r="P89" i="9"/>
  <c r="S89" i="9" s="1"/>
  <c r="P344" i="9"/>
  <c r="S344" i="9" s="1"/>
  <c r="Q344" i="9"/>
  <c r="T344" i="9" s="1"/>
  <c r="P152" i="9"/>
  <c r="S152" i="9" s="1"/>
  <c r="Q88" i="9"/>
  <c r="T88" i="9" s="1"/>
  <c r="Q152" i="9"/>
  <c r="T152" i="9" s="1"/>
  <c r="P88" i="9"/>
  <c r="S88" i="9" s="1"/>
  <c r="Q343" i="9"/>
  <c r="T343" i="9" s="1"/>
  <c r="P343" i="9"/>
  <c r="S343" i="9" s="1"/>
  <c r="P87" i="9"/>
  <c r="S87" i="9" s="1"/>
  <c r="Q151" i="9"/>
  <c r="T151" i="9" s="1"/>
  <c r="P151" i="9"/>
  <c r="S151" i="9" s="1"/>
  <c r="Q87" i="9"/>
  <c r="T87" i="9" s="1"/>
  <c r="P341" i="9"/>
  <c r="S341" i="9" s="1"/>
  <c r="P149" i="9"/>
  <c r="S149" i="9" s="1"/>
  <c r="P85" i="9"/>
  <c r="S85" i="9" s="1"/>
  <c r="Q149" i="9"/>
  <c r="T149" i="9" s="1"/>
  <c r="Q85" i="9"/>
  <c r="T85" i="9" s="1"/>
  <c r="Q148" i="9"/>
  <c r="T148" i="9" s="1"/>
  <c r="P148" i="9"/>
  <c r="S148" i="9" s="1"/>
  <c r="Q84" i="9"/>
  <c r="T84" i="9" s="1"/>
  <c r="P84" i="9"/>
  <c r="S84" i="9" s="1"/>
  <c r="Q142" i="9"/>
  <c r="T142" i="9" s="1"/>
  <c r="Q136" i="9"/>
  <c r="T136" i="9" s="1"/>
  <c r="Q72" i="9"/>
  <c r="T72" i="9" s="1"/>
  <c r="Q328" i="9"/>
  <c r="T328" i="9" s="1"/>
  <c r="Q140" i="9"/>
  <c r="T140" i="9" s="1"/>
  <c r="Q332" i="9"/>
  <c r="T332" i="9" s="1"/>
  <c r="Q76" i="9"/>
  <c r="T76" i="9" s="1"/>
  <c r="Q327" i="9"/>
  <c r="T327" i="9" s="1"/>
  <c r="Q71" i="9"/>
  <c r="T71" i="9" s="1"/>
  <c r="Q135" i="9"/>
  <c r="T135" i="9" s="1"/>
  <c r="Q331" i="9"/>
  <c r="T331" i="9" s="1"/>
  <c r="Q75" i="9"/>
  <c r="T75" i="9" s="1"/>
  <c r="Q139" i="9"/>
  <c r="T139" i="9" s="1"/>
  <c r="Q330" i="9"/>
  <c r="T330" i="9" s="1"/>
  <c r="Q74" i="9"/>
  <c r="T74" i="9" s="1"/>
  <c r="Q138" i="9"/>
  <c r="T138" i="9" s="1"/>
  <c r="P328" i="9"/>
  <c r="S328" i="9" s="1"/>
  <c r="Q334" i="9"/>
  <c r="T334" i="9" s="1"/>
  <c r="P336" i="9"/>
  <c r="S336" i="9" s="1"/>
  <c r="Q137" i="9"/>
  <c r="T137" i="9" s="1"/>
  <c r="Q329" i="9"/>
  <c r="T329" i="9" s="1"/>
  <c r="Q73" i="9"/>
  <c r="T73" i="9" s="1"/>
  <c r="Q337" i="9"/>
  <c r="T337" i="9" s="1"/>
  <c r="P337" i="9"/>
  <c r="S337" i="9" s="1"/>
  <c r="Q145" i="9"/>
  <c r="T145" i="9" s="1"/>
  <c r="P145" i="9"/>
  <c r="S145" i="9" s="1"/>
  <c r="Q81" i="9"/>
  <c r="T81" i="9" s="1"/>
  <c r="P81" i="9"/>
  <c r="S81" i="9" s="1"/>
  <c r="Q336" i="9"/>
  <c r="T336" i="9" s="1"/>
  <c r="P144" i="9"/>
  <c r="S144" i="9" s="1"/>
  <c r="Q144" i="9"/>
  <c r="T144" i="9" s="1"/>
  <c r="P80" i="9"/>
  <c r="S80" i="9" s="1"/>
  <c r="Q80" i="9"/>
  <c r="T80" i="9" s="1"/>
  <c r="P335" i="9"/>
  <c r="S335" i="9" s="1"/>
  <c r="Q335" i="9"/>
  <c r="T335" i="9" s="1"/>
  <c r="P143" i="9"/>
  <c r="S143" i="9" s="1"/>
  <c r="Q143" i="9"/>
  <c r="T143" i="9" s="1"/>
  <c r="P79" i="9"/>
  <c r="S79" i="9" s="1"/>
  <c r="Q79" i="9"/>
  <c r="T79" i="9" s="1"/>
  <c r="P334" i="9"/>
  <c r="S334" i="9" s="1"/>
  <c r="P142" i="9"/>
  <c r="S142" i="9" s="1"/>
  <c r="P141" i="9"/>
  <c r="S141" i="9" s="1"/>
  <c r="Q141" i="9"/>
  <c r="T141" i="9" s="1"/>
  <c r="P78" i="9"/>
  <c r="S78" i="9" s="1"/>
  <c r="Q78" i="9"/>
  <c r="T78" i="9" s="1"/>
  <c r="P77" i="9"/>
  <c r="S77" i="9" s="1"/>
  <c r="Q77" i="9"/>
  <c r="T77" i="9" s="1"/>
  <c r="P140" i="9"/>
  <c r="S140" i="9" s="1"/>
  <c r="P76" i="9"/>
  <c r="S76" i="9" s="1"/>
  <c r="P139" i="9"/>
  <c r="S139" i="9" s="1"/>
  <c r="P75" i="9"/>
  <c r="S75" i="9" s="1"/>
  <c r="P330" i="9"/>
  <c r="S330" i="9" s="1"/>
  <c r="P138" i="9"/>
  <c r="S138" i="9" s="1"/>
  <c r="P74" i="9"/>
  <c r="S74" i="9" s="1"/>
  <c r="P329" i="9"/>
  <c r="S329" i="9" s="1"/>
  <c r="P137" i="9"/>
  <c r="S137" i="9" s="1"/>
  <c r="P73" i="9"/>
  <c r="S73" i="9" s="1"/>
  <c r="P136" i="9"/>
  <c r="S136" i="9" s="1"/>
  <c r="P72" i="9"/>
  <c r="S72" i="9" s="1"/>
  <c r="P327" i="9"/>
  <c r="S327" i="9" s="1"/>
  <c r="P135" i="9"/>
  <c r="S135" i="9" s="1"/>
  <c r="P71" i="9"/>
  <c r="S71" i="9" s="1"/>
  <c r="P262" i="9"/>
  <c r="S262" i="9" s="1"/>
  <c r="X36" i="7"/>
  <c r="Y36" i="7" s="1"/>
  <c r="I36" i="7"/>
  <c r="F12" i="27"/>
  <c r="F12" i="20"/>
  <c r="F11" i="27"/>
  <c r="F11" i="20"/>
  <c r="F14" i="27"/>
  <c r="F14" i="20"/>
  <c r="F15" i="27"/>
  <c r="F15" i="20"/>
  <c r="G11" i="27"/>
  <c r="G11" i="20"/>
  <c r="F16" i="27"/>
  <c r="F16" i="20"/>
  <c r="H17" i="27"/>
  <c r="H17" i="20"/>
  <c r="H18" i="27"/>
  <c r="H18" i="20"/>
  <c r="F19" i="27"/>
  <c r="F19" i="20"/>
  <c r="G14" i="27"/>
  <c r="G14" i="20"/>
  <c r="G15" i="27"/>
  <c r="G15" i="20"/>
  <c r="H16" i="27"/>
  <c r="H16" i="20"/>
  <c r="G18" i="27"/>
  <c r="G18" i="20"/>
  <c r="G11" i="28"/>
  <c r="G21" i="20"/>
  <c r="G12" i="27"/>
  <c r="G12" i="20"/>
  <c r="F18" i="27"/>
  <c r="F18" i="20"/>
  <c r="H15" i="27"/>
  <c r="H15" i="20"/>
  <c r="G19" i="27"/>
  <c r="G19" i="20"/>
  <c r="H11" i="28"/>
  <c r="H21" i="20"/>
  <c r="G16" i="27"/>
  <c r="G16" i="20"/>
  <c r="U36" i="7"/>
  <c r="D65" i="10" s="1"/>
  <c r="AD36" i="7"/>
  <c r="F17" i="27"/>
  <c r="F17" i="20"/>
  <c r="F11" i="28"/>
  <c r="F21" i="20"/>
  <c r="G17" i="27"/>
  <c r="G17" i="20"/>
  <c r="H19" i="27"/>
  <c r="H19" i="20"/>
  <c r="L36" i="7"/>
  <c r="K36" i="7"/>
  <c r="G10" i="28"/>
  <c r="G20" i="20"/>
  <c r="F10" i="28"/>
  <c r="F20" i="20"/>
  <c r="G13" i="27"/>
  <c r="F13" i="27"/>
  <c r="G13" i="20"/>
  <c r="F13" i="20"/>
  <c r="J36" i="7"/>
  <c r="G12" i="28" l="1"/>
  <c r="M36" i="7"/>
  <c r="N36" i="7"/>
  <c r="F12" i="28"/>
  <c r="B65" i="15"/>
  <c r="H13" i="27"/>
  <c r="H13" i="20"/>
  <c r="G3" i="24"/>
  <c r="D5" i="20"/>
  <c r="B5" i="20"/>
  <c r="D3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6" i="24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5" i="1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5" i="7"/>
  <c r="O36" i="7" l="1"/>
  <c r="P36" i="7" s="1"/>
  <c r="F23" i="29"/>
  <c r="P37" i="29"/>
  <c r="G16" i="24"/>
  <c r="E16" i="24" l="1"/>
  <c r="A10" i="20" l="1"/>
  <c r="AB7" i="7" l="1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5" i="7"/>
  <c r="AB6" i="7"/>
  <c r="U6" i="17"/>
  <c r="U9" i="17"/>
  <c r="U16" i="17"/>
  <c r="U20" i="17"/>
  <c r="U21" i="17"/>
  <c r="U27" i="17"/>
  <c r="AD7" i="17"/>
  <c r="AE7" i="17"/>
  <c r="AK7" i="17"/>
  <c r="AC7" i="17" s="1"/>
  <c r="AD8" i="17"/>
  <c r="AE8" i="17"/>
  <c r="AK8" i="17"/>
  <c r="AL8" i="17" s="1"/>
  <c r="AD9" i="17"/>
  <c r="AE9" i="17"/>
  <c r="AK9" i="17"/>
  <c r="AD10" i="17"/>
  <c r="AE10" i="17"/>
  <c r="AK10" i="17"/>
  <c r="AC10" i="17" s="1"/>
  <c r="AD11" i="17"/>
  <c r="AE11" i="17"/>
  <c r="AK11" i="17"/>
  <c r="AC11" i="17" s="1"/>
  <c r="AD12" i="17"/>
  <c r="AE12" i="17"/>
  <c r="AK12" i="17"/>
  <c r="AL12" i="17" s="1"/>
  <c r="J13" i="17"/>
  <c r="AD13" i="17"/>
  <c r="AE13" i="17"/>
  <c r="AK13" i="17"/>
  <c r="AD14" i="17"/>
  <c r="AE14" i="17"/>
  <c r="AK14" i="17"/>
  <c r="AC14" i="17" s="1"/>
  <c r="AD15" i="17"/>
  <c r="AE15" i="17"/>
  <c r="AK15" i="17"/>
  <c r="AC15" i="17" s="1"/>
  <c r="AD16" i="17"/>
  <c r="AE16" i="17"/>
  <c r="AK16" i="17"/>
  <c r="AL16" i="17" s="1"/>
  <c r="J17" i="17"/>
  <c r="AD17" i="17"/>
  <c r="AE17" i="17"/>
  <c r="AK17" i="17"/>
  <c r="J18" i="17"/>
  <c r="AD18" i="17"/>
  <c r="AE18" i="17"/>
  <c r="AK18" i="17"/>
  <c r="AC18" i="17" s="1"/>
  <c r="AD19" i="17"/>
  <c r="AE19" i="17"/>
  <c r="AK19" i="17"/>
  <c r="AL19" i="17" s="1"/>
  <c r="AD20" i="17"/>
  <c r="AE20" i="17"/>
  <c r="AK20" i="17"/>
  <c r="AL20" i="17" s="1"/>
  <c r="J21" i="17"/>
  <c r="AD21" i="17"/>
  <c r="AE21" i="17"/>
  <c r="AK21" i="17"/>
  <c r="J22" i="17"/>
  <c r="AD22" i="17"/>
  <c r="AE22" i="17"/>
  <c r="AK22" i="17"/>
  <c r="AC22" i="17" s="1"/>
  <c r="AD23" i="17"/>
  <c r="AE23" i="17"/>
  <c r="AK23" i="17"/>
  <c r="AC23" i="17" s="1"/>
  <c r="AD24" i="17"/>
  <c r="AE24" i="17"/>
  <c r="AK24" i="17"/>
  <c r="AD25" i="17"/>
  <c r="AE25" i="17"/>
  <c r="AK25" i="17"/>
  <c r="AL25" i="17" s="1"/>
  <c r="AD26" i="17"/>
  <c r="AE26" i="17"/>
  <c r="AK26" i="17"/>
  <c r="AC26" i="17" s="1"/>
  <c r="AD27" i="17"/>
  <c r="AE27" i="17"/>
  <c r="AK27" i="17"/>
  <c r="AL27" i="17" s="1"/>
  <c r="AD28" i="17"/>
  <c r="AE28" i="17"/>
  <c r="AK28" i="17"/>
  <c r="AC28" i="17" s="1"/>
  <c r="AD29" i="17"/>
  <c r="AE29" i="17"/>
  <c r="AK29" i="17"/>
  <c r="J30" i="17"/>
  <c r="AD30" i="17"/>
  <c r="AE30" i="17"/>
  <c r="AK30" i="17"/>
  <c r="AC30" i="17" s="1"/>
  <c r="AD31" i="17"/>
  <c r="AE31" i="17"/>
  <c r="AK31" i="17"/>
  <c r="AL31" i="17" s="1"/>
  <c r="AD32" i="17"/>
  <c r="AE32" i="17"/>
  <c r="AK32" i="17"/>
  <c r="AC32" i="17" s="1"/>
  <c r="AD33" i="17"/>
  <c r="AE33" i="17"/>
  <c r="AK33" i="17"/>
  <c r="AD34" i="17"/>
  <c r="AE34" i="17"/>
  <c r="AK34" i="17"/>
  <c r="AC34" i="17" s="1"/>
  <c r="AD35" i="17"/>
  <c r="AE35" i="17"/>
  <c r="AK35" i="17"/>
  <c r="AK6" i="17"/>
  <c r="AC6" i="17" s="1"/>
  <c r="AJ6" i="17"/>
  <c r="AE6" i="17"/>
  <c r="AD6" i="17"/>
  <c r="AK5" i="17"/>
  <c r="AC5" i="17" s="1"/>
  <c r="AJ5" i="17"/>
  <c r="AE5" i="17"/>
  <c r="AD5" i="17"/>
  <c r="U23" i="17" l="1"/>
  <c r="U30" i="17"/>
  <c r="V20" i="17"/>
  <c r="W20" i="17" s="1"/>
  <c r="U17" i="17"/>
  <c r="U12" i="17"/>
  <c r="V9" i="17"/>
  <c r="W9" i="17" s="1"/>
  <c r="V21" i="17"/>
  <c r="W21" i="17" s="1"/>
  <c r="U31" i="17"/>
  <c r="U26" i="17"/>
  <c r="U13" i="17"/>
  <c r="U8" i="17"/>
  <c r="V22" i="17"/>
  <c r="V29" i="17"/>
  <c r="V15" i="17"/>
  <c r="V7" i="17"/>
  <c r="V30" i="17"/>
  <c r="V35" i="17"/>
  <c r="V33" i="17"/>
  <c r="V25" i="17"/>
  <c r="V19" i="17"/>
  <c r="V11" i="17"/>
  <c r="U34" i="17"/>
  <c r="V34" i="17"/>
  <c r="U32" i="17"/>
  <c r="U28" i="17"/>
  <c r="V26" i="17"/>
  <c r="U24" i="17"/>
  <c r="U18" i="17"/>
  <c r="V16" i="17"/>
  <c r="W16" i="17" s="1"/>
  <c r="U14" i="17"/>
  <c r="V12" i="17"/>
  <c r="U10" i="17"/>
  <c r="V8" i="17"/>
  <c r="U33" i="17"/>
  <c r="V32" i="17"/>
  <c r="V31" i="17"/>
  <c r="U29" i="17"/>
  <c r="V28" i="17"/>
  <c r="V27" i="17"/>
  <c r="W27" i="17" s="1"/>
  <c r="U25" i="17"/>
  <c r="V24" i="17"/>
  <c r="V23" i="17"/>
  <c r="W23" i="17" s="1"/>
  <c r="U19" i="17"/>
  <c r="V18" i="17"/>
  <c r="V17" i="17"/>
  <c r="U15" i="17"/>
  <c r="V14" i="17"/>
  <c r="V13" i="17"/>
  <c r="U11" i="17"/>
  <c r="W11" i="17" s="1"/>
  <c r="V10" i="17"/>
  <c r="U7" i="17"/>
  <c r="V6" i="17"/>
  <c r="W6" i="17" s="1"/>
  <c r="M35" i="17"/>
  <c r="M28" i="17"/>
  <c r="M24" i="17"/>
  <c r="M19" i="17"/>
  <c r="M14" i="17"/>
  <c r="L33" i="17"/>
  <c r="M31" i="17"/>
  <c r="M17" i="17"/>
  <c r="L12" i="17"/>
  <c r="M10" i="17"/>
  <c r="M16" i="17"/>
  <c r="L5" i="17"/>
  <c r="M29" i="17"/>
  <c r="M27" i="17"/>
  <c r="M25" i="17"/>
  <c r="L23" i="17"/>
  <c r="M20" i="17"/>
  <c r="M15" i="17"/>
  <c r="M13" i="17"/>
  <c r="M26" i="17"/>
  <c r="M22" i="17"/>
  <c r="M34" i="17"/>
  <c r="M32" i="17"/>
  <c r="M30" i="17"/>
  <c r="M21" i="17"/>
  <c r="M11" i="17"/>
  <c r="M9" i="17"/>
  <c r="V5" i="17"/>
  <c r="L8" i="17"/>
  <c r="L7" i="17"/>
  <c r="M6" i="17"/>
  <c r="U35" i="17"/>
  <c r="U22" i="17"/>
  <c r="AF6" i="17"/>
  <c r="AG6" i="17" s="1"/>
  <c r="U5" i="17"/>
  <c r="J12" i="17"/>
  <c r="N12" i="17" s="1"/>
  <c r="J24" i="17"/>
  <c r="N24" i="17" s="1"/>
  <c r="M23" i="17"/>
  <c r="N21" i="17"/>
  <c r="AC16" i="17"/>
  <c r="J9" i="17"/>
  <c r="N9" i="17" s="1"/>
  <c r="AF8" i="17"/>
  <c r="AG8" i="17" s="1"/>
  <c r="M7" i="17"/>
  <c r="J29" i="17"/>
  <c r="N29" i="17" s="1"/>
  <c r="AF35" i="17"/>
  <c r="AG35" i="17" s="1"/>
  <c r="N18" i="17"/>
  <c r="J33" i="17"/>
  <c r="N33" i="17" s="1"/>
  <c r="J27" i="17"/>
  <c r="N27" i="17" s="1"/>
  <c r="J26" i="17"/>
  <c r="N26" i="17" s="1"/>
  <c r="L19" i="17"/>
  <c r="AF32" i="17"/>
  <c r="AG32" i="17" s="1"/>
  <c r="AF11" i="17"/>
  <c r="AG11" i="17" s="1"/>
  <c r="J35" i="17"/>
  <c r="N35" i="17" s="1"/>
  <c r="AL32" i="17"/>
  <c r="J31" i="17"/>
  <c r="N31" i="17" s="1"/>
  <c r="L24" i="17"/>
  <c r="AF17" i="17"/>
  <c r="AG17" i="17" s="1"/>
  <c r="L34" i="17"/>
  <c r="AF31" i="17"/>
  <c r="AG31" i="17" s="1"/>
  <c r="AL23" i="17"/>
  <c r="L20" i="17"/>
  <c r="N17" i="17"/>
  <c r="AL15" i="17"/>
  <c r="AF10" i="17"/>
  <c r="AG10" i="17" s="1"/>
  <c r="AF7" i="17"/>
  <c r="AG7" i="17" s="1"/>
  <c r="AF27" i="17"/>
  <c r="AG27" i="17" s="1"/>
  <c r="AF23" i="17"/>
  <c r="AG23" i="17" s="1"/>
  <c r="AL10" i="17"/>
  <c r="L27" i="17"/>
  <c r="L29" i="17"/>
  <c r="L15" i="17"/>
  <c r="L13" i="17"/>
  <c r="L35" i="17"/>
  <c r="AF34" i="17"/>
  <c r="AG34" i="17" s="1"/>
  <c r="J32" i="17"/>
  <c r="N32" i="17" s="1"/>
  <c r="L31" i="17"/>
  <c r="AL30" i="17"/>
  <c r="AF28" i="17"/>
  <c r="AG28" i="17" s="1"/>
  <c r="AL26" i="17"/>
  <c r="AF19" i="17"/>
  <c r="AG19" i="17" s="1"/>
  <c r="L17" i="17"/>
  <c r="AF12" i="17"/>
  <c r="AG12" i="17" s="1"/>
  <c r="AL7" i="17"/>
  <c r="AL5" i="17"/>
  <c r="AL28" i="17"/>
  <c r="AF15" i="17"/>
  <c r="AG15" i="17" s="1"/>
  <c r="AL11" i="17"/>
  <c r="J11" i="17"/>
  <c r="N11" i="17" s="1"/>
  <c r="L9" i="17"/>
  <c r="AC19" i="17"/>
  <c r="L25" i="17"/>
  <c r="AC20" i="17"/>
  <c r="L16" i="17"/>
  <c r="AF5" i="17"/>
  <c r="AG5" i="17" s="1"/>
  <c r="L6" i="17"/>
  <c r="AF26" i="17"/>
  <c r="AG26" i="17" s="1"/>
  <c r="J25" i="17"/>
  <c r="N25" i="17" s="1"/>
  <c r="AF24" i="17"/>
  <c r="AG24" i="17" s="1"/>
  <c r="AL22" i="17"/>
  <c r="L22" i="17"/>
  <c r="N22" i="17"/>
  <c r="L21" i="17"/>
  <c r="J19" i="17"/>
  <c r="N19" i="17" s="1"/>
  <c r="AF18" i="17"/>
  <c r="AG18" i="17" s="1"/>
  <c r="AF16" i="17"/>
  <c r="AG16" i="17" s="1"/>
  <c r="J15" i="17"/>
  <c r="N15" i="17" s="1"/>
  <c r="AF14" i="17"/>
  <c r="AG14" i="17" s="1"/>
  <c r="J14" i="17"/>
  <c r="N14" i="17" s="1"/>
  <c r="AF13" i="17"/>
  <c r="AG13" i="17" s="1"/>
  <c r="AC12" i="17"/>
  <c r="L11" i="17"/>
  <c r="J10" i="17"/>
  <c r="N10" i="17" s="1"/>
  <c r="AF9" i="17"/>
  <c r="AG9" i="17" s="1"/>
  <c r="AC8" i="17"/>
  <c r="M8" i="17"/>
  <c r="J7" i="17"/>
  <c r="N7" i="17" s="1"/>
  <c r="M5" i="17"/>
  <c r="AL34" i="17"/>
  <c r="AF33" i="17"/>
  <c r="AG33" i="17" s="1"/>
  <c r="AF30" i="17"/>
  <c r="AG30" i="17" s="1"/>
  <c r="AF29" i="17"/>
  <c r="AG29" i="17" s="1"/>
  <c r="L28" i="17"/>
  <c r="AF22" i="17"/>
  <c r="AG22" i="17" s="1"/>
  <c r="AF21" i="17"/>
  <c r="AG21" i="17" s="1"/>
  <c r="AF20" i="17"/>
  <c r="AG20" i="17" s="1"/>
  <c r="J20" i="17"/>
  <c r="N20" i="17" s="1"/>
  <c r="AL18" i="17"/>
  <c r="AL14" i="17"/>
  <c r="L14" i="17"/>
  <c r="N13" i="17"/>
  <c r="J28" i="17"/>
  <c r="N28" i="17" s="1"/>
  <c r="AC25" i="17"/>
  <c r="M18" i="17"/>
  <c r="L18" i="17"/>
  <c r="J16" i="17"/>
  <c r="AL35" i="17"/>
  <c r="AC35" i="17"/>
  <c r="J34" i="17"/>
  <c r="N34" i="17" s="1"/>
  <c r="AC33" i="17"/>
  <c r="AL33" i="17"/>
  <c r="AC29" i="17"/>
  <c r="AL29" i="17"/>
  <c r="L26" i="17"/>
  <c r="AL24" i="17"/>
  <c r="AC24" i="17"/>
  <c r="AL13" i="17"/>
  <c r="AC13" i="17"/>
  <c r="L30" i="17"/>
  <c r="L32" i="17"/>
  <c r="AC31" i="17"/>
  <c r="AC27" i="17"/>
  <c r="AF25" i="17"/>
  <c r="AG25" i="17" s="1"/>
  <c r="J23" i="17"/>
  <c r="N23" i="17" s="1"/>
  <c r="AL17" i="17"/>
  <c r="AC17" i="17"/>
  <c r="L10" i="17"/>
  <c r="J8" i="17"/>
  <c r="N8" i="17" s="1"/>
  <c r="N30" i="17"/>
  <c r="AL9" i="17"/>
  <c r="AC9" i="17"/>
  <c r="AL21" i="17"/>
  <c r="AC21" i="17"/>
  <c r="AL6" i="17"/>
  <c r="J5" i="17"/>
  <c r="N5" i="17" s="1"/>
  <c r="J6" i="17"/>
  <c r="N6" i="17" s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4" i="8"/>
  <c r="W19" i="17" l="1"/>
  <c r="W30" i="17"/>
  <c r="W13" i="17"/>
  <c r="W25" i="17"/>
  <c r="W14" i="17"/>
  <c r="W24" i="17"/>
  <c r="W26" i="17"/>
  <c r="W15" i="17"/>
  <c r="W34" i="17"/>
  <c r="W17" i="17"/>
  <c r="W12" i="17"/>
  <c r="W31" i="17"/>
  <c r="O16" i="17"/>
  <c r="W22" i="17"/>
  <c r="O21" i="17"/>
  <c r="P21" i="17" s="1"/>
  <c r="W33" i="17"/>
  <c r="W29" i="17"/>
  <c r="O10" i="17"/>
  <c r="P10" i="17" s="1"/>
  <c r="O9" i="17"/>
  <c r="P9" i="17" s="1"/>
  <c r="Q9" i="17" s="1"/>
  <c r="X9" i="17" s="1"/>
  <c r="O17" i="17"/>
  <c r="P17" i="17" s="1"/>
  <c r="O35" i="17"/>
  <c r="P35" i="17" s="1"/>
  <c r="O20" i="17"/>
  <c r="P20" i="17" s="1"/>
  <c r="O19" i="17"/>
  <c r="P19" i="17" s="1"/>
  <c r="W8" i="17"/>
  <c r="O25" i="17"/>
  <c r="P25" i="17" s="1"/>
  <c r="Q25" i="17" s="1"/>
  <c r="W32" i="17"/>
  <c r="O22" i="17"/>
  <c r="P22" i="17" s="1"/>
  <c r="Q22" i="17" s="1"/>
  <c r="O13" i="17"/>
  <c r="P13" i="17" s="1"/>
  <c r="W35" i="17"/>
  <c r="W18" i="17"/>
  <c r="W10" i="17"/>
  <c r="W28" i="17"/>
  <c r="W7" i="17"/>
  <c r="O32" i="17"/>
  <c r="P32" i="17" s="1"/>
  <c r="O28" i="17"/>
  <c r="P28" i="17" s="1"/>
  <c r="O29" i="17"/>
  <c r="P29" i="17" s="1"/>
  <c r="Q29" i="17" s="1"/>
  <c r="O15" i="17"/>
  <c r="P15" i="17" s="1"/>
  <c r="Q15" i="17" s="1"/>
  <c r="O34" i="17"/>
  <c r="P34" i="17" s="1"/>
  <c r="Q34" i="17" s="1"/>
  <c r="M33" i="17"/>
  <c r="O33" i="17" s="1"/>
  <c r="P33" i="17" s="1"/>
  <c r="Q33" i="17" s="1"/>
  <c r="O30" i="17"/>
  <c r="P30" i="17" s="1"/>
  <c r="Q30" i="17" s="1"/>
  <c r="X30" i="17" s="1"/>
  <c r="O14" i="17"/>
  <c r="P14" i="17" s="1"/>
  <c r="Q14" i="17" s="1"/>
  <c r="X14" i="17" s="1"/>
  <c r="O5" i="17"/>
  <c r="P5" i="17" s="1"/>
  <c r="O6" i="17"/>
  <c r="P6" i="17" s="1"/>
  <c r="O31" i="17"/>
  <c r="P31" i="17" s="1"/>
  <c r="Q31" i="17" s="1"/>
  <c r="X31" i="17" s="1"/>
  <c r="O27" i="17"/>
  <c r="P27" i="17" s="1"/>
  <c r="Q27" i="17" s="1"/>
  <c r="X27" i="17" s="1"/>
  <c r="O23" i="17"/>
  <c r="P23" i="17" s="1"/>
  <c r="O11" i="17"/>
  <c r="P11" i="17" s="1"/>
  <c r="Q11" i="17" s="1"/>
  <c r="X11" i="17" s="1"/>
  <c r="O26" i="17"/>
  <c r="P26" i="17" s="1"/>
  <c r="O24" i="17"/>
  <c r="P24" i="17" s="1"/>
  <c r="M12" i="17"/>
  <c r="O12" i="17" s="1"/>
  <c r="P12" i="17" s="1"/>
  <c r="Q12" i="17" s="1"/>
  <c r="O8" i="17"/>
  <c r="P8" i="17" s="1"/>
  <c r="O7" i="17"/>
  <c r="P7" i="17" s="1"/>
  <c r="O18" i="17"/>
  <c r="P18" i="17" s="1"/>
  <c r="N16" i="17"/>
  <c r="Q5" i="8"/>
  <c r="R5" i="8" s="1"/>
  <c r="S5" i="8" s="1"/>
  <c r="T5" i="8" s="1"/>
  <c r="Q6" i="8"/>
  <c r="R6" i="8" s="1"/>
  <c r="S6" i="8" s="1"/>
  <c r="T6" i="8" s="1"/>
  <c r="Q7" i="8"/>
  <c r="R7" i="8" s="1"/>
  <c r="S7" i="8" s="1"/>
  <c r="T7" i="8" s="1"/>
  <c r="Q8" i="8"/>
  <c r="R8" i="8" s="1"/>
  <c r="S8" i="8" s="1"/>
  <c r="T8" i="8" s="1"/>
  <c r="Q9" i="8"/>
  <c r="R9" i="8" s="1"/>
  <c r="S9" i="8" s="1"/>
  <c r="T9" i="8" s="1"/>
  <c r="Q10" i="8"/>
  <c r="R10" i="8" s="1"/>
  <c r="S10" i="8" s="1"/>
  <c r="T10" i="8" s="1"/>
  <c r="Q11" i="8"/>
  <c r="R11" i="8" s="1"/>
  <c r="S11" i="8" s="1"/>
  <c r="T11" i="8" s="1"/>
  <c r="Q12" i="8"/>
  <c r="R12" i="8" s="1"/>
  <c r="S12" i="8" s="1"/>
  <c r="T12" i="8" s="1"/>
  <c r="Q13" i="8"/>
  <c r="R13" i="8" s="1"/>
  <c r="S13" i="8" s="1"/>
  <c r="T13" i="8" s="1"/>
  <c r="Q14" i="8"/>
  <c r="R14" i="8" s="1"/>
  <c r="S14" i="8" s="1"/>
  <c r="T14" i="8" s="1"/>
  <c r="Q15" i="8"/>
  <c r="R15" i="8" s="1"/>
  <c r="S15" i="8" s="1"/>
  <c r="T15" i="8" s="1"/>
  <c r="Q16" i="8"/>
  <c r="R16" i="8" s="1"/>
  <c r="S16" i="8" s="1"/>
  <c r="T16" i="8" s="1"/>
  <c r="Q17" i="8"/>
  <c r="R17" i="8" s="1"/>
  <c r="S17" i="8" s="1"/>
  <c r="T17" i="8" s="1"/>
  <c r="Q18" i="8"/>
  <c r="R18" i="8" s="1"/>
  <c r="S18" i="8" s="1"/>
  <c r="T18" i="8" s="1"/>
  <c r="Q19" i="8"/>
  <c r="R19" i="8" s="1"/>
  <c r="S19" i="8" s="1"/>
  <c r="T19" i="8" s="1"/>
  <c r="Q20" i="8"/>
  <c r="R20" i="8" s="1"/>
  <c r="S20" i="8" s="1"/>
  <c r="T20" i="8" s="1"/>
  <c r="Q21" i="8"/>
  <c r="R21" i="8" s="1"/>
  <c r="S21" i="8" s="1"/>
  <c r="T21" i="8" s="1"/>
  <c r="Q22" i="8"/>
  <c r="R22" i="8" s="1"/>
  <c r="S22" i="8" s="1"/>
  <c r="T22" i="8" s="1"/>
  <c r="Q23" i="8"/>
  <c r="R23" i="8" s="1"/>
  <c r="S23" i="8" s="1"/>
  <c r="T23" i="8" s="1"/>
  <c r="Q24" i="8"/>
  <c r="R24" i="8" s="1"/>
  <c r="S24" i="8" s="1"/>
  <c r="T24" i="8" s="1"/>
  <c r="Q25" i="8"/>
  <c r="R25" i="8" s="1"/>
  <c r="S25" i="8" s="1"/>
  <c r="T25" i="8" s="1"/>
  <c r="Q26" i="8"/>
  <c r="R26" i="8" s="1"/>
  <c r="S26" i="8" s="1"/>
  <c r="T26" i="8" s="1"/>
  <c r="Q27" i="8"/>
  <c r="R27" i="8" s="1"/>
  <c r="S27" i="8" s="1"/>
  <c r="T27" i="8" s="1"/>
  <c r="Q28" i="8"/>
  <c r="R28" i="8" s="1"/>
  <c r="S28" i="8" s="1"/>
  <c r="T28" i="8" s="1"/>
  <c r="Q29" i="8"/>
  <c r="R29" i="8" s="1"/>
  <c r="S29" i="8" s="1"/>
  <c r="T29" i="8" s="1"/>
  <c r="Q30" i="8"/>
  <c r="R30" i="8" s="1"/>
  <c r="S30" i="8" s="1"/>
  <c r="T30" i="8" s="1"/>
  <c r="Q31" i="8"/>
  <c r="R31" i="8" s="1"/>
  <c r="S31" i="8" s="1"/>
  <c r="T31" i="8" s="1"/>
  <c r="Q32" i="8"/>
  <c r="R32" i="8" s="1"/>
  <c r="S32" i="8" s="1"/>
  <c r="T32" i="8" s="1"/>
  <c r="Q33" i="8"/>
  <c r="R33" i="8" s="1"/>
  <c r="S33" i="8" s="1"/>
  <c r="T33" i="8" s="1"/>
  <c r="Q34" i="8"/>
  <c r="R34" i="8" s="1"/>
  <c r="S34" i="8" s="1"/>
  <c r="T34" i="8" s="1"/>
  <c r="Q35" i="8"/>
  <c r="R35" i="8" s="1"/>
  <c r="S35" i="8" s="1"/>
  <c r="T35" i="8" s="1"/>
  <c r="Q36" i="8"/>
  <c r="R36" i="8" s="1"/>
  <c r="S36" i="8" s="1"/>
  <c r="T36" i="8" s="1"/>
  <c r="Q37" i="8"/>
  <c r="R37" i="8" s="1"/>
  <c r="S37" i="8" s="1"/>
  <c r="T37" i="8" s="1"/>
  <c r="Q38" i="8"/>
  <c r="R38" i="8" s="1"/>
  <c r="S38" i="8" s="1"/>
  <c r="T38" i="8" s="1"/>
  <c r="Q39" i="8"/>
  <c r="R39" i="8" s="1"/>
  <c r="S39" i="8" s="1"/>
  <c r="T39" i="8" s="1"/>
  <c r="Q40" i="8"/>
  <c r="R40" i="8" s="1"/>
  <c r="S40" i="8" s="1"/>
  <c r="T40" i="8" s="1"/>
  <c r="Q41" i="8"/>
  <c r="R41" i="8" s="1"/>
  <c r="S41" i="8" s="1"/>
  <c r="T41" i="8" s="1"/>
  <c r="Q42" i="8"/>
  <c r="R42" i="8" s="1"/>
  <c r="S42" i="8" s="1"/>
  <c r="T42" i="8" s="1"/>
  <c r="Q43" i="8"/>
  <c r="R43" i="8" s="1"/>
  <c r="S43" i="8" s="1"/>
  <c r="T43" i="8" s="1"/>
  <c r="Q44" i="8"/>
  <c r="R44" i="8" s="1"/>
  <c r="S44" i="8" s="1"/>
  <c r="T44" i="8" s="1"/>
  <c r="Q45" i="8"/>
  <c r="R45" i="8" s="1"/>
  <c r="S45" i="8" s="1"/>
  <c r="T45" i="8" s="1"/>
  <c r="Q46" i="8"/>
  <c r="R46" i="8" s="1"/>
  <c r="S46" i="8" s="1"/>
  <c r="T46" i="8" s="1"/>
  <c r="Q47" i="8"/>
  <c r="R47" i="8" s="1"/>
  <c r="S47" i="8" s="1"/>
  <c r="T47" i="8" s="1"/>
  <c r="Q48" i="8"/>
  <c r="R48" i="8" s="1"/>
  <c r="S48" i="8" s="1"/>
  <c r="T48" i="8" s="1"/>
  <c r="Q49" i="8"/>
  <c r="R49" i="8" s="1"/>
  <c r="S49" i="8" s="1"/>
  <c r="T49" i="8" s="1"/>
  <c r="Q50" i="8"/>
  <c r="R50" i="8" s="1"/>
  <c r="S50" i="8" s="1"/>
  <c r="T50" i="8" s="1"/>
  <c r="Q51" i="8"/>
  <c r="R51" i="8" s="1"/>
  <c r="S51" i="8" s="1"/>
  <c r="T51" i="8" s="1"/>
  <c r="Q52" i="8"/>
  <c r="R52" i="8" s="1"/>
  <c r="S52" i="8" s="1"/>
  <c r="T52" i="8" s="1"/>
  <c r="Q53" i="8"/>
  <c r="R53" i="8" s="1"/>
  <c r="S53" i="8" s="1"/>
  <c r="T53" i="8" s="1"/>
  <c r="Q54" i="8"/>
  <c r="R54" i="8" s="1"/>
  <c r="S54" i="8" s="1"/>
  <c r="T54" i="8" s="1"/>
  <c r="Q55" i="8"/>
  <c r="R55" i="8" s="1"/>
  <c r="S55" i="8" s="1"/>
  <c r="T55" i="8" s="1"/>
  <c r="Q56" i="8"/>
  <c r="R56" i="8" s="1"/>
  <c r="S56" i="8" s="1"/>
  <c r="T56" i="8" s="1"/>
  <c r="Q57" i="8"/>
  <c r="R57" i="8" s="1"/>
  <c r="S57" i="8" s="1"/>
  <c r="T57" i="8" s="1"/>
  <c r="Q58" i="8"/>
  <c r="R58" i="8" s="1"/>
  <c r="S58" i="8" s="1"/>
  <c r="T58" i="8" s="1"/>
  <c r="Q59" i="8"/>
  <c r="R59" i="8" s="1"/>
  <c r="S59" i="8" s="1"/>
  <c r="T59" i="8" s="1"/>
  <c r="Q60" i="8"/>
  <c r="R60" i="8" s="1"/>
  <c r="S60" i="8" s="1"/>
  <c r="T60" i="8" s="1"/>
  <c r="Q61" i="8"/>
  <c r="R61" i="8" s="1"/>
  <c r="S61" i="8" s="1"/>
  <c r="T61" i="8" s="1"/>
  <c r="Q62" i="8"/>
  <c r="R62" i="8" s="1"/>
  <c r="S62" i="8" s="1"/>
  <c r="T62" i="8" s="1"/>
  <c r="Q63" i="8"/>
  <c r="R63" i="8" s="1"/>
  <c r="S63" i="8" s="1"/>
  <c r="T63" i="8" s="1"/>
  <c r="Q64" i="8"/>
  <c r="R64" i="8" s="1"/>
  <c r="S64" i="8" s="1"/>
  <c r="T64" i="8" s="1"/>
  <c r="Q65" i="8"/>
  <c r="R65" i="8" s="1"/>
  <c r="S65" i="8" s="1"/>
  <c r="T65" i="8" s="1"/>
  <c r="Q66" i="8"/>
  <c r="R66" i="8" s="1"/>
  <c r="S66" i="8" s="1"/>
  <c r="T66" i="8" s="1"/>
  <c r="Q67" i="8"/>
  <c r="R67" i="8" s="1"/>
  <c r="S67" i="8" s="1"/>
  <c r="T67" i="8" s="1"/>
  <c r="Q68" i="8"/>
  <c r="R68" i="8" s="1"/>
  <c r="S68" i="8" s="1"/>
  <c r="T68" i="8" s="1"/>
  <c r="Q69" i="8"/>
  <c r="R69" i="8" s="1"/>
  <c r="S69" i="8" s="1"/>
  <c r="T69" i="8" s="1"/>
  <c r="Q70" i="8"/>
  <c r="R70" i="8" s="1"/>
  <c r="S70" i="8" s="1"/>
  <c r="T70" i="8" s="1"/>
  <c r="Q71" i="8"/>
  <c r="R71" i="8" s="1"/>
  <c r="S71" i="8" s="1"/>
  <c r="T71" i="8" s="1"/>
  <c r="Q72" i="8"/>
  <c r="R72" i="8" s="1"/>
  <c r="S72" i="8" s="1"/>
  <c r="T72" i="8" s="1"/>
  <c r="Q73" i="8"/>
  <c r="R73" i="8" s="1"/>
  <c r="S73" i="8" s="1"/>
  <c r="T73" i="8" s="1"/>
  <c r="Q74" i="8"/>
  <c r="R74" i="8" s="1"/>
  <c r="S74" i="8" s="1"/>
  <c r="T74" i="8" s="1"/>
  <c r="Q75" i="8"/>
  <c r="R75" i="8" s="1"/>
  <c r="S75" i="8" s="1"/>
  <c r="T75" i="8" s="1"/>
  <c r="Q76" i="8"/>
  <c r="R76" i="8" s="1"/>
  <c r="S76" i="8" s="1"/>
  <c r="T76" i="8" s="1"/>
  <c r="Q77" i="8"/>
  <c r="R77" i="8" s="1"/>
  <c r="S77" i="8" s="1"/>
  <c r="T77" i="8" s="1"/>
  <c r="Q78" i="8"/>
  <c r="R78" i="8" s="1"/>
  <c r="S78" i="8" s="1"/>
  <c r="T78" i="8" s="1"/>
  <c r="Q79" i="8"/>
  <c r="R79" i="8" s="1"/>
  <c r="S79" i="8" s="1"/>
  <c r="T79" i="8" s="1"/>
  <c r="Q80" i="8"/>
  <c r="R80" i="8" s="1"/>
  <c r="S80" i="8" s="1"/>
  <c r="T80" i="8" s="1"/>
  <c r="Q81" i="8"/>
  <c r="R81" i="8" s="1"/>
  <c r="S81" i="8" s="1"/>
  <c r="T81" i="8" s="1"/>
  <c r="Q82" i="8"/>
  <c r="R82" i="8" s="1"/>
  <c r="S82" i="8" s="1"/>
  <c r="T82" i="8" s="1"/>
  <c r="Q83" i="8"/>
  <c r="R83" i="8" s="1"/>
  <c r="S83" i="8" s="1"/>
  <c r="T83" i="8" s="1"/>
  <c r="Q84" i="8"/>
  <c r="R84" i="8" s="1"/>
  <c r="S84" i="8" s="1"/>
  <c r="T84" i="8" s="1"/>
  <c r="Q85" i="8"/>
  <c r="R85" i="8" s="1"/>
  <c r="S85" i="8" s="1"/>
  <c r="T85" i="8" s="1"/>
  <c r="Q86" i="8"/>
  <c r="R86" i="8" s="1"/>
  <c r="S86" i="8" s="1"/>
  <c r="T86" i="8" s="1"/>
  <c r="Q87" i="8"/>
  <c r="R87" i="8" s="1"/>
  <c r="S87" i="8" s="1"/>
  <c r="T87" i="8" s="1"/>
  <c r="Q88" i="8"/>
  <c r="R88" i="8" s="1"/>
  <c r="S88" i="8" s="1"/>
  <c r="T88" i="8" s="1"/>
  <c r="Q89" i="8"/>
  <c r="R89" i="8" s="1"/>
  <c r="S89" i="8" s="1"/>
  <c r="T89" i="8" s="1"/>
  <c r="Q90" i="8"/>
  <c r="R90" i="8" s="1"/>
  <c r="S90" i="8" s="1"/>
  <c r="T90" i="8" s="1"/>
  <c r="Q91" i="8"/>
  <c r="R91" i="8" s="1"/>
  <c r="S91" i="8" s="1"/>
  <c r="T91" i="8" s="1"/>
  <c r="Q92" i="8"/>
  <c r="R92" i="8" s="1"/>
  <c r="S92" i="8" s="1"/>
  <c r="T92" i="8" s="1"/>
  <c r="Q93" i="8"/>
  <c r="R93" i="8" s="1"/>
  <c r="S93" i="8" s="1"/>
  <c r="T93" i="8" s="1"/>
  <c r="Q94" i="8"/>
  <c r="R94" i="8" s="1"/>
  <c r="S94" i="8" s="1"/>
  <c r="T94" i="8" s="1"/>
  <c r="Q95" i="8"/>
  <c r="R95" i="8" s="1"/>
  <c r="S95" i="8" s="1"/>
  <c r="T95" i="8" s="1"/>
  <c r="Q96" i="8"/>
  <c r="R96" i="8" s="1"/>
  <c r="S96" i="8" s="1"/>
  <c r="T96" i="8" s="1"/>
  <c r="Q97" i="8"/>
  <c r="R97" i="8" s="1"/>
  <c r="S97" i="8" s="1"/>
  <c r="T97" i="8" s="1"/>
  <c r="Q98" i="8"/>
  <c r="R98" i="8" s="1"/>
  <c r="S98" i="8" s="1"/>
  <c r="T98" i="8" s="1"/>
  <c r="Q99" i="8"/>
  <c r="R99" i="8" s="1"/>
  <c r="S99" i="8" s="1"/>
  <c r="T99" i="8" s="1"/>
  <c r="Q100" i="8"/>
  <c r="R100" i="8" s="1"/>
  <c r="S100" i="8" s="1"/>
  <c r="T100" i="8" s="1"/>
  <c r="Q101" i="8"/>
  <c r="R101" i="8" s="1"/>
  <c r="S101" i="8" s="1"/>
  <c r="T101" i="8" s="1"/>
  <c r="Q102" i="8"/>
  <c r="R102" i="8" s="1"/>
  <c r="S102" i="8" s="1"/>
  <c r="T102" i="8" s="1"/>
  <c r="Q103" i="8"/>
  <c r="R103" i="8" s="1"/>
  <c r="S103" i="8" s="1"/>
  <c r="T103" i="8" s="1"/>
  <c r="Q104" i="8"/>
  <c r="R104" i="8" s="1"/>
  <c r="S104" i="8" s="1"/>
  <c r="T104" i="8" s="1"/>
  <c r="Q105" i="8"/>
  <c r="R105" i="8" s="1"/>
  <c r="S105" i="8" s="1"/>
  <c r="T105" i="8" s="1"/>
  <c r="Q106" i="8"/>
  <c r="R106" i="8" s="1"/>
  <c r="S106" i="8" s="1"/>
  <c r="T106" i="8" s="1"/>
  <c r="Q107" i="8"/>
  <c r="R107" i="8" s="1"/>
  <c r="S107" i="8" s="1"/>
  <c r="T107" i="8" s="1"/>
  <c r="Q108" i="8"/>
  <c r="R108" i="8" s="1"/>
  <c r="S108" i="8" s="1"/>
  <c r="T108" i="8" s="1"/>
  <c r="Q109" i="8"/>
  <c r="R109" i="8" s="1"/>
  <c r="S109" i="8" s="1"/>
  <c r="T109" i="8" s="1"/>
  <c r="Q110" i="8"/>
  <c r="R110" i="8" s="1"/>
  <c r="S110" i="8" s="1"/>
  <c r="T110" i="8" s="1"/>
  <c r="Q111" i="8"/>
  <c r="R111" i="8" s="1"/>
  <c r="S111" i="8" s="1"/>
  <c r="T111" i="8" s="1"/>
  <c r="Q112" i="8"/>
  <c r="R112" i="8" s="1"/>
  <c r="S112" i="8" s="1"/>
  <c r="T112" i="8" s="1"/>
  <c r="Q113" i="8"/>
  <c r="R113" i="8" s="1"/>
  <c r="S113" i="8" s="1"/>
  <c r="T113" i="8" s="1"/>
  <c r="Q114" i="8"/>
  <c r="R114" i="8" s="1"/>
  <c r="S114" i="8" s="1"/>
  <c r="T114" i="8" s="1"/>
  <c r="Q115" i="8"/>
  <c r="R115" i="8" s="1"/>
  <c r="S115" i="8" s="1"/>
  <c r="T115" i="8" s="1"/>
  <c r="Q116" i="8"/>
  <c r="R116" i="8" s="1"/>
  <c r="S116" i="8" s="1"/>
  <c r="T116" i="8" s="1"/>
  <c r="Q117" i="8"/>
  <c r="R117" i="8" s="1"/>
  <c r="S117" i="8" s="1"/>
  <c r="T117" i="8" s="1"/>
  <c r="Q118" i="8"/>
  <c r="R118" i="8" s="1"/>
  <c r="S118" i="8" s="1"/>
  <c r="T118" i="8" s="1"/>
  <c r="Q119" i="8"/>
  <c r="R119" i="8" s="1"/>
  <c r="S119" i="8" s="1"/>
  <c r="T119" i="8" s="1"/>
  <c r="Q120" i="8"/>
  <c r="R120" i="8" s="1"/>
  <c r="S120" i="8" s="1"/>
  <c r="T120" i="8" s="1"/>
  <c r="Q121" i="8"/>
  <c r="R121" i="8" s="1"/>
  <c r="S121" i="8" s="1"/>
  <c r="T121" i="8" s="1"/>
  <c r="Q122" i="8"/>
  <c r="R122" i="8" s="1"/>
  <c r="S122" i="8" s="1"/>
  <c r="T122" i="8" s="1"/>
  <c r="Q123" i="8"/>
  <c r="R123" i="8" s="1"/>
  <c r="S123" i="8" s="1"/>
  <c r="T123" i="8" s="1"/>
  <c r="Q124" i="8"/>
  <c r="R124" i="8" s="1"/>
  <c r="S124" i="8" s="1"/>
  <c r="T124" i="8" s="1"/>
  <c r="Q125" i="8"/>
  <c r="R125" i="8" s="1"/>
  <c r="S125" i="8" s="1"/>
  <c r="T125" i="8" s="1"/>
  <c r="Q126" i="8"/>
  <c r="R126" i="8" s="1"/>
  <c r="S126" i="8" s="1"/>
  <c r="T126" i="8" s="1"/>
  <c r="Q127" i="8"/>
  <c r="R127" i="8" s="1"/>
  <c r="S127" i="8" s="1"/>
  <c r="T127" i="8" s="1"/>
  <c r="Q128" i="8"/>
  <c r="R128" i="8" s="1"/>
  <c r="S128" i="8" s="1"/>
  <c r="T128" i="8" s="1"/>
  <c r="Q129" i="8"/>
  <c r="R129" i="8" s="1"/>
  <c r="S129" i="8" s="1"/>
  <c r="T129" i="8" s="1"/>
  <c r="Q130" i="8"/>
  <c r="R130" i="8" s="1"/>
  <c r="S130" i="8" s="1"/>
  <c r="T130" i="8" s="1"/>
  <c r="Q131" i="8"/>
  <c r="R131" i="8" s="1"/>
  <c r="S131" i="8" s="1"/>
  <c r="T131" i="8" s="1"/>
  <c r="Q132" i="8"/>
  <c r="R132" i="8" s="1"/>
  <c r="S132" i="8" s="1"/>
  <c r="T132" i="8" s="1"/>
  <c r="Q133" i="8"/>
  <c r="R133" i="8" s="1"/>
  <c r="S133" i="8" s="1"/>
  <c r="T133" i="8" s="1"/>
  <c r="Q134" i="8"/>
  <c r="R134" i="8" s="1"/>
  <c r="S134" i="8" s="1"/>
  <c r="T134" i="8" s="1"/>
  <c r="Q135" i="8"/>
  <c r="R135" i="8" s="1"/>
  <c r="S135" i="8" s="1"/>
  <c r="T135" i="8" s="1"/>
  <c r="Q136" i="8"/>
  <c r="R136" i="8" s="1"/>
  <c r="S136" i="8" s="1"/>
  <c r="T136" i="8" s="1"/>
  <c r="Q137" i="8"/>
  <c r="R137" i="8" s="1"/>
  <c r="S137" i="8" s="1"/>
  <c r="T137" i="8" s="1"/>
  <c r="Q138" i="8"/>
  <c r="R138" i="8" s="1"/>
  <c r="S138" i="8" s="1"/>
  <c r="T138" i="8" s="1"/>
  <c r="Q139" i="8"/>
  <c r="R139" i="8" s="1"/>
  <c r="S139" i="8" s="1"/>
  <c r="T139" i="8" s="1"/>
  <c r="Q140" i="8"/>
  <c r="R140" i="8" s="1"/>
  <c r="S140" i="8" s="1"/>
  <c r="T140" i="8" s="1"/>
  <c r="Q141" i="8"/>
  <c r="R141" i="8" s="1"/>
  <c r="S141" i="8" s="1"/>
  <c r="T141" i="8" s="1"/>
  <c r="Q142" i="8"/>
  <c r="R142" i="8" s="1"/>
  <c r="S142" i="8" s="1"/>
  <c r="T142" i="8" s="1"/>
  <c r="Q143" i="8"/>
  <c r="R143" i="8" s="1"/>
  <c r="S143" i="8" s="1"/>
  <c r="T143" i="8" s="1"/>
  <c r="Q144" i="8"/>
  <c r="R144" i="8" s="1"/>
  <c r="S144" i="8" s="1"/>
  <c r="T144" i="8" s="1"/>
  <c r="Q145" i="8"/>
  <c r="R145" i="8" s="1"/>
  <c r="S145" i="8" s="1"/>
  <c r="T145" i="8" s="1"/>
  <c r="Q146" i="8"/>
  <c r="R146" i="8" s="1"/>
  <c r="S146" i="8" s="1"/>
  <c r="T146" i="8" s="1"/>
  <c r="Q147" i="8"/>
  <c r="R147" i="8" s="1"/>
  <c r="S147" i="8" s="1"/>
  <c r="T147" i="8" s="1"/>
  <c r="Q148" i="8"/>
  <c r="R148" i="8" s="1"/>
  <c r="S148" i="8" s="1"/>
  <c r="T148" i="8" s="1"/>
  <c r="Q149" i="8"/>
  <c r="R149" i="8" s="1"/>
  <c r="S149" i="8" s="1"/>
  <c r="T149" i="8" s="1"/>
  <c r="Q150" i="8"/>
  <c r="R150" i="8" s="1"/>
  <c r="S150" i="8" s="1"/>
  <c r="T150" i="8" s="1"/>
  <c r="Q151" i="8"/>
  <c r="R151" i="8" s="1"/>
  <c r="S151" i="8" s="1"/>
  <c r="T151" i="8" s="1"/>
  <c r="Q152" i="8"/>
  <c r="R152" i="8" s="1"/>
  <c r="S152" i="8" s="1"/>
  <c r="T152" i="8" s="1"/>
  <c r="Q153" i="8"/>
  <c r="R153" i="8" s="1"/>
  <c r="S153" i="8" s="1"/>
  <c r="T153" i="8" s="1"/>
  <c r="Q154" i="8"/>
  <c r="R154" i="8" s="1"/>
  <c r="S154" i="8" s="1"/>
  <c r="T154" i="8" s="1"/>
  <c r="Q155" i="8"/>
  <c r="R155" i="8" s="1"/>
  <c r="S155" i="8" s="1"/>
  <c r="T155" i="8" s="1"/>
  <c r="Q156" i="8"/>
  <c r="R156" i="8" s="1"/>
  <c r="S156" i="8" s="1"/>
  <c r="T156" i="8" s="1"/>
  <c r="Q157" i="8"/>
  <c r="R157" i="8" s="1"/>
  <c r="S157" i="8" s="1"/>
  <c r="T157" i="8" s="1"/>
  <c r="Q158" i="8"/>
  <c r="R158" i="8" s="1"/>
  <c r="S158" i="8" s="1"/>
  <c r="T158" i="8" s="1"/>
  <c r="Q159" i="8"/>
  <c r="R159" i="8" s="1"/>
  <c r="S159" i="8" s="1"/>
  <c r="T159" i="8" s="1"/>
  <c r="Q160" i="8"/>
  <c r="R160" i="8" s="1"/>
  <c r="S160" i="8" s="1"/>
  <c r="T160" i="8" s="1"/>
  <c r="Q161" i="8"/>
  <c r="R161" i="8" s="1"/>
  <c r="S161" i="8" s="1"/>
  <c r="T161" i="8" s="1"/>
  <c r="Q162" i="8"/>
  <c r="R162" i="8" s="1"/>
  <c r="S162" i="8" s="1"/>
  <c r="T162" i="8" s="1"/>
  <c r="Q163" i="8"/>
  <c r="R163" i="8" s="1"/>
  <c r="S163" i="8" s="1"/>
  <c r="T163" i="8" s="1"/>
  <c r="Q164" i="8"/>
  <c r="R164" i="8" s="1"/>
  <c r="S164" i="8" s="1"/>
  <c r="T164" i="8" s="1"/>
  <c r="Q165" i="8"/>
  <c r="R165" i="8" s="1"/>
  <c r="S165" i="8" s="1"/>
  <c r="T165" i="8" s="1"/>
  <c r="Q166" i="8"/>
  <c r="R166" i="8" s="1"/>
  <c r="S166" i="8" s="1"/>
  <c r="T166" i="8" s="1"/>
  <c r="Q167" i="8"/>
  <c r="R167" i="8" s="1"/>
  <c r="S167" i="8" s="1"/>
  <c r="T167" i="8" s="1"/>
  <c r="Q168" i="8"/>
  <c r="R168" i="8" s="1"/>
  <c r="S168" i="8" s="1"/>
  <c r="T168" i="8" s="1"/>
  <c r="Q169" i="8"/>
  <c r="R169" i="8" s="1"/>
  <c r="S169" i="8" s="1"/>
  <c r="T169" i="8" s="1"/>
  <c r="Q170" i="8"/>
  <c r="R170" i="8" s="1"/>
  <c r="S170" i="8" s="1"/>
  <c r="T170" i="8" s="1"/>
  <c r="Q171" i="8"/>
  <c r="R171" i="8" s="1"/>
  <c r="S171" i="8" s="1"/>
  <c r="T171" i="8" s="1"/>
  <c r="Q172" i="8"/>
  <c r="R172" i="8" s="1"/>
  <c r="S172" i="8" s="1"/>
  <c r="T172" i="8" s="1"/>
  <c r="Q173" i="8"/>
  <c r="R173" i="8" s="1"/>
  <c r="S173" i="8" s="1"/>
  <c r="T173" i="8" s="1"/>
  <c r="Q174" i="8"/>
  <c r="R174" i="8" s="1"/>
  <c r="S174" i="8" s="1"/>
  <c r="T174" i="8" s="1"/>
  <c r="Q175" i="8"/>
  <c r="R175" i="8" s="1"/>
  <c r="S175" i="8" s="1"/>
  <c r="T175" i="8" s="1"/>
  <c r="Q176" i="8"/>
  <c r="R176" i="8" s="1"/>
  <c r="S176" i="8" s="1"/>
  <c r="T176" i="8" s="1"/>
  <c r="Q177" i="8"/>
  <c r="R177" i="8" s="1"/>
  <c r="S177" i="8" s="1"/>
  <c r="T177" i="8" s="1"/>
  <c r="Q178" i="8"/>
  <c r="R178" i="8" s="1"/>
  <c r="S178" i="8" s="1"/>
  <c r="T178" i="8" s="1"/>
  <c r="Q179" i="8"/>
  <c r="R179" i="8" s="1"/>
  <c r="S179" i="8" s="1"/>
  <c r="T179" i="8" s="1"/>
  <c r="Q180" i="8"/>
  <c r="R180" i="8" s="1"/>
  <c r="S180" i="8" s="1"/>
  <c r="T180" i="8" s="1"/>
  <c r="Q181" i="8"/>
  <c r="R181" i="8" s="1"/>
  <c r="S181" i="8" s="1"/>
  <c r="T181" i="8" s="1"/>
  <c r="Q182" i="8"/>
  <c r="R182" i="8" s="1"/>
  <c r="S182" i="8" s="1"/>
  <c r="T182" i="8" s="1"/>
  <c r="Q183" i="8"/>
  <c r="R183" i="8" s="1"/>
  <c r="S183" i="8" s="1"/>
  <c r="T183" i="8" s="1"/>
  <c r="Q184" i="8"/>
  <c r="R184" i="8" s="1"/>
  <c r="S184" i="8" s="1"/>
  <c r="T184" i="8" s="1"/>
  <c r="Q185" i="8"/>
  <c r="R185" i="8" s="1"/>
  <c r="S185" i="8" s="1"/>
  <c r="T185" i="8" s="1"/>
  <c r="Q186" i="8"/>
  <c r="R186" i="8" s="1"/>
  <c r="S186" i="8" s="1"/>
  <c r="T186" i="8" s="1"/>
  <c r="Q187" i="8"/>
  <c r="R187" i="8" s="1"/>
  <c r="S187" i="8" s="1"/>
  <c r="T187" i="8" s="1"/>
  <c r="Q188" i="8"/>
  <c r="R188" i="8" s="1"/>
  <c r="S188" i="8" s="1"/>
  <c r="T188" i="8" s="1"/>
  <c r="Q189" i="8"/>
  <c r="R189" i="8" s="1"/>
  <c r="S189" i="8" s="1"/>
  <c r="T189" i="8" s="1"/>
  <c r="Q190" i="8"/>
  <c r="R190" i="8" s="1"/>
  <c r="S190" i="8" s="1"/>
  <c r="T190" i="8" s="1"/>
  <c r="Q191" i="8"/>
  <c r="R191" i="8" s="1"/>
  <c r="S191" i="8" s="1"/>
  <c r="T191" i="8" s="1"/>
  <c r="Q192" i="8"/>
  <c r="R192" i="8" s="1"/>
  <c r="S192" i="8" s="1"/>
  <c r="T192" i="8" s="1"/>
  <c r="Q193" i="8"/>
  <c r="R193" i="8" s="1"/>
  <c r="S193" i="8" s="1"/>
  <c r="T193" i="8" s="1"/>
  <c r="Q194" i="8"/>
  <c r="R194" i="8" s="1"/>
  <c r="S194" i="8" s="1"/>
  <c r="T194" i="8" s="1"/>
  <c r="Q195" i="8"/>
  <c r="R195" i="8" s="1"/>
  <c r="S195" i="8" s="1"/>
  <c r="T195" i="8" s="1"/>
  <c r="Q196" i="8"/>
  <c r="R196" i="8" s="1"/>
  <c r="S196" i="8" s="1"/>
  <c r="T196" i="8" s="1"/>
  <c r="Q197" i="8"/>
  <c r="R197" i="8" s="1"/>
  <c r="S197" i="8" s="1"/>
  <c r="T197" i="8" s="1"/>
  <c r="Q198" i="8"/>
  <c r="R198" i="8" s="1"/>
  <c r="S198" i="8" s="1"/>
  <c r="T198" i="8" s="1"/>
  <c r="Q199" i="8"/>
  <c r="R199" i="8" s="1"/>
  <c r="S199" i="8" s="1"/>
  <c r="T199" i="8" s="1"/>
  <c r="Q200" i="8"/>
  <c r="R200" i="8" s="1"/>
  <c r="S200" i="8" s="1"/>
  <c r="T200" i="8" s="1"/>
  <c r="Q201" i="8"/>
  <c r="R201" i="8" s="1"/>
  <c r="S201" i="8" s="1"/>
  <c r="T201" i="8" s="1"/>
  <c r="Q202" i="8"/>
  <c r="R202" i="8" s="1"/>
  <c r="S202" i="8" s="1"/>
  <c r="T202" i="8" s="1"/>
  <c r="Q203" i="8"/>
  <c r="R203" i="8" s="1"/>
  <c r="S203" i="8" s="1"/>
  <c r="T203" i="8" s="1"/>
  <c r="Q204" i="8"/>
  <c r="R204" i="8" s="1"/>
  <c r="S204" i="8" s="1"/>
  <c r="T204" i="8" s="1"/>
  <c r="Q205" i="8"/>
  <c r="R205" i="8" s="1"/>
  <c r="S205" i="8" s="1"/>
  <c r="T205" i="8" s="1"/>
  <c r="Q206" i="8"/>
  <c r="R206" i="8" s="1"/>
  <c r="S206" i="8" s="1"/>
  <c r="T206" i="8" s="1"/>
  <c r="Q207" i="8"/>
  <c r="R207" i="8" s="1"/>
  <c r="S207" i="8" s="1"/>
  <c r="T207" i="8" s="1"/>
  <c r="Q208" i="8"/>
  <c r="R208" i="8" s="1"/>
  <c r="S208" i="8" s="1"/>
  <c r="T208" i="8" s="1"/>
  <c r="Q209" i="8"/>
  <c r="R209" i="8" s="1"/>
  <c r="S209" i="8" s="1"/>
  <c r="T209" i="8" s="1"/>
  <c r="Q210" i="8"/>
  <c r="R210" i="8" s="1"/>
  <c r="S210" i="8" s="1"/>
  <c r="T210" i="8" s="1"/>
  <c r="Q211" i="8"/>
  <c r="R211" i="8" s="1"/>
  <c r="S211" i="8" s="1"/>
  <c r="T211" i="8" s="1"/>
  <c r="Q212" i="8"/>
  <c r="R212" i="8" s="1"/>
  <c r="S212" i="8" s="1"/>
  <c r="T212" i="8" s="1"/>
  <c r="Q213" i="8"/>
  <c r="R213" i="8" s="1"/>
  <c r="S213" i="8" s="1"/>
  <c r="T213" i="8" s="1"/>
  <c r="Q214" i="8"/>
  <c r="R214" i="8" s="1"/>
  <c r="S214" i="8" s="1"/>
  <c r="T214" i="8" s="1"/>
  <c r="Q215" i="8"/>
  <c r="R215" i="8" s="1"/>
  <c r="S215" i="8" s="1"/>
  <c r="T215" i="8" s="1"/>
  <c r="Q216" i="8"/>
  <c r="R216" i="8" s="1"/>
  <c r="S216" i="8" s="1"/>
  <c r="T216" i="8" s="1"/>
  <c r="Q217" i="8"/>
  <c r="R217" i="8" s="1"/>
  <c r="S217" i="8" s="1"/>
  <c r="T217" i="8" s="1"/>
  <c r="Q218" i="8"/>
  <c r="R218" i="8" s="1"/>
  <c r="S218" i="8" s="1"/>
  <c r="T218" i="8" s="1"/>
  <c r="Q219" i="8"/>
  <c r="R219" i="8" s="1"/>
  <c r="S219" i="8" s="1"/>
  <c r="T219" i="8" s="1"/>
  <c r="Q220" i="8"/>
  <c r="R220" i="8" s="1"/>
  <c r="S220" i="8" s="1"/>
  <c r="T220" i="8" s="1"/>
  <c r="Q221" i="8"/>
  <c r="R221" i="8" s="1"/>
  <c r="S221" i="8" s="1"/>
  <c r="T221" i="8" s="1"/>
  <c r="Q222" i="8"/>
  <c r="R222" i="8" s="1"/>
  <c r="S222" i="8" s="1"/>
  <c r="T222" i="8" s="1"/>
  <c r="Q223" i="8"/>
  <c r="R223" i="8" s="1"/>
  <c r="S223" i="8" s="1"/>
  <c r="T223" i="8" s="1"/>
  <c r="Q224" i="8"/>
  <c r="R224" i="8" s="1"/>
  <c r="S224" i="8" s="1"/>
  <c r="T224" i="8" s="1"/>
  <c r="Q225" i="8"/>
  <c r="R225" i="8" s="1"/>
  <c r="S225" i="8" s="1"/>
  <c r="T225" i="8" s="1"/>
  <c r="Q226" i="8"/>
  <c r="R226" i="8" s="1"/>
  <c r="S226" i="8" s="1"/>
  <c r="T226" i="8" s="1"/>
  <c r="Q227" i="8"/>
  <c r="R227" i="8" s="1"/>
  <c r="S227" i="8" s="1"/>
  <c r="T227" i="8" s="1"/>
  <c r="Q228" i="8"/>
  <c r="R228" i="8" s="1"/>
  <c r="S228" i="8" s="1"/>
  <c r="T228" i="8" s="1"/>
  <c r="Q229" i="8"/>
  <c r="R229" i="8" s="1"/>
  <c r="S229" i="8" s="1"/>
  <c r="T229" i="8" s="1"/>
  <c r="Q230" i="8"/>
  <c r="R230" i="8" s="1"/>
  <c r="S230" i="8" s="1"/>
  <c r="T230" i="8" s="1"/>
  <c r="Q231" i="8"/>
  <c r="R231" i="8" s="1"/>
  <c r="S231" i="8" s="1"/>
  <c r="T231" i="8" s="1"/>
  <c r="Q232" i="8"/>
  <c r="R232" i="8" s="1"/>
  <c r="S232" i="8" s="1"/>
  <c r="T232" i="8" s="1"/>
  <c r="Q233" i="8"/>
  <c r="R233" i="8" s="1"/>
  <c r="S233" i="8" s="1"/>
  <c r="T233" i="8" s="1"/>
  <c r="Q234" i="8"/>
  <c r="R234" i="8" s="1"/>
  <c r="S234" i="8" s="1"/>
  <c r="T234" i="8" s="1"/>
  <c r="Q235" i="8"/>
  <c r="R235" i="8" s="1"/>
  <c r="S235" i="8" s="1"/>
  <c r="T235" i="8" s="1"/>
  <c r="Q236" i="8"/>
  <c r="R236" i="8" s="1"/>
  <c r="S236" i="8" s="1"/>
  <c r="T236" i="8" s="1"/>
  <c r="Q237" i="8"/>
  <c r="R237" i="8" s="1"/>
  <c r="S237" i="8" s="1"/>
  <c r="T237" i="8" s="1"/>
  <c r="Q238" i="8"/>
  <c r="R238" i="8" s="1"/>
  <c r="S238" i="8" s="1"/>
  <c r="T238" i="8" s="1"/>
  <c r="Q239" i="8"/>
  <c r="R239" i="8" s="1"/>
  <c r="S239" i="8" s="1"/>
  <c r="T239" i="8" s="1"/>
  <c r="Q240" i="8"/>
  <c r="R240" i="8" s="1"/>
  <c r="S240" i="8" s="1"/>
  <c r="T240" i="8" s="1"/>
  <c r="Q241" i="8"/>
  <c r="R241" i="8" s="1"/>
  <c r="S241" i="8" s="1"/>
  <c r="T241" i="8" s="1"/>
  <c r="Q242" i="8"/>
  <c r="R242" i="8" s="1"/>
  <c r="S242" i="8" s="1"/>
  <c r="T242" i="8" s="1"/>
  <c r="Q243" i="8"/>
  <c r="R243" i="8" s="1"/>
  <c r="S243" i="8" s="1"/>
  <c r="T243" i="8" s="1"/>
  <c r="Q244" i="8"/>
  <c r="R244" i="8" s="1"/>
  <c r="S244" i="8" s="1"/>
  <c r="T244" i="8" s="1"/>
  <c r="Q245" i="8"/>
  <c r="R245" i="8" s="1"/>
  <c r="S245" i="8" s="1"/>
  <c r="T245" i="8" s="1"/>
  <c r="Q246" i="8"/>
  <c r="R246" i="8" s="1"/>
  <c r="S246" i="8" s="1"/>
  <c r="T246" i="8" s="1"/>
  <c r="Q247" i="8"/>
  <c r="R247" i="8" s="1"/>
  <c r="S247" i="8" s="1"/>
  <c r="T247" i="8" s="1"/>
  <c r="Q248" i="8"/>
  <c r="R248" i="8" s="1"/>
  <c r="S248" i="8" s="1"/>
  <c r="T248" i="8" s="1"/>
  <c r="Q249" i="8"/>
  <c r="R249" i="8" s="1"/>
  <c r="S249" i="8" s="1"/>
  <c r="T249" i="8" s="1"/>
  <c r="Q250" i="8"/>
  <c r="R250" i="8" s="1"/>
  <c r="S250" i="8" s="1"/>
  <c r="T250" i="8" s="1"/>
  <c r="Q251" i="8"/>
  <c r="R251" i="8" s="1"/>
  <c r="S251" i="8" s="1"/>
  <c r="T251" i="8" s="1"/>
  <c r="Q252" i="8"/>
  <c r="R252" i="8" s="1"/>
  <c r="S252" i="8" s="1"/>
  <c r="T252" i="8" s="1"/>
  <c r="Q253" i="8"/>
  <c r="R253" i="8" s="1"/>
  <c r="S253" i="8" s="1"/>
  <c r="T253" i="8" s="1"/>
  <c r="Q254" i="8"/>
  <c r="R254" i="8" s="1"/>
  <c r="S254" i="8" s="1"/>
  <c r="T254" i="8" s="1"/>
  <c r="Q255" i="8"/>
  <c r="R255" i="8" s="1"/>
  <c r="S255" i="8" s="1"/>
  <c r="T255" i="8" s="1"/>
  <c r="Q256" i="8"/>
  <c r="R256" i="8" s="1"/>
  <c r="S256" i="8" s="1"/>
  <c r="T256" i="8" s="1"/>
  <c r="Q257" i="8"/>
  <c r="R257" i="8" s="1"/>
  <c r="S257" i="8" s="1"/>
  <c r="T257" i="8" s="1"/>
  <c r="Q258" i="8"/>
  <c r="R258" i="8" s="1"/>
  <c r="S258" i="8" s="1"/>
  <c r="T258" i="8" s="1"/>
  <c r="Q259" i="8"/>
  <c r="R259" i="8" s="1"/>
  <c r="S259" i="8" s="1"/>
  <c r="T259" i="8" s="1"/>
  <c r="Q260" i="8"/>
  <c r="R260" i="8" s="1"/>
  <c r="S260" i="8" s="1"/>
  <c r="T260" i="8" s="1"/>
  <c r="Q261" i="8"/>
  <c r="R261" i="8" s="1"/>
  <c r="S261" i="8" s="1"/>
  <c r="T261" i="8" s="1"/>
  <c r="Q262" i="8"/>
  <c r="R262" i="8" s="1"/>
  <c r="S262" i="8" s="1"/>
  <c r="T262" i="8" s="1"/>
  <c r="Q263" i="8"/>
  <c r="R263" i="8" s="1"/>
  <c r="S263" i="8" s="1"/>
  <c r="T263" i="8" s="1"/>
  <c r="Q264" i="8"/>
  <c r="R264" i="8" s="1"/>
  <c r="S264" i="8" s="1"/>
  <c r="T264" i="8" s="1"/>
  <c r="Q265" i="8"/>
  <c r="R265" i="8" s="1"/>
  <c r="S265" i="8" s="1"/>
  <c r="T265" i="8" s="1"/>
  <c r="Q266" i="8"/>
  <c r="R266" i="8" s="1"/>
  <c r="S266" i="8" s="1"/>
  <c r="T266" i="8" s="1"/>
  <c r="Q267" i="8"/>
  <c r="R267" i="8" s="1"/>
  <c r="S267" i="8" s="1"/>
  <c r="T267" i="8" s="1"/>
  <c r="Q268" i="8"/>
  <c r="R268" i="8" s="1"/>
  <c r="S268" i="8" s="1"/>
  <c r="T268" i="8" s="1"/>
  <c r="Q269" i="8"/>
  <c r="R269" i="8" s="1"/>
  <c r="S269" i="8" s="1"/>
  <c r="T269" i="8" s="1"/>
  <c r="Q270" i="8"/>
  <c r="R270" i="8" s="1"/>
  <c r="S270" i="8" s="1"/>
  <c r="T270" i="8" s="1"/>
  <c r="Q271" i="8"/>
  <c r="R271" i="8" s="1"/>
  <c r="S271" i="8" s="1"/>
  <c r="T271" i="8" s="1"/>
  <c r="Q272" i="8"/>
  <c r="R272" i="8" s="1"/>
  <c r="S272" i="8" s="1"/>
  <c r="T272" i="8" s="1"/>
  <c r="Q273" i="8"/>
  <c r="R273" i="8" s="1"/>
  <c r="S273" i="8" s="1"/>
  <c r="T273" i="8" s="1"/>
  <c r="Q274" i="8"/>
  <c r="R274" i="8" s="1"/>
  <c r="S274" i="8" s="1"/>
  <c r="T274" i="8" s="1"/>
  <c r="Q275" i="8"/>
  <c r="R275" i="8" s="1"/>
  <c r="S275" i="8" s="1"/>
  <c r="T275" i="8" s="1"/>
  <c r="Q276" i="8"/>
  <c r="R276" i="8" s="1"/>
  <c r="S276" i="8" s="1"/>
  <c r="T276" i="8" s="1"/>
  <c r="Q277" i="8"/>
  <c r="R277" i="8" s="1"/>
  <c r="S277" i="8" s="1"/>
  <c r="T277" i="8" s="1"/>
  <c r="Q278" i="8"/>
  <c r="R278" i="8" s="1"/>
  <c r="S278" i="8" s="1"/>
  <c r="T278" i="8" s="1"/>
  <c r="Q279" i="8"/>
  <c r="R279" i="8" s="1"/>
  <c r="S279" i="8" s="1"/>
  <c r="T279" i="8" s="1"/>
  <c r="Q280" i="8"/>
  <c r="R280" i="8" s="1"/>
  <c r="S280" i="8" s="1"/>
  <c r="T280" i="8" s="1"/>
  <c r="Q281" i="8"/>
  <c r="R281" i="8" s="1"/>
  <c r="S281" i="8" s="1"/>
  <c r="T281" i="8" s="1"/>
  <c r="Q282" i="8"/>
  <c r="R282" i="8" s="1"/>
  <c r="S282" i="8" s="1"/>
  <c r="T282" i="8" s="1"/>
  <c r="Q283" i="8"/>
  <c r="R283" i="8" s="1"/>
  <c r="S283" i="8" s="1"/>
  <c r="T283" i="8" s="1"/>
  <c r="Q284" i="8"/>
  <c r="R284" i="8" s="1"/>
  <c r="S284" i="8" s="1"/>
  <c r="T284" i="8" s="1"/>
  <c r="Q285" i="8"/>
  <c r="R285" i="8" s="1"/>
  <c r="S285" i="8" s="1"/>
  <c r="T285" i="8" s="1"/>
  <c r="Q286" i="8"/>
  <c r="R286" i="8" s="1"/>
  <c r="S286" i="8" s="1"/>
  <c r="T286" i="8" s="1"/>
  <c r="Q287" i="8"/>
  <c r="R287" i="8" s="1"/>
  <c r="S287" i="8" s="1"/>
  <c r="T287" i="8" s="1"/>
  <c r="Q288" i="8"/>
  <c r="R288" i="8" s="1"/>
  <c r="S288" i="8" s="1"/>
  <c r="T288" i="8" s="1"/>
  <c r="Q289" i="8"/>
  <c r="R289" i="8" s="1"/>
  <c r="S289" i="8" s="1"/>
  <c r="T289" i="8" s="1"/>
  <c r="Q290" i="8"/>
  <c r="R290" i="8" s="1"/>
  <c r="S290" i="8" s="1"/>
  <c r="T290" i="8" s="1"/>
  <c r="Q291" i="8"/>
  <c r="R291" i="8" s="1"/>
  <c r="S291" i="8" s="1"/>
  <c r="T291" i="8" s="1"/>
  <c r="Q292" i="8"/>
  <c r="R292" i="8" s="1"/>
  <c r="S292" i="8" s="1"/>
  <c r="T292" i="8" s="1"/>
  <c r="Q293" i="8"/>
  <c r="R293" i="8" s="1"/>
  <c r="S293" i="8" s="1"/>
  <c r="T293" i="8" s="1"/>
  <c r="Q294" i="8"/>
  <c r="R294" i="8" s="1"/>
  <c r="S294" i="8" s="1"/>
  <c r="T294" i="8" s="1"/>
  <c r="Q295" i="8"/>
  <c r="R295" i="8" s="1"/>
  <c r="S295" i="8" s="1"/>
  <c r="T295" i="8" s="1"/>
  <c r="Q296" i="8"/>
  <c r="R296" i="8" s="1"/>
  <c r="S296" i="8" s="1"/>
  <c r="T296" i="8" s="1"/>
  <c r="Q297" i="8"/>
  <c r="R297" i="8" s="1"/>
  <c r="S297" i="8" s="1"/>
  <c r="T297" i="8" s="1"/>
  <c r="Q298" i="8"/>
  <c r="R298" i="8" s="1"/>
  <c r="S298" i="8" s="1"/>
  <c r="T298" i="8" s="1"/>
  <c r="Q299" i="8"/>
  <c r="R299" i="8" s="1"/>
  <c r="S299" i="8" s="1"/>
  <c r="T299" i="8" s="1"/>
  <c r="Q300" i="8"/>
  <c r="R300" i="8" s="1"/>
  <c r="S300" i="8" s="1"/>
  <c r="T300" i="8" s="1"/>
  <c r="Q301" i="8"/>
  <c r="R301" i="8" s="1"/>
  <c r="S301" i="8" s="1"/>
  <c r="T301" i="8" s="1"/>
  <c r="Q302" i="8"/>
  <c r="R302" i="8" s="1"/>
  <c r="S302" i="8" s="1"/>
  <c r="T302" i="8" s="1"/>
  <c r="Q303" i="8"/>
  <c r="R303" i="8" s="1"/>
  <c r="S303" i="8" s="1"/>
  <c r="T303" i="8" s="1"/>
  <c r="Q304" i="8"/>
  <c r="R304" i="8" s="1"/>
  <c r="S304" i="8" s="1"/>
  <c r="T304" i="8" s="1"/>
  <c r="Q305" i="8"/>
  <c r="R305" i="8" s="1"/>
  <c r="S305" i="8" s="1"/>
  <c r="T305" i="8" s="1"/>
  <c r="Q306" i="8"/>
  <c r="R306" i="8" s="1"/>
  <c r="S306" i="8" s="1"/>
  <c r="T306" i="8" s="1"/>
  <c r="Q307" i="8"/>
  <c r="R307" i="8" s="1"/>
  <c r="S307" i="8" s="1"/>
  <c r="T307" i="8" s="1"/>
  <c r="Q308" i="8"/>
  <c r="R308" i="8" s="1"/>
  <c r="S308" i="8" s="1"/>
  <c r="T308" i="8" s="1"/>
  <c r="Q309" i="8"/>
  <c r="R309" i="8" s="1"/>
  <c r="S309" i="8" s="1"/>
  <c r="T309" i="8" s="1"/>
  <c r="Q310" i="8"/>
  <c r="R310" i="8" s="1"/>
  <c r="S310" i="8" s="1"/>
  <c r="T310" i="8" s="1"/>
  <c r="Q311" i="8"/>
  <c r="R311" i="8" s="1"/>
  <c r="S311" i="8" s="1"/>
  <c r="T311" i="8" s="1"/>
  <c r="Q312" i="8"/>
  <c r="R312" i="8" s="1"/>
  <c r="S312" i="8" s="1"/>
  <c r="T312" i="8" s="1"/>
  <c r="Q313" i="8"/>
  <c r="R313" i="8" s="1"/>
  <c r="S313" i="8" s="1"/>
  <c r="T313" i="8" s="1"/>
  <c r="Q314" i="8"/>
  <c r="R314" i="8" s="1"/>
  <c r="S314" i="8" s="1"/>
  <c r="T314" i="8" s="1"/>
  <c r="Q315" i="8"/>
  <c r="R315" i="8" s="1"/>
  <c r="S315" i="8" s="1"/>
  <c r="T315" i="8" s="1"/>
  <c r="Q316" i="8"/>
  <c r="R316" i="8" s="1"/>
  <c r="S316" i="8" s="1"/>
  <c r="T316" i="8" s="1"/>
  <c r="Q317" i="8"/>
  <c r="R317" i="8" s="1"/>
  <c r="S317" i="8" s="1"/>
  <c r="T317" i="8" s="1"/>
  <c r="Q318" i="8"/>
  <c r="R318" i="8" s="1"/>
  <c r="S318" i="8" s="1"/>
  <c r="T318" i="8" s="1"/>
  <c r="Q319" i="8"/>
  <c r="R319" i="8" s="1"/>
  <c r="S319" i="8" s="1"/>
  <c r="T319" i="8" s="1"/>
  <c r="Q320" i="8"/>
  <c r="R320" i="8" s="1"/>
  <c r="S320" i="8" s="1"/>
  <c r="T320" i="8" s="1"/>
  <c r="Q321" i="8"/>
  <c r="R321" i="8" s="1"/>
  <c r="S321" i="8" s="1"/>
  <c r="T321" i="8" s="1"/>
  <c r="Q322" i="8"/>
  <c r="R322" i="8" s="1"/>
  <c r="S322" i="8" s="1"/>
  <c r="T322" i="8" s="1"/>
  <c r="Q323" i="8"/>
  <c r="R323" i="8" s="1"/>
  <c r="S323" i="8" s="1"/>
  <c r="T323" i="8" s="1"/>
  <c r="Q324" i="8"/>
  <c r="R324" i="8" s="1"/>
  <c r="S324" i="8" s="1"/>
  <c r="T324" i="8" s="1"/>
  <c r="Q325" i="8"/>
  <c r="R325" i="8" s="1"/>
  <c r="S325" i="8" s="1"/>
  <c r="T325" i="8" s="1"/>
  <c r="Q326" i="8"/>
  <c r="R326" i="8" s="1"/>
  <c r="S326" i="8" s="1"/>
  <c r="T326" i="8" s="1"/>
  <c r="Q327" i="8"/>
  <c r="R327" i="8" s="1"/>
  <c r="S327" i="8" s="1"/>
  <c r="T327" i="8" s="1"/>
  <c r="Q328" i="8"/>
  <c r="R328" i="8" s="1"/>
  <c r="S328" i="8" s="1"/>
  <c r="T328" i="8" s="1"/>
  <c r="Q329" i="8"/>
  <c r="R329" i="8" s="1"/>
  <c r="S329" i="8" s="1"/>
  <c r="T329" i="8" s="1"/>
  <c r="Q330" i="8"/>
  <c r="R330" i="8" s="1"/>
  <c r="S330" i="8" s="1"/>
  <c r="T330" i="8" s="1"/>
  <c r="Q331" i="8"/>
  <c r="R331" i="8" s="1"/>
  <c r="S331" i="8" s="1"/>
  <c r="T331" i="8" s="1"/>
  <c r="Q332" i="8"/>
  <c r="R332" i="8" s="1"/>
  <c r="S332" i="8" s="1"/>
  <c r="T332" i="8" s="1"/>
  <c r="Q333" i="8"/>
  <c r="R333" i="8" s="1"/>
  <c r="S333" i="8" s="1"/>
  <c r="T333" i="8" s="1"/>
  <c r="Q334" i="8"/>
  <c r="R334" i="8" s="1"/>
  <c r="S334" i="8" s="1"/>
  <c r="T334" i="8" s="1"/>
  <c r="Q335" i="8"/>
  <c r="R335" i="8" s="1"/>
  <c r="S335" i="8" s="1"/>
  <c r="T335" i="8" s="1"/>
  <c r="Q336" i="8"/>
  <c r="R336" i="8" s="1"/>
  <c r="S336" i="8" s="1"/>
  <c r="T336" i="8" s="1"/>
  <c r="Q337" i="8"/>
  <c r="R337" i="8" s="1"/>
  <c r="S337" i="8" s="1"/>
  <c r="T337" i="8" s="1"/>
  <c r="Q338" i="8"/>
  <c r="R338" i="8" s="1"/>
  <c r="S338" i="8" s="1"/>
  <c r="T338" i="8" s="1"/>
  <c r="Q339" i="8"/>
  <c r="R339" i="8" s="1"/>
  <c r="S339" i="8" s="1"/>
  <c r="T339" i="8" s="1"/>
  <c r="Q340" i="8"/>
  <c r="R340" i="8" s="1"/>
  <c r="S340" i="8" s="1"/>
  <c r="T340" i="8" s="1"/>
  <c r="Q341" i="8"/>
  <c r="R341" i="8" s="1"/>
  <c r="S341" i="8" s="1"/>
  <c r="T341" i="8" s="1"/>
  <c r="Q342" i="8"/>
  <c r="R342" i="8" s="1"/>
  <c r="S342" i="8" s="1"/>
  <c r="T342" i="8" s="1"/>
  <c r="Q343" i="8"/>
  <c r="R343" i="8" s="1"/>
  <c r="S343" i="8" s="1"/>
  <c r="T343" i="8" s="1"/>
  <c r="Q344" i="8"/>
  <c r="R344" i="8" s="1"/>
  <c r="S344" i="8" s="1"/>
  <c r="T344" i="8" s="1"/>
  <c r="Q345" i="8"/>
  <c r="R345" i="8" s="1"/>
  <c r="S345" i="8" s="1"/>
  <c r="T345" i="8" s="1"/>
  <c r="Q346" i="8"/>
  <c r="R346" i="8" s="1"/>
  <c r="S346" i="8" s="1"/>
  <c r="T346" i="8" s="1"/>
  <c r="Q347" i="8"/>
  <c r="R347" i="8" s="1"/>
  <c r="S347" i="8" s="1"/>
  <c r="T347" i="8" s="1"/>
  <c r="Q348" i="8"/>
  <c r="R348" i="8" s="1"/>
  <c r="S348" i="8" s="1"/>
  <c r="T348" i="8" s="1"/>
  <c r="Q349" i="8"/>
  <c r="R349" i="8" s="1"/>
  <c r="S349" i="8" s="1"/>
  <c r="T349" i="8" s="1"/>
  <c r="Q350" i="8"/>
  <c r="R350" i="8" s="1"/>
  <c r="S350" i="8" s="1"/>
  <c r="T350" i="8" s="1"/>
  <c r="Q351" i="8"/>
  <c r="R351" i="8" s="1"/>
  <c r="S351" i="8" s="1"/>
  <c r="T351" i="8" s="1"/>
  <c r="Q352" i="8"/>
  <c r="R352" i="8" s="1"/>
  <c r="S352" i="8" s="1"/>
  <c r="T352" i="8" s="1"/>
  <c r="Q353" i="8"/>
  <c r="R353" i="8" s="1"/>
  <c r="S353" i="8" s="1"/>
  <c r="T353" i="8" s="1"/>
  <c r="Q354" i="8"/>
  <c r="R354" i="8" s="1"/>
  <c r="S354" i="8" s="1"/>
  <c r="T354" i="8" s="1"/>
  <c r="Q355" i="8"/>
  <c r="R355" i="8" s="1"/>
  <c r="S355" i="8" s="1"/>
  <c r="T355" i="8" s="1"/>
  <c r="Q356" i="8"/>
  <c r="R356" i="8" s="1"/>
  <c r="S356" i="8" s="1"/>
  <c r="T356" i="8" s="1"/>
  <c r="Q357" i="8"/>
  <c r="R357" i="8" s="1"/>
  <c r="S357" i="8" s="1"/>
  <c r="T357" i="8" s="1"/>
  <c r="Q358" i="8"/>
  <c r="R358" i="8" s="1"/>
  <c r="S358" i="8" s="1"/>
  <c r="T358" i="8" s="1"/>
  <c r="Q359" i="8"/>
  <c r="R359" i="8" s="1"/>
  <c r="S359" i="8" s="1"/>
  <c r="T359" i="8" s="1"/>
  <c r="Q360" i="8"/>
  <c r="R360" i="8" s="1"/>
  <c r="S360" i="8" s="1"/>
  <c r="T360" i="8" s="1"/>
  <c r="Q361" i="8"/>
  <c r="R361" i="8" s="1"/>
  <c r="S361" i="8" s="1"/>
  <c r="T361" i="8" s="1"/>
  <c r="Q362" i="8"/>
  <c r="R362" i="8" s="1"/>
  <c r="S362" i="8" s="1"/>
  <c r="T362" i="8" s="1"/>
  <c r="Q363" i="8"/>
  <c r="R363" i="8" s="1"/>
  <c r="S363" i="8" s="1"/>
  <c r="T363" i="8" s="1"/>
  <c r="Q364" i="8"/>
  <c r="R364" i="8" s="1"/>
  <c r="S364" i="8" s="1"/>
  <c r="T364" i="8" s="1"/>
  <c r="Q365" i="8"/>
  <c r="R365" i="8" s="1"/>
  <c r="S365" i="8" s="1"/>
  <c r="T365" i="8" s="1"/>
  <c r="Q366" i="8"/>
  <c r="R366" i="8" s="1"/>
  <c r="S366" i="8" s="1"/>
  <c r="T366" i="8" s="1"/>
  <c r="Q367" i="8"/>
  <c r="R367" i="8" s="1"/>
  <c r="S367" i="8" s="1"/>
  <c r="T367" i="8" s="1"/>
  <c r="Q368" i="8"/>
  <c r="R368" i="8" s="1"/>
  <c r="S368" i="8" s="1"/>
  <c r="T368" i="8" s="1"/>
  <c r="Q369" i="8"/>
  <c r="R369" i="8" s="1"/>
  <c r="S369" i="8" s="1"/>
  <c r="T369" i="8" s="1"/>
  <c r="Q370" i="8"/>
  <c r="R370" i="8" s="1"/>
  <c r="S370" i="8" s="1"/>
  <c r="T370" i="8" s="1"/>
  <c r="Q371" i="8"/>
  <c r="R371" i="8" s="1"/>
  <c r="S371" i="8" s="1"/>
  <c r="T371" i="8" s="1"/>
  <c r="Q372" i="8"/>
  <c r="R372" i="8" s="1"/>
  <c r="S372" i="8" s="1"/>
  <c r="T372" i="8" s="1"/>
  <c r="Q373" i="8"/>
  <c r="R373" i="8" s="1"/>
  <c r="S373" i="8" s="1"/>
  <c r="T373" i="8" s="1"/>
  <c r="Q374" i="8"/>
  <c r="R374" i="8" s="1"/>
  <c r="S374" i="8" s="1"/>
  <c r="T374" i="8" s="1"/>
  <c r="Q375" i="8"/>
  <c r="R375" i="8" s="1"/>
  <c r="S375" i="8" s="1"/>
  <c r="T375" i="8" s="1"/>
  <c r="Q376" i="8"/>
  <c r="R376" i="8" s="1"/>
  <c r="S376" i="8" s="1"/>
  <c r="T376" i="8" s="1"/>
  <c r="Q377" i="8"/>
  <c r="R377" i="8" s="1"/>
  <c r="S377" i="8" s="1"/>
  <c r="T377" i="8" s="1"/>
  <c r="Q378" i="8"/>
  <c r="R378" i="8" s="1"/>
  <c r="S378" i="8" s="1"/>
  <c r="T378" i="8" s="1"/>
  <c r="Q379" i="8"/>
  <c r="R379" i="8" s="1"/>
  <c r="S379" i="8" s="1"/>
  <c r="T379" i="8" s="1"/>
  <c r="Q380" i="8"/>
  <c r="R380" i="8" s="1"/>
  <c r="S380" i="8" s="1"/>
  <c r="T380" i="8" s="1"/>
  <c r="Q381" i="8"/>
  <c r="R381" i="8" s="1"/>
  <c r="S381" i="8" s="1"/>
  <c r="T381" i="8" s="1"/>
  <c r="Q382" i="8"/>
  <c r="R382" i="8" s="1"/>
  <c r="S382" i="8" s="1"/>
  <c r="T382" i="8" s="1"/>
  <c r="Q383" i="8"/>
  <c r="R383" i="8" s="1"/>
  <c r="S383" i="8" s="1"/>
  <c r="T383" i="8" s="1"/>
  <c r="Q384" i="8"/>
  <c r="R384" i="8" s="1"/>
  <c r="S384" i="8" s="1"/>
  <c r="T384" i="8" s="1"/>
  <c r="Q385" i="8"/>
  <c r="R385" i="8" s="1"/>
  <c r="S385" i="8" s="1"/>
  <c r="T385" i="8" s="1"/>
  <c r="Q386" i="8"/>
  <c r="R386" i="8" s="1"/>
  <c r="S386" i="8" s="1"/>
  <c r="T386" i="8" s="1"/>
  <c r="Q387" i="8"/>
  <c r="R387" i="8" s="1"/>
  <c r="S387" i="8" s="1"/>
  <c r="T387" i="8" s="1"/>
  <c r="Q388" i="8"/>
  <c r="R388" i="8" s="1"/>
  <c r="S388" i="8" s="1"/>
  <c r="T388" i="8" s="1"/>
  <c r="Q389" i="8"/>
  <c r="R389" i="8" s="1"/>
  <c r="S389" i="8" s="1"/>
  <c r="T389" i="8" s="1"/>
  <c r="Q390" i="8"/>
  <c r="R390" i="8" s="1"/>
  <c r="S390" i="8" s="1"/>
  <c r="T390" i="8" s="1"/>
  <c r="Q391" i="8"/>
  <c r="R391" i="8" s="1"/>
  <c r="S391" i="8" s="1"/>
  <c r="T391" i="8" s="1"/>
  <c r="Q392" i="8"/>
  <c r="R392" i="8" s="1"/>
  <c r="S392" i="8" s="1"/>
  <c r="T392" i="8" s="1"/>
  <c r="Q393" i="8"/>
  <c r="R393" i="8" s="1"/>
  <c r="S393" i="8" s="1"/>
  <c r="T393" i="8" s="1"/>
  <c r="Q394" i="8"/>
  <c r="R394" i="8" s="1"/>
  <c r="S394" i="8" s="1"/>
  <c r="T394" i="8" s="1"/>
  <c r="Q395" i="8"/>
  <c r="R395" i="8" s="1"/>
  <c r="S395" i="8" s="1"/>
  <c r="T395" i="8" s="1"/>
  <c r="Q396" i="8"/>
  <c r="R396" i="8" s="1"/>
  <c r="S396" i="8" s="1"/>
  <c r="T396" i="8" s="1"/>
  <c r="Q397" i="8"/>
  <c r="R397" i="8" s="1"/>
  <c r="S397" i="8" s="1"/>
  <c r="T397" i="8" s="1"/>
  <c r="Q398" i="8"/>
  <c r="R398" i="8" s="1"/>
  <c r="S398" i="8" s="1"/>
  <c r="T398" i="8" s="1"/>
  <c r="Q399" i="8"/>
  <c r="R399" i="8" s="1"/>
  <c r="S399" i="8" s="1"/>
  <c r="T399" i="8" s="1"/>
  <c r="Q400" i="8"/>
  <c r="R400" i="8" s="1"/>
  <c r="S400" i="8" s="1"/>
  <c r="T400" i="8" s="1"/>
  <c r="Q401" i="8"/>
  <c r="R401" i="8" s="1"/>
  <c r="S401" i="8" s="1"/>
  <c r="T401" i="8" s="1"/>
  <c r="Q402" i="8"/>
  <c r="R402" i="8" s="1"/>
  <c r="S402" i="8" s="1"/>
  <c r="T402" i="8" s="1"/>
  <c r="Q403" i="8"/>
  <c r="R403" i="8" s="1"/>
  <c r="S403" i="8" s="1"/>
  <c r="T403" i="8" s="1"/>
  <c r="Q404" i="8"/>
  <c r="R404" i="8" s="1"/>
  <c r="S404" i="8" s="1"/>
  <c r="T404" i="8" s="1"/>
  <c r="Q405" i="8"/>
  <c r="R405" i="8" s="1"/>
  <c r="S405" i="8" s="1"/>
  <c r="T405" i="8" s="1"/>
  <c r="Q406" i="8"/>
  <c r="R406" i="8" s="1"/>
  <c r="S406" i="8" s="1"/>
  <c r="T406" i="8" s="1"/>
  <c r="Q407" i="8"/>
  <c r="R407" i="8" s="1"/>
  <c r="S407" i="8" s="1"/>
  <c r="T407" i="8" s="1"/>
  <c r="Q408" i="8"/>
  <c r="R408" i="8" s="1"/>
  <c r="S408" i="8" s="1"/>
  <c r="T408" i="8" s="1"/>
  <c r="Q409" i="8"/>
  <c r="R409" i="8" s="1"/>
  <c r="S409" i="8" s="1"/>
  <c r="T409" i="8" s="1"/>
  <c r="Q410" i="8"/>
  <c r="R410" i="8" s="1"/>
  <c r="S410" i="8" s="1"/>
  <c r="T410" i="8" s="1"/>
  <c r="Q411" i="8"/>
  <c r="R411" i="8" s="1"/>
  <c r="S411" i="8" s="1"/>
  <c r="T411" i="8" s="1"/>
  <c r="Q412" i="8"/>
  <c r="R412" i="8" s="1"/>
  <c r="S412" i="8" s="1"/>
  <c r="T412" i="8" s="1"/>
  <c r="Q413" i="8"/>
  <c r="R413" i="8" s="1"/>
  <c r="S413" i="8" s="1"/>
  <c r="T413" i="8" s="1"/>
  <c r="Q414" i="8"/>
  <c r="R414" i="8" s="1"/>
  <c r="S414" i="8" s="1"/>
  <c r="T414" i="8" s="1"/>
  <c r="Q415" i="8"/>
  <c r="R415" i="8" s="1"/>
  <c r="S415" i="8" s="1"/>
  <c r="T415" i="8" s="1"/>
  <c r="Q416" i="8"/>
  <c r="R416" i="8" s="1"/>
  <c r="S416" i="8" s="1"/>
  <c r="T416" i="8" s="1"/>
  <c r="Q417" i="8"/>
  <c r="R417" i="8" s="1"/>
  <c r="S417" i="8" s="1"/>
  <c r="T417" i="8" s="1"/>
  <c r="Q418" i="8"/>
  <c r="R418" i="8" s="1"/>
  <c r="S418" i="8" s="1"/>
  <c r="T418" i="8" s="1"/>
  <c r="Q419" i="8"/>
  <c r="R419" i="8" s="1"/>
  <c r="S419" i="8" s="1"/>
  <c r="T419" i="8" s="1"/>
  <c r="Q420" i="8"/>
  <c r="R420" i="8" s="1"/>
  <c r="S420" i="8" s="1"/>
  <c r="T420" i="8" s="1"/>
  <c r="Q421" i="8"/>
  <c r="R421" i="8" s="1"/>
  <c r="S421" i="8" s="1"/>
  <c r="T421" i="8" s="1"/>
  <c r="Q422" i="8"/>
  <c r="R422" i="8" s="1"/>
  <c r="S422" i="8" s="1"/>
  <c r="T422" i="8" s="1"/>
  <c r="Q423" i="8"/>
  <c r="R423" i="8" s="1"/>
  <c r="S423" i="8" s="1"/>
  <c r="T423" i="8" s="1"/>
  <c r="Q424" i="8"/>
  <c r="R424" i="8" s="1"/>
  <c r="S424" i="8" s="1"/>
  <c r="T424" i="8" s="1"/>
  <c r="Q425" i="8"/>
  <c r="R425" i="8" s="1"/>
  <c r="S425" i="8" s="1"/>
  <c r="T425" i="8" s="1"/>
  <c r="Q426" i="8"/>
  <c r="R426" i="8" s="1"/>
  <c r="S426" i="8" s="1"/>
  <c r="T426" i="8" s="1"/>
  <c r="Q427" i="8"/>
  <c r="R427" i="8" s="1"/>
  <c r="S427" i="8" s="1"/>
  <c r="T427" i="8" s="1"/>
  <c r="Q428" i="8"/>
  <c r="R428" i="8" s="1"/>
  <c r="S428" i="8" s="1"/>
  <c r="T428" i="8" s="1"/>
  <c r="Q429" i="8"/>
  <c r="R429" i="8" s="1"/>
  <c r="S429" i="8" s="1"/>
  <c r="T429" i="8" s="1"/>
  <c r="Q430" i="8"/>
  <c r="R430" i="8" s="1"/>
  <c r="S430" i="8" s="1"/>
  <c r="T430" i="8" s="1"/>
  <c r="Q431" i="8"/>
  <c r="R431" i="8" s="1"/>
  <c r="S431" i="8" s="1"/>
  <c r="T431" i="8" s="1"/>
  <c r="Q432" i="8"/>
  <c r="R432" i="8" s="1"/>
  <c r="S432" i="8" s="1"/>
  <c r="T432" i="8" s="1"/>
  <c r="Q433" i="8"/>
  <c r="R433" i="8" s="1"/>
  <c r="S433" i="8" s="1"/>
  <c r="T433" i="8" s="1"/>
  <c r="Q434" i="8"/>
  <c r="R434" i="8" s="1"/>
  <c r="S434" i="8" s="1"/>
  <c r="T434" i="8" s="1"/>
  <c r="Q435" i="8"/>
  <c r="R435" i="8" s="1"/>
  <c r="S435" i="8" s="1"/>
  <c r="T435" i="8" s="1"/>
  <c r="Q436" i="8"/>
  <c r="R436" i="8" s="1"/>
  <c r="S436" i="8" s="1"/>
  <c r="T436" i="8" s="1"/>
  <c r="Q437" i="8"/>
  <c r="R437" i="8" s="1"/>
  <c r="S437" i="8" s="1"/>
  <c r="T437" i="8" s="1"/>
  <c r="Q438" i="8"/>
  <c r="R438" i="8" s="1"/>
  <c r="S438" i="8" s="1"/>
  <c r="T438" i="8" s="1"/>
  <c r="Q439" i="8"/>
  <c r="R439" i="8" s="1"/>
  <c r="S439" i="8" s="1"/>
  <c r="T439" i="8" s="1"/>
  <c r="Q440" i="8"/>
  <c r="R440" i="8" s="1"/>
  <c r="S440" i="8" s="1"/>
  <c r="T440" i="8" s="1"/>
  <c r="Q441" i="8"/>
  <c r="R441" i="8" s="1"/>
  <c r="S441" i="8" s="1"/>
  <c r="T441" i="8" s="1"/>
  <c r="Q442" i="8"/>
  <c r="R442" i="8" s="1"/>
  <c r="S442" i="8" s="1"/>
  <c r="T442" i="8" s="1"/>
  <c r="Q443" i="8"/>
  <c r="R443" i="8" s="1"/>
  <c r="S443" i="8" s="1"/>
  <c r="T443" i="8" s="1"/>
  <c r="Q444" i="8"/>
  <c r="R444" i="8" s="1"/>
  <c r="S444" i="8" s="1"/>
  <c r="T444" i="8" s="1"/>
  <c r="Q445" i="8"/>
  <c r="R445" i="8" s="1"/>
  <c r="S445" i="8" s="1"/>
  <c r="T445" i="8" s="1"/>
  <c r="Q446" i="8"/>
  <c r="R446" i="8" s="1"/>
  <c r="S446" i="8" s="1"/>
  <c r="T446" i="8" s="1"/>
  <c r="Q447" i="8"/>
  <c r="R447" i="8" s="1"/>
  <c r="S447" i="8" s="1"/>
  <c r="T447" i="8" s="1"/>
  <c r="Q448" i="8"/>
  <c r="R448" i="8" s="1"/>
  <c r="S448" i="8" s="1"/>
  <c r="T448" i="8" s="1"/>
  <c r="Q449" i="8"/>
  <c r="R449" i="8" s="1"/>
  <c r="S449" i="8" s="1"/>
  <c r="T449" i="8" s="1"/>
  <c r="Q450" i="8"/>
  <c r="R450" i="8" s="1"/>
  <c r="S450" i="8" s="1"/>
  <c r="T450" i="8" s="1"/>
  <c r="Q451" i="8"/>
  <c r="R451" i="8" s="1"/>
  <c r="S451" i="8" s="1"/>
  <c r="T451" i="8" s="1"/>
  <c r="Q452" i="8"/>
  <c r="R452" i="8" s="1"/>
  <c r="S452" i="8" s="1"/>
  <c r="T452" i="8" s="1"/>
  <c r="Q453" i="8"/>
  <c r="R453" i="8" s="1"/>
  <c r="S453" i="8" s="1"/>
  <c r="T453" i="8" s="1"/>
  <c r="Q454" i="8"/>
  <c r="R454" i="8" s="1"/>
  <c r="S454" i="8" s="1"/>
  <c r="T454" i="8" s="1"/>
  <c r="Q455" i="8"/>
  <c r="R455" i="8" s="1"/>
  <c r="S455" i="8" s="1"/>
  <c r="T455" i="8" s="1"/>
  <c r="Q456" i="8"/>
  <c r="R456" i="8" s="1"/>
  <c r="S456" i="8" s="1"/>
  <c r="T456" i="8" s="1"/>
  <c r="Q457" i="8"/>
  <c r="R457" i="8" s="1"/>
  <c r="S457" i="8" s="1"/>
  <c r="T457" i="8" s="1"/>
  <c r="Q458" i="8"/>
  <c r="R458" i="8" s="1"/>
  <c r="S458" i="8" s="1"/>
  <c r="T458" i="8" s="1"/>
  <c r="Q459" i="8"/>
  <c r="R459" i="8" s="1"/>
  <c r="S459" i="8" s="1"/>
  <c r="T459" i="8" s="1"/>
  <c r="Q460" i="8"/>
  <c r="R460" i="8" s="1"/>
  <c r="S460" i="8" s="1"/>
  <c r="T460" i="8" s="1"/>
  <c r="Q461" i="8"/>
  <c r="R461" i="8" s="1"/>
  <c r="S461" i="8" s="1"/>
  <c r="T461" i="8" s="1"/>
  <c r="Q462" i="8"/>
  <c r="R462" i="8" s="1"/>
  <c r="S462" i="8" s="1"/>
  <c r="T462" i="8" s="1"/>
  <c r="Q463" i="8"/>
  <c r="R463" i="8" s="1"/>
  <c r="S463" i="8" s="1"/>
  <c r="T463" i="8" s="1"/>
  <c r="Q464" i="8"/>
  <c r="R464" i="8" s="1"/>
  <c r="S464" i="8" s="1"/>
  <c r="T464" i="8" s="1"/>
  <c r="Q465" i="8"/>
  <c r="R465" i="8" s="1"/>
  <c r="S465" i="8" s="1"/>
  <c r="T465" i="8" s="1"/>
  <c r="Q466" i="8"/>
  <c r="R466" i="8" s="1"/>
  <c r="S466" i="8" s="1"/>
  <c r="T466" i="8" s="1"/>
  <c r="Q467" i="8"/>
  <c r="R467" i="8" s="1"/>
  <c r="S467" i="8" s="1"/>
  <c r="T467" i="8" s="1"/>
  <c r="Q468" i="8"/>
  <c r="R468" i="8" s="1"/>
  <c r="S468" i="8" s="1"/>
  <c r="T468" i="8" s="1"/>
  <c r="Q469" i="8"/>
  <c r="R469" i="8" s="1"/>
  <c r="S469" i="8" s="1"/>
  <c r="T469" i="8" s="1"/>
  <c r="Q470" i="8"/>
  <c r="R470" i="8" s="1"/>
  <c r="S470" i="8" s="1"/>
  <c r="T470" i="8" s="1"/>
  <c r="Q471" i="8"/>
  <c r="R471" i="8" s="1"/>
  <c r="S471" i="8" s="1"/>
  <c r="T471" i="8" s="1"/>
  <c r="Q472" i="8"/>
  <c r="R472" i="8" s="1"/>
  <c r="S472" i="8" s="1"/>
  <c r="T472" i="8" s="1"/>
  <c r="Q473" i="8"/>
  <c r="R473" i="8" s="1"/>
  <c r="S473" i="8" s="1"/>
  <c r="T473" i="8" s="1"/>
  <c r="Q474" i="8"/>
  <c r="R474" i="8" s="1"/>
  <c r="S474" i="8" s="1"/>
  <c r="T474" i="8" s="1"/>
  <c r="Q475" i="8"/>
  <c r="R475" i="8" s="1"/>
  <c r="S475" i="8" s="1"/>
  <c r="T475" i="8" s="1"/>
  <c r="Q476" i="8"/>
  <c r="R476" i="8" s="1"/>
  <c r="S476" i="8" s="1"/>
  <c r="T476" i="8" s="1"/>
  <c r="Q477" i="8"/>
  <c r="R477" i="8" s="1"/>
  <c r="S477" i="8" s="1"/>
  <c r="T477" i="8" s="1"/>
  <c r="Q478" i="8"/>
  <c r="R478" i="8" s="1"/>
  <c r="S478" i="8" s="1"/>
  <c r="T478" i="8" s="1"/>
  <c r="Q479" i="8"/>
  <c r="R479" i="8" s="1"/>
  <c r="S479" i="8" s="1"/>
  <c r="T479" i="8" s="1"/>
  <c r="Q480" i="8"/>
  <c r="R480" i="8" s="1"/>
  <c r="S480" i="8" s="1"/>
  <c r="T480" i="8" s="1"/>
  <c r="Q481" i="8"/>
  <c r="R481" i="8" s="1"/>
  <c r="S481" i="8" s="1"/>
  <c r="T481" i="8" s="1"/>
  <c r="Q482" i="8"/>
  <c r="R482" i="8" s="1"/>
  <c r="S482" i="8" s="1"/>
  <c r="T482" i="8" s="1"/>
  <c r="Q483" i="8"/>
  <c r="R483" i="8" s="1"/>
  <c r="S483" i="8" s="1"/>
  <c r="T483" i="8" s="1"/>
  <c r="Q484" i="8"/>
  <c r="R484" i="8" s="1"/>
  <c r="S484" i="8" s="1"/>
  <c r="T484" i="8" s="1"/>
  <c r="Q485" i="8"/>
  <c r="R485" i="8" s="1"/>
  <c r="S485" i="8" s="1"/>
  <c r="T485" i="8" s="1"/>
  <c r="Q486" i="8"/>
  <c r="R486" i="8" s="1"/>
  <c r="S486" i="8" s="1"/>
  <c r="T486" i="8" s="1"/>
  <c r="Q487" i="8"/>
  <c r="R487" i="8" s="1"/>
  <c r="S487" i="8" s="1"/>
  <c r="T487" i="8" s="1"/>
  <c r="Q488" i="8"/>
  <c r="R488" i="8" s="1"/>
  <c r="S488" i="8" s="1"/>
  <c r="T488" i="8" s="1"/>
  <c r="Q489" i="8"/>
  <c r="R489" i="8" s="1"/>
  <c r="S489" i="8" s="1"/>
  <c r="T489" i="8" s="1"/>
  <c r="Q490" i="8"/>
  <c r="R490" i="8" s="1"/>
  <c r="S490" i="8" s="1"/>
  <c r="T490" i="8" s="1"/>
  <c r="Q491" i="8"/>
  <c r="R491" i="8" s="1"/>
  <c r="S491" i="8" s="1"/>
  <c r="T491" i="8" s="1"/>
  <c r="Q492" i="8"/>
  <c r="R492" i="8" s="1"/>
  <c r="S492" i="8" s="1"/>
  <c r="T492" i="8" s="1"/>
  <c r="Q493" i="8"/>
  <c r="R493" i="8" s="1"/>
  <c r="S493" i="8" s="1"/>
  <c r="T493" i="8" s="1"/>
  <c r="Q494" i="8"/>
  <c r="R494" i="8" s="1"/>
  <c r="S494" i="8" s="1"/>
  <c r="T494" i="8" s="1"/>
  <c r="Q495" i="8"/>
  <c r="R495" i="8" s="1"/>
  <c r="S495" i="8" s="1"/>
  <c r="T495" i="8" s="1"/>
  <c r="Q496" i="8"/>
  <c r="R496" i="8" s="1"/>
  <c r="S496" i="8" s="1"/>
  <c r="T496" i="8" s="1"/>
  <c r="Q497" i="8"/>
  <c r="R497" i="8" s="1"/>
  <c r="S497" i="8" s="1"/>
  <c r="T497" i="8" s="1"/>
  <c r="Q498" i="8"/>
  <c r="R498" i="8" s="1"/>
  <c r="S498" i="8" s="1"/>
  <c r="T498" i="8" s="1"/>
  <c r="Q499" i="8"/>
  <c r="R499" i="8" s="1"/>
  <c r="S499" i="8" s="1"/>
  <c r="T499" i="8" s="1"/>
  <c r="Q4" i="8"/>
  <c r="R4" i="8" s="1"/>
  <c r="S4" i="8" s="1"/>
  <c r="T4" i="8" s="1"/>
  <c r="X15" i="17" l="1"/>
  <c r="X25" i="17"/>
  <c r="X33" i="17"/>
  <c r="X12" i="17"/>
  <c r="X34" i="17"/>
  <c r="X29" i="17"/>
  <c r="X22" i="17"/>
  <c r="Q5" i="17"/>
  <c r="W5" i="17"/>
  <c r="P16" i="17"/>
  <c r="Q16" i="17" s="1"/>
  <c r="X16" i="17" s="1"/>
  <c r="Q23" i="17"/>
  <c r="X23" i="17" s="1"/>
  <c r="Q10" i="17"/>
  <c r="X10" i="17" s="1"/>
  <c r="Q21" i="17"/>
  <c r="X21" i="17" s="1"/>
  <c r="Q18" i="17"/>
  <c r="X18" i="17" s="1"/>
  <c r="Q7" i="17"/>
  <c r="X7" i="17" s="1"/>
  <c r="Q26" i="17"/>
  <c r="X26" i="17" s="1"/>
  <c r="Q17" i="17"/>
  <c r="X17" i="17" s="1"/>
  <c r="Q32" i="17"/>
  <c r="X32" i="17" s="1"/>
  <c r="Q13" i="17"/>
  <c r="X13" i="17" s="1"/>
  <c r="Q8" i="17"/>
  <c r="X8" i="17" s="1"/>
  <c r="Q19" i="17"/>
  <c r="X19" i="17" s="1"/>
  <c r="Q28" i="17"/>
  <c r="X28" i="17" s="1"/>
  <c r="Q35" i="17"/>
  <c r="X35" i="17" s="1"/>
  <c r="Q24" i="17"/>
  <c r="X24" i="17" s="1"/>
  <c r="Q20" i="17"/>
  <c r="X20" i="17" s="1"/>
  <c r="Q6" i="17"/>
  <c r="X6" i="17" s="1"/>
  <c r="A63" i="15"/>
  <c r="A61" i="15"/>
  <c r="A59" i="15"/>
  <c r="A57" i="15"/>
  <c r="A55" i="15"/>
  <c r="A53" i="15"/>
  <c r="A51" i="15"/>
  <c r="A49" i="15"/>
  <c r="A47" i="15"/>
  <c r="A45" i="15"/>
  <c r="A43" i="15"/>
  <c r="A41" i="15"/>
  <c r="A39" i="15"/>
  <c r="A37" i="15"/>
  <c r="A35" i="15"/>
  <c r="A33" i="15"/>
  <c r="A31" i="15"/>
  <c r="A29" i="15"/>
  <c r="A27" i="15"/>
  <c r="A25" i="15"/>
  <c r="A23" i="15"/>
  <c r="A21" i="15"/>
  <c r="A19" i="15"/>
  <c r="A17" i="15"/>
  <c r="A15" i="15"/>
  <c r="A13" i="15"/>
  <c r="A11" i="15"/>
  <c r="A9" i="15"/>
  <c r="A7" i="15"/>
  <c r="A5" i="15"/>
  <c r="A3" i="15"/>
  <c r="E2" i="15"/>
  <c r="D2" i="15"/>
  <c r="C2" i="15"/>
  <c r="B2" i="15"/>
  <c r="X5" i="17" l="1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1" i="15"/>
  <c r="C63" i="15"/>
  <c r="C5" i="15"/>
  <c r="AC7" i="7" l="1"/>
  <c r="AD7" i="7" s="1"/>
  <c r="AC8" i="7"/>
  <c r="AD8" i="7" s="1"/>
  <c r="AC9" i="7"/>
  <c r="AC10" i="7"/>
  <c r="AD10" i="7" s="1"/>
  <c r="AC11" i="7"/>
  <c r="AD11" i="7" s="1"/>
  <c r="AC12" i="7"/>
  <c r="AD12" i="7" s="1"/>
  <c r="AC13" i="7"/>
  <c r="AC14" i="7"/>
  <c r="AD14" i="7" s="1"/>
  <c r="AC15" i="7"/>
  <c r="AD15" i="7" s="1"/>
  <c r="AC16" i="7"/>
  <c r="AD16" i="7" s="1"/>
  <c r="AC17" i="7"/>
  <c r="AC18" i="7"/>
  <c r="AC19" i="7"/>
  <c r="AC20" i="7"/>
  <c r="AC21" i="7"/>
  <c r="AC22" i="7"/>
  <c r="AD22" i="7" s="1"/>
  <c r="AC23" i="7"/>
  <c r="AC24" i="7"/>
  <c r="AC25" i="7"/>
  <c r="AC26" i="7"/>
  <c r="AD26" i="7" s="1"/>
  <c r="AC27" i="7"/>
  <c r="AC28" i="7"/>
  <c r="AC29" i="7"/>
  <c r="AC30" i="7"/>
  <c r="AD30" i="7" s="1"/>
  <c r="AC31" i="7"/>
  <c r="AC32" i="7"/>
  <c r="AC33" i="7"/>
  <c r="AC34" i="7"/>
  <c r="U34" i="7" s="1"/>
  <c r="D61" i="10" s="1"/>
  <c r="AO34" i="17" s="1"/>
  <c r="AC35" i="7"/>
  <c r="AD35" i="7" s="1"/>
  <c r="D22" i="10"/>
  <c r="C22" i="10"/>
  <c r="B22" i="10"/>
  <c r="D64" i="10"/>
  <c r="C64" i="10"/>
  <c r="AG36" i="7" s="1"/>
  <c r="B64" i="10"/>
  <c r="D62" i="10"/>
  <c r="C62" i="10"/>
  <c r="B62" i="10"/>
  <c r="D60" i="10"/>
  <c r="C60" i="10"/>
  <c r="B60" i="10"/>
  <c r="D58" i="10"/>
  <c r="C58" i="10"/>
  <c r="B58" i="10"/>
  <c r="D56" i="10"/>
  <c r="C56" i="10"/>
  <c r="B56" i="10"/>
  <c r="D54" i="10"/>
  <c r="C54" i="10"/>
  <c r="B54" i="10"/>
  <c r="D52" i="10"/>
  <c r="C52" i="10"/>
  <c r="B52" i="10"/>
  <c r="D50" i="10"/>
  <c r="C50" i="10"/>
  <c r="B50" i="10"/>
  <c r="D48" i="10"/>
  <c r="C48" i="10"/>
  <c r="B48" i="10"/>
  <c r="D46" i="10"/>
  <c r="C46" i="10"/>
  <c r="B46" i="10"/>
  <c r="D44" i="10"/>
  <c r="C44" i="10"/>
  <c r="B44" i="10"/>
  <c r="D42" i="10"/>
  <c r="C42" i="10"/>
  <c r="B42" i="10"/>
  <c r="D40" i="10"/>
  <c r="C40" i="10"/>
  <c r="B40" i="10"/>
  <c r="D38" i="10"/>
  <c r="C38" i="10"/>
  <c r="B38" i="10"/>
  <c r="D36" i="10"/>
  <c r="C36" i="10"/>
  <c r="B36" i="10"/>
  <c r="D34" i="10"/>
  <c r="C34" i="10"/>
  <c r="B34" i="10"/>
  <c r="D32" i="10"/>
  <c r="C32" i="10"/>
  <c r="B32" i="10"/>
  <c r="D30" i="10"/>
  <c r="C30" i="10"/>
  <c r="B30" i="10"/>
  <c r="D28" i="10"/>
  <c r="C28" i="10"/>
  <c r="B28" i="10"/>
  <c r="D26" i="10"/>
  <c r="C26" i="10"/>
  <c r="B26" i="10"/>
  <c r="D24" i="10"/>
  <c r="C24" i="10"/>
  <c r="B24" i="10"/>
  <c r="D20" i="10"/>
  <c r="C20" i="10"/>
  <c r="B20" i="10"/>
  <c r="D18" i="10"/>
  <c r="C18" i="10"/>
  <c r="B18" i="10"/>
  <c r="D16" i="10"/>
  <c r="C16" i="10"/>
  <c r="B16" i="10"/>
  <c r="D14" i="10"/>
  <c r="C14" i="10"/>
  <c r="B14" i="10"/>
  <c r="D12" i="10"/>
  <c r="C12" i="10"/>
  <c r="B12" i="10"/>
  <c r="D10" i="10"/>
  <c r="C10" i="10"/>
  <c r="B10" i="10"/>
  <c r="D8" i="10"/>
  <c r="C8" i="10"/>
  <c r="B8" i="10"/>
  <c r="D6" i="10"/>
  <c r="C6" i="10"/>
  <c r="B6" i="10"/>
  <c r="D4" i="10"/>
  <c r="C4" i="10"/>
  <c r="B4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3" i="10"/>
  <c r="D2" i="10"/>
  <c r="C2" i="10"/>
  <c r="B2" i="10"/>
  <c r="H7" i="9"/>
  <c r="N7" i="9" s="1"/>
  <c r="Q7" i="9" s="1"/>
  <c r="T7" i="9" s="1"/>
  <c r="H8" i="9"/>
  <c r="N8" i="9" s="1"/>
  <c r="Q8" i="9" s="1"/>
  <c r="T8" i="9" s="1"/>
  <c r="H9" i="9"/>
  <c r="N9" i="9" s="1"/>
  <c r="H10" i="9"/>
  <c r="N10" i="9" s="1"/>
  <c r="H11" i="9"/>
  <c r="N11" i="9" s="1"/>
  <c r="H12" i="9"/>
  <c r="N12" i="9" s="1"/>
  <c r="H13" i="9"/>
  <c r="N13" i="9" s="1"/>
  <c r="Q333" i="9" s="1"/>
  <c r="T333" i="9" s="1"/>
  <c r="H14" i="9"/>
  <c r="N14" i="9" s="1"/>
  <c r="H15" i="9"/>
  <c r="N15" i="9" s="1"/>
  <c r="H16" i="9"/>
  <c r="N16" i="9" s="1"/>
  <c r="H17" i="9"/>
  <c r="N17" i="9" s="1"/>
  <c r="H18" i="9"/>
  <c r="N18" i="9" s="1"/>
  <c r="H19" i="9"/>
  <c r="N19" i="9" s="1"/>
  <c r="H20" i="9"/>
  <c r="N20" i="9" s="1"/>
  <c r="H21" i="9"/>
  <c r="N21" i="9" s="1"/>
  <c r="H22" i="9"/>
  <c r="N22" i="9" s="1"/>
  <c r="H23" i="9"/>
  <c r="N23" i="9" s="1"/>
  <c r="H24" i="9"/>
  <c r="N24" i="9" s="1"/>
  <c r="H25" i="9"/>
  <c r="N25" i="9" s="1"/>
  <c r="H26" i="9"/>
  <c r="N26" i="9" s="1"/>
  <c r="H27" i="9"/>
  <c r="N27" i="9" s="1"/>
  <c r="H28" i="9"/>
  <c r="N28" i="9" s="1"/>
  <c r="H29" i="9"/>
  <c r="N29" i="9" s="1"/>
  <c r="H30" i="9"/>
  <c r="N30" i="9" s="1"/>
  <c r="H31" i="9"/>
  <c r="N31" i="9" s="1"/>
  <c r="H32" i="9"/>
  <c r="N32" i="9" s="1"/>
  <c r="H33" i="9"/>
  <c r="N33" i="9" s="1"/>
  <c r="H34" i="9"/>
  <c r="N34" i="9" s="1"/>
  <c r="H35" i="9"/>
  <c r="N35" i="9" s="1"/>
  <c r="H6" i="9"/>
  <c r="N6" i="9" s="1"/>
  <c r="Q99" i="9" l="1"/>
  <c r="T99" i="9" s="1"/>
  <c r="Q355" i="9"/>
  <c r="T355" i="9" s="1"/>
  <c r="Q163" i="9"/>
  <c r="T163" i="9" s="1"/>
  <c r="Q154" i="9"/>
  <c r="T154" i="9" s="1"/>
  <c r="Q90" i="9"/>
  <c r="T90" i="9" s="1"/>
  <c r="Q346" i="9"/>
  <c r="T346" i="9" s="1"/>
  <c r="Q150" i="9"/>
  <c r="T150" i="9" s="1"/>
  <c r="Q86" i="9"/>
  <c r="T86" i="9" s="1"/>
  <c r="Q342" i="9"/>
  <c r="T342" i="9" s="1"/>
  <c r="Q83" i="9"/>
  <c r="T83" i="9" s="1"/>
  <c r="Q339" i="9"/>
  <c r="T339" i="9" s="1"/>
  <c r="Q147" i="9"/>
  <c r="T147" i="9" s="1"/>
  <c r="Q82" i="9"/>
  <c r="T82" i="9" s="1"/>
  <c r="Q338" i="9"/>
  <c r="T338" i="9" s="1"/>
  <c r="Q146" i="9"/>
  <c r="T146" i="9" s="1"/>
  <c r="Q70" i="9"/>
  <c r="T70" i="9" s="1"/>
  <c r="Q134" i="9"/>
  <c r="T134" i="9" s="1"/>
  <c r="Q38" i="9"/>
  <c r="T38" i="9" s="1"/>
  <c r="Q326" i="9"/>
  <c r="T326" i="9" s="1"/>
  <c r="Q6" i="9"/>
  <c r="T6" i="9" s="1"/>
  <c r="Q11" i="9"/>
  <c r="T11" i="9" s="1"/>
  <c r="Q10" i="9"/>
  <c r="T10" i="9" s="1"/>
  <c r="Q9" i="9"/>
  <c r="T9" i="9" s="1"/>
  <c r="AG34" i="7"/>
  <c r="B53" i="15"/>
  <c r="B45" i="15"/>
  <c r="B37" i="15"/>
  <c r="B63" i="15"/>
  <c r="U22" i="7"/>
  <c r="D37" i="10" s="1"/>
  <c r="U10" i="7"/>
  <c r="D13" i="10" s="1"/>
  <c r="U15" i="7"/>
  <c r="D23" i="10" s="1"/>
  <c r="U12" i="7"/>
  <c r="D17" i="10" s="1"/>
  <c r="U11" i="7"/>
  <c r="D15" i="10" s="1"/>
  <c r="B21" i="15"/>
  <c r="B13" i="15"/>
  <c r="U14" i="7"/>
  <c r="D21" i="10" s="1"/>
  <c r="U8" i="7"/>
  <c r="D9" i="10" s="1"/>
  <c r="B25" i="15"/>
  <c r="B17" i="15"/>
  <c r="B9" i="15"/>
  <c r="B23" i="15"/>
  <c r="B15" i="15"/>
  <c r="B7" i="15"/>
  <c r="U30" i="7"/>
  <c r="D53" i="10" s="1"/>
  <c r="U26" i="7"/>
  <c r="D45" i="10" s="1"/>
  <c r="AD34" i="7"/>
  <c r="U16" i="7"/>
  <c r="D25" i="10" s="1"/>
  <c r="U35" i="7"/>
  <c r="D63" i="10" s="1"/>
  <c r="U33" i="7"/>
  <c r="D59" i="10" s="1"/>
  <c r="AD33" i="7"/>
  <c r="U32" i="7"/>
  <c r="D57" i="10" s="1"/>
  <c r="AD32" i="7"/>
  <c r="U28" i="7"/>
  <c r="D49" i="10" s="1"/>
  <c r="AD28" i="7"/>
  <c r="U24" i="7"/>
  <c r="D41" i="10" s="1"/>
  <c r="AD24" i="7"/>
  <c r="U20" i="7"/>
  <c r="D33" i="10" s="1"/>
  <c r="AG20" i="7" s="1"/>
  <c r="AD20" i="7"/>
  <c r="U31" i="7"/>
  <c r="D55" i="10" s="1"/>
  <c r="AD31" i="7"/>
  <c r="U27" i="7"/>
  <c r="D47" i="10" s="1"/>
  <c r="AD27" i="7"/>
  <c r="U23" i="7"/>
  <c r="D39" i="10" s="1"/>
  <c r="AD23" i="7"/>
  <c r="U19" i="7"/>
  <c r="D31" i="10" s="1"/>
  <c r="AD19" i="7"/>
  <c r="U18" i="7"/>
  <c r="D29" i="10" s="1"/>
  <c r="AD18" i="7"/>
  <c r="U29" i="7"/>
  <c r="D51" i="10" s="1"/>
  <c r="AD29" i="7"/>
  <c r="U25" i="7"/>
  <c r="D43" i="10" s="1"/>
  <c r="AD25" i="7"/>
  <c r="U21" i="7"/>
  <c r="D35" i="10" s="1"/>
  <c r="AG21" i="7" s="1"/>
  <c r="AD21" i="7"/>
  <c r="U17" i="7"/>
  <c r="D27" i="10" s="1"/>
  <c r="AD17" i="7"/>
  <c r="U13" i="7"/>
  <c r="D19" i="10" s="1"/>
  <c r="AD13" i="7"/>
  <c r="U9" i="7"/>
  <c r="D11" i="10" s="1"/>
  <c r="AD9" i="7"/>
  <c r="U7" i="7"/>
  <c r="D7" i="10" s="1"/>
  <c r="AO7" i="17" s="1"/>
  <c r="H20" i="20" l="1"/>
  <c r="H10" i="28"/>
  <c r="H12" i="28" s="1"/>
  <c r="H14" i="20"/>
  <c r="H14" i="27"/>
  <c r="H12" i="20"/>
  <c r="H12" i="27"/>
  <c r="H11" i="27"/>
  <c r="H11" i="20"/>
  <c r="AG28" i="7"/>
  <c r="D49" i="15" s="1"/>
  <c r="AO28" i="17"/>
  <c r="AG33" i="7"/>
  <c r="D59" i="15" s="1"/>
  <c r="AO33" i="17"/>
  <c r="AG26" i="7"/>
  <c r="D45" i="15" s="1"/>
  <c r="AO26" i="17"/>
  <c r="AG8" i="7"/>
  <c r="D9" i="15" s="1"/>
  <c r="AH8" i="7" s="1"/>
  <c r="E9" i="15" s="1"/>
  <c r="AO8" i="17"/>
  <c r="AG11" i="7"/>
  <c r="D15" i="15" s="1"/>
  <c r="AP11" i="17" s="1"/>
  <c r="AQ11" i="17" s="1"/>
  <c r="AS11" i="17" s="1"/>
  <c r="AT11" i="17" s="1"/>
  <c r="AM31" i="7" s="1"/>
  <c r="AO11" i="17"/>
  <c r="AG22" i="7"/>
  <c r="D37" i="15" s="1"/>
  <c r="AP22" i="17" s="1"/>
  <c r="AQ22" i="17" s="1"/>
  <c r="AS22" i="17" s="1"/>
  <c r="AT22" i="17" s="1"/>
  <c r="AO22" i="17"/>
  <c r="AG19" i="7"/>
  <c r="D31" i="15" s="1"/>
  <c r="AH19" i="7" s="1"/>
  <c r="AO19" i="17"/>
  <c r="AG27" i="7"/>
  <c r="D47" i="15" s="1"/>
  <c r="AO27" i="17"/>
  <c r="AG35" i="7"/>
  <c r="D63" i="15" s="1"/>
  <c r="AO36" i="17"/>
  <c r="AO35" i="17"/>
  <c r="AG30" i="7"/>
  <c r="D53" i="15" s="1"/>
  <c r="AO30" i="17"/>
  <c r="AG14" i="7"/>
  <c r="D21" i="15" s="1"/>
  <c r="AO14" i="17"/>
  <c r="AG12" i="7"/>
  <c r="D17" i="15" s="1"/>
  <c r="AP12" i="17" s="1"/>
  <c r="AQ12" i="17" s="1"/>
  <c r="AS12" i="17" s="1"/>
  <c r="AT12" i="17" s="1"/>
  <c r="AO12" i="17"/>
  <c r="AG10" i="7"/>
  <c r="D13" i="15" s="1"/>
  <c r="AH10" i="7" s="1"/>
  <c r="E13" i="15" s="1"/>
  <c r="AO10" i="17"/>
  <c r="AG13" i="7"/>
  <c r="D19" i="15" s="1"/>
  <c r="AO13" i="17"/>
  <c r="AG29" i="7"/>
  <c r="D51" i="15" s="1"/>
  <c r="AO29" i="17"/>
  <c r="AG9" i="7"/>
  <c r="D11" i="15" s="1"/>
  <c r="AO9" i="17"/>
  <c r="AG17" i="7"/>
  <c r="D27" i="15" s="1"/>
  <c r="AO17" i="17"/>
  <c r="AG25" i="7"/>
  <c r="D43" i="15" s="1"/>
  <c r="AO25" i="17"/>
  <c r="AG18" i="7"/>
  <c r="D29" i="15" s="1"/>
  <c r="AH18" i="7" s="1"/>
  <c r="AO18" i="17"/>
  <c r="AG23" i="7"/>
  <c r="D39" i="15" s="1"/>
  <c r="AO23" i="17"/>
  <c r="AG31" i="7"/>
  <c r="D55" i="15" s="1"/>
  <c r="AH31" i="7" s="1"/>
  <c r="E55" i="15" s="1"/>
  <c r="AO31" i="17"/>
  <c r="AG24" i="7"/>
  <c r="D41" i="15" s="1"/>
  <c r="AO24" i="17"/>
  <c r="AG32" i="7"/>
  <c r="D57" i="15" s="1"/>
  <c r="AH32" i="7" s="1"/>
  <c r="E57" i="15" s="1"/>
  <c r="AO32" i="17"/>
  <c r="AG16" i="7"/>
  <c r="D25" i="15" s="1"/>
  <c r="AP16" i="17" s="1"/>
  <c r="AQ16" i="17" s="1"/>
  <c r="AS16" i="17" s="1"/>
  <c r="AT16" i="17" s="1"/>
  <c r="AO16" i="17"/>
  <c r="AG15" i="7"/>
  <c r="D23" i="15" s="1"/>
  <c r="AO15" i="17"/>
  <c r="AG7" i="7"/>
  <c r="D7" i="15" s="1"/>
  <c r="AH7" i="7" s="1"/>
  <c r="D65" i="15"/>
  <c r="D35" i="15"/>
  <c r="D61" i="15"/>
  <c r="AH34" i="7" s="1"/>
  <c r="E61" i="15" s="1"/>
  <c r="B43" i="15"/>
  <c r="B35" i="15"/>
  <c r="B51" i="15"/>
  <c r="B47" i="15"/>
  <c r="B49" i="15"/>
  <c r="B59" i="15"/>
  <c r="H10" i="20"/>
  <c r="H10" i="27"/>
  <c r="B61" i="15"/>
  <c r="B39" i="15"/>
  <c r="B55" i="15"/>
  <c r="B41" i="15"/>
  <c r="AO20" i="17"/>
  <c r="AO21" i="17"/>
  <c r="B57" i="15"/>
  <c r="B11" i="15"/>
  <c r="B27" i="15"/>
  <c r="B29" i="15"/>
  <c r="B19" i="15"/>
  <c r="B31" i="15"/>
  <c r="D33" i="15"/>
  <c r="AH20" i="7" s="1"/>
  <c r="B33" i="15"/>
  <c r="I12" i="7"/>
  <c r="I14" i="7"/>
  <c r="I16" i="7"/>
  <c r="I18" i="7"/>
  <c r="I20" i="7"/>
  <c r="I22" i="7"/>
  <c r="I24" i="7"/>
  <c r="I28" i="7"/>
  <c r="I30" i="7"/>
  <c r="I32" i="7"/>
  <c r="I34" i="7"/>
  <c r="G7" i="9"/>
  <c r="L7" i="9" s="1"/>
  <c r="G8" i="9"/>
  <c r="L8" i="9" s="1"/>
  <c r="G9" i="9"/>
  <c r="L9" i="9" s="1"/>
  <c r="G10" i="9"/>
  <c r="L10" i="9" s="1"/>
  <c r="G11" i="9"/>
  <c r="L11" i="9" s="1"/>
  <c r="G12" i="9"/>
  <c r="L12" i="9" s="1"/>
  <c r="G13" i="9"/>
  <c r="L13" i="9" s="1"/>
  <c r="G14" i="9"/>
  <c r="L14" i="9" s="1"/>
  <c r="G15" i="9"/>
  <c r="L15" i="9" s="1"/>
  <c r="G16" i="9"/>
  <c r="L16" i="9" s="1"/>
  <c r="G17" i="9"/>
  <c r="L17" i="9" s="1"/>
  <c r="G18" i="9"/>
  <c r="L18" i="9" s="1"/>
  <c r="G19" i="9"/>
  <c r="L19" i="9" s="1"/>
  <c r="G20" i="9"/>
  <c r="L20" i="9" s="1"/>
  <c r="O20" i="9" s="1"/>
  <c r="G21" i="9"/>
  <c r="L21" i="9" s="1"/>
  <c r="G22" i="9"/>
  <c r="L22" i="9" s="1"/>
  <c r="G23" i="9"/>
  <c r="L23" i="9" s="1"/>
  <c r="O23" i="9" s="1"/>
  <c r="G24" i="9"/>
  <c r="L24" i="9" s="1"/>
  <c r="O24" i="9" s="1"/>
  <c r="G25" i="9"/>
  <c r="L25" i="9" s="1"/>
  <c r="O25" i="9" s="1"/>
  <c r="G26" i="9"/>
  <c r="L26" i="9" s="1"/>
  <c r="G27" i="9"/>
  <c r="L27" i="9" s="1"/>
  <c r="O27" i="9" s="1"/>
  <c r="G28" i="9"/>
  <c r="L28" i="9" s="1"/>
  <c r="O28" i="9" s="1"/>
  <c r="G29" i="9"/>
  <c r="L29" i="9" s="1"/>
  <c r="O29" i="9" s="1"/>
  <c r="G30" i="9"/>
  <c r="L30" i="9" s="1"/>
  <c r="O30" i="9" s="1"/>
  <c r="G31" i="9"/>
  <c r="L31" i="9" s="1"/>
  <c r="O31" i="9" s="1"/>
  <c r="G32" i="9"/>
  <c r="L32" i="9" s="1"/>
  <c r="O32" i="9" s="1"/>
  <c r="G33" i="9"/>
  <c r="L33" i="9" s="1"/>
  <c r="O33" i="9" s="1"/>
  <c r="G34" i="9"/>
  <c r="L34" i="9" s="1"/>
  <c r="O34" i="9" s="1"/>
  <c r="G35" i="9"/>
  <c r="L35" i="9" s="1"/>
  <c r="G6" i="9"/>
  <c r="L6" i="9" s="1"/>
  <c r="F7" i="9"/>
  <c r="M7" i="9" s="1"/>
  <c r="F8" i="9"/>
  <c r="M8" i="9" s="1"/>
  <c r="F9" i="9"/>
  <c r="M9" i="9" s="1"/>
  <c r="F10" i="9"/>
  <c r="M10" i="9" s="1"/>
  <c r="F11" i="9"/>
  <c r="M11" i="9" s="1"/>
  <c r="P331" i="9" s="1"/>
  <c r="S331" i="9" s="1"/>
  <c r="F12" i="9"/>
  <c r="M12" i="9" s="1"/>
  <c r="P332" i="9" s="1"/>
  <c r="S332" i="9" s="1"/>
  <c r="F13" i="9"/>
  <c r="M13" i="9" s="1"/>
  <c r="P333" i="9" s="1"/>
  <c r="S333" i="9" s="1"/>
  <c r="F14" i="9"/>
  <c r="M14" i="9" s="1"/>
  <c r="F15" i="9"/>
  <c r="M15" i="9" s="1"/>
  <c r="F16" i="9"/>
  <c r="M16" i="9" s="1"/>
  <c r="F17" i="9"/>
  <c r="M17" i="9" s="1"/>
  <c r="F18" i="9"/>
  <c r="M18" i="9" s="1"/>
  <c r="F19" i="9"/>
  <c r="M19" i="9" s="1"/>
  <c r="F20" i="9"/>
  <c r="M20" i="9" s="1"/>
  <c r="F21" i="9"/>
  <c r="M21" i="9" s="1"/>
  <c r="F22" i="9"/>
  <c r="M22" i="9" s="1"/>
  <c r="F23" i="9"/>
  <c r="M23" i="9" s="1"/>
  <c r="F24" i="9"/>
  <c r="M24" i="9" s="1"/>
  <c r="F25" i="9"/>
  <c r="M25" i="9" s="1"/>
  <c r="F26" i="9"/>
  <c r="M26" i="9" s="1"/>
  <c r="F27" i="9"/>
  <c r="M27" i="9" s="1"/>
  <c r="F28" i="9"/>
  <c r="M28" i="9" s="1"/>
  <c r="F29" i="9"/>
  <c r="M29" i="9" s="1"/>
  <c r="F30" i="9"/>
  <c r="M30" i="9" s="1"/>
  <c r="F31" i="9"/>
  <c r="M31" i="9" s="1"/>
  <c r="F32" i="9"/>
  <c r="M32" i="9" s="1"/>
  <c r="F33" i="9"/>
  <c r="M33" i="9" s="1"/>
  <c r="F34" i="9"/>
  <c r="M34" i="9" s="1"/>
  <c r="F35" i="9"/>
  <c r="M35" i="9" s="1"/>
  <c r="F6" i="9"/>
  <c r="M6" i="9" s="1"/>
  <c r="P99" i="9" l="1"/>
  <c r="S99" i="9" s="1"/>
  <c r="P163" i="9"/>
  <c r="S163" i="9" s="1"/>
  <c r="P355" i="9"/>
  <c r="S355" i="9" s="1"/>
  <c r="O35" i="9"/>
  <c r="N31" i="29"/>
  <c r="N31" i="30"/>
  <c r="N31" i="24"/>
  <c r="P90" i="9"/>
  <c r="S90" i="9" s="1"/>
  <c r="P154" i="9"/>
  <c r="S154" i="9" s="1"/>
  <c r="P346" i="9"/>
  <c r="S346" i="9" s="1"/>
  <c r="O26" i="9"/>
  <c r="P150" i="9"/>
  <c r="S150" i="9" s="1"/>
  <c r="P342" i="9"/>
  <c r="S342" i="9" s="1"/>
  <c r="P86" i="9"/>
  <c r="S86" i="9" s="1"/>
  <c r="O22" i="9"/>
  <c r="P83" i="9"/>
  <c r="S83" i="9" s="1"/>
  <c r="P147" i="9"/>
  <c r="S147" i="9" s="1"/>
  <c r="P339" i="9"/>
  <c r="S339" i="9" s="1"/>
  <c r="P82" i="9"/>
  <c r="S82" i="9" s="1"/>
  <c r="P146" i="9"/>
  <c r="S146" i="9" s="1"/>
  <c r="P338" i="9"/>
  <c r="S338" i="9" s="1"/>
  <c r="O18" i="9"/>
  <c r="H20" i="27"/>
  <c r="S6" i="9"/>
  <c r="P70" i="9"/>
  <c r="S70" i="9" s="1"/>
  <c r="H22" i="20"/>
  <c r="P326" i="9"/>
  <c r="S326" i="9" s="1"/>
  <c r="P166" i="9"/>
  <c r="S166" i="9" s="1"/>
  <c r="P134" i="9"/>
  <c r="S134" i="9" s="1"/>
  <c r="AP32" i="17"/>
  <c r="AQ32" i="17" s="1"/>
  <c r="AS32" i="17" s="1"/>
  <c r="AT32" i="17" s="1"/>
  <c r="AM8" i="7" s="1"/>
  <c r="N8" i="29" s="1"/>
  <c r="AP24" i="17"/>
  <c r="AQ24" i="17" s="1"/>
  <c r="AS24" i="17" s="1"/>
  <c r="AT24" i="17" s="1"/>
  <c r="AH24" i="7"/>
  <c r="E41" i="15" s="1"/>
  <c r="AH12" i="7"/>
  <c r="E17" i="15" s="1"/>
  <c r="AH16" i="7"/>
  <c r="E25" i="15" s="1"/>
  <c r="AP10" i="17"/>
  <c r="AQ10" i="17" s="1"/>
  <c r="AS10" i="17" s="1"/>
  <c r="AT10" i="17" s="1"/>
  <c r="AP8" i="17"/>
  <c r="AQ8" i="17" s="1"/>
  <c r="AS8" i="17" s="1"/>
  <c r="AT8" i="17" s="1"/>
  <c r="AM19" i="7" s="1"/>
  <c r="AP31" i="17"/>
  <c r="AQ31" i="17" s="1"/>
  <c r="AS31" i="17" s="1"/>
  <c r="AT31" i="17" s="1"/>
  <c r="AM9" i="7" s="1"/>
  <c r="N9" i="29" s="1"/>
  <c r="AH11" i="7"/>
  <c r="E15" i="15" s="1"/>
  <c r="AP34" i="17"/>
  <c r="AQ34" i="17" s="1"/>
  <c r="AS34" i="17" s="1"/>
  <c r="AT34" i="17" s="1"/>
  <c r="AM7" i="7" s="1"/>
  <c r="N7" i="30" s="1"/>
  <c r="E7" i="15"/>
  <c r="AP7" i="17"/>
  <c r="AQ7" i="17" s="1"/>
  <c r="AS7" i="17" s="1"/>
  <c r="AT7" i="17" s="1"/>
  <c r="AH22" i="7"/>
  <c r="E37" i="15" s="1"/>
  <c r="AH33" i="7"/>
  <c r="E59" i="15" s="1"/>
  <c r="AP33" i="17"/>
  <c r="AQ33" i="17" s="1"/>
  <c r="AS33" i="17" s="1"/>
  <c r="AT33" i="17" s="1"/>
  <c r="AP26" i="17"/>
  <c r="AQ26" i="17" s="1"/>
  <c r="AS26" i="17" s="1"/>
  <c r="AT26" i="17" s="1"/>
  <c r="AH26" i="7"/>
  <c r="E45" i="15" s="1"/>
  <c r="AP29" i="17"/>
  <c r="AQ29" i="17" s="1"/>
  <c r="AS29" i="17" s="1"/>
  <c r="AT29" i="17" s="1"/>
  <c r="AH29" i="7"/>
  <c r="E51" i="15" s="1"/>
  <c r="AH21" i="7"/>
  <c r="AP21" i="17"/>
  <c r="AQ21" i="17" s="1"/>
  <c r="AS21" i="17" s="1"/>
  <c r="AT21" i="17" s="1"/>
  <c r="AP30" i="17"/>
  <c r="AQ30" i="17" s="1"/>
  <c r="AS30" i="17" s="1"/>
  <c r="AT30" i="17" s="1"/>
  <c r="AH30" i="7"/>
  <c r="E53" i="15" s="1"/>
  <c r="AH14" i="7"/>
  <c r="E21" i="15" s="1"/>
  <c r="AP14" i="17"/>
  <c r="AQ14" i="17" s="1"/>
  <c r="AS14" i="17" s="1"/>
  <c r="AT14" i="17" s="1"/>
  <c r="AP23" i="17"/>
  <c r="AQ23" i="17" s="1"/>
  <c r="AS23" i="17" s="1"/>
  <c r="AT23" i="17" s="1"/>
  <c r="AH23" i="7"/>
  <c r="E39" i="15" s="1"/>
  <c r="AP25" i="17"/>
  <c r="AQ25" i="17" s="1"/>
  <c r="AS25" i="17" s="1"/>
  <c r="AT25" i="17" s="1"/>
  <c r="AH25" i="7"/>
  <c r="E43" i="15" s="1"/>
  <c r="AH15" i="7"/>
  <c r="E23" i="15" s="1"/>
  <c r="AP15" i="17"/>
  <c r="AQ15" i="17" s="1"/>
  <c r="AS15" i="17" s="1"/>
  <c r="AT15" i="17" s="1"/>
  <c r="AH28" i="7"/>
  <c r="E49" i="15" s="1"/>
  <c r="AP28" i="17"/>
  <c r="AQ28" i="17" s="1"/>
  <c r="AS28" i="17" s="1"/>
  <c r="AT28" i="17" s="1"/>
  <c r="AP27" i="17"/>
  <c r="AQ27" i="17" s="1"/>
  <c r="AS27" i="17" s="1"/>
  <c r="AT27" i="17" s="1"/>
  <c r="N27" i="24" s="1"/>
  <c r="AH27" i="7"/>
  <c r="E47" i="15" s="1"/>
  <c r="N10" i="24"/>
  <c r="AM30" i="7"/>
  <c r="AM11" i="7"/>
  <c r="N16" i="24"/>
  <c r="AM24" i="7"/>
  <c r="N12" i="24"/>
  <c r="AM29" i="7"/>
  <c r="AM13" i="7"/>
  <c r="N25" i="24"/>
  <c r="AM15" i="7"/>
  <c r="AM18" i="7"/>
  <c r="AM17" i="7"/>
  <c r="AM26" i="7"/>
  <c r="AH36" i="7"/>
  <c r="E65" i="15" s="1"/>
  <c r="AP36" i="17"/>
  <c r="AQ36" i="17" s="1"/>
  <c r="AS36" i="17" s="1"/>
  <c r="AT36" i="17" s="1"/>
  <c r="AM36" i="7" s="1"/>
  <c r="G10" i="27"/>
  <c r="G20" i="27" s="1"/>
  <c r="O46" i="9"/>
  <c r="O206" i="9"/>
  <c r="O270" i="9"/>
  <c r="O238" i="9"/>
  <c r="O174" i="9"/>
  <c r="O366" i="9"/>
  <c r="O110" i="9"/>
  <c r="O14" i="9"/>
  <c r="O302" i="9"/>
  <c r="O234" i="9"/>
  <c r="O266" i="9"/>
  <c r="O10" i="9"/>
  <c r="O170" i="9"/>
  <c r="O362" i="9"/>
  <c r="O298" i="9"/>
  <c r="O106" i="9"/>
  <c r="O42" i="9"/>
  <c r="O202" i="9"/>
  <c r="O241" i="9"/>
  <c r="O305" i="9"/>
  <c r="O49" i="9"/>
  <c r="O273" i="9"/>
  <c r="O369" i="9"/>
  <c r="O177" i="9"/>
  <c r="O17" i="9"/>
  <c r="O113" i="9"/>
  <c r="O209" i="9"/>
  <c r="O45" i="9"/>
  <c r="O237" i="9"/>
  <c r="O269" i="9"/>
  <c r="O13" i="9"/>
  <c r="O365" i="9"/>
  <c r="O109" i="9"/>
  <c r="O173" i="9"/>
  <c r="O205" i="9"/>
  <c r="O301" i="9"/>
  <c r="O265" i="9"/>
  <c r="O9" i="9"/>
  <c r="O105" i="9"/>
  <c r="O169" i="9"/>
  <c r="O201" i="9"/>
  <c r="O233" i="9"/>
  <c r="O41" i="9"/>
  <c r="O297" i="9"/>
  <c r="O361" i="9"/>
  <c r="F10" i="27"/>
  <c r="F20" i="27" s="1"/>
  <c r="O208" i="9"/>
  <c r="O16" i="9"/>
  <c r="O112" i="9"/>
  <c r="O304" i="9"/>
  <c r="O368" i="9"/>
  <c r="O240" i="9"/>
  <c r="O48" i="9"/>
  <c r="O176" i="9"/>
  <c r="O272" i="9"/>
  <c r="O204" i="9"/>
  <c r="O236" i="9"/>
  <c r="O44" i="9"/>
  <c r="O364" i="9"/>
  <c r="O172" i="9"/>
  <c r="O108" i="9"/>
  <c r="O12" i="9"/>
  <c r="O268" i="9"/>
  <c r="O300" i="9"/>
  <c r="O360" i="9"/>
  <c r="O168" i="9"/>
  <c r="O200" i="9"/>
  <c r="O264" i="9"/>
  <c r="O104" i="9"/>
  <c r="O8" i="9"/>
  <c r="O232" i="9"/>
  <c r="O40" i="9"/>
  <c r="O296" i="9"/>
  <c r="AP35" i="17"/>
  <c r="AQ35" i="17" s="1"/>
  <c r="AS35" i="17" s="1"/>
  <c r="AT35" i="17" s="1"/>
  <c r="AH35" i="7"/>
  <c r="E63" i="15" s="1"/>
  <c r="O15" i="9"/>
  <c r="O271" i="9"/>
  <c r="O303" i="9"/>
  <c r="O207" i="9"/>
  <c r="O175" i="9"/>
  <c r="O111" i="9"/>
  <c r="O239" i="9"/>
  <c r="O47" i="9"/>
  <c r="O367" i="9"/>
  <c r="O171" i="9"/>
  <c r="O267" i="9"/>
  <c r="O107" i="9"/>
  <c r="O11" i="9"/>
  <c r="O299" i="9"/>
  <c r="O235" i="9"/>
  <c r="O43" i="9"/>
  <c r="O203" i="9"/>
  <c r="O363" i="9"/>
  <c r="O263" i="9"/>
  <c r="O7" i="9"/>
  <c r="O231" i="9"/>
  <c r="O295" i="9"/>
  <c r="O167" i="9"/>
  <c r="O39" i="9"/>
  <c r="O359" i="9"/>
  <c r="O103" i="9"/>
  <c r="O199" i="9"/>
  <c r="G10" i="20"/>
  <c r="G22" i="20" s="1"/>
  <c r="O53" i="9"/>
  <c r="O213" i="9"/>
  <c r="O309" i="9"/>
  <c r="O21" i="9"/>
  <c r="O373" i="9"/>
  <c r="O181" i="9"/>
  <c r="O277" i="9"/>
  <c r="O245" i="9"/>
  <c r="O117" i="9"/>
  <c r="O307" i="9"/>
  <c r="O19" i="9"/>
  <c r="O179" i="9"/>
  <c r="O275" i="9"/>
  <c r="O211" i="9"/>
  <c r="O243" i="9"/>
  <c r="O371" i="9"/>
  <c r="O51" i="9"/>
  <c r="O115" i="9"/>
  <c r="O294" i="9"/>
  <c r="F10" i="20"/>
  <c r="F22" i="20" s="1"/>
  <c r="O166" i="9"/>
  <c r="O262" i="9"/>
  <c r="O198" i="9"/>
  <c r="O230" i="9"/>
  <c r="O358" i="9"/>
  <c r="O102" i="9"/>
  <c r="O6" i="9"/>
  <c r="O38" i="9"/>
  <c r="AP20" i="17"/>
  <c r="AQ20" i="17" s="1"/>
  <c r="AS20" i="17" s="1"/>
  <c r="AT20" i="17" s="1"/>
  <c r="K29" i="7"/>
  <c r="K32" i="7"/>
  <c r="K28" i="7"/>
  <c r="K24" i="7"/>
  <c r="K20" i="7"/>
  <c r="K16" i="7"/>
  <c r="L12" i="7"/>
  <c r="L8" i="7"/>
  <c r="K33" i="7"/>
  <c r="K21" i="7"/>
  <c r="K35" i="7"/>
  <c r="K31" i="7"/>
  <c r="K27" i="7"/>
  <c r="K23" i="7"/>
  <c r="K19" i="7"/>
  <c r="L15" i="7"/>
  <c r="L11" i="7"/>
  <c r="K7" i="7"/>
  <c r="K25" i="7"/>
  <c r="K17" i="7"/>
  <c r="K34" i="7"/>
  <c r="K30" i="7"/>
  <c r="K26" i="7"/>
  <c r="K22" i="7"/>
  <c r="K18" i="7"/>
  <c r="K6" i="7"/>
  <c r="J10" i="7"/>
  <c r="I8" i="7"/>
  <c r="I6" i="7"/>
  <c r="AH17" i="7"/>
  <c r="E27" i="15" s="1"/>
  <c r="AP17" i="17"/>
  <c r="AQ17" i="17" s="1"/>
  <c r="AS17" i="17" s="1"/>
  <c r="AT17" i="17" s="1"/>
  <c r="E31" i="15"/>
  <c r="AP19" i="17"/>
  <c r="AQ19" i="17" s="1"/>
  <c r="AS19" i="17" s="1"/>
  <c r="AT19" i="17" s="1"/>
  <c r="AH9" i="7"/>
  <c r="E11" i="15" s="1"/>
  <c r="AP9" i="17"/>
  <c r="AQ9" i="17" s="1"/>
  <c r="AS9" i="17" s="1"/>
  <c r="AT9" i="17" s="1"/>
  <c r="AM21" i="7" s="1"/>
  <c r="AH13" i="7"/>
  <c r="E19" i="15" s="1"/>
  <c r="AP13" i="17"/>
  <c r="AQ13" i="17" s="1"/>
  <c r="AS13" i="17" s="1"/>
  <c r="AT13" i="17" s="1"/>
  <c r="AM34" i="7" s="1"/>
  <c r="E29" i="15"/>
  <c r="AP18" i="17"/>
  <c r="AQ18" i="17" s="1"/>
  <c r="AS18" i="17" s="1"/>
  <c r="AT18" i="17" s="1"/>
  <c r="M30" i="7"/>
  <c r="M14" i="7"/>
  <c r="M22" i="7"/>
  <c r="M20" i="7"/>
  <c r="M28" i="7"/>
  <c r="M12" i="7"/>
  <c r="I26" i="7"/>
  <c r="M26" i="7" s="1"/>
  <c r="I10" i="7"/>
  <c r="M32" i="7"/>
  <c r="M24" i="7"/>
  <c r="M16" i="7"/>
  <c r="M34" i="7"/>
  <c r="M18" i="7"/>
  <c r="I27" i="7"/>
  <c r="I29" i="7"/>
  <c r="I13" i="7"/>
  <c r="L13" i="7"/>
  <c r="K13" i="7"/>
  <c r="I31" i="7"/>
  <c r="I23" i="7"/>
  <c r="I15" i="7"/>
  <c r="I7" i="7"/>
  <c r="J7" i="7"/>
  <c r="I33" i="7"/>
  <c r="I25" i="7"/>
  <c r="I17" i="7"/>
  <c r="I9" i="7"/>
  <c r="J9" i="7"/>
  <c r="I11" i="7"/>
  <c r="I19" i="7"/>
  <c r="I21" i="7"/>
  <c r="I35" i="7"/>
  <c r="L14" i="7"/>
  <c r="K14" i="7"/>
  <c r="L10" i="7"/>
  <c r="K10" i="7"/>
  <c r="L9" i="7"/>
  <c r="K9" i="7"/>
  <c r="K15" i="7"/>
  <c r="K11" i="7"/>
  <c r="K12" i="7"/>
  <c r="K8" i="7"/>
  <c r="L6" i="7"/>
  <c r="L35" i="7"/>
  <c r="L31" i="7"/>
  <c r="L29" i="7"/>
  <c r="L27" i="7"/>
  <c r="L25" i="7"/>
  <c r="L23" i="7"/>
  <c r="L17" i="7"/>
  <c r="L32" i="7"/>
  <c r="L30" i="7"/>
  <c r="L26" i="7"/>
  <c r="L24" i="7"/>
  <c r="L22" i="7"/>
  <c r="L7" i="7"/>
  <c r="L16" i="7"/>
  <c r="N34" i="29" l="1"/>
  <c r="N34" i="30"/>
  <c r="N34" i="24"/>
  <c r="N21" i="29"/>
  <c r="N21" i="30"/>
  <c r="N21" i="24"/>
  <c r="N19" i="29"/>
  <c r="N19" i="30"/>
  <c r="N18" i="24"/>
  <c r="N8" i="30"/>
  <c r="N7" i="29"/>
  <c r="N7" i="24"/>
  <c r="N8" i="24"/>
  <c r="N9" i="30"/>
  <c r="N24" i="24"/>
  <c r="N11" i="24"/>
  <c r="N29" i="24"/>
  <c r="N36" i="29"/>
  <c r="N36" i="24"/>
  <c r="N9" i="24"/>
  <c r="AM32" i="7"/>
  <c r="N24" i="29"/>
  <c r="N24" i="30"/>
  <c r="N11" i="29"/>
  <c r="N11" i="30"/>
  <c r="N13" i="24"/>
  <c r="AM28" i="7"/>
  <c r="N19" i="24"/>
  <c r="AM22" i="7"/>
  <c r="N26" i="30"/>
  <c r="N26" i="29"/>
  <c r="N26" i="24"/>
  <c r="N18" i="29"/>
  <c r="N18" i="30"/>
  <c r="N15" i="29"/>
  <c r="N15" i="30"/>
  <c r="N13" i="29"/>
  <c r="N13" i="30"/>
  <c r="N29" i="30"/>
  <c r="N29" i="29"/>
  <c r="N15" i="24"/>
  <c r="N30" i="30"/>
  <c r="N30" i="29"/>
  <c r="N30" i="24"/>
  <c r="N17" i="24"/>
  <c r="AM23" i="7"/>
  <c r="N17" i="30"/>
  <c r="N17" i="29"/>
  <c r="AI36" i="7"/>
  <c r="AK36" i="7" s="1"/>
  <c r="AL36" i="7" s="1"/>
  <c r="M36" i="24" s="1"/>
  <c r="J16" i="20"/>
  <c r="J16" i="27"/>
  <c r="J12" i="20"/>
  <c r="J12" i="27"/>
  <c r="J18" i="27"/>
  <c r="J15" i="27"/>
  <c r="J17" i="27"/>
  <c r="J11" i="20"/>
  <c r="J11" i="27"/>
  <c r="J14" i="20"/>
  <c r="J14" i="27"/>
  <c r="J10" i="27"/>
  <c r="J19" i="27"/>
  <c r="J13" i="20"/>
  <c r="J13" i="27"/>
  <c r="J18" i="20"/>
  <c r="J15" i="20"/>
  <c r="J17" i="20"/>
  <c r="J10" i="20"/>
  <c r="J19" i="20"/>
  <c r="M10" i="7"/>
  <c r="N15" i="7"/>
  <c r="L21" i="7"/>
  <c r="N21" i="7" s="1"/>
  <c r="N24" i="7"/>
  <c r="O24" i="7" s="1"/>
  <c r="N11" i="7"/>
  <c r="N23" i="7"/>
  <c r="N31" i="7"/>
  <c r="N8" i="7"/>
  <c r="L18" i="7"/>
  <c r="N18" i="7" s="1"/>
  <c r="O18" i="7" s="1"/>
  <c r="L34" i="7"/>
  <c r="N34" i="7" s="1"/>
  <c r="O34" i="7" s="1"/>
  <c r="L19" i="7"/>
  <c r="N19" i="7" s="1"/>
  <c r="N7" i="7"/>
  <c r="N32" i="7"/>
  <c r="O32" i="7" s="1"/>
  <c r="N27" i="7"/>
  <c r="N35" i="7"/>
  <c r="N26" i="7"/>
  <c r="O26" i="7" s="1"/>
  <c r="N29" i="7"/>
  <c r="N16" i="7"/>
  <c r="O16" i="7" s="1"/>
  <c r="N22" i="7"/>
  <c r="O22" i="7" s="1"/>
  <c r="N30" i="7"/>
  <c r="O30" i="7" s="1"/>
  <c r="N17" i="7"/>
  <c r="N25" i="7"/>
  <c r="N12" i="7"/>
  <c r="O12" i="7" s="1"/>
  <c r="L33" i="7"/>
  <c r="N33" i="7" s="1"/>
  <c r="L20" i="7"/>
  <c r="N20" i="7" s="1"/>
  <c r="O20" i="7" s="1"/>
  <c r="L28" i="7"/>
  <c r="N28" i="7" s="1"/>
  <c r="O28" i="7" s="1"/>
  <c r="N6" i="7"/>
  <c r="J8" i="7"/>
  <c r="M8" i="7" s="1"/>
  <c r="O8" i="7" s="1"/>
  <c r="J6" i="7"/>
  <c r="M6" i="7" s="1"/>
  <c r="M15" i="7"/>
  <c r="M27" i="7"/>
  <c r="M13" i="7"/>
  <c r="M11" i="7"/>
  <c r="E35" i="15"/>
  <c r="E33" i="15"/>
  <c r="N9" i="7"/>
  <c r="N10" i="7"/>
  <c r="O10" i="7" s="1"/>
  <c r="M23" i="7"/>
  <c r="M31" i="7"/>
  <c r="M35" i="7"/>
  <c r="M19" i="7"/>
  <c r="M9" i="7"/>
  <c r="M25" i="7"/>
  <c r="M7" i="7"/>
  <c r="N13" i="7"/>
  <c r="M17" i="7"/>
  <c r="M33" i="7"/>
  <c r="N14" i="7"/>
  <c r="O14" i="7" s="1"/>
  <c r="M29" i="7"/>
  <c r="M21" i="7"/>
  <c r="O15" i="7" l="1"/>
  <c r="O11" i="7"/>
  <c r="N23" i="29"/>
  <c r="N23" i="30"/>
  <c r="N23" i="24"/>
  <c r="N28" i="30"/>
  <c r="N28" i="29"/>
  <c r="N28" i="24"/>
  <c r="N22" i="29"/>
  <c r="N22" i="30"/>
  <c r="N22" i="24"/>
  <c r="N32" i="29"/>
  <c r="N32" i="30"/>
  <c r="N32" i="24"/>
  <c r="J20" i="27"/>
  <c r="O17" i="7"/>
  <c r="O29" i="7"/>
  <c r="O35" i="7"/>
  <c r="O7" i="7"/>
  <c r="O31" i="7"/>
  <c r="O27" i="7"/>
  <c r="O25" i="7"/>
  <c r="O23" i="7"/>
  <c r="O19" i="7"/>
  <c r="O6" i="7"/>
  <c r="O13" i="7"/>
  <c r="O9" i="7"/>
  <c r="O33" i="7"/>
  <c r="O21" i="7"/>
  <c r="C3" i="15" l="1"/>
  <c r="V5" i="7"/>
  <c r="AC5" i="7"/>
  <c r="AD5" i="7" s="1"/>
  <c r="AC6" i="7"/>
  <c r="B3" i="15" l="1"/>
  <c r="U6" i="7"/>
  <c r="D5" i="10" s="1"/>
  <c r="AD6" i="7"/>
  <c r="B5" i="15" s="1"/>
  <c r="U5" i="7"/>
  <c r="D3" i="10" s="1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AG5" i="7" l="1"/>
  <c r="D3" i="15" s="1"/>
  <c r="AG6" i="7"/>
  <c r="D5" i="15" s="1"/>
  <c r="AP6" i="17" s="1"/>
  <c r="AO6" i="1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W5" i="7"/>
  <c r="X5" i="7" s="1"/>
  <c r="Y5" i="7" s="1"/>
  <c r="AH5" i="7" l="1"/>
  <c r="E3" i="15" s="1"/>
  <c r="AP5" i="17"/>
  <c r="AQ5" i="17" s="1"/>
  <c r="AS5" i="17" s="1"/>
  <c r="AT5" i="17" s="1"/>
  <c r="AQ6" i="17"/>
  <c r="AS6" i="17" s="1"/>
  <c r="AT6" i="17" s="1"/>
  <c r="AH6" i="7"/>
  <c r="E5" i="15" s="1"/>
  <c r="K5" i="7"/>
  <c r="I5" i="7"/>
  <c r="X32" i="7"/>
  <c r="Y32" i="7" s="1"/>
  <c r="P32" i="7" s="1"/>
  <c r="AI32" i="7" s="1"/>
  <c r="AK32" i="7" s="1"/>
  <c r="AL32" i="7" s="1"/>
  <c r="X28" i="7"/>
  <c r="Y28" i="7" s="1"/>
  <c r="P28" i="7" s="1"/>
  <c r="AI28" i="7" s="1"/>
  <c r="AK28" i="7" s="1"/>
  <c r="AL28" i="7" s="1"/>
  <c r="X24" i="7"/>
  <c r="Y24" i="7" s="1"/>
  <c r="P24" i="7" s="1"/>
  <c r="AI24" i="7" s="1"/>
  <c r="AK24" i="7" s="1"/>
  <c r="AL24" i="7" s="1"/>
  <c r="X20" i="7"/>
  <c r="Y20" i="7" s="1"/>
  <c r="P20" i="7" s="1"/>
  <c r="AI20" i="7" s="1"/>
  <c r="AK20" i="7" s="1"/>
  <c r="AL20" i="7" s="1"/>
  <c r="X16" i="7"/>
  <c r="Y16" i="7" s="1"/>
  <c r="P16" i="7" s="1"/>
  <c r="AI16" i="7" s="1"/>
  <c r="X12" i="7"/>
  <c r="Y12" i="7" s="1"/>
  <c r="P12" i="7" s="1"/>
  <c r="AI12" i="7" s="1"/>
  <c r="AK12" i="7" s="1"/>
  <c r="AL12" i="7" s="1"/>
  <c r="X8" i="7"/>
  <c r="Y8" i="7" s="1"/>
  <c r="P8" i="7" s="1"/>
  <c r="AI8" i="7" s="1"/>
  <c r="X33" i="7"/>
  <c r="Y33" i="7" s="1"/>
  <c r="P33" i="7" s="1"/>
  <c r="AI33" i="7" s="1"/>
  <c r="AK33" i="7" s="1"/>
  <c r="AL33" i="7" s="1"/>
  <c r="X29" i="7"/>
  <c r="Y29" i="7" s="1"/>
  <c r="P29" i="7" s="1"/>
  <c r="AI29" i="7" s="1"/>
  <c r="AK29" i="7" s="1"/>
  <c r="AL29" i="7" s="1"/>
  <c r="X25" i="7"/>
  <c r="Y25" i="7" s="1"/>
  <c r="P25" i="7" s="1"/>
  <c r="AI25" i="7" s="1"/>
  <c r="AK25" i="7" s="1"/>
  <c r="AL25" i="7" s="1"/>
  <c r="X21" i="7"/>
  <c r="Y21" i="7" s="1"/>
  <c r="P21" i="7" s="1"/>
  <c r="AI21" i="7" s="1"/>
  <c r="AK21" i="7" s="1"/>
  <c r="AL21" i="7" s="1"/>
  <c r="X17" i="7"/>
  <c r="Y17" i="7" s="1"/>
  <c r="P17" i="7" s="1"/>
  <c r="AI17" i="7" s="1"/>
  <c r="AK17" i="7" s="1"/>
  <c r="AL17" i="7" s="1"/>
  <c r="X13" i="7"/>
  <c r="Y13" i="7" s="1"/>
  <c r="P13" i="7" s="1"/>
  <c r="AI13" i="7" s="1"/>
  <c r="AK13" i="7" s="1"/>
  <c r="AL13" i="7" s="1"/>
  <c r="X9" i="7"/>
  <c r="Y9" i="7" s="1"/>
  <c r="P9" i="7" s="1"/>
  <c r="AI9" i="7" s="1"/>
  <c r="AK9" i="7" s="1"/>
  <c r="AL9" i="7" s="1"/>
  <c r="X35" i="7"/>
  <c r="Y35" i="7" s="1"/>
  <c r="P35" i="7" s="1"/>
  <c r="AI35" i="7" s="1"/>
  <c r="AK35" i="7" s="1"/>
  <c r="AL35" i="7" s="1"/>
  <c r="AN36" i="7" s="1"/>
  <c r="X31" i="7"/>
  <c r="Y31" i="7" s="1"/>
  <c r="P31" i="7" s="1"/>
  <c r="AI31" i="7" s="1"/>
  <c r="AK31" i="7" s="1"/>
  <c r="AL31" i="7" s="1"/>
  <c r="X27" i="7"/>
  <c r="Y27" i="7" s="1"/>
  <c r="P27" i="7" s="1"/>
  <c r="AI27" i="7" s="1"/>
  <c r="AK27" i="7" s="1"/>
  <c r="AL27" i="7" s="1"/>
  <c r="X23" i="7"/>
  <c r="Y23" i="7" s="1"/>
  <c r="P23" i="7" s="1"/>
  <c r="AI23" i="7" s="1"/>
  <c r="AK23" i="7" s="1"/>
  <c r="AL23" i="7" s="1"/>
  <c r="X19" i="7"/>
  <c r="Y19" i="7" s="1"/>
  <c r="P19" i="7" s="1"/>
  <c r="AI19" i="7" s="1"/>
  <c r="AK19" i="7" s="1"/>
  <c r="AL19" i="7" s="1"/>
  <c r="X15" i="7"/>
  <c r="Y15" i="7" s="1"/>
  <c r="P15" i="7" s="1"/>
  <c r="AI15" i="7" s="1"/>
  <c r="AK15" i="7" s="1"/>
  <c r="AL15" i="7" s="1"/>
  <c r="X11" i="7"/>
  <c r="Y11" i="7" s="1"/>
  <c r="P11" i="7" s="1"/>
  <c r="AI11" i="7" s="1"/>
  <c r="AK11" i="7" s="1"/>
  <c r="AL11" i="7" s="1"/>
  <c r="X7" i="7"/>
  <c r="Y7" i="7" s="1"/>
  <c r="P7" i="7" s="1"/>
  <c r="AI7" i="7" s="1"/>
  <c r="AK7" i="7" s="1"/>
  <c r="AL7" i="7" s="1"/>
  <c r="X34" i="7"/>
  <c r="Y34" i="7" s="1"/>
  <c r="P34" i="7" s="1"/>
  <c r="AI34" i="7" s="1"/>
  <c r="AK34" i="7" s="1"/>
  <c r="AL34" i="7" s="1"/>
  <c r="X30" i="7"/>
  <c r="Y30" i="7" s="1"/>
  <c r="P30" i="7" s="1"/>
  <c r="AI30" i="7" s="1"/>
  <c r="AK30" i="7" s="1"/>
  <c r="AL30" i="7" s="1"/>
  <c r="X26" i="7"/>
  <c r="Y26" i="7" s="1"/>
  <c r="P26" i="7" s="1"/>
  <c r="AI26" i="7" s="1"/>
  <c r="AK26" i="7" s="1"/>
  <c r="AL26" i="7" s="1"/>
  <c r="X22" i="7"/>
  <c r="Y22" i="7" s="1"/>
  <c r="P22" i="7" s="1"/>
  <c r="AI22" i="7" s="1"/>
  <c r="AK22" i="7" s="1"/>
  <c r="AL22" i="7" s="1"/>
  <c r="X18" i="7"/>
  <c r="Y18" i="7" s="1"/>
  <c r="P18" i="7" s="1"/>
  <c r="AI18" i="7" s="1"/>
  <c r="AK18" i="7" s="1"/>
  <c r="AL18" i="7" s="1"/>
  <c r="X14" i="7"/>
  <c r="Y14" i="7" s="1"/>
  <c r="P14" i="7" s="1"/>
  <c r="AI14" i="7" s="1"/>
  <c r="AK14" i="7" s="1"/>
  <c r="AL14" i="7" s="1"/>
  <c r="X10" i="7"/>
  <c r="Y10" i="7" s="1"/>
  <c r="P10" i="7" s="1"/>
  <c r="AI10" i="7" s="1"/>
  <c r="AK10" i="7" s="1"/>
  <c r="AL10" i="7" s="1"/>
  <c r="X6" i="7"/>
  <c r="Y6" i="7" s="1"/>
  <c r="P6" i="7" s="1"/>
  <c r="L5" i="7"/>
  <c r="AN34" i="7" l="1"/>
  <c r="AN32" i="7"/>
  <c r="AN31" i="7"/>
  <c r="AN30" i="7"/>
  <c r="AN29" i="7"/>
  <c r="AN28" i="7"/>
  <c r="AN27" i="7"/>
  <c r="AN26" i="7"/>
  <c r="AN25" i="7"/>
  <c r="AN24" i="7"/>
  <c r="AN23" i="7"/>
  <c r="AN22" i="7"/>
  <c r="AN21" i="7"/>
  <c r="AN19" i="7"/>
  <c r="AN18" i="7"/>
  <c r="AN15" i="7"/>
  <c r="AM14" i="7"/>
  <c r="AN13" i="7"/>
  <c r="AN12" i="7"/>
  <c r="AN11" i="7"/>
  <c r="AN10" i="7"/>
  <c r="AM35" i="7"/>
  <c r="AN35" i="7" s="1"/>
  <c r="AM6" i="7"/>
  <c r="AM33" i="7"/>
  <c r="AN33" i="7" s="1"/>
  <c r="AM20" i="7"/>
  <c r="M10" i="24"/>
  <c r="M10" i="29"/>
  <c r="M10" i="30"/>
  <c r="M26" i="24"/>
  <c r="M26" i="30"/>
  <c r="M26" i="29"/>
  <c r="M11" i="24"/>
  <c r="M11" i="29"/>
  <c r="M11" i="30"/>
  <c r="M27" i="24"/>
  <c r="M27" i="30"/>
  <c r="M27" i="29"/>
  <c r="M13" i="24"/>
  <c r="M13" i="30"/>
  <c r="M13" i="29"/>
  <c r="M29" i="24"/>
  <c r="M29" i="30"/>
  <c r="M29" i="29"/>
  <c r="M32" i="30"/>
  <c r="M32" i="29"/>
  <c r="M32" i="24"/>
  <c r="M14" i="24"/>
  <c r="M14" i="29"/>
  <c r="M14" i="30"/>
  <c r="M30" i="24"/>
  <c r="M30" i="30"/>
  <c r="M30" i="29"/>
  <c r="M15" i="24"/>
  <c r="M15" i="29"/>
  <c r="M15" i="30"/>
  <c r="M31" i="29"/>
  <c r="M31" i="30"/>
  <c r="M31" i="24"/>
  <c r="M17" i="24"/>
  <c r="M17" i="29"/>
  <c r="M17" i="30"/>
  <c r="M33" i="30"/>
  <c r="M33" i="29"/>
  <c r="M33" i="24"/>
  <c r="M20" i="24"/>
  <c r="M20" i="30"/>
  <c r="M20" i="29"/>
  <c r="M18" i="24"/>
  <c r="M18" i="30"/>
  <c r="M18" i="29"/>
  <c r="M34" i="29"/>
  <c r="M34" i="30"/>
  <c r="M34" i="24"/>
  <c r="M19" i="24"/>
  <c r="M19" i="30"/>
  <c r="M19" i="29"/>
  <c r="M35" i="29"/>
  <c r="M35" i="30"/>
  <c r="M35" i="24"/>
  <c r="M21" i="24"/>
  <c r="M21" i="29"/>
  <c r="M21" i="30"/>
  <c r="M24" i="24"/>
  <c r="M24" i="30"/>
  <c r="M24" i="29"/>
  <c r="M22" i="24"/>
  <c r="M22" i="29"/>
  <c r="M22" i="30"/>
  <c r="M7" i="24"/>
  <c r="M7" i="29"/>
  <c r="M7" i="30"/>
  <c r="M23" i="24"/>
  <c r="M23" i="29"/>
  <c r="M23" i="30"/>
  <c r="M9" i="24"/>
  <c r="M9" i="29"/>
  <c r="M9" i="30"/>
  <c r="M25" i="24"/>
  <c r="M25" i="29"/>
  <c r="M25" i="30"/>
  <c r="M12" i="24"/>
  <c r="M12" i="29"/>
  <c r="M12" i="30"/>
  <c r="M28" i="24"/>
  <c r="M28" i="29"/>
  <c r="M28" i="30"/>
  <c r="AI6" i="7"/>
  <c r="AK6" i="7" s="1"/>
  <c r="AL6" i="7" s="1"/>
  <c r="AN7" i="7" s="1"/>
  <c r="AK16" i="7"/>
  <c r="AL16" i="7" s="1"/>
  <c r="AN17" i="7" s="1"/>
  <c r="AK8" i="7"/>
  <c r="AL8" i="7" s="1"/>
  <c r="AN9" i="7" s="1"/>
  <c r="M5" i="7"/>
  <c r="N5" i="7"/>
  <c r="N35" i="29" l="1"/>
  <c r="N35" i="30"/>
  <c r="N33" i="30"/>
  <c r="N33" i="29"/>
  <c r="N20" i="29"/>
  <c r="N20" i="30"/>
  <c r="AN16" i="7"/>
  <c r="N14" i="24"/>
  <c r="N14" i="29"/>
  <c r="AN14" i="7"/>
  <c r="N14" i="30"/>
  <c r="N35" i="24"/>
  <c r="AN8" i="7"/>
  <c r="N20" i="24"/>
  <c r="AN20" i="7"/>
  <c r="N6" i="29"/>
  <c r="R371" i="9"/>
  <c r="R243" i="9"/>
  <c r="R147" i="9"/>
  <c r="R339" i="9"/>
  <c r="R211" i="9"/>
  <c r="R275" i="9"/>
  <c r="R307" i="9"/>
  <c r="R179" i="9"/>
  <c r="R350" i="9"/>
  <c r="R222" i="9"/>
  <c r="R318" i="9"/>
  <c r="R190" i="9"/>
  <c r="R382" i="9"/>
  <c r="R286" i="9"/>
  <c r="R158" i="9"/>
  <c r="R254" i="9"/>
  <c r="R375" i="9"/>
  <c r="R247" i="9"/>
  <c r="R343" i="9"/>
  <c r="R215" i="9"/>
  <c r="R151" i="9"/>
  <c r="R311" i="9"/>
  <c r="R183" i="9"/>
  <c r="R279" i="9"/>
  <c r="R346" i="9"/>
  <c r="R218" i="9"/>
  <c r="R250" i="9"/>
  <c r="R314" i="9"/>
  <c r="R186" i="9"/>
  <c r="R282" i="9"/>
  <c r="R154" i="9"/>
  <c r="R378" i="9"/>
  <c r="R309" i="9"/>
  <c r="R181" i="9"/>
  <c r="R341" i="9"/>
  <c r="R277" i="9"/>
  <c r="R149" i="9"/>
  <c r="R213" i="9"/>
  <c r="R373" i="9"/>
  <c r="R245" i="9"/>
  <c r="R363" i="9"/>
  <c r="R235" i="9"/>
  <c r="R331" i="9"/>
  <c r="R203" i="9"/>
  <c r="R267" i="9"/>
  <c r="R139" i="9"/>
  <c r="R299" i="9"/>
  <c r="R171" i="9"/>
  <c r="R379" i="9"/>
  <c r="R251" i="9"/>
  <c r="R283" i="9"/>
  <c r="R155" i="9"/>
  <c r="R347" i="9"/>
  <c r="R219" i="9"/>
  <c r="R315" i="9"/>
  <c r="R187" i="9"/>
  <c r="R330" i="9"/>
  <c r="R202" i="9"/>
  <c r="R234" i="9"/>
  <c r="R298" i="9"/>
  <c r="R170" i="9"/>
  <c r="R362" i="9"/>
  <c r="R266" i="9"/>
  <c r="R138" i="9"/>
  <c r="R354" i="9"/>
  <c r="R226" i="9"/>
  <c r="R322" i="9"/>
  <c r="R194" i="9"/>
  <c r="R258" i="9"/>
  <c r="R290" i="9"/>
  <c r="R162" i="9"/>
  <c r="R386" i="9"/>
  <c r="R321" i="9"/>
  <c r="R193" i="9"/>
  <c r="R353" i="9"/>
  <c r="R289" i="9"/>
  <c r="R161" i="9"/>
  <c r="R225" i="9"/>
  <c r="R385" i="9"/>
  <c r="R257" i="9"/>
  <c r="R280" i="9"/>
  <c r="R152" i="9"/>
  <c r="R312" i="9"/>
  <c r="R184" i="9"/>
  <c r="R376" i="9"/>
  <c r="R248" i="9"/>
  <c r="R344" i="9"/>
  <c r="R216" i="9"/>
  <c r="R383" i="9"/>
  <c r="R255" i="9"/>
  <c r="R351" i="9"/>
  <c r="R223" i="9"/>
  <c r="R287" i="9"/>
  <c r="R319" i="9"/>
  <c r="R191" i="9"/>
  <c r="R159" i="9"/>
  <c r="R284" i="9"/>
  <c r="R156" i="9"/>
  <c r="R380" i="9"/>
  <c r="R252" i="9"/>
  <c r="R316" i="9"/>
  <c r="R188" i="9"/>
  <c r="R348" i="9"/>
  <c r="R220" i="9"/>
  <c r="R317" i="9"/>
  <c r="R189" i="9"/>
  <c r="R221" i="9"/>
  <c r="R285" i="9"/>
  <c r="R157" i="9"/>
  <c r="R349" i="9"/>
  <c r="R381" i="9"/>
  <c r="R253" i="9"/>
  <c r="R313" i="9"/>
  <c r="R185" i="9"/>
  <c r="R281" i="9"/>
  <c r="R153" i="9"/>
  <c r="R377" i="9"/>
  <c r="R249" i="9"/>
  <c r="R345" i="9"/>
  <c r="R217" i="9"/>
  <c r="R338" i="9"/>
  <c r="R210" i="9"/>
  <c r="R306" i="9"/>
  <c r="R178" i="9"/>
  <c r="R370" i="9"/>
  <c r="R274" i="9"/>
  <c r="R146" i="9"/>
  <c r="R242" i="9"/>
  <c r="R292" i="9"/>
  <c r="R164" i="9"/>
  <c r="R196" i="9"/>
  <c r="R388" i="9"/>
  <c r="R260" i="9"/>
  <c r="R356" i="9"/>
  <c r="R228" i="9"/>
  <c r="R324" i="9"/>
  <c r="R367" i="9"/>
  <c r="R239" i="9"/>
  <c r="R271" i="9"/>
  <c r="R335" i="9"/>
  <c r="R207" i="9"/>
  <c r="R303" i="9"/>
  <c r="R175" i="9"/>
  <c r="R143" i="9"/>
  <c r="R268" i="9"/>
  <c r="R140" i="9"/>
  <c r="R172" i="9"/>
  <c r="R364" i="9"/>
  <c r="R236" i="9"/>
  <c r="R300" i="9"/>
  <c r="R332" i="9"/>
  <c r="R204" i="9"/>
  <c r="R301" i="9"/>
  <c r="R173" i="9"/>
  <c r="R269" i="9"/>
  <c r="R141" i="9"/>
  <c r="R365" i="9"/>
  <c r="R237" i="9"/>
  <c r="R333" i="9"/>
  <c r="R205" i="9"/>
  <c r="R342" i="9"/>
  <c r="R214" i="9"/>
  <c r="R374" i="9"/>
  <c r="R310" i="9"/>
  <c r="R182" i="9"/>
  <c r="R246" i="9"/>
  <c r="R278" i="9"/>
  <c r="R150" i="9"/>
  <c r="R288" i="9"/>
  <c r="R160" i="9"/>
  <c r="R320" i="9"/>
  <c r="R384" i="9"/>
  <c r="R256" i="9"/>
  <c r="R352" i="9"/>
  <c r="R224" i="9"/>
  <c r="R192" i="9"/>
  <c r="R387" i="9"/>
  <c r="R259" i="9"/>
  <c r="R355" i="9"/>
  <c r="R227" i="9"/>
  <c r="R163" i="9"/>
  <c r="R323" i="9"/>
  <c r="R195" i="9"/>
  <c r="R291" i="9"/>
  <c r="R295" i="9"/>
  <c r="R167" i="9"/>
  <c r="R327" i="9"/>
  <c r="R199" i="9"/>
  <c r="R359" i="9"/>
  <c r="R231" i="9"/>
  <c r="R263" i="9"/>
  <c r="R135" i="9"/>
  <c r="N6" i="24"/>
  <c r="N6" i="30"/>
  <c r="O36" i="24"/>
  <c r="R36" i="9"/>
  <c r="R132" i="9"/>
  <c r="R100" i="9"/>
  <c r="R68" i="9"/>
  <c r="R28" i="9"/>
  <c r="R124" i="9"/>
  <c r="R92" i="9"/>
  <c r="R60" i="9"/>
  <c r="R82" i="9"/>
  <c r="R50" i="9"/>
  <c r="R18" i="9"/>
  <c r="R114" i="9"/>
  <c r="R131" i="9"/>
  <c r="R99" i="9"/>
  <c r="R67" i="9"/>
  <c r="R35" i="9"/>
  <c r="R111" i="9"/>
  <c r="R79" i="9"/>
  <c r="R47" i="9"/>
  <c r="R15" i="9"/>
  <c r="R12" i="9"/>
  <c r="R108" i="9"/>
  <c r="R76" i="9"/>
  <c r="R44" i="9"/>
  <c r="R45" i="9"/>
  <c r="R13" i="9"/>
  <c r="R109" i="9"/>
  <c r="R77" i="9"/>
  <c r="R86" i="9"/>
  <c r="R54" i="9"/>
  <c r="R22" i="9"/>
  <c r="R118" i="9"/>
  <c r="R32" i="9"/>
  <c r="R128" i="9"/>
  <c r="R96" i="9"/>
  <c r="R64" i="9"/>
  <c r="R127" i="9"/>
  <c r="R95" i="9"/>
  <c r="R63" i="9"/>
  <c r="R31" i="9"/>
  <c r="R61" i="9"/>
  <c r="R29" i="9"/>
  <c r="R125" i="9"/>
  <c r="R93" i="9"/>
  <c r="R57" i="9"/>
  <c r="R25" i="9"/>
  <c r="R121" i="9"/>
  <c r="R89" i="9"/>
  <c r="R115" i="9"/>
  <c r="R83" i="9"/>
  <c r="R51" i="9"/>
  <c r="R19" i="9"/>
  <c r="R94" i="9"/>
  <c r="R62" i="9"/>
  <c r="R30" i="9"/>
  <c r="R126" i="9"/>
  <c r="R119" i="9"/>
  <c r="R87" i="9"/>
  <c r="R55" i="9"/>
  <c r="R23" i="9"/>
  <c r="R90" i="9"/>
  <c r="R58" i="9"/>
  <c r="R26" i="9"/>
  <c r="R122" i="9"/>
  <c r="R53" i="9"/>
  <c r="R21" i="9"/>
  <c r="R117" i="9"/>
  <c r="R85" i="9"/>
  <c r="R24" i="9"/>
  <c r="R120" i="9"/>
  <c r="R88" i="9"/>
  <c r="R56" i="9"/>
  <c r="R107" i="9"/>
  <c r="R75" i="9"/>
  <c r="R43" i="9"/>
  <c r="R11" i="9"/>
  <c r="R123" i="9"/>
  <c r="R91" i="9"/>
  <c r="R59" i="9"/>
  <c r="R27" i="9"/>
  <c r="R74" i="9"/>
  <c r="R42" i="9"/>
  <c r="R10" i="9"/>
  <c r="R106" i="9"/>
  <c r="R98" i="9"/>
  <c r="R66" i="9"/>
  <c r="R34" i="9"/>
  <c r="R130" i="9"/>
  <c r="R65" i="9"/>
  <c r="R33" i="9"/>
  <c r="R129" i="9"/>
  <c r="R97" i="9"/>
  <c r="R103" i="9"/>
  <c r="R7" i="9"/>
  <c r="R71" i="9"/>
  <c r="R39" i="9"/>
  <c r="N33" i="24"/>
  <c r="AM37" i="7"/>
  <c r="AO36" i="7"/>
  <c r="M8" i="30"/>
  <c r="M8" i="29"/>
  <c r="M16" i="29"/>
  <c r="M16" i="30"/>
  <c r="O34" i="24"/>
  <c r="O35" i="24"/>
  <c r="O33" i="24"/>
  <c r="O32" i="24"/>
  <c r="O31" i="24"/>
  <c r="M16" i="24"/>
  <c r="O27" i="24"/>
  <c r="O13" i="24"/>
  <c r="P13" i="30"/>
  <c r="M8" i="24"/>
  <c r="O10" i="24"/>
  <c r="O15" i="24"/>
  <c r="M6" i="30"/>
  <c r="M6" i="29"/>
  <c r="O29" i="24"/>
  <c r="O25" i="24"/>
  <c r="O21" i="24"/>
  <c r="O23" i="24"/>
  <c r="O12" i="24"/>
  <c r="O19" i="24"/>
  <c r="O22" i="24"/>
  <c r="O26" i="24"/>
  <c r="O24" i="24"/>
  <c r="O11" i="24"/>
  <c r="O18" i="24"/>
  <c r="O28" i="24"/>
  <c r="O30" i="24"/>
  <c r="M6" i="24"/>
  <c r="AO13" i="7"/>
  <c r="AO10" i="7"/>
  <c r="AO18" i="7"/>
  <c r="AO15" i="7"/>
  <c r="AO12" i="7"/>
  <c r="AO11" i="7"/>
  <c r="AO19" i="7"/>
  <c r="AO26" i="7"/>
  <c r="AO34" i="7"/>
  <c r="AO31" i="7"/>
  <c r="AO29" i="7"/>
  <c r="AO24" i="7"/>
  <c r="AO21" i="7"/>
  <c r="AO32" i="7"/>
  <c r="AO27" i="7"/>
  <c r="AO28" i="7"/>
  <c r="AO23" i="7"/>
  <c r="AO35" i="7"/>
  <c r="AO33" i="7"/>
  <c r="AO30" i="7"/>
  <c r="AO22" i="7"/>
  <c r="AO25" i="7"/>
  <c r="O5" i="7"/>
  <c r="P5" i="7" s="1"/>
  <c r="R16" i="9" l="1"/>
  <c r="AO16" i="7"/>
  <c r="R48" i="9"/>
  <c r="R112" i="9"/>
  <c r="R80" i="9"/>
  <c r="N37" i="30"/>
  <c r="R272" i="9"/>
  <c r="R240" i="9"/>
  <c r="R368" i="9"/>
  <c r="R208" i="9"/>
  <c r="R304" i="9"/>
  <c r="R336" i="9"/>
  <c r="R176" i="9"/>
  <c r="R72" i="9"/>
  <c r="R264" i="9"/>
  <c r="R334" i="9"/>
  <c r="R144" i="9"/>
  <c r="AO14" i="7"/>
  <c r="R46" i="9"/>
  <c r="R238" i="9"/>
  <c r="R78" i="9"/>
  <c r="R366" i="9"/>
  <c r="R174" i="9"/>
  <c r="R110" i="9"/>
  <c r="R142" i="9"/>
  <c r="R302" i="9"/>
  <c r="O14" i="24"/>
  <c r="R14" i="9"/>
  <c r="R270" i="9"/>
  <c r="R206" i="9"/>
  <c r="N37" i="29"/>
  <c r="R40" i="9"/>
  <c r="R8" i="9"/>
  <c r="R104" i="9"/>
  <c r="R328" i="9"/>
  <c r="R136" i="9"/>
  <c r="R168" i="9"/>
  <c r="R232" i="9"/>
  <c r="R296" i="9"/>
  <c r="R360" i="9"/>
  <c r="R200" i="9"/>
  <c r="R297" i="9"/>
  <c r="R169" i="9"/>
  <c r="R329" i="9"/>
  <c r="R201" i="9"/>
  <c r="R265" i="9"/>
  <c r="R137" i="9"/>
  <c r="R361" i="9"/>
  <c r="R233" i="9"/>
  <c r="R276" i="9"/>
  <c r="R148" i="9"/>
  <c r="R372" i="9"/>
  <c r="R244" i="9"/>
  <c r="R340" i="9"/>
  <c r="R212" i="9"/>
  <c r="R308" i="9"/>
  <c r="R180" i="9"/>
  <c r="R305" i="9"/>
  <c r="R177" i="9"/>
  <c r="R209" i="9"/>
  <c r="R273" i="9"/>
  <c r="R145" i="9"/>
  <c r="R337" i="9"/>
  <c r="R369" i="9"/>
  <c r="R241" i="9"/>
  <c r="N37" i="24"/>
  <c r="R20" i="9"/>
  <c r="R116" i="9"/>
  <c r="R84" i="9"/>
  <c r="R52" i="9"/>
  <c r="R41" i="9"/>
  <c r="R9" i="9"/>
  <c r="R105" i="9"/>
  <c r="R73" i="9"/>
  <c r="R49" i="9"/>
  <c r="R17" i="9"/>
  <c r="R113" i="9"/>
  <c r="R81" i="9"/>
  <c r="O20" i="24"/>
  <c r="AO20" i="7"/>
  <c r="O36" i="29"/>
  <c r="O36" i="30" s="1"/>
  <c r="P12" i="30"/>
  <c r="P34" i="30"/>
  <c r="P15" i="30"/>
  <c r="O12" i="29"/>
  <c r="O12" i="30" s="1"/>
  <c r="P35" i="30"/>
  <c r="P19" i="30"/>
  <c r="P24" i="30"/>
  <c r="P26" i="30"/>
  <c r="P22" i="30"/>
  <c r="P14" i="30"/>
  <c r="P18" i="30"/>
  <c r="O31" i="29"/>
  <c r="O31" i="30" s="1"/>
  <c r="O23" i="29"/>
  <c r="O23" i="30" s="1"/>
  <c r="O7" i="24"/>
  <c r="P30" i="30"/>
  <c r="P11" i="30"/>
  <c r="P10" i="30"/>
  <c r="O26" i="29"/>
  <c r="O26" i="30" s="1"/>
  <c r="O13" i="29"/>
  <c r="O13" i="30" s="1"/>
  <c r="O21" i="29"/>
  <c r="O21" i="30" s="1"/>
  <c r="O35" i="29"/>
  <c r="O35" i="30" s="1"/>
  <c r="O25" i="29"/>
  <c r="O25" i="30" s="1"/>
  <c r="O15" i="29"/>
  <c r="O15" i="30" s="1"/>
  <c r="O28" i="29"/>
  <c r="O28" i="30" s="1"/>
  <c r="AO8" i="7"/>
  <c r="P28" i="30"/>
  <c r="P32" i="30"/>
  <c r="P25" i="30"/>
  <c r="P29" i="30"/>
  <c r="P33" i="30"/>
  <c r="P27" i="30"/>
  <c r="O19" i="29"/>
  <c r="O19" i="30" s="1"/>
  <c r="O32" i="29"/>
  <c r="O32" i="30" s="1"/>
  <c r="O33" i="29"/>
  <c r="O33" i="30" s="1"/>
  <c r="O27" i="29"/>
  <c r="O27" i="30" s="1"/>
  <c r="O30" i="29"/>
  <c r="O30" i="30" s="1"/>
  <c r="P31" i="30"/>
  <c r="P23" i="30"/>
  <c r="P21" i="30"/>
  <c r="P20" i="30"/>
  <c r="O24" i="29"/>
  <c r="O24" i="30" s="1"/>
  <c r="O22" i="29"/>
  <c r="O22" i="30" s="1"/>
  <c r="O10" i="29"/>
  <c r="O10" i="30" s="1"/>
  <c r="O11" i="29"/>
  <c r="O11" i="30" s="1"/>
  <c r="O34" i="29"/>
  <c r="O34" i="30" s="1"/>
  <c r="O29" i="29"/>
  <c r="O29" i="30" s="1"/>
  <c r="O18" i="29"/>
  <c r="O18" i="30" s="1"/>
  <c r="O9" i="24"/>
  <c r="O17" i="24"/>
  <c r="O8" i="24"/>
  <c r="AO7" i="7"/>
  <c r="O16" i="24"/>
  <c r="P16" i="30"/>
  <c r="AO9" i="7"/>
  <c r="AO17" i="7"/>
  <c r="AI5" i="7"/>
  <c r="AK5" i="7" s="1"/>
  <c r="AL5" i="7" s="1"/>
  <c r="AN6" i="7" s="1"/>
  <c r="U4" i="5"/>
  <c r="O20" i="29" l="1"/>
  <c r="O20" i="30" s="1"/>
  <c r="O14" i="29"/>
  <c r="O14" i="30" s="1"/>
  <c r="R6" i="9"/>
  <c r="R326" i="9"/>
  <c r="R358" i="9"/>
  <c r="R230" i="9"/>
  <c r="R262" i="9"/>
  <c r="R134" i="9"/>
  <c r="R294" i="9"/>
  <c r="R166" i="9"/>
  <c r="R198" i="9"/>
  <c r="AN37" i="7"/>
  <c r="R38" i="9"/>
  <c r="R102" i="9"/>
  <c r="R70" i="9"/>
  <c r="P7" i="30"/>
  <c r="P8" i="30"/>
  <c r="P17" i="30"/>
  <c r="P9" i="30"/>
  <c r="O16" i="29"/>
  <c r="O16" i="30" s="1"/>
  <c r="O7" i="29"/>
  <c r="O7" i="30" s="1"/>
  <c r="O9" i="29"/>
  <c r="O9" i="30" s="1"/>
  <c r="O8" i="29"/>
  <c r="O8" i="30" s="1"/>
  <c r="O17" i="29"/>
  <c r="O17" i="30" s="1"/>
  <c r="O6" i="24"/>
  <c r="D23" i="24" s="1"/>
  <c r="I15" i="20" l="1"/>
  <c r="J10" i="28"/>
  <c r="J21" i="20"/>
  <c r="I18" i="20"/>
  <c r="AO6" i="7"/>
  <c r="I17" i="20"/>
  <c r="I16" i="20"/>
  <c r="I19" i="20"/>
  <c r="I19" i="27"/>
  <c r="O37" i="24"/>
  <c r="F23" i="24"/>
  <c r="I15" i="27" l="1"/>
  <c r="I11" i="20"/>
  <c r="I10" i="28"/>
  <c r="I12" i="20"/>
  <c r="I18" i="27"/>
  <c r="I10" i="20"/>
  <c r="I20" i="20"/>
  <c r="J20" i="20"/>
  <c r="J22" i="20" s="1"/>
  <c r="I17" i="27"/>
  <c r="AO37" i="7"/>
  <c r="I14" i="20"/>
  <c r="J11" i="28"/>
  <c r="J12" i="28" s="1"/>
  <c r="P6" i="30"/>
  <c r="P37" i="30" s="1"/>
  <c r="I21" i="20"/>
  <c r="O6" i="29"/>
  <c r="O6" i="30" s="1"/>
  <c r="I11" i="28"/>
  <c r="I16" i="27"/>
  <c r="I13" i="20"/>
  <c r="F23" i="30"/>
  <c r="I10" i="27"/>
  <c r="D23" i="29" l="1"/>
  <c r="I11" i="27"/>
  <c r="I12" i="28"/>
  <c r="I12" i="27"/>
  <c r="I22" i="20"/>
  <c r="I14" i="27"/>
  <c r="O37" i="29"/>
  <c r="I13" i="27"/>
  <c r="D23" i="30"/>
  <c r="I20" i="27" l="1"/>
</calcChain>
</file>

<file path=xl/sharedStrings.xml><?xml version="1.0" encoding="utf-8"?>
<sst xmlns="http://schemas.openxmlformats.org/spreadsheetml/2006/main" count="1366" uniqueCount="164">
  <si>
    <t>DATA</t>
  </si>
  <si>
    <t>Prod. Líquida dia (bbl)</t>
  </si>
  <si>
    <t>Altura (cm)</t>
  </si>
  <si>
    <t>Volume (m³)</t>
  </si>
  <si>
    <t>NÃO</t>
  </si>
  <si>
    <t>SIM</t>
  </si>
  <si>
    <t>Prod. Líquida dia (m³)</t>
  </si>
  <si>
    <t>Água  livre (FW-m³)</t>
  </si>
  <si>
    <t>Volume total (TOV-m³)</t>
  </si>
  <si>
    <t>Volume bruto observado  (GOV-m³)</t>
  </si>
  <si>
    <t>Volume bruto sem água (m³)</t>
  </si>
  <si>
    <t>Temperatura base (Tb-°F)</t>
  </si>
  <si>
    <t>Temperatura do líquido (°C)</t>
  </si>
  <si>
    <t>Temperatura ambiente (°C)</t>
  </si>
  <si>
    <t>Temperatura do líquido (F)</t>
  </si>
  <si>
    <t>Temperatura ambiente (F)</t>
  </si>
  <si>
    <t>Tipo de aço</t>
  </si>
  <si>
    <t>Coeficiente para °C</t>
  </si>
  <si>
    <t xml:space="preserve">Aço carbono </t>
  </si>
  <si>
    <t>304 Stainless</t>
  </si>
  <si>
    <t>316 Stainless</t>
  </si>
  <si>
    <t>17-4PH Stainless</t>
  </si>
  <si>
    <t>a (Coeficiente para °F )</t>
  </si>
  <si>
    <t>a (Coeficiente de expansão térmica do aço )</t>
  </si>
  <si>
    <t>Correção do efeito da temperatura no aço (CTSh)</t>
  </si>
  <si>
    <t>API</t>
  </si>
  <si>
    <t>Temperatura (68ºF)</t>
  </si>
  <si>
    <t>CTL</t>
  </si>
  <si>
    <t>Tank shell temperature-TSh (°F)</t>
  </si>
  <si>
    <t>Gross Standard volume - GSV</t>
  </si>
  <si>
    <t>BSW %</t>
  </si>
  <si>
    <t>NSV - Volume líquido nas condições padrões 20°  C e 1 atm</t>
  </si>
  <si>
    <t>API ( 60° F)</t>
  </si>
  <si>
    <t>Água na emulsão (m³)</t>
  </si>
  <si>
    <t>API lido</t>
  </si>
  <si>
    <t>Temperatura de Laboratório (°C)</t>
  </si>
  <si>
    <t>Densidade à 60° (Arredondada)</t>
  </si>
  <si>
    <t>Densidade Corrigida</t>
  </si>
  <si>
    <t>FCV</t>
  </si>
  <si>
    <t>Carregamento (m³)</t>
  </si>
  <si>
    <t>Dia</t>
  </si>
  <si>
    <t>Poço</t>
  </si>
  <si>
    <t>Regime de Produção (Horas Produtoras)</t>
  </si>
  <si>
    <t>Tempo de Produção (Horas de Bombeio) Óleo</t>
  </si>
  <si>
    <t>Tempo de Produção
(Anular aberto)
GÁS</t>
  </si>
  <si>
    <t>Tempo de Produção Equivalente GÁS
(Horas)</t>
  </si>
  <si>
    <t>Tempo de Produção Equivalente ÓLEO
(Horas)</t>
  </si>
  <si>
    <t>Potencial de Produção 
do Poço (m³/dia):</t>
  </si>
  <si>
    <t>Óleo</t>
  </si>
  <si>
    <t>Gás</t>
  </si>
  <si>
    <t>Água</t>
  </si>
  <si>
    <t>Medição Fiscal - 
Produção Apropriada ao Poço
(m³/dia):</t>
  </si>
  <si>
    <t>Tempo de Produção Equivalente ÁGUA
(Horas)</t>
  </si>
  <si>
    <t>FCV (60° F)</t>
  </si>
  <si>
    <t>FCV (20° C)</t>
  </si>
  <si>
    <t>20ºC=68ºF</t>
  </si>
  <si>
    <t>Corrigindo o FCV a 60 F do cap 11 API para 68 F ou 20° C</t>
  </si>
  <si>
    <t>Volume líquido sem água (m³)</t>
  </si>
  <si>
    <t>Volume final após carregamento (m³)</t>
  </si>
  <si>
    <t>Volume carregado (m³)</t>
  </si>
  <si>
    <t>Volume bruto antes do carregamento (m³)</t>
  </si>
  <si>
    <t>Volume líquido carregado nas condições padrões 20°  C e 1 atm</t>
  </si>
  <si>
    <t>Total (m³ 20°C 1 atm)</t>
  </si>
  <si>
    <t>Data</t>
  </si>
  <si>
    <t>Ano:</t>
  </si>
  <si>
    <t>Mês:</t>
  </si>
  <si>
    <t>Campo:</t>
  </si>
  <si>
    <t>Apropriação Mensal de Poços</t>
  </si>
  <si>
    <t>Horas de 
produção no Mês</t>
  </si>
  <si>
    <r>
      <t xml:space="preserve">Potencial de Produção 
do Poço </t>
    </r>
    <r>
      <rPr>
        <sz val="11"/>
        <color theme="1"/>
        <rFont val="Calibri"/>
        <family val="2"/>
        <scheme val="minor"/>
      </rPr>
      <t>(m³):</t>
    </r>
  </si>
  <si>
    <r>
      <t xml:space="preserve">Potencial de Produção 
Corrigido do Poço </t>
    </r>
    <r>
      <rPr>
        <sz val="11"/>
        <color theme="1"/>
        <rFont val="Calibri"/>
        <family val="2"/>
        <scheme val="minor"/>
      </rPr>
      <t>(m³):</t>
    </r>
  </si>
  <si>
    <r>
      <t xml:space="preserve">Medição Fiscal -
 Produção Apropriada ao Poço
 </t>
    </r>
    <r>
      <rPr>
        <sz val="11"/>
        <color theme="1"/>
        <rFont val="Calibri"/>
        <family val="2"/>
        <scheme val="minor"/>
      </rPr>
      <t>(10³ m³/dia):</t>
    </r>
  </si>
  <si>
    <t>Código</t>
  </si>
  <si>
    <t>Operador</t>
  </si>
  <si>
    <t xml:space="preserve">Válvula de Entrada  </t>
  </si>
  <si>
    <t>Válvula de dreno</t>
  </si>
  <si>
    <t xml:space="preserve">                     Relatório de Medição Fiscal Diária de Petróleo</t>
  </si>
  <si>
    <t>Medição Diária</t>
  </si>
  <si>
    <t>Carregamentos</t>
  </si>
  <si>
    <t>Produção</t>
  </si>
  <si>
    <t>Potencial de Produção Corrigido  de Óleo do Campo</t>
  </si>
  <si>
    <r>
      <rPr>
        <b/>
        <sz val="10"/>
        <color theme="1"/>
        <rFont val="Calibri"/>
        <family val="2"/>
        <scheme val="minor"/>
      </rPr>
      <t xml:space="preserve">Volume Líquido 
</t>
    </r>
    <r>
      <rPr>
        <sz val="9"/>
        <color theme="1"/>
        <rFont val="Calibri"/>
        <family val="2"/>
        <scheme val="minor"/>
      </rPr>
      <t>(m³ @ 
20°C &amp; 1 atm)</t>
    </r>
  </si>
  <si>
    <r>
      <rPr>
        <b/>
        <sz val="10"/>
        <color theme="1"/>
        <rFont val="Calibri"/>
        <family val="2"/>
        <scheme val="minor"/>
      </rPr>
      <t xml:space="preserve">Volume Gás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(m³ @ 
20°C &amp; 1 atm)</t>
    </r>
  </si>
  <si>
    <t>a) Agente Regulado:</t>
  </si>
  <si>
    <t>Imetame Energia</t>
  </si>
  <si>
    <t>b.I) Campo:</t>
  </si>
  <si>
    <t>b.II) Instalação:</t>
  </si>
  <si>
    <t>c.I) Elaboração - Data:</t>
  </si>
  <si>
    <t>c.II) Elaboração - Hora:</t>
  </si>
  <si>
    <t>d) Período de Produção:</t>
  </si>
  <si>
    <t>De</t>
  </si>
  <si>
    <t xml:space="preserve">até </t>
  </si>
  <si>
    <t>e) Ponto de Medição:</t>
  </si>
  <si>
    <t>f) Identificação do Medidor:</t>
  </si>
  <si>
    <t xml:space="preserve">Óleo </t>
  </si>
  <si>
    <t>h) Volumes:</t>
  </si>
  <si>
    <t>i) Fator do Medidor:</t>
  </si>
  <si>
    <t>j) Instrumentos e Sistemas:</t>
  </si>
  <si>
    <t>Responsável  
pela Aprovação</t>
  </si>
  <si>
    <t xml:space="preserve">Responsável  
pela Elaboração </t>
  </si>
  <si>
    <t>TOTAIS</t>
  </si>
  <si>
    <t>Anel</t>
  </si>
  <si>
    <t>Observações</t>
  </si>
  <si>
    <t>Ruptura            (01/10/2020 11:00)</t>
  </si>
  <si>
    <t>Instalação        (01/10/2020 11:00)</t>
  </si>
  <si>
    <t xml:space="preserve">Válvula de Saída </t>
  </si>
  <si>
    <t>Válvula de Saída</t>
  </si>
  <si>
    <t xml:space="preserve">Poço produzindo </t>
  </si>
  <si>
    <t>Controle senha</t>
  </si>
  <si>
    <t>Automática</t>
  </si>
  <si>
    <t>Poço parado chuva</t>
  </si>
  <si>
    <t>Flare (m³)</t>
  </si>
  <si>
    <t>Lagoa Parda</t>
  </si>
  <si>
    <t>7-LP-09-ES (Admiração)</t>
  </si>
  <si>
    <t>6-LP-90-ES (Afeto)</t>
  </si>
  <si>
    <t>7-LP-07D-ES (Credibilidade)</t>
  </si>
  <si>
    <t>7-LP-79-ES (Convicção)</t>
  </si>
  <si>
    <t>7-LP-04-ES (Eficiência)</t>
  </si>
  <si>
    <t>7-LP-28-ES (Inspiração)</t>
  </si>
  <si>
    <t>7-LP-18-ES (Prestigio)</t>
  </si>
  <si>
    <t>7-LP-33-ES (Referência)</t>
  </si>
  <si>
    <t>7-LP-76-ES (Simplicidade)</t>
  </si>
  <si>
    <t>7-LP-37-ES (Zelo)</t>
  </si>
  <si>
    <t>7-LPB-22-ES (Compreensão)</t>
  </si>
  <si>
    <t>7-LPB-11-ES (Sensibilidade)</t>
  </si>
  <si>
    <t>Total (m³)</t>
  </si>
  <si>
    <t>Rateio injeção por poço</t>
  </si>
  <si>
    <t>Volume injetado (m³)</t>
  </si>
  <si>
    <t>Lagoa Piabanha</t>
  </si>
  <si>
    <t>Lagoa Parda unidade</t>
  </si>
  <si>
    <t>Potencias de injeção dos poços - teste de injeção</t>
  </si>
  <si>
    <t>Fator de Apropriação</t>
  </si>
  <si>
    <t>Total dos potenciais</t>
  </si>
  <si>
    <t>Poços Injetores</t>
  </si>
  <si>
    <t>Arqueação TQ-613102</t>
  </si>
  <si>
    <t>Flare (m3)</t>
  </si>
  <si>
    <t>Temperatura de laboratório (°C)</t>
  </si>
  <si>
    <t xml:space="preserve">Prod. Bruta (mm) </t>
  </si>
  <si>
    <t>Prod. Líquida mm)</t>
  </si>
  <si>
    <t>Nível bruto (mm) antes carregamento</t>
  </si>
  <si>
    <t>Nível líquido (mm) antes carregamento</t>
  </si>
  <si>
    <t>Gás total</t>
  </si>
  <si>
    <t>Gás Pilotos do Flare (m³)</t>
  </si>
  <si>
    <t>Queima Operacional (m³)</t>
  </si>
  <si>
    <t>Transferência UTGC (m³)</t>
  </si>
  <si>
    <t>Total</t>
  </si>
  <si>
    <t>Nível líquido (mm) depois carregamento</t>
  </si>
  <si>
    <t xml:space="preserve">Volume de água injetada (m³) </t>
  </si>
  <si>
    <t xml:space="preserve">Volume de água Produzida (m³) </t>
  </si>
  <si>
    <t>ESTAÇÃO DE COLETA E TRATAMENTO DE LAGOA PARDA</t>
  </si>
  <si>
    <t>TQ-361301-02 / FQI-3613-01-01_GT1</t>
  </si>
  <si>
    <t>TQ-361301-02/ FQI-3613-01-01_GT1</t>
  </si>
  <si>
    <t>Gás Tratador (m³)</t>
  </si>
  <si>
    <t>Gás SD-613102-LP2</t>
  </si>
  <si>
    <t>Tanque / Placa de orifício</t>
  </si>
  <si>
    <t>Fernando</t>
  </si>
  <si>
    <t>LP 50</t>
  </si>
  <si>
    <t>LP 08</t>
  </si>
  <si>
    <t>LP 25</t>
  </si>
  <si>
    <t>LP 56</t>
  </si>
  <si>
    <t>Jose Carlos</t>
  </si>
  <si>
    <t>José Carlos</t>
  </si>
  <si>
    <t>Jânio</t>
  </si>
  <si>
    <t>LP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</si>
</sst>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0.0"/>
    <numFmt numFmtId="165" formatCode="0.000"/>
    <numFmt numFmtId="166" formatCode="0.00000000"/>
    <numFmt numFmtId="167" formatCode="0.00000"/>
    <numFmt numFmtId="168" formatCode="0.0000"/>
    <numFmt numFmtId="169" formatCode="0.000000"/>
    <numFmt numFmtId="170" formatCode="[$-F800]dddd\,\ mmmm\ dd\,\ yyyy"/>
    <numFmt numFmtId="171" formatCode="0.000%"/>
    <numFmt numFmtId="172" formatCode="d/m/yy\ 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35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 tint="-0.499984740745262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9" fontId="7" fillId="0" borderId="0" applyFont="0" applyFill="0" applyBorder="0" applyAlignment="0" applyProtection="0"/>
    <xf numFmtId="170" fontId="7" fillId="0" borderId="0"/>
    <xf numFmtId="170" fontId="7" fillId="0" borderId="0"/>
    <xf numFmtId="170" fontId="9" fillId="0" borderId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</cellStyleXfs>
  <cellXfs count="2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70" fontId="7" fillId="0" borderId="0" xfId="13"/>
    <xf numFmtId="0" fontId="8" fillId="3" borderId="1" xfId="13" applyNumberFormat="1" applyFont="1" applyFill="1" applyBorder="1" applyAlignment="1">
      <alignment horizontal="center" vertical="center"/>
    </xf>
    <xf numFmtId="0" fontId="8" fillId="3" borderId="1" xfId="13" applyNumberFormat="1" applyFont="1" applyFill="1" applyBorder="1"/>
    <xf numFmtId="0" fontId="8" fillId="7" borderId="1" xfId="13" applyNumberFormat="1" applyFont="1" applyFill="1" applyBorder="1"/>
    <xf numFmtId="169" fontId="0" fillId="0" borderId="1" xfId="0" applyNumberFormat="1" applyBorder="1" applyAlignment="1">
      <alignment horizontal="center" vertical="center"/>
    </xf>
    <xf numFmtId="0" fontId="8" fillId="3" borderId="1" xfId="15" applyNumberFormat="1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7" borderId="0" xfId="0" applyFill="1"/>
    <xf numFmtId="0" fontId="0" fillId="0" borderId="0" xfId="0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Border="1"/>
    <xf numFmtId="0" fontId="8" fillId="0" borderId="1" xfId="0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0" xfId="0" quotePrefix="1" applyNumberFormat="1" applyFill="1" applyBorder="1"/>
    <xf numFmtId="0" fontId="0" fillId="3" borderId="1" xfId="0" applyFill="1" applyBorder="1" applyAlignment="1">
      <alignment horizontal="center" vertical="center" wrapText="1"/>
    </xf>
    <xf numFmtId="167" fontId="8" fillId="0" borderId="1" xfId="0" applyNumberFormat="1" applyFont="1" applyBorder="1"/>
    <xf numFmtId="167" fontId="8" fillId="0" borderId="1" xfId="0" applyNumberFormat="1" applyFont="1" applyFill="1" applyBorder="1"/>
    <xf numFmtId="167" fontId="8" fillId="3" borderId="1" xfId="13" applyNumberFormat="1" applyFont="1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2" xfId="0" applyFont="1" applyBorder="1"/>
    <xf numFmtId="168" fontId="1" fillId="0" borderId="11" xfId="0" applyNumberFormat="1" applyFont="1" applyBorder="1"/>
    <xf numFmtId="2" fontId="6" fillId="4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2" fontId="0" fillId="3" borderId="1" xfId="0" applyNumberFormat="1" applyFill="1" applyBorder="1" applyAlignment="1">
      <alignment horizontal="center"/>
    </xf>
    <xf numFmtId="0" fontId="1" fillId="6" borderId="21" xfId="0" applyFont="1" applyFill="1" applyBorder="1" applyAlignment="1">
      <alignment horizontal="right"/>
    </xf>
    <xf numFmtId="0" fontId="0" fillId="11" borderId="22" xfId="0" applyFill="1" applyBorder="1" applyAlignment="1">
      <alignment horizontal="center"/>
    </xf>
    <xf numFmtId="0" fontId="1" fillId="6" borderId="22" xfId="0" applyFont="1" applyFill="1" applyBorder="1" applyAlignment="1">
      <alignment horizontal="right"/>
    </xf>
    <xf numFmtId="0" fontId="11" fillId="6" borderId="22" xfId="0" applyFont="1" applyFill="1" applyBorder="1" applyAlignment="1">
      <alignment horizontal="right"/>
    </xf>
    <xf numFmtId="0" fontId="11" fillId="6" borderId="23" xfId="0" applyFont="1" applyFill="1" applyBorder="1" applyAlignment="1">
      <alignment horizontal="right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 wrapText="1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32" xfId="0" applyFill="1" applyBorder="1" applyAlignment="1">
      <alignment horizontal="center"/>
    </xf>
    <xf numFmtId="1" fontId="0" fillId="11" borderId="30" xfId="0" applyNumberFormat="1" applyFill="1" applyBorder="1" applyAlignment="1">
      <alignment horizontal="center"/>
    </xf>
    <xf numFmtId="165" fontId="0" fillId="11" borderId="30" xfId="0" applyNumberFormat="1" applyFill="1" applyBorder="1" applyAlignment="1">
      <alignment horizontal="center"/>
    </xf>
    <xf numFmtId="165" fontId="0" fillId="11" borderId="0" xfId="0" applyNumberFormat="1" applyFill="1"/>
    <xf numFmtId="165" fontId="0" fillId="11" borderId="0" xfId="0" applyNumberFormat="1" applyFill="1" applyAlignment="1">
      <alignment horizontal="center"/>
    </xf>
    <xf numFmtId="171" fontId="0" fillId="11" borderId="0" xfId="0" applyNumberFormat="1" applyFill="1"/>
    <xf numFmtId="165" fontId="0" fillId="11" borderId="33" xfId="0" applyNumberFormat="1" applyFill="1" applyBorder="1" applyAlignment="1">
      <alignment horizontal="center"/>
    </xf>
    <xf numFmtId="165" fontId="0" fillId="11" borderId="34" xfId="0" applyNumberFormat="1" applyFill="1" applyBorder="1" applyAlignment="1">
      <alignment horizontal="center"/>
    </xf>
    <xf numFmtId="167" fontId="1" fillId="6" borderId="34" xfId="0" applyNumberFormat="1" applyFont="1" applyFill="1" applyBorder="1" applyAlignment="1">
      <alignment horizontal="center"/>
    </xf>
    <xf numFmtId="167" fontId="1" fillId="11" borderId="35" xfId="0" applyNumberFormat="1" applyFont="1" applyFill="1" applyBorder="1" applyAlignment="1">
      <alignment horizontal="center"/>
    </xf>
    <xf numFmtId="168" fontId="0" fillId="3" borderId="30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3" fillId="0" borderId="41" xfId="0" applyFont="1" applyBorder="1" applyAlignment="1">
      <alignment horizontal="right"/>
    </xf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/>
    </xf>
    <xf numFmtId="14" fontId="4" fillId="0" borderId="41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3" fillId="0" borderId="42" xfId="0" applyFont="1" applyBorder="1"/>
    <xf numFmtId="0" fontId="13" fillId="0" borderId="42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16" fillId="0" borderId="45" xfId="0" applyNumberFormat="1" applyFont="1" applyBorder="1" applyAlignment="1">
      <alignment horizontal="center"/>
    </xf>
    <xf numFmtId="165" fontId="16" fillId="0" borderId="45" xfId="0" applyNumberFormat="1" applyFon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0" xfId="0" applyAlignment="1">
      <alignment horizontal="left"/>
    </xf>
    <xf numFmtId="172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right"/>
    </xf>
    <xf numFmtId="165" fontId="16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2" borderId="36" xfId="0" applyFont="1" applyFill="1" applyBorder="1" applyAlignment="1">
      <alignment horizontal="center" vertical="center" wrapText="1"/>
    </xf>
    <xf numFmtId="0" fontId="0" fillId="7" borderId="1" xfId="0" applyFill="1" applyBorder="1" applyAlignment="1" applyProtection="1">
      <alignment horizontal="center"/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4" fontId="0" fillId="8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168" fontId="0" fillId="8" borderId="1" xfId="0" applyNumberFormat="1" applyFill="1" applyBorder="1" applyAlignment="1" applyProtection="1">
      <alignment horizontal="center" vertical="center"/>
      <protection locked="0"/>
    </xf>
    <xf numFmtId="167" fontId="0" fillId="8" borderId="1" xfId="0" applyNumberFormat="1" applyFill="1" applyBorder="1" applyAlignment="1" applyProtection="1">
      <alignment horizontal="center" vertical="center"/>
      <protection locked="0"/>
    </xf>
    <xf numFmtId="10" fontId="0" fillId="8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14" fontId="0" fillId="4" borderId="5" xfId="0" applyNumberFormat="1" applyFill="1" applyBorder="1" applyProtection="1">
      <protection locked="0"/>
    </xf>
    <xf numFmtId="0" fontId="0" fillId="0" borderId="36" xfId="0" applyBorder="1" applyAlignment="1" applyProtection="1">
      <alignment horizontal="center"/>
      <protection locked="0"/>
    </xf>
    <xf numFmtId="22" fontId="0" fillId="0" borderId="36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4" borderId="1" xfId="0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0" fillId="8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14" borderId="1" xfId="0" applyFill="1" applyBorder="1" applyProtection="1">
      <protection locked="0"/>
    </xf>
    <xf numFmtId="0" fontId="0" fillId="2" borderId="44" xfId="0" applyFill="1" applyBorder="1" applyAlignment="1">
      <alignment horizontal="center" vertical="center"/>
    </xf>
    <xf numFmtId="14" fontId="0" fillId="4" borderId="44" xfId="0" applyNumberFormat="1" applyFill="1" applyBorder="1"/>
    <xf numFmtId="2" fontId="4" fillId="8" borderId="8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Alignment="1" applyProtection="1">
      <alignment horizontal="center"/>
      <protection locked="0"/>
    </xf>
    <xf numFmtId="2" fontId="4" fillId="8" borderId="6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Protection="1">
      <protection locked="0"/>
    </xf>
    <xf numFmtId="22" fontId="0" fillId="8" borderId="5" xfId="0" applyNumberFormat="1" applyFill="1" applyBorder="1" applyProtection="1">
      <protection locked="0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/>
      <protection locked="0"/>
    </xf>
    <xf numFmtId="168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22" fontId="0" fillId="8" borderId="36" xfId="0" applyNumberFormat="1" applyFill="1" applyBorder="1" applyProtection="1">
      <protection locked="0"/>
    </xf>
    <xf numFmtId="14" fontId="0" fillId="8" borderId="36" xfId="0" applyNumberFormat="1" applyFill="1" applyBorder="1" applyProtection="1">
      <protection locked="0"/>
    </xf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4" fontId="0" fillId="12" borderId="8" xfId="0" applyNumberFormat="1" applyFill="1" applyBorder="1" applyAlignment="1" applyProtection="1">
      <alignment horizontal="center"/>
      <protection locked="0"/>
    </xf>
    <xf numFmtId="14" fontId="0" fillId="12" borderId="44" xfId="0" applyNumberFormat="1" applyFill="1" applyBorder="1" applyAlignment="1" applyProtection="1">
      <alignment horizontal="center"/>
      <protection locked="0"/>
    </xf>
    <xf numFmtId="20" fontId="0" fillId="12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6" xfId="0" applyNumberFormat="1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1" fillId="11" borderId="0" xfId="0" applyFont="1" applyFill="1" applyAlignment="1">
      <alignment horizont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</cellXfs>
  <cellStyles count="16">
    <cellStyle name="Normal" xfId="0" builtinId="0"/>
    <cellStyle name="Normal 10" xfId="14"/>
    <cellStyle name="Normal 11" xfId="15"/>
    <cellStyle name="Normal 12" xfId="6"/>
    <cellStyle name="Normal 2" xfId="4"/>
    <cellStyle name="Normal 3" xfId="9"/>
    <cellStyle name="Normal 4" xfId="10"/>
    <cellStyle name="Normal 5" xfId="11"/>
    <cellStyle name="Normal 6" xfId="12"/>
    <cellStyle name="Normal 7" xfId="2"/>
    <cellStyle name="Normal 8" xfId="3"/>
    <cellStyle name="Normal 9" xfId="13"/>
    <cellStyle name="Porcentagem" xfId="1" builtinId="5"/>
    <cellStyle name="Vírgula 2" xfId="5"/>
    <cellStyle name="Vírgula 2 2" xfId="8"/>
    <cellStyle name="Vírgula 3" xfId="7"/>
  </cellStyles>
  <dxfs count="4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&#225;s fiscal'!A1"/><Relationship Id="rId3" Type="http://schemas.openxmlformats.org/officeDocument/2006/relationships/hyperlink" Target="#Carregamento!A1"/><Relationship Id="rId7" Type="http://schemas.openxmlformats.org/officeDocument/2006/relationships/hyperlink" Target="#'&#193;gua de inje&#231;&#227;o'!A1"/><Relationship Id="rId2" Type="http://schemas.openxmlformats.org/officeDocument/2006/relationships/hyperlink" Target="#'Fechamento fiscal'!A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#'Relat&#243;rio fiscal'!A1"/><Relationship Id="rId4" Type="http://schemas.openxmlformats.org/officeDocument/2006/relationships/hyperlink" Target="#'Apropria&#231;&#227;o di&#225;ria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180975</xdr:rowOff>
    </xdr:from>
    <xdr:to>
      <xdr:col>21</xdr:col>
      <xdr:colOff>466725</xdr:colOff>
      <xdr:row>27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xmlns="" id="{237407D9-2F4E-416F-9FB7-768DFA72CF12}"/>
            </a:ext>
          </a:extLst>
        </xdr:cNvPr>
        <xdr:cNvSpPr txBox="1"/>
      </xdr:nvSpPr>
      <xdr:spPr>
        <a:xfrm>
          <a:off x="4572000" y="371475"/>
          <a:ext cx="8696325" cy="482917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80000"/>
          </a:blip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108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4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Medição</a:t>
          </a:r>
          <a:r>
            <a:rPr lang="en-US" sz="4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 de óleo e gás </a:t>
          </a:r>
        </a:p>
        <a:p>
          <a:endParaRPr lang="en-US" sz="1100" baseline="0">
            <a:solidFill>
              <a:schemeClr val="bg1"/>
            </a:solidFill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Normas de referência: Manual of Petroleum Measurement Standards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11.1 - Volume Correction Factors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12 - Calculation of Petroleum Quantities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29</xdr:row>
      <xdr:rowOff>19050</xdr:rowOff>
    </xdr:from>
    <xdr:to>
      <xdr:col>3</xdr:col>
      <xdr:colOff>600075</xdr:colOff>
      <xdr:row>31</xdr:row>
      <xdr:rowOff>95250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F4F2340-F7C4-439E-9740-A430B281FD09}"/>
            </a:ext>
          </a:extLst>
        </xdr:cNvPr>
        <xdr:cNvSpPr txBox="1"/>
      </xdr:nvSpPr>
      <xdr:spPr>
        <a:xfrm>
          <a:off x="600075" y="55435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Fechamento Fiscal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4</xdr:col>
      <xdr:colOff>0</xdr:colOff>
      <xdr:row>35</xdr:row>
      <xdr:rowOff>76200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D69EFA15-E939-459F-89A9-994B68EDCA12}"/>
            </a:ext>
          </a:extLst>
        </xdr:cNvPr>
        <xdr:cNvSpPr txBox="1"/>
      </xdr:nvSpPr>
      <xdr:spPr>
        <a:xfrm>
          <a:off x="609600" y="628650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Carregamento</a:t>
          </a:r>
        </a:p>
      </xdr:txBody>
    </xdr:sp>
    <xdr:clientData/>
  </xdr:twoCellAnchor>
  <xdr:twoCellAnchor>
    <xdr:from>
      <xdr:col>25</xdr:col>
      <xdr:colOff>247650</xdr:colOff>
      <xdr:row>29</xdr:row>
      <xdr:rowOff>28575</xdr:rowOff>
    </xdr:from>
    <xdr:to>
      <xdr:col>28</xdr:col>
      <xdr:colOff>247650</xdr:colOff>
      <xdr:row>31</xdr:row>
      <xdr:rowOff>104775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9881AB83-7743-4CD4-AC7C-22E78B653873}"/>
            </a:ext>
          </a:extLst>
        </xdr:cNvPr>
        <xdr:cNvSpPr txBox="1"/>
      </xdr:nvSpPr>
      <xdr:spPr>
        <a:xfrm>
          <a:off x="15487650" y="555307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Apropriação diária</a:t>
          </a:r>
        </a:p>
      </xdr:txBody>
    </xdr:sp>
    <xdr:clientData/>
  </xdr:twoCellAnchor>
  <xdr:twoCellAnchor>
    <xdr:from>
      <xdr:col>25</xdr:col>
      <xdr:colOff>257175</xdr:colOff>
      <xdr:row>33</xdr:row>
      <xdr:rowOff>9525</xdr:rowOff>
    </xdr:from>
    <xdr:to>
      <xdr:col>28</xdr:col>
      <xdr:colOff>257175</xdr:colOff>
      <xdr:row>35</xdr:row>
      <xdr:rowOff>85725</xdr:rowOff>
    </xdr:to>
    <xdr:sp macro="" textlink="">
      <xdr:nvSpPr>
        <xdr:cNvPr id="11" name="CaixaDe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3D77BF45-4B7D-4F64-924A-8E6277BF9E7E}"/>
            </a:ext>
          </a:extLst>
        </xdr:cNvPr>
        <xdr:cNvSpPr txBox="1"/>
      </xdr:nvSpPr>
      <xdr:spPr>
        <a:xfrm>
          <a:off x="15497175" y="629602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Relatório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19051</xdr:colOff>
      <xdr:row>2</xdr:row>
      <xdr:rowOff>47625</xdr:rowOff>
    </xdr:from>
    <xdr:to>
      <xdr:col>4</xdr:col>
      <xdr:colOff>349883</xdr:colOff>
      <xdr:row>8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xmlns="" id="{B811D35C-146E-4176-862D-9FA1E4A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1" y="428625"/>
          <a:ext cx="2159632" cy="1209675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36</xdr:row>
      <xdr:rowOff>180975</xdr:rowOff>
    </xdr:from>
    <xdr:to>
      <xdr:col>16</xdr:col>
      <xdr:colOff>57150</xdr:colOff>
      <xdr:row>38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FC7C8E71-0B7B-4C4A-B4CE-E921EECC31C8}"/>
            </a:ext>
          </a:extLst>
        </xdr:cNvPr>
        <xdr:cNvSpPr/>
      </xdr:nvSpPr>
      <xdr:spPr>
        <a:xfrm>
          <a:off x="8029575" y="7038975"/>
          <a:ext cx="17811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Água de injeção</a:t>
          </a:r>
        </a:p>
      </xdr:txBody>
    </xdr:sp>
    <xdr:clientData/>
  </xdr:twoCellAnchor>
  <xdr:twoCellAnchor>
    <xdr:from>
      <xdr:col>0</xdr:col>
      <xdr:colOff>590550</xdr:colOff>
      <xdr:row>36</xdr:row>
      <xdr:rowOff>133350</xdr:rowOff>
    </xdr:from>
    <xdr:to>
      <xdr:col>3</xdr:col>
      <xdr:colOff>590550</xdr:colOff>
      <xdr:row>39</xdr:row>
      <xdr:rowOff>19050</xdr:rowOff>
    </xdr:to>
    <xdr:sp macro="" textlink="">
      <xdr:nvSpPr>
        <xdr:cNvPr id="12" name="CaixaDeText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2084409C-02FB-4BD3-8182-D1FDEB167D92}"/>
            </a:ext>
          </a:extLst>
        </xdr:cNvPr>
        <xdr:cNvSpPr txBox="1"/>
      </xdr:nvSpPr>
      <xdr:spPr>
        <a:xfrm>
          <a:off x="590550" y="69913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Gás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057D249-03C0-47E1-ACC8-A416B0CD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EF41A8F-CD1C-4AC4-ACDF-2D46D16EFC70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BB312ADA-11C6-418B-B8CD-886E0299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07495"/>
          <a:ext cx="771027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893017F9-4CCB-486D-908B-22C373055CD7}"/>
            </a:ext>
          </a:extLst>
        </xdr:cNvPr>
        <xdr:cNvSpPr/>
      </xdr:nvSpPr>
      <xdr:spPr>
        <a:xfrm>
          <a:off x="10416540" y="56388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D57CC3A-4F08-4492-88AA-1E9ADA73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5578E9A5-D6D5-49DC-B1CB-4D22A56C6A10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5B2632EB-EEC3-4828-8157-43809AF8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4A42A7D-B31F-4998-90AC-9F378EFEA8FD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550333</xdr:colOff>
      <xdr:row>0</xdr:row>
      <xdr:rowOff>67734</xdr:rowOff>
    </xdr:from>
    <xdr:to>
      <xdr:col>13</xdr:col>
      <xdr:colOff>220133</xdr:colOff>
      <xdr:row>2</xdr:row>
      <xdr:rowOff>42334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DC92D17-1D8E-4B45-9616-050EFDDEBB6F}"/>
            </a:ext>
          </a:extLst>
        </xdr:cNvPr>
        <xdr:cNvSpPr/>
      </xdr:nvSpPr>
      <xdr:spPr>
        <a:xfrm>
          <a:off x="3911600" y="67734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1143000</xdr:colOff>
      <xdr:row>0</xdr:row>
      <xdr:rowOff>8467</xdr:rowOff>
    </xdr:from>
    <xdr:to>
      <xdr:col>22</xdr:col>
      <xdr:colOff>1236134</xdr:colOff>
      <xdr:row>1</xdr:row>
      <xdr:rowOff>177800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4199B3F-3EF9-4BCF-B758-A3E4C042CFFA}"/>
            </a:ext>
          </a:extLst>
        </xdr:cNvPr>
        <xdr:cNvSpPr/>
      </xdr:nvSpPr>
      <xdr:spPr>
        <a:xfrm>
          <a:off x="11184467" y="8467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50800</xdr:rowOff>
    </xdr:from>
    <xdr:to>
      <xdr:col>12</xdr:col>
      <xdr:colOff>266700</xdr:colOff>
      <xdr:row>3</xdr:row>
      <xdr:rowOff>50800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52EF43C-C652-4098-B2A5-5F8B62B49C21}"/>
            </a:ext>
          </a:extLst>
        </xdr:cNvPr>
        <xdr:cNvSpPr/>
      </xdr:nvSpPr>
      <xdr:spPr>
        <a:xfrm>
          <a:off x="4445000" y="50800"/>
          <a:ext cx="14224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142875</xdr:rowOff>
    </xdr:from>
    <xdr:to>
      <xdr:col>11</xdr:col>
      <xdr:colOff>466288</xdr:colOff>
      <xdr:row>23</xdr:row>
      <xdr:rowOff>123589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F13DA65B-39D6-43A0-969E-BC832DC9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619375"/>
          <a:ext cx="3495238" cy="1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1061983</xdr:colOff>
      <xdr:row>24</xdr:row>
      <xdr:rowOff>1007</xdr:rowOff>
    </xdr:from>
    <xdr:to>
      <xdr:col>14</xdr:col>
      <xdr:colOff>689640</xdr:colOff>
      <xdr:row>65</xdr:row>
      <xdr:rowOff>34320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D9B3B4E8-9A92-4FA9-8F4C-DAC7AD06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6259830" y="5033010"/>
          <a:ext cx="7843813" cy="69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9</xdr:col>
      <xdr:colOff>969068</xdr:colOff>
      <xdr:row>88</xdr:row>
      <xdr:rowOff>123286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EDE0DDA1-EB41-427E-83D1-7C0C9FE58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12573000"/>
          <a:ext cx="4619048" cy="4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9921</xdr:colOff>
      <xdr:row>1</xdr:row>
      <xdr:rowOff>21034</xdr:rowOff>
    </xdr:from>
    <xdr:to>
      <xdr:col>10</xdr:col>
      <xdr:colOff>213122</xdr:colOff>
      <xdr:row>2</xdr:row>
      <xdr:rowOff>160734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96FFB83-D2FE-4645-AD9B-FDE5ECA9E3B0}"/>
            </a:ext>
          </a:extLst>
        </xdr:cNvPr>
        <xdr:cNvSpPr/>
      </xdr:nvSpPr>
      <xdr:spPr>
        <a:xfrm>
          <a:off x="8034734" y="21034"/>
          <a:ext cx="1417638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0</xdr:row>
      <xdr:rowOff>95250</xdr:rowOff>
    </xdr:from>
    <xdr:to>
      <xdr:col>18</xdr:col>
      <xdr:colOff>117475</xdr:colOff>
      <xdr:row>2</xdr:row>
      <xdr:rowOff>88900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03701E1-BC22-4832-B3C5-B83D8E39AB11}"/>
            </a:ext>
          </a:extLst>
        </xdr:cNvPr>
        <xdr:cNvSpPr/>
      </xdr:nvSpPr>
      <xdr:spPr>
        <a:xfrm>
          <a:off x="14439900" y="9525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9370AB54-3FD4-4279-9A1C-4F6D17FF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82893" y="636015"/>
          <a:ext cx="1285987" cy="72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2242242-29C9-477A-9A07-78330ED63574}"/>
            </a:ext>
          </a:extLst>
        </xdr:cNvPr>
        <xdr:cNvSpPr/>
      </xdr:nvSpPr>
      <xdr:spPr>
        <a:xfrm>
          <a:off x="14058900" y="22860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C224C05B-79AE-48E9-9962-5C4FF57D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9E061BE9-9E8B-4B68-B1C9-17D72026553A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GEST&#195;O_INTEGRADA_DE_DADOS/02.PRODU&#199;&#195;O/01.Fechamentos/1.Campos_Ativos/ARB/2019/6.%20Junho/Planilha%20auxiliar%20fiscal%20ju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-JB"/>
      <sheetName val="JB01"/>
      <sheetName val="IRAUNA "/>
      <sheetName val="ROLINHA "/>
      <sheetName val="ARRIBAÇA"/>
    </sheetNames>
    <sheetDataSet>
      <sheetData sheetId="0"/>
      <sheetData sheetId="1">
        <row r="6">
          <cell r="L6" t="str">
            <v>SIM</v>
          </cell>
        </row>
        <row r="7">
          <cell r="L7" t="str">
            <v>NÃO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"/>
  <sheetViews>
    <sheetView showGridLines="0" topLeftCell="A1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4:W389"/>
  <sheetViews>
    <sheetView view="pageBreakPreview" zoomScale="80" zoomScaleNormal="100" zoomScaleSheetLayoutView="80" workbookViewId="0">
      <selection activeCell="H47" sqref="H47"/>
    </sheetView>
  </sheetViews>
  <sheetFormatPr defaultColWidth="9.140625" defaultRowHeight="15" x14ac:dyDescent="0.25"/>
  <cols>
    <col min="1" max="1" width="9.140625" style="41"/>
    <col min="2" max="2" width="31.140625" style="41" customWidth="1"/>
    <col min="3" max="3" width="19.85546875" style="41" customWidth="1"/>
    <col min="4" max="4" width="21.28515625" style="41" customWidth="1"/>
    <col min="5" max="5" width="14.5703125" style="41" customWidth="1"/>
    <col min="6" max="6" width="18" style="41" customWidth="1"/>
    <col min="7" max="8" width="13.85546875" style="41" customWidth="1"/>
    <col min="9" max="11" width="9.140625" style="41"/>
    <col min="12" max="14" width="9.140625" style="41" customWidth="1"/>
    <col min="15" max="17" width="9.140625" style="41" hidden="1" customWidth="1"/>
    <col min="18" max="18" width="9.5703125" style="41" bestFit="1" customWidth="1"/>
    <col min="19" max="19" width="12.5703125" style="41" bestFit="1" customWidth="1"/>
    <col min="20" max="20" width="9.5703125" style="41" bestFit="1" customWidth="1"/>
    <col min="21" max="22" width="9.140625" style="41"/>
    <col min="23" max="23" width="9.140625" style="41" customWidth="1"/>
    <col min="24" max="16384" width="9.140625" style="41"/>
  </cols>
  <sheetData>
    <row r="4" spans="1:23" ht="90" customHeight="1" x14ac:dyDescent="0.25">
      <c r="A4" s="184" t="s">
        <v>40</v>
      </c>
      <c r="B4" s="184" t="s">
        <v>41</v>
      </c>
      <c r="C4" s="185" t="s">
        <v>42</v>
      </c>
      <c r="D4" s="185" t="s">
        <v>43</v>
      </c>
      <c r="E4" s="185" t="s">
        <v>44</v>
      </c>
      <c r="F4" s="185" t="s">
        <v>45</v>
      </c>
      <c r="G4" s="185" t="s">
        <v>46</v>
      </c>
      <c r="H4" s="185" t="s">
        <v>52</v>
      </c>
      <c r="I4" s="185" t="s">
        <v>47</v>
      </c>
      <c r="J4" s="185"/>
      <c r="K4" s="185"/>
      <c r="L4" s="185" t="s">
        <v>47</v>
      </c>
      <c r="M4" s="185"/>
      <c r="N4" s="185"/>
      <c r="O4" s="62"/>
      <c r="P4" s="62"/>
      <c r="Q4" s="62"/>
      <c r="R4" s="185" t="s">
        <v>51</v>
      </c>
      <c r="S4" s="185"/>
      <c r="T4" s="185"/>
      <c r="U4" s="185" t="s">
        <v>102</v>
      </c>
      <c r="V4" s="185"/>
      <c r="W4" s="185"/>
    </row>
    <row r="5" spans="1:23" x14ac:dyDescent="0.25">
      <c r="A5" s="184"/>
      <c r="B5" s="184"/>
      <c r="C5" s="185"/>
      <c r="D5" s="185"/>
      <c r="E5" s="185"/>
      <c r="F5" s="185"/>
      <c r="G5" s="185"/>
      <c r="H5" s="185"/>
      <c r="I5" s="16" t="s">
        <v>48</v>
      </c>
      <c r="J5" s="16" t="s">
        <v>49</v>
      </c>
      <c r="K5" s="16" t="s">
        <v>50</v>
      </c>
      <c r="L5" s="16" t="s">
        <v>48</v>
      </c>
      <c r="M5" s="16" t="s">
        <v>49</v>
      </c>
      <c r="N5" s="16" t="s">
        <v>50</v>
      </c>
      <c r="O5" s="16"/>
      <c r="P5" s="16"/>
      <c r="Q5" s="16"/>
      <c r="R5" s="16" t="s">
        <v>48</v>
      </c>
      <c r="S5" s="16" t="s">
        <v>49</v>
      </c>
      <c r="T5" s="16" t="s">
        <v>50</v>
      </c>
      <c r="U5" s="185"/>
      <c r="V5" s="185"/>
      <c r="W5" s="185"/>
    </row>
    <row r="6" spans="1:23" x14ac:dyDescent="0.25">
      <c r="A6" s="42">
        <v>1</v>
      </c>
      <c r="B6" s="16" t="s">
        <v>113</v>
      </c>
      <c r="C6" s="16">
        <v>24</v>
      </c>
      <c r="D6" s="150">
        <v>0</v>
      </c>
      <c r="E6" s="150">
        <v>0</v>
      </c>
      <c r="F6" s="43">
        <f>IF(OR(C6="",E6=""),0,IF(E6&gt;C6,E6,E6/C6*24))</f>
        <v>0</v>
      </c>
      <c r="G6" s="43">
        <f>IF(OR(C6="",D6=""),0,IF(D6&gt;C6,D6,D6/C6*24))</f>
        <v>0</v>
      </c>
      <c r="H6" s="43">
        <f>IF(OR(C6="",D6=""),0,IF(D6&gt;C6,D6,D6/C6*24))</f>
        <v>0</v>
      </c>
      <c r="I6" s="129">
        <v>1.3180000000000001</v>
      </c>
      <c r="J6" s="129">
        <v>61.87</v>
      </c>
      <c r="K6" s="129">
        <v>2.1999999999999999E-2</v>
      </c>
      <c r="L6" s="73">
        <f>I6*(G6/C6)</f>
        <v>0</v>
      </c>
      <c r="M6" s="73">
        <f>J6*(F6/C6)</f>
        <v>0</v>
      </c>
      <c r="N6" s="73">
        <f>K6*(H6/C6)</f>
        <v>0</v>
      </c>
      <c r="O6" s="72">
        <f t="shared" ref="O6:O36" si="0">IF(D6&lt;&gt;0,L6/(L6+L38+L70+L102+L134+L166+L198+L230+L262+L262+L294+L326+L358),0)</f>
        <v>0</v>
      </c>
      <c r="P6" s="72">
        <f>IF(E6&lt;&gt;0,M6/(M6+M38+M70+M102+M134+M166+M230+M262+M294+M198+M326+M358),0)</f>
        <v>0</v>
      </c>
      <c r="Q6" s="166">
        <f>IF(D6&lt;&gt;0,N6/(N6+N38+N70+N102+N134+N166+N198+N230+N262+N294+N326+N358),0)</f>
        <v>0</v>
      </c>
      <c r="R6" s="75">
        <f>IFERROR(O6*'Fechamento fiscal'!AN6,"")</f>
        <v>0</v>
      </c>
      <c r="S6" s="75">
        <f>P6*'Gás fiscal'!H3</f>
        <v>0</v>
      </c>
      <c r="T6" s="104">
        <f>Q6*'Volumes de água'!$C$5</f>
        <v>0</v>
      </c>
      <c r="U6" s="181" t="s">
        <v>107</v>
      </c>
      <c r="V6" s="182"/>
      <c r="W6" s="183"/>
    </row>
    <row r="7" spans="1:23" x14ac:dyDescent="0.25">
      <c r="A7" s="42">
        <v>2</v>
      </c>
      <c r="B7" s="16" t="s">
        <v>113</v>
      </c>
      <c r="C7" s="16">
        <v>24</v>
      </c>
      <c r="D7" s="150">
        <v>0</v>
      </c>
      <c r="E7" s="150">
        <v>0</v>
      </c>
      <c r="F7" s="43">
        <f t="shared" ref="F7:F35" si="1">IF(OR(C7="",E7=""),0,IF(E7&gt;C7,E7,E7/C7*24))</f>
        <v>0</v>
      </c>
      <c r="G7" s="43">
        <f t="shared" ref="G7:G35" si="2">IF(OR(C7="",D7=""),0,IF(D7&gt;C7,D7,D7/C7*24))</f>
        <v>0</v>
      </c>
      <c r="H7" s="43">
        <f t="shared" ref="H7:H35" si="3">IF(OR(C7="",D7=""),0,IF(D7&gt;C7,D7,D7/C7*24))</f>
        <v>0</v>
      </c>
      <c r="I7" s="129">
        <v>1.3180000000000001</v>
      </c>
      <c r="J7" s="129">
        <v>61.87</v>
      </c>
      <c r="K7" s="129">
        <v>2.1999999999999999E-2</v>
      </c>
      <c r="L7" s="73">
        <f t="shared" ref="L7:L35" si="4">I7*(G7/C7)</f>
        <v>0</v>
      </c>
      <c r="M7" s="73">
        <f t="shared" ref="M7:M35" si="5">J7*(F7/C7)</f>
        <v>0</v>
      </c>
      <c r="N7" s="73">
        <f t="shared" ref="N7:N35" si="6">K7*(H7/C7)</f>
        <v>0</v>
      </c>
      <c r="O7" s="72">
        <f t="shared" si="0"/>
        <v>0</v>
      </c>
      <c r="P7" s="72">
        <f t="shared" ref="P7:P36" si="7">IF(E7&lt;&gt;0,M7/(M7+M39+M71+M103+M135+M167+M231+M263+M295+M199+M327+M359),0)</f>
        <v>0</v>
      </c>
      <c r="Q7" s="167">
        <f t="shared" ref="Q7:Q36" si="8">IF(D7&lt;&gt;0,N7/(N7+N39+N71+N103+N135+N167+N199+N231+N263+N295+N327+N359),0)</f>
        <v>0</v>
      </c>
      <c r="R7" s="75">
        <f>IFERROR(O7*'Fechamento fiscal'!AN7,"")</f>
        <v>0</v>
      </c>
      <c r="S7" s="75">
        <f>P7*'Gás fiscal'!H4</f>
        <v>0</v>
      </c>
      <c r="T7" s="104">
        <f>Q7*'Volumes de água'!$C$6</f>
        <v>0</v>
      </c>
      <c r="U7" s="181" t="s">
        <v>107</v>
      </c>
      <c r="V7" s="182"/>
      <c r="W7" s="183"/>
    </row>
    <row r="8" spans="1:23" x14ac:dyDescent="0.25">
      <c r="A8" s="42">
        <v>3</v>
      </c>
      <c r="B8" s="16" t="s">
        <v>113</v>
      </c>
      <c r="C8" s="16">
        <v>24</v>
      </c>
      <c r="D8" s="150">
        <v>0</v>
      </c>
      <c r="E8" s="150">
        <v>0</v>
      </c>
      <c r="F8" s="43">
        <f t="shared" si="1"/>
        <v>0</v>
      </c>
      <c r="G8" s="43">
        <f t="shared" si="2"/>
        <v>0</v>
      </c>
      <c r="H8" s="43">
        <f t="shared" si="3"/>
        <v>0</v>
      </c>
      <c r="I8" s="129">
        <v>1.3180000000000001</v>
      </c>
      <c r="J8" s="129">
        <v>61.87</v>
      </c>
      <c r="K8" s="129">
        <v>2.1999999999999999E-2</v>
      </c>
      <c r="L8" s="73">
        <f t="shared" si="4"/>
        <v>0</v>
      </c>
      <c r="M8" s="73">
        <f t="shared" si="5"/>
        <v>0</v>
      </c>
      <c r="N8" s="73">
        <f t="shared" si="6"/>
        <v>0</v>
      </c>
      <c r="O8" s="72">
        <f t="shared" si="0"/>
        <v>0</v>
      </c>
      <c r="P8" s="72">
        <f t="shared" si="7"/>
        <v>0</v>
      </c>
      <c r="Q8" s="167">
        <f t="shared" si="8"/>
        <v>0</v>
      </c>
      <c r="R8" s="75">
        <f>IFERROR(O8*'Fechamento fiscal'!AN8,"")</f>
        <v>0</v>
      </c>
      <c r="S8" s="75">
        <f>P8*'Gás fiscal'!H5</f>
        <v>0</v>
      </c>
      <c r="T8" s="104">
        <f>Q8*'Volumes de água'!$C$7</f>
        <v>0</v>
      </c>
      <c r="U8" s="181" t="s">
        <v>107</v>
      </c>
      <c r="V8" s="182"/>
      <c r="W8" s="183"/>
    </row>
    <row r="9" spans="1:23" x14ac:dyDescent="0.25">
      <c r="A9" s="42">
        <v>4</v>
      </c>
      <c r="B9" s="16" t="s">
        <v>113</v>
      </c>
      <c r="C9" s="16">
        <v>24</v>
      </c>
      <c r="D9" s="150">
        <v>0</v>
      </c>
      <c r="E9" s="150">
        <v>0</v>
      </c>
      <c r="F9" s="43">
        <f t="shared" si="1"/>
        <v>0</v>
      </c>
      <c r="G9" s="43">
        <f t="shared" si="2"/>
        <v>0</v>
      </c>
      <c r="H9" s="43">
        <f t="shared" si="3"/>
        <v>0</v>
      </c>
      <c r="I9" s="129">
        <v>1.3180000000000001</v>
      </c>
      <c r="J9" s="129">
        <v>61.87</v>
      </c>
      <c r="K9" s="129">
        <v>2.1999999999999999E-2</v>
      </c>
      <c r="L9" s="73">
        <f t="shared" si="4"/>
        <v>0</v>
      </c>
      <c r="M9" s="73">
        <f t="shared" si="5"/>
        <v>0</v>
      </c>
      <c r="N9" s="73">
        <f t="shared" si="6"/>
        <v>0</v>
      </c>
      <c r="O9" s="72">
        <f t="shared" si="0"/>
        <v>0</v>
      </c>
      <c r="P9" s="72">
        <f t="shared" si="7"/>
        <v>0</v>
      </c>
      <c r="Q9" s="167">
        <f t="shared" si="8"/>
        <v>0</v>
      </c>
      <c r="R9" s="75">
        <f>IFERROR(O9*'Fechamento fiscal'!AN9,"")</f>
        <v>0</v>
      </c>
      <c r="S9" s="75">
        <f>P9*'Gás fiscal'!H6</f>
        <v>0</v>
      </c>
      <c r="T9" s="104">
        <f>Q9*'Volumes de água'!$C$8</f>
        <v>0</v>
      </c>
      <c r="U9" s="181" t="s">
        <v>107</v>
      </c>
      <c r="V9" s="182"/>
      <c r="W9" s="183"/>
    </row>
    <row r="10" spans="1:23" x14ac:dyDescent="0.25">
      <c r="A10" s="42">
        <v>5</v>
      </c>
      <c r="B10" s="16" t="s">
        <v>113</v>
      </c>
      <c r="C10" s="16">
        <v>24</v>
      </c>
      <c r="D10" s="150">
        <v>0</v>
      </c>
      <c r="E10" s="150">
        <v>0</v>
      </c>
      <c r="F10" s="43">
        <f t="shared" si="1"/>
        <v>0</v>
      </c>
      <c r="G10" s="43">
        <f t="shared" si="2"/>
        <v>0</v>
      </c>
      <c r="H10" s="43">
        <f t="shared" si="3"/>
        <v>0</v>
      </c>
      <c r="I10" s="129">
        <v>1.3180000000000001</v>
      </c>
      <c r="J10" s="129">
        <v>61.87</v>
      </c>
      <c r="K10" s="129">
        <v>2.1999999999999999E-2</v>
      </c>
      <c r="L10" s="73">
        <f t="shared" si="4"/>
        <v>0</v>
      </c>
      <c r="M10" s="73">
        <f t="shared" si="5"/>
        <v>0</v>
      </c>
      <c r="N10" s="73">
        <f t="shared" si="6"/>
        <v>0</v>
      </c>
      <c r="O10" s="72">
        <f t="shared" si="0"/>
        <v>0</v>
      </c>
      <c r="P10" s="72">
        <f t="shared" si="7"/>
        <v>0</v>
      </c>
      <c r="Q10" s="167">
        <f t="shared" si="8"/>
        <v>0</v>
      </c>
      <c r="R10" s="75">
        <f>IFERROR(O10*'Fechamento fiscal'!AN10,"")</f>
        <v>0</v>
      </c>
      <c r="S10" s="75">
        <f>P10*'Gás fiscal'!H7</f>
        <v>0</v>
      </c>
      <c r="T10" s="104">
        <f>Q10*'Volumes de água'!$C$9</f>
        <v>0</v>
      </c>
      <c r="U10" s="181" t="s">
        <v>107</v>
      </c>
      <c r="V10" s="182"/>
      <c r="W10" s="183"/>
    </row>
    <row r="11" spans="1:23" x14ac:dyDescent="0.25">
      <c r="A11" s="42">
        <v>6</v>
      </c>
      <c r="B11" s="16" t="s">
        <v>113</v>
      </c>
      <c r="C11" s="16">
        <v>24</v>
      </c>
      <c r="D11" s="150">
        <v>0</v>
      </c>
      <c r="E11" s="150">
        <v>0</v>
      </c>
      <c r="F11" s="43">
        <f t="shared" si="1"/>
        <v>0</v>
      </c>
      <c r="G11" s="43">
        <f t="shared" si="2"/>
        <v>0</v>
      </c>
      <c r="H11" s="43">
        <f t="shared" si="3"/>
        <v>0</v>
      </c>
      <c r="I11" s="129">
        <v>1.3180000000000001</v>
      </c>
      <c r="J11" s="129">
        <v>61.87</v>
      </c>
      <c r="K11" s="129">
        <v>2.1999999999999999E-2</v>
      </c>
      <c r="L11" s="73">
        <f t="shared" si="4"/>
        <v>0</v>
      </c>
      <c r="M11" s="73">
        <f t="shared" si="5"/>
        <v>0</v>
      </c>
      <c r="N11" s="73">
        <f t="shared" si="6"/>
        <v>0</v>
      </c>
      <c r="O11" s="72">
        <f t="shared" si="0"/>
        <v>0</v>
      </c>
      <c r="P11" s="72">
        <f t="shared" si="7"/>
        <v>0</v>
      </c>
      <c r="Q11" s="167">
        <f t="shared" si="8"/>
        <v>0</v>
      </c>
      <c r="R11" s="75">
        <f>IFERROR(O11*'Fechamento fiscal'!AN11,"")</f>
        <v>0</v>
      </c>
      <c r="S11" s="75">
        <f>P11*'Gás fiscal'!H8</f>
        <v>0</v>
      </c>
      <c r="T11" s="104">
        <f>Q11*'Volumes de água'!$C$10</f>
        <v>0</v>
      </c>
      <c r="U11" s="181" t="s">
        <v>107</v>
      </c>
      <c r="V11" s="182"/>
      <c r="W11" s="183"/>
    </row>
    <row r="12" spans="1:23" x14ac:dyDescent="0.25">
      <c r="A12" s="42">
        <v>7</v>
      </c>
      <c r="B12" s="16" t="s">
        <v>113</v>
      </c>
      <c r="C12" s="16">
        <v>24</v>
      </c>
      <c r="D12" s="150">
        <v>0</v>
      </c>
      <c r="E12" s="150">
        <v>0</v>
      </c>
      <c r="F12" s="43">
        <f t="shared" si="1"/>
        <v>0</v>
      </c>
      <c r="G12" s="43">
        <f t="shared" si="2"/>
        <v>0</v>
      </c>
      <c r="H12" s="43">
        <f t="shared" si="3"/>
        <v>0</v>
      </c>
      <c r="I12" s="129">
        <v>1.3180000000000001</v>
      </c>
      <c r="J12" s="129">
        <v>61.87</v>
      </c>
      <c r="K12" s="129">
        <v>2.1999999999999999E-2</v>
      </c>
      <c r="L12" s="73">
        <f t="shared" si="4"/>
        <v>0</v>
      </c>
      <c r="M12" s="73">
        <f t="shared" si="5"/>
        <v>0</v>
      </c>
      <c r="N12" s="73">
        <f t="shared" si="6"/>
        <v>0</v>
      </c>
      <c r="O12" s="72">
        <f t="shared" si="0"/>
        <v>0</v>
      </c>
      <c r="P12" s="72">
        <f t="shared" si="7"/>
        <v>0</v>
      </c>
      <c r="Q12" s="167">
        <f t="shared" si="8"/>
        <v>0</v>
      </c>
      <c r="R12" s="75">
        <f>IFERROR(O12*'Fechamento fiscal'!AN12,"")</f>
        <v>0</v>
      </c>
      <c r="S12" s="75">
        <f>P12*'Gás fiscal'!H9</f>
        <v>0</v>
      </c>
      <c r="T12" s="104">
        <f>Q12*'Volumes de água'!$C$11</f>
        <v>0</v>
      </c>
      <c r="U12" s="181" t="s">
        <v>107</v>
      </c>
      <c r="V12" s="182"/>
      <c r="W12" s="183"/>
    </row>
    <row r="13" spans="1:23" x14ac:dyDescent="0.25">
      <c r="A13" s="42">
        <v>8</v>
      </c>
      <c r="B13" s="16" t="s">
        <v>113</v>
      </c>
      <c r="C13" s="16">
        <v>24</v>
      </c>
      <c r="D13" s="150">
        <v>0</v>
      </c>
      <c r="E13" s="150">
        <v>0</v>
      </c>
      <c r="F13" s="43">
        <f t="shared" si="1"/>
        <v>0</v>
      </c>
      <c r="G13" s="43">
        <f t="shared" si="2"/>
        <v>0</v>
      </c>
      <c r="H13" s="43">
        <f t="shared" si="3"/>
        <v>0</v>
      </c>
      <c r="I13" s="129">
        <v>1.3180000000000001</v>
      </c>
      <c r="J13" s="129">
        <v>61.87</v>
      </c>
      <c r="K13" s="129">
        <v>2.1999999999999999E-2</v>
      </c>
      <c r="L13" s="73">
        <f t="shared" si="4"/>
        <v>0</v>
      </c>
      <c r="M13" s="73">
        <f t="shared" si="5"/>
        <v>0</v>
      </c>
      <c r="N13" s="73">
        <f t="shared" si="6"/>
        <v>0</v>
      </c>
      <c r="O13" s="72">
        <f t="shared" si="0"/>
        <v>0</v>
      </c>
      <c r="P13" s="72">
        <f t="shared" si="7"/>
        <v>0</v>
      </c>
      <c r="Q13" s="167">
        <f t="shared" si="8"/>
        <v>0</v>
      </c>
      <c r="R13" s="75">
        <f>IFERROR(O13*'Fechamento fiscal'!AN13,"")</f>
        <v>0</v>
      </c>
      <c r="S13" s="75">
        <f>P13*'Gás fiscal'!H10</f>
        <v>0</v>
      </c>
      <c r="T13" s="104">
        <f>Q13*'Volumes de água'!$C$12</f>
        <v>0</v>
      </c>
      <c r="U13" s="181" t="s">
        <v>107</v>
      </c>
      <c r="V13" s="182"/>
      <c r="W13" s="183"/>
    </row>
    <row r="14" spans="1:23" x14ac:dyDescent="0.25">
      <c r="A14" s="42">
        <v>9</v>
      </c>
      <c r="B14" s="16" t="s">
        <v>113</v>
      </c>
      <c r="C14" s="16">
        <v>24</v>
      </c>
      <c r="D14" s="150">
        <v>0</v>
      </c>
      <c r="E14" s="150">
        <v>0</v>
      </c>
      <c r="F14" s="43">
        <f t="shared" si="1"/>
        <v>0</v>
      </c>
      <c r="G14" s="43">
        <f t="shared" si="2"/>
        <v>0</v>
      </c>
      <c r="H14" s="43">
        <f t="shared" si="3"/>
        <v>0</v>
      </c>
      <c r="I14" s="129">
        <v>1.3180000000000001</v>
      </c>
      <c r="J14" s="129">
        <v>61.87</v>
      </c>
      <c r="K14" s="129">
        <v>2.1999999999999999E-2</v>
      </c>
      <c r="L14" s="73">
        <f t="shared" si="4"/>
        <v>0</v>
      </c>
      <c r="M14" s="73">
        <f t="shared" si="5"/>
        <v>0</v>
      </c>
      <c r="N14" s="73">
        <f t="shared" si="6"/>
        <v>0</v>
      </c>
      <c r="O14" s="72">
        <f t="shared" si="0"/>
        <v>0</v>
      </c>
      <c r="P14" s="72">
        <f t="shared" si="7"/>
        <v>0</v>
      </c>
      <c r="Q14" s="167">
        <f t="shared" si="8"/>
        <v>0</v>
      </c>
      <c r="R14" s="75">
        <f>IFERROR(O14*'Fechamento fiscal'!AN14,"")</f>
        <v>0</v>
      </c>
      <c r="S14" s="75">
        <f>P14*'Gás fiscal'!H11</f>
        <v>0</v>
      </c>
      <c r="T14" s="104">
        <f>Q14*'Volumes de água'!$C$13</f>
        <v>0</v>
      </c>
      <c r="U14" s="181" t="s">
        <v>107</v>
      </c>
      <c r="V14" s="182"/>
      <c r="W14" s="183"/>
    </row>
    <row r="15" spans="1:23" x14ac:dyDescent="0.25">
      <c r="A15" s="42">
        <v>10</v>
      </c>
      <c r="B15" s="16" t="s">
        <v>113</v>
      </c>
      <c r="C15" s="16">
        <v>24</v>
      </c>
      <c r="D15" s="150">
        <v>0</v>
      </c>
      <c r="E15" s="150">
        <v>0</v>
      </c>
      <c r="F15" s="43">
        <f t="shared" si="1"/>
        <v>0</v>
      </c>
      <c r="G15" s="43">
        <f t="shared" si="2"/>
        <v>0</v>
      </c>
      <c r="H15" s="43">
        <f t="shared" si="3"/>
        <v>0</v>
      </c>
      <c r="I15" s="129">
        <v>1.3180000000000001</v>
      </c>
      <c r="J15" s="129">
        <v>61.87</v>
      </c>
      <c r="K15" s="129">
        <v>2.1999999999999999E-2</v>
      </c>
      <c r="L15" s="73">
        <f t="shared" si="4"/>
        <v>0</v>
      </c>
      <c r="M15" s="73">
        <f t="shared" si="5"/>
        <v>0</v>
      </c>
      <c r="N15" s="73">
        <f t="shared" si="6"/>
        <v>0</v>
      </c>
      <c r="O15" s="72">
        <f t="shared" si="0"/>
        <v>0</v>
      </c>
      <c r="P15" s="72">
        <f t="shared" si="7"/>
        <v>0</v>
      </c>
      <c r="Q15" s="167">
        <f t="shared" si="8"/>
        <v>0</v>
      </c>
      <c r="R15" s="75">
        <f>IFERROR(O15*'Fechamento fiscal'!AN15,"")</f>
        <v>0</v>
      </c>
      <c r="S15" s="75">
        <f>P15*'Gás fiscal'!H12</f>
        <v>0</v>
      </c>
      <c r="T15" s="104">
        <f>Q15*'Volumes de água'!$C$14</f>
        <v>0</v>
      </c>
      <c r="U15" s="181" t="s">
        <v>107</v>
      </c>
      <c r="V15" s="182"/>
      <c r="W15" s="183"/>
    </row>
    <row r="16" spans="1:23" x14ac:dyDescent="0.25">
      <c r="A16" s="42">
        <v>11</v>
      </c>
      <c r="B16" s="16" t="s">
        <v>113</v>
      </c>
      <c r="C16" s="16">
        <v>24</v>
      </c>
      <c r="D16" s="150">
        <v>0</v>
      </c>
      <c r="E16" s="150">
        <v>0</v>
      </c>
      <c r="F16" s="43">
        <f t="shared" si="1"/>
        <v>0</v>
      </c>
      <c r="G16" s="43">
        <f t="shared" si="2"/>
        <v>0</v>
      </c>
      <c r="H16" s="43">
        <f t="shared" si="3"/>
        <v>0</v>
      </c>
      <c r="I16" s="129">
        <v>1.3180000000000001</v>
      </c>
      <c r="J16" s="129">
        <v>61.87</v>
      </c>
      <c r="K16" s="129">
        <v>2.1999999999999999E-2</v>
      </c>
      <c r="L16" s="73">
        <f t="shared" si="4"/>
        <v>0</v>
      </c>
      <c r="M16" s="73">
        <f t="shared" si="5"/>
        <v>0</v>
      </c>
      <c r="N16" s="73">
        <f t="shared" si="6"/>
        <v>0</v>
      </c>
      <c r="O16" s="72">
        <f t="shared" si="0"/>
        <v>0</v>
      </c>
      <c r="P16" s="72">
        <f t="shared" si="7"/>
        <v>0</v>
      </c>
      <c r="Q16" s="167">
        <f t="shared" si="8"/>
        <v>0</v>
      </c>
      <c r="R16" s="75">
        <f>IFERROR(O16*'Fechamento fiscal'!AN16,"")</f>
        <v>0</v>
      </c>
      <c r="S16" s="75">
        <f>P16*'Gás fiscal'!H13</f>
        <v>0</v>
      </c>
      <c r="T16" s="104">
        <f>Q16*'Volumes de água'!$C$15</f>
        <v>0</v>
      </c>
      <c r="U16" s="181" t="s">
        <v>107</v>
      </c>
      <c r="V16" s="182"/>
      <c r="W16" s="183"/>
    </row>
    <row r="17" spans="1:23" x14ac:dyDescent="0.25">
      <c r="A17" s="42">
        <v>12</v>
      </c>
      <c r="B17" s="16" t="s">
        <v>113</v>
      </c>
      <c r="C17" s="16">
        <v>24</v>
      </c>
      <c r="D17" s="150">
        <v>0</v>
      </c>
      <c r="E17" s="150">
        <v>0</v>
      </c>
      <c r="F17" s="43">
        <f t="shared" si="1"/>
        <v>0</v>
      </c>
      <c r="G17" s="43">
        <f t="shared" si="2"/>
        <v>0</v>
      </c>
      <c r="H17" s="43">
        <f t="shared" si="3"/>
        <v>0</v>
      </c>
      <c r="I17" s="129">
        <v>1.3180000000000001</v>
      </c>
      <c r="J17" s="129">
        <v>61.87</v>
      </c>
      <c r="K17" s="129">
        <v>2.1999999999999999E-2</v>
      </c>
      <c r="L17" s="73">
        <f t="shared" si="4"/>
        <v>0</v>
      </c>
      <c r="M17" s="73">
        <f t="shared" si="5"/>
        <v>0</v>
      </c>
      <c r="N17" s="73">
        <f t="shared" si="6"/>
        <v>0</v>
      </c>
      <c r="O17" s="72">
        <f t="shared" si="0"/>
        <v>0</v>
      </c>
      <c r="P17" s="72">
        <f t="shared" si="7"/>
        <v>0</v>
      </c>
      <c r="Q17" s="167">
        <f t="shared" si="8"/>
        <v>0</v>
      </c>
      <c r="R17" s="75">
        <f>IFERROR(O17*'Fechamento fiscal'!AN17,"")</f>
        <v>0</v>
      </c>
      <c r="S17" s="75">
        <f>P17*'Gás fiscal'!H14</f>
        <v>0</v>
      </c>
      <c r="T17" s="104">
        <f>Q17*'Volumes de água'!$C$16</f>
        <v>0</v>
      </c>
      <c r="U17" s="181" t="s">
        <v>107</v>
      </c>
      <c r="V17" s="182"/>
      <c r="W17" s="183"/>
    </row>
    <row r="18" spans="1:23" x14ac:dyDescent="0.25">
      <c r="A18" s="42">
        <v>13</v>
      </c>
      <c r="B18" s="16" t="s">
        <v>113</v>
      </c>
      <c r="C18" s="16">
        <v>24</v>
      </c>
      <c r="D18" s="150">
        <v>0</v>
      </c>
      <c r="E18" s="150">
        <v>0</v>
      </c>
      <c r="F18" s="43">
        <f t="shared" si="1"/>
        <v>0</v>
      </c>
      <c r="G18" s="43">
        <f t="shared" si="2"/>
        <v>0</v>
      </c>
      <c r="H18" s="43">
        <f t="shared" si="3"/>
        <v>0</v>
      </c>
      <c r="I18" s="129">
        <v>2</v>
      </c>
      <c r="J18" s="129">
        <v>100</v>
      </c>
      <c r="K18" s="129">
        <v>1</v>
      </c>
      <c r="L18" s="73">
        <f t="shared" si="4"/>
        <v>0</v>
      </c>
      <c r="M18" s="73">
        <f t="shared" si="5"/>
        <v>0</v>
      </c>
      <c r="N18" s="73">
        <f t="shared" si="6"/>
        <v>0</v>
      </c>
      <c r="O18" s="72">
        <f t="shared" si="0"/>
        <v>0</v>
      </c>
      <c r="P18" s="72">
        <f t="shared" si="7"/>
        <v>0</v>
      </c>
      <c r="Q18" s="167">
        <f t="shared" si="8"/>
        <v>0</v>
      </c>
      <c r="R18" s="75">
        <f>IFERROR(O18*'Fechamento fiscal'!AN18,"")</f>
        <v>0</v>
      </c>
      <c r="S18" s="75">
        <f>P18*'Gás fiscal'!H15</f>
        <v>0</v>
      </c>
      <c r="T18" s="104">
        <f>Q18*'Volumes de água'!$C$17</f>
        <v>0</v>
      </c>
      <c r="U18" s="181" t="s">
        <v>107</v>
      </c>
      <c r="V18" s="182"/>
      <c r="W18" s="183"/>
    </row>
    <row r="19" spans="1:23" x14ac:dyDescent="0.25">
      <c r="A19" s="42">
        <v>14</v>
      </c>
      <c r="B19" s="16" t="s">
        <v>113</v>
      </c>
      <c r="C19" s="16">
        <v>24</v>
      </c>
      <c r="D19" s="150">
        <v>0</v>
      </c>
      <c r="E19" s="150">
        <v>0</v>
      </c>
      <c r="F19" s="43">
        <f t="shared" si="1"/>
        <v>0</v>
      </c>
      <c r="G19" s="43">
        <f t="shared" si="2"/>
        <v>0</v>
      </c>
      <c r="H19" s="43">
        <f t="shared" si="3"/>
        <v>0</v>
      </c>
      <c r="I19" s="129">
        <v>2</v>
      </c>
      <c r="J19" s="129">
        <v>100</v>
      </c>
      <c r="K19" s="129">
        <v>1</v>
      </c>
      <c r="L19" s="73">
        <f t="shared" si="4"/>
        <v>0</v>
      </c>
      <c r="M19" s="73">
        <f t="shared" si="5"/>
        <v>0</v>
      </c>
      <c r="N19" s="73">
        <f t="shared" si="6"/>
        <v>0</v>
      </c>
      <c r="O19" s="72">
        <f t="shared" si="0"/>
        <v>0</v>
      </c>
      <c r="P19" s="72">
        <f t="shared" si="7"/>
        <v>0</v>
      </c>
      <c r="Q19" s="167">
        <f t="shared" si="8"/>
        <v>0</v>
      </c>
      <c r="R19" s="75">
        <f>IFERROR(O19*'Fechamento fiscal'!AN19,"")</f>
        <v>0</v>
      </c>
      <c r="S19" s="75">
        <f>P19*'Gás fiscal'!H16</f>
        <v>0</v>
      </c>
      <c r="T19" s="104">
        <f>Q19*'Volumes de água'!$C$18</f>
        <v>0</v>
      </c>
      <c r="U19" s="181" t="s">
        <v>107</v>
      </c>
      <c r="V19" s="182"/>
      <c r="W19" s="183"/>
    </row>
    <row r="20" spans="1:23" x14ac:dyDescent="0.25">
      <c r="A20" s="42">
        <v>15</v>
      </c>
      <c r="B20" s="16" t="s">
        <v>113</v>
      </c>
      <c r="C20" s="16">
        <v>24</v>
      </c>
      <c r="D20" s="150">
        <v>0</v>
      </c>
      <c r="E20" s="150">
        <v>0</v>
      </c>
      <c r="F20" s="43">
        <f t="shared" si="1"/>
        <v>0</v>
      </c>
      <c r="G20" s="43">
        <f t="shared" si="2"/>
        <v>0</v>
      </c>
      <c r="H20" s="43">
        <f t="shared" si="3"/>
        <v>0</v>
      </c>
      <c r="I20" s="129">
        <v>2</v>
      </c>
      <c r="J20" s="129">
        <v>100</v>
      </c>
      <c r="K20" s="129">
        <v>1</v>
      </c>
      <c r="L20" s="73">
        <f t="shared" si="4"/>
        <v>0</v>
      </c>
      <c r="M20" s="73">
        <f t="shared" si="5"/>
        <v>0</v>
      </c>
      <c r="N20" s="73">
        <f t="shared" si="6"/>
        <v>0</v>
      </c>
      <c r="O20" s="72">
        <f t="shared" si="0"/>
        <v>0</v>
      </c>
      <c r="P20" s="72">
        <f t="shared" si="7"/>
        <v>0</v>
      </c>
      <c r="Q20" s="167">
        <f t="shared" si="8"/>
        <v>0</v>
      </c>
      <c r="R20" s="75">
        <f>IFERROR(O20*'Fechamento fiscal'!AN20,"")</f>
        <v>0</v>
      </c>
      <c r="S20" s="75">
        <f>P20*'Gás fiscal'!H17</f>
        <v>0</v>
      </c>
      <c r="T20" s="104">
        <f>Q20*'Volumes de água'!$C$19</f>
        <v>0</v>
      </c>
      <c r="U20" s="181" t="s">
        <v>107</v>
      </c>
      <c r="V20" s="182"/>
      <c r="W20" s="183"/>
    </row>
    <row r="21" spans="1:23" x14ac:dyDescent="0.25">
      <c r="A21" s="42">
        <v>16</v>
      </c>
      <c r="B21" s="16" t="s">
        <v>113</v>
      </c>
      <c r="C21" s="16">
        <v>24</v>
      </c>
      <c r="D21" s="150">
        <v>0</v>
      </c>
      <c r="E21" s="150">
        <v>0</v>
      </c>
      <c r="F21" s="43">
        <f t="shared" si="1"/>
        <v>0</v>
      </c>
      <c r="G21" s="43">
        <f t="shared" si="2"/>
        <v>0</v>
      </c>
      <c r="H21" s="43">
        <f t="shared" si="3"/>
        <v>0</v>
      </c>
      <c r="I21" s="129">
        <v>2</v>
      </c>
      <c r="J21" s="129">
        <v>100</v>
      </c>
      <c r="K21" s="129">
        <v>1</v>
      </c>
      <c r="L21" s="73">
        <f t="shared" si="4"/>
        <v>0</v>
      </c>
      <c r="M21" s="73">
        <f t="shared" si="5"/>
        <v>0</v>
      </c>
      <c r="N21" s="73">
        <f t="shared" si="6"/>
        <v>0</v>
      </c>
      <c r="O21" s="72">
        <f t="shared" si="0"/>
        <v>0</v>
      </c>
      <c r="P21" s="72">
        <f t="shared" si="7"/>
        <v>0</v>
      </c>
      <c r="Q21" s="167">
        <f t="shared" si="8"/>
        <v>0</v>
      </c>
      <c r="R21" s="75">
        <f>IFERROR(O21*'Fechamento fiscal'!AN21,"")</f>
        <v>0</v>
      </c>
      <c r="S21" s="75">
        <f>P21*'Gás fiscal'!H18</f>
        <v>0</v>
      </c>
      <c r="T21" s="104">
        <f>Q21*'Volumes de água'!$C$20</f>
        <v>0</v>
      </c>
      <c r="U21" s="181" t="s">
        <v>107</v>
      </c>
      <c r="V21" s="182"/>
      <c r="W21" s="183"/>
    </row>
    <row r="22" spans="1:23" x14ac:dyDescent="0.25">
      <c r="A22" s="42">
        <v>17</v>
      </c>
      <c r="B22" s="16" t="s">
        <v>113</v>
      </c>
      <c r="C22" s="16">
        <v>24</v>
      </c>
      <c r="D22" s="150">
        <v>0</v>
      </c>
      <c r="E22" s="150">
        <v>0</v>
      </c>
      <c r="F22" s="43">
        <f t="shared" si="1"/>
        <v>0</v>
      </c>
      <c r="G22" s="43">
        <f t="shared" si="2"/>
        <v>0</v>
      </c>
      <c r="H22" s="43">
        <f t="shared" si="3"/>
        <v>0</v>
      </c>
      <c r="I22" s="129">
        <v>2</v>
      </c>
      <c r="J22" s="129">
        <v>100</v>
      </c>
      <c r="K22" s="129">
        <v>1</v>
      </c>
      <c r="L22" s="73">
        <f t="shared" si="4"/>
        <v>0</v>
      </c>
      <c r="M22" s="73">
        <f t="shared" si="5"/>
        <v>0</v>
      </c>
      <c r="N22" s="73">
        <f t="shared" si="6"/>
        <v>0</v>
      </c>
      <c r="O22" s="72">
        <f t="shared" si="0"/>
        <v>0</v>
      </c>
      <c r="P22" s="72">
        <f t="shared" si="7"/>
        <v>0</v>
      </c>
      <c r="Q22" s="167">
        <f t="shared" si="8"/>
        <v>0</v>
      </c>
      <c r="R22" s="75">
        <f>IFERROR(O22*'Fechamento fiscal'!AN22,"")</f>
        <v>0</v>
      </c>
      <c r="S22" s="75">
        <f>P22*'Gás fiscal'!H19</f>
        <v>0</v>
      </c>
      <c r="T22" s="104">
        <f>Q22*'Volumes de água'!$C$21</f>
        <v>0</v>
      </c>
      <c r="U22" s="181" t="s">
        <v>110</v>
      </c>
      <c r="V22" s="182"/>
      <c r="W22" s="183"/>
    </row>
    <row r="23" spans="1:23" x14ac:dyDescent="0.25">
      <c r="A23" s="42">
        <v>18</v>
      </c>
      <c r="B23" s="16" t="s">
        <v>113</v>
      </c>
      <c r="C23" s="16">
        <v>24</v>
      </c>
      <c r="D23" s="150">
        <v>0</v>
      </c>
      <c r="E23" s="150">
        <v>0</v>
      </c>
      <c r="F23" s="43">
        <f t="shared" si="1"/>
        <v>0</v>
      </c>
      <c r="G23" s="43">
        <f t="shared" si="2"/>
        <v>0</v>
      </c>
      <c r="H23" s="43">
        <f t="shared" si="3"/>
        <v>0</v>
      </c>
      <c r="I23" s="129">
        <v>2</v>
      </c>
      <c r="J23" s="129">
        <v>100</v>
      </c>
      <c r="K23" s="129">
        <v>1</v>
      </c>
      <c r="L23" s="73">
        <f t="shared" si="4"/>
        <v>0</v>
      </c>
      <c r="M23" s="73">
        <f t="shared" si="5"/>
        <v>0</v>
      </c>
      <c r="N23" s="73">
        <f t="shared" si="6"/>
        <v>0</v>
      </c>
      <c r="O23" s="72">
        <f t="shared" si="0"/>
        <v>0</v>
      </c>
      <c r="P23" s="72">
        <f t="shared" si="7"/>
        <v>0</v>
      </c>
      <c r="Q23" s="167">
        <f t="shared" si="8"/>
        <v>0</v>
      </c>
      <c r="R23" s="75">
        <f>IFERROR(O23*'Fechamento fiscal'!AN23,"")</f>
        <v>0</v>
      </c>
      <c r="S23" s="75">
        <f>P23*'Gás fiscal'!H20</f>
        <v>0</v>
      </c>
      <c r="T23" s="104">
        <f>Q23*'Volumes de água'!$C$22</f>
        <v>0</v>
      </c>
      <c r="U23" s="181" t="s">
        <v>110</v>
      </c>
      <c r="V23" s="182"/>
      <c r="W23" s="183"/>
    </row>
    <row r="24" spans="1:23" x14ac:dyDescent="0.25">
      <c r="A24" s="42">
        <v>19</v>
      </c>
      <c r="B24" s="16" t="s">
        <v>113</v>
      </c>
      <c r="C24" s="16">
        <v>24</v>
      </c>
      <c r="D24" s="150">
        <v>0</v>
      </c>
      <c r="E24" s="150">
        <v>0</v>
      </c>
      <c r="F24" s="43">
        <f t="shared" si="1"/>
        <v>0</v>
      </c>
      <c r="G24" s="43">
        <f t="shared" si="2"/>
        <v>0</v>
      </c>
      <c r="H24" s="43">
        <f t="shared" si="3"/>
        <v>0</v>
      </c>
      <c r="I24" s="129">
        <v>2</v>
      </c>
      <c r="J24" s="129">
        <v>100</v>
      </c>
      <c r="K24" s="129">
        <v>1</v>
      </c>
      <c r="L24" s="73">
        <f t="shared" si="4"/>
        <v>0</v>
      </c>
      <c r="M24" s="73">
        <f t="shared" si="5"/>
        <v>0</v>
      </c>
      <c r="N24" s="73">
        <f t="shared" si="6"/>
        <v>0</v>
      </c>
      <c r="O24" s="72">
        <f t="shared" si="0"/>
        <v>0</v>
      </c>
      <c r="P24" s="72">
        <f t="shared" si="7"/>
        <v>0</v>
      </c>
      <c r="Q24" s="167">
        <f t="shared" si="8"/>
        <v>0</v>
      </c>
      <c r="R24" s="75">
        <f>IFERROR(O24*'Fechamento fiscal'!AN24,"")</f>
        <v>0</v>
      </c>
      <c r="S24" s="75">
        <f>P24*'Gás fiscal'!H21</f>
        <v>0</v>
      </c>
      <c r="T24" s="104">
        <f>Q24*'Volumes de água'!$C$23</f>
        <v>0</v>
      </c>
      <c r="U24" s="181" t="s">
        <v>110</v>
      </c>
      <c r="V24" s="182"/>
      <c r="W24" s="183"/>
    </row>
    <row r="25" spans="1:23" x14ac:dyDescent="0.25">
      <c r="A25" s="42">
        <v>20</v>
      </c>
      <c r="B25" s="16" t="s">
        <v>113</v>
      </c>
      <c r="C25" s="16">
        <v>24</v>
      </c>
      <c r="D25" s="150">
        <v>0</v>
      </c>
      <c r="E25" s="150">
        <v>0</v>
      </c>
      <c r="F25" s="43">
        <f t="shared" si="1"/>
        <v>0</v>
      </c>
      <c r="G25" s="43">
        <f t="shared" si="2"/>
        <v>0</v>
      </c>
      <c r="H25" s="43">
        <f t="shared" si="3"/>
        <v>0</v>
      </c>
      <c r="I25" s="129">
        <v>2</v>
      </c>
      <c r="J25" s="129">
        <v>100</v>
      </c>
      <c r="K25" s="129">
        <v>1</v>
      </c>
      <c r="L25" s="73">
        <f t="shared" si="4"/>
        <v>0</v>
      </c>
      <c r="M25" s="73">
        <f t="shared" si="5"/>
        <v>0</v>
      </c>
      <c r="N25" s="73">
        <f t="shared" si="6"/>
        <v>0</v>
      </c>
      <c r="O25" s="72">
        <f t="shared" si="0"/>
        <v>0</v>
      </c>
      <c r="P25" s="72">
        <f t="shared" si="7"/>
        <v>0</v>
      </c>
      <c r="Q25" s="167">
        <f t="shared" si="8"/>
        <v>0</v>
      </c>
      <c r="R25" s="75">
        <f>IFERROR(O25*'Fechamento fiscal'!AN25,"")</f>
        <v>0</v>
      </c>
      <c r="S25" s="75">
        <f>P25*'Gás fiscal'!H22</f>
        <v>0</v>
      </c>
      <c r="T25" s="104">
        <f>Q25*'Volumes de água'!$C$24</f>
        <v>0</v>
      </c>
      <c r="U25" s="181" t="s">
        <v>110</v>
      </c>
      <c r="V25" s="182"/>
      <c r="W25" s="183"/>
    </row>
    <row r="26" spans="1:23" x14ac:dyDescent="0.25">
      <c r="A26" s="42">
        <v>21</v>
      </c>
      <c r="B26" s="16" t="s">
        <v>113</v>
      </c>
      <c r="C26" s="16">
        <v>24</v>
      </c>
      <c r="D26" s="150">
        <v>0</v>
      </c>
      <c r="E26" s="150">
        <v>0</v>
      </c>
      <c r="F26" s="43">
        <f t="shared" si="1"/>
        <v>0</v>
      </c>
      <c r="G26" s="43">
        <f t="shared" si="2"/>
        <v>0</v>
      </c>
      <c r="H26" s="43">
        <f t="shared" si="3"/>
        <v>0</v>
      </c>
      <c r="I26" s="129">
        <v>2</v>
      </c>
      <c r="J26" s="129">
        <v>100</v>
      </c>
      <c r="K26" s="129">
        <v>1</v>
      </c>
      <c r="L26" s="73">
        <f t="shared" si="4"/>
        <v>0</v>
      </c>
      <c r="M26" s="73">
        <f t="shared" si="5"/>
        <v>0</v>
      </c>
      <c r="N26" s="73">
        <f t="shared" si="6"/>
        <v>0</v>
      </c>
      <c r="O26" s="72">
        <f t="shared" si="0"/>
        <v>0</v>
      </c>
      <c r="P26" s="72">
        <f t="shared" si="7"/>
        <v>0</v>
      </c>
      <c r="Q26" s="167">
        <f t="shared" si="8"/>
        <v>0</v>
      </c>
      <c r="R26" s="75">
        <f>IFERROR(O26*'Fechamento fiscal'!AN26,"")</f>
        <v>0</v>
      </c>
      <c r="S26" s="75">
        <f>P26*'Gás fiscal'!H23</f>
        <v>0</v>
      </c>
      <c r="T26" s="104">
        <f>Q26*'Volumes de água'!$C$25</f>
        <v>0</v>
      </c>
      <c r="U26" s="181" t="s">
        <v>110</v>
      </c>
      <c r="V26" s="182"/>
      <c r="W26" s="183"/>
    </row>
    <row r="27" spans="1:23" x14ac:dyDescent="0.25">
      <c r="A27" s="42">
        <v>22</v>
      </c>
      <c r="B27" s="16" t="s">
        <v>113</v>
      </c>
      <c r="C27" s="16">
        <v>24</v>
      </c>
      <c r="D27" s="150">
        <v>0</v>
      </c>
      <c r="E27" s="150">
        <v>0</v>
      </c>
      <c r="F27" s="43">
        <f t="shared" si="1"/>
        <v>0</v>
      </c>
      <c r="G27" s="43">
        <f t="shared" si="2"/>
        <v>0</v>
      </c>
      <c r="H27" s="43">
        <f t="shared" si="3"/>
        <v>0</v>
      </c>
      <c r="I27" s="129">
        <v>2</v>
      </c>
      <c r="J27" s="129">
        <v>100</v>
      </c>
      <c r="K27" s="129">
        <v>1</v>
      </c>
      <c r="L27" s="73">
        <f t="shared" si="4"/>
        <v>0</v>
      </c>
      <c r="M27" s="73">
        <f t="shared" si="5"/>
        <v>0</v>
      </c>
      <c r="N27" s="73">
        <f t="shared" si="6"/>
        <v>0</v>
      </c>
      <c r="O27" s="72">
        <f t="shared" si="0"/>
        <v>0</v>
      </c>
      <c r="P27" s="72">
        <f t="shared" si="7"/>
        <v>0</v>
      </c>
      <c r="Q27" s="167">
        <f t="shared" si="8"/>
        <v>0</v>
      </c>
      <c r="R27" s="75">
        <f>IFERROR(O27*'Fechamento fiscal'!AN27,"")</f>
        <v>0</v>
      </c>
      <c r="S27" s="75">
        <f>P27*'Gás fiscal'!H24</f>
        <v>0</v>
      </c>
      <c r="T27" s="104">
        <f>Q27*'Volumes de água'!$C$26</f>
        <v>0</v>
      </c>
      <c r="U27" s="181" t="s">
        <v>110</v>
      </c>
      <c r="V27" s="182"/>
      <c r="W27" s="183"/>
    </row>
    <row r="28" spans="1:23" x14ac:dyDescent="0.25">
      <c r="A28" s="42">
        <v>23</v>
      </c>
      <c r="B28" s="16" t="s">
        <v>113</v>
      </c>
      <c r="C28" s="16">
        <v>24</v>
      </c>
      <c r="D28" s="150">
        <v>0</v>
      </c>
      <c r="E28" s="150">
        <v>0</v>
      </c>
      <c r="F28" s="43">
        <f t="shared" si="1"/>
        <v>0</v>
      </c>
      <c r="G28" s="43">
        <f t="shared" si="2"/>
        <v>0</v>
      </c>
      <c r="H28" s="43">
        <f t="shared" si="3"/>
        <v>0</v>
      </c>
      <c r="I28" s="129">
        <v>2</v>
      </c>
      <c r="J28" s="129">
        <v>100</v>
      </c>
      <c r="K28" s="129">
        <v>1</v>
      </c>
      <c r="L28" s="73">
        <f t="shared" si="4"/>
        <v>0</v>
      </c>
      <c r="M28" s="73">
        <f t="shared" si="5"/>
        <v>0</v>
      </c>
      <c r="N28" s="73">
        <f t="shared" si="6"/>
        <v>0</v>
      </c>
      <c r="O28" s="72">
        <f t="shared" si="0"/>
        <v>0</v>
      </c>
      <c r="P28" s="72">
        <f t="shared" si="7"/>
        <v>0</v>
      </c>
      <c r="Q28" s="167">
        <f t="shared" si="8"/>
        <v>0</v>
      </c>
      <c r="R28" s="75">
        <f>IFERROR(O28*'Fechamento fiscal'!AN28,"")</f>
        <v>0</v>
      </c>
      <c r="S28" s="75">
        <f>P28*'Gás fiscal'!H25</f>
        <v>0</v>
      </c>
      <c r="T28" s="104">
        <f>Q28*'Volumes de água'!$C$27</f>
        <v>0</v>
      </c>
      <c r="U28" s="181" t="s">
        <v>110</v>
      </c>
      <c r="V28" s="182"/>
      <c r="W28" s="183"/>
    </row>
    <row r="29" spans="1:23" x14ac:dyDescent="0.25">
      <c r="A29" s="42">
        <v>24</v>
      </c>
      <c r="B29" s="16" t="s">
        <v>113</v>
      </c>
      <c r="C29" s="16">
        <v>24</v>
      </c>
      <c r="D29" s="150">
        <v>0</v>
      </c>
      <c r="E29" s="150">
        <v>0</v>
      </c>
      <c r="F29" s="43">
        <f t="shared" si="1"/>
        <v>0</v>
      </c>
      <c r="G29" s="43">
        <f t="shared" si="2"/>
        <v>0</v>
      </c>
      <c r="H29" s="43">
        <f t="shared" si="3"/>
        <v>0</v>
      </c>
      <c r="I29" s="129">
        <v>2</v>
      </c>
      <c r="J29" s="129">
        <v>100</v>
      </c>
      <c r="K29" s="129">
        <v>1</v>
      </c>
      <c r="L29" s="73">
        <f t="shared" si="4"/>
        <v>0</v>
      </c>
      <c r="M29" s="73">
        <f t="shared" si="5"/>
        <v>0</v>
      </c>
      <c r="N29" s="73">
        <f t="shared" si="6"/>
        <v>0</v>
      </c>
      <c r="O29" s="72">
        <f t="shared" si="0"/>
        <v>0</v>
      </c>
      <c r="P29" s="72">
        <f t="shared" si="7"/>
        <v>0</v>
      </c>
      <c r="Q29" s="167">
        <f t="shared" si="8"/>
        <v>0</v>
      </c>
      <c r="R29" s="75">
        <f>IFERROR(O29*'Fechamento fiscal'!AN29,"")</f>
        <v>0</v>
      </c>
      <c r="S29" s="75">
        <f>P29*'Gás fiscal'!H26</f>
        <v>0</v>
      </c>
      <c r="T29" s="104">
        <f>Q29*'Volumes de água'!$C$28</f>
        <v>0</v>
      </c>
      <c r="U29" s="181" t="s">
        <v>110</v>
      </c>
      <c r="V29" s="182"/>
      <c r="W29" s="183"/>
    </row>
    <row r="30" spans="1:23" x14ac:dyDescent="0.25">
      <c r="A30" s="42">
        <v>25</v>
      </c>
      <c r="B30" s="16" t="s">
        <v>113</v>
      </c>
      <c r="C30" s="16">
        <v>24</v>
      </c>
      <c r="D30" s="150">
        <v>0</v>
      </c>
      <c r="E30" s="150">
        <v>0</v>
      </c>
      <c r="F30" s="43">
        <f t="shared" si="1"/>
        <v>0</v>
      </c>
      <c r="G30" s="43">
        <f t="shared" si="2"/>
        <v>0</v>
      </c>
      <c r="H30" s="43">
        <f t="shared" si="3"/>
        <v>0</v>
      </c>
      <c r="I30" s="129">
        <v>2</v>
      </c>
      <c r="J30" s="129">
        <v>100</v>
      </c>
      <c r="K30" s="129">
        <v>1</v>
      </c>
      <c r="L30" s="73">
        <f t="shared" si="4"/>
        <v>0</v>
      </c>
      <c r="M30" s="73">
        <f t="shared" si="5"/>
        <v>0</v>
      </c>
      <c r="N30" s="73">
        <f t="shared" si="6"/>
        <v>0</v>
      </c>
      <c r="O30" s="72">
        <f t="shared" si="0"/>
        <v>0</v>
      </c>
      <c r="P30" s="72">
        <f t="shared" si="7"/>
        <v>0</v>
      </c>
      <c r="Q30" s="167">
        <f t="shared" si="8"/>
        <v>0</v>
      </c>
      <c r="R30" s="75">
        <f>IFERROR(O30*'Fechamento fiscal'!AN30,"")</f>
        <v>0</v>
      </c>
      <c r="S30" s="75">
        <f>P30*'Gás fiscal'!H27</f>
        <v>0</v>
      </c>
      <c r="T30" s="104">
        <f>Q30*'Volumes de água'!$C$29</f>
        <v>0</v>
      </c>
      <c r="U30" s="181" t="s">
        <v>110</v>
      </c>
      <c r="V30" s="182"/>
      <c r="W30" s="183"/>
    </row>
    <row r="31" spans="1:23" x14ac:dyDescent="0.25">
      <c r="A31" s="42">
        <v>26</v>
      </c>
      <c r="B31" s="16" t="s">
        <v>113</v>
      </c>
      <c r="C31" s="16">
        <v>24</v>
      </c>
      <c r="D31" s="150">
        <v>0</v>
      </c>
      <c r="E31" s="150">
        <v>0</v>
      </c>
      <c r="F31" s="43">
        <f t="shared" si="1"/>
        <v>0</v>
      </c>
      <c r="G31" s="43">
        <f t="shared" si="2"/>
        <v>0</v>
      </c>
      <c r="H31" s="43">
        <f t="shared" si="3"/>
        <v>0</v>
      </c>
      <c r="I31" s="129">
        <v>2</v>
      </c>
      <c r="J31" s="129">
        <v>100</v>
      </c>
      <c r="K31" s="129">
        <v>1</v>
      </c>
      <c r="L31" s="73">
        <f t="shared" si="4"/>
        <v>0</v>
      </c>
      <c r="M31" s="73">
        <f t="shared" si="5"/>
        <v>0</v>
      </c>
      <c r="N31" s="73">
        <f t="shared" si="6"/>
        <v>0</v>
      </c>
      <c r="O31" s="72">
        <f t="shared" si="0"/>
        <v>0</v>
      </c>
      <c r="P31" s="72">
        <f t="shared" si="7"/>
        <v>0</v>
      </c>
      <c r="Q31" s="167">
        <f t="shared" si="8"/>
        <v>0</v>
      </c>
      <c r="R31" s="75">
        <f>IFERROR(O31*'Fechamento fiscal'!AN31,"")</f>
        <v>0</v>
      </c>
      <c r="S31" s="75">
        <f>P31*'Gás fiscal'!H28</f>
        <v>0</v>
      </c>
      <c r="T31" s="104">
        <f>Q31*'Volumes de água'!$C$30</f>
        <v>0</v>
      </c>
      <c r="U31" s="181" t="s">
        <v>110</v>
      </c>
      <c r="V31" s="182"/>
      <c r="W31" s="183"/>
    </row>
    <row r="32" spans="1:23" x14ac:dyDescent="0.25">
      <c r="A32" s="42">
        <v>27</v>
      </c>
      <c r="B32" s="16" t="s">
        <v>113</v>
      </c>
      <c r="C32" s="16">
        <v>24</v>
      </c>
      <c r="D32" s="150">
        <v>0</v>
      </c>
      <c r="E32" s="150">
        <v>0</v>
      </c>
      <c r="F32" s="43">
        <f t="shared" si="1"/>
        <v>0</v>
      </c>
      <c r="G32" s="43">
        <f t="shared" si="2"/>
        <v>0</v>
      </c>
      <c r="H32" s="43">
        <f t="shared" si="3"/>
        <v>0</v>
      </c>
      <c r="I32" s="129">
        <v>2</v>
      </c>
      <c r="J32" s="129">
        <v>100</v>
      </c>
      <c r="K32" s="129">
        <v>1</v>
      </c>
      <c r="L32" s="73">
        <f t="shared" si="4"/>
        <v>0</v>
      </c>
      <c r="M32" s="73">
        <f t="shared" si="5"/>
        <v>0</v>
      </c>
      <c r="N32" s="73">
        <f t="shared" si="6"/>
        <v>0</v>
      </c>
      <c r="O32" s="72">
        <f t="shared" si="0"/>
        <v>0</v>
      </c>
      <c r="P32" s="72">
        <f t="shared" si="7"/>
        <v>0</v>
      </c>
      <c r="Q32" s="167">
        <f t="shared" si="8"/>
        <v>0</v>
      </c>
      <c r="R32" s="75">
        <f>IFERROR(O32*'Fechamento fiscal'!AN32,"")</f>
        <v>0</v>
      </c>
      <c r="S32" s="75">
        <f>P32*'Gás fiscal'!H29</f>
        <v>0</v>
      </c>
      <c r="T32" s="104">
        <f>Q32*'Volumes de água'!$C$31</f>
        <v>0</v>
      </c>
      <c r="U32" s="181" t="s">
        <v>110</v>
      </c>
      <c r="V32" s="182"/>
      <c r="W32" s="183"/>
    </row>
    <row r="33" spans="1:23" x14ac:dyDescent="0.25">
      <c r="A33" s="42">
        <v>28</v>
      </c>
      <c r="B33" s="16" t="s">
        <v>113</v>
      </c>
      <c r="C33" s="16">
        <v>24</v>
      </c>
      <c r="D33" s="150">
        <v>0</v>
      </c>
      <c r="E33" s="150">
        <v>0</v>
      </c>
      <c r="F33" s="43">
        <f t="shared" si="1"/>
        <v>0</v>
      </c>
      <c r="G33" s="43">
        <f t="shared" si="2"/>
        <v>0</v>
      </c>
      <c r="H33" s="43">
        <f t="shared" si="3"/>
        <v>0</v>
      </c>
      <c r="I33" s="129">
        <v>2</v>
      </c>
      <c r="J33" s="129">
        <v>100</v>
      </c>
      <c r="K33" s="129">
        <v>1</v>
      </c>
      <c r="L33" s="73">
        <f t="shared" si="4"/>
        <v>0</v>
      </c>
      <c r="M33" s="73">
        <f t="shared" si="5"/>
        <v>0</v>
      </c>
      <c r="N33" s="73">
        <f t="shared" si="6"/>
        <v>0</v>
      </c>
      <c r="O33" s="72">
        <f t="shared" si="0"/>
        <v>0</v>
      </c>
      <c r="P33" s="72">
        <f t="shared" si="7"/>
        <v>0</v>
      </c>
      <c r="Q33" s="167">
        <f t="shared" si="8"/>
        <v>0</v>
      </c>
      <c r="R33" s="75">
        <f>IFERROR(O33*'Fechamento fiscal'!AN33,"")</f>
        <v>0</v>
      </c>
      <c r="S33" s="75">
        <f>P33*'Gás fiscal'!H30</f>
        <v>0</v>
      </c>
      <c r="T33" s="104">
        <f>Q33*'Volumes de água'!$C$32</f>
        <v>0</v>
      </c>
      <c r="U33" s="181" t="s">
        <v>110</v>
      </c>
      <c r="V33" s="182"/>
      <c r="W33" s="183"/>
    </row>
    <row r="34" spans="1:23" x14ac:dyDescent="0.25">
      <c r="A34" s="42">
        <v>29</v>
      </c>
      <c r="B34" s="16" t="s">
        <v>113</v>
      </c>
      <c r="C34" s="16">
        <v>24</v>
      </c>
      <c r="D34" s="150">
        <v>0</v>
      </c>
      <c r="E34" s="150">
        <v>0</v>
      </c>
      <c r="F34" s="43">
        <f t="shared" si="1"/>
        <v>0</v>
      </c>
      <c r="G34" s="43">
        <f t="shared" si="2"/>
        <v>0</v>
      </c>
      <c r="H34" s="43">
        <f t="shared" si="3"/>
        <v>0</v>
      </c>
      <c r="I34" s="129">
        <v>2</v>
      </c>
      <c r="J34" s="129">
        <v>100</v>
      </c>
      <c r="K34" s="129">
        <v>1</v>
      </c>
      <c r="L34" s="73">
        <f t="shared" si="4"/>
        <v>0</v>
      </c>
      <c r="M34" s="73">
        <f t="shared" si="5"/>
        <v>0</v>
      </c>
      <c r="N34" s="73">
        <f t="shared" si="6"/>
        <v>0</v>
      </c>
      <c r="O34" s="72">
        <f t="shared" si="0"/>
        <v>0</v>
      </c>
      <c r="P34" s="72">
        <f t="shared" si="7"/>
        <v>0</v>
      </c>
      <c r="Q34" s="167">
        <f t="shared" si="8"/>
        <v>0</v>
      </c>
      <c r="R34" s="75">
        <f>IFERROR(O34*'Fechamento fiscal'!AN34,"")</f>
        <v>0</v>
      </c>
      <c r="S34" s="75">
        <f>P34*'Gás fiscal'!H31</f>
        <v>0</v>
      </c>
      <c r="T34" s="104">
        <f>Q34*'Volumes de água'!$C$33</f>
        <v>0</v>
      </c>
      <c r="U34" s="181" t="s">
        <v>110</v>
      </c>
      <c r="V34" s="182"/>
      <c r="W34" s="183"/>
    </row>
    <row r="35" spans="1:23" x14ac:dyDescent="0.25">
      <c r="A35" s="42">
        <v>30</v>
      </c>
      <c r="B35" s="16" t="s">
        <v>113</v>
      </c>
      <c r="C35" s="16">
        <v>24</v>
      </c>
      <c r="D35" s="150">
        <v>0</v>
      </c>
      <c r="E35" s="150">
        <v>0</v>
      </c>
      <c r="F35" s="43">
        <f t="shared" si="1"/>
        <v>0</v>
      </c>
      <c r="G35" s="43">
        <f t="shared" si="2"/>
        <v>0</v>
      </c>
      <c r="H35" s="43">
        <f t="shared" si="3"/>
        <v>0</v>
      </c>
      <c r="I35" s="129">
        <v>2</v>
      </c>
      <c r="J35" s="129">
        <v>100</v>
      </c>
      <c r="K35" s="129">
        <v>1</v>
      </c>
      <c r="L35" s="73">
        <f t="shared" si="4"/>
        <v>0</v>
      </c>
      <c r="M35" s="73">
        <f t="shared" si="5"/>
        <v>0</v>
      </c>
      <c r="N35" s="73">
        <f t="shared" si="6"/>
        <v>0</v>
      </c>
      <c r="O35" s="72">
        <f t="shared" si="0"/>
        <v>0</v>
      </c>
      <c r="P35" s="72">
        <f t="shared" si="7"/>
        <v>0</v>
      </c>
      <c r="Q35" s="167">
        <f t="shared" si="8"/>
        <v>0</v>
      </c>
      <c r="R35" s="75">
        <f>IFERROR(O35*'Fechamento fiscal'!AN35,"")</f>
        <v>0</v>
      </c>
      <c r="S35" s="75">
        <f>P35*'Gás fiscal'!H32</f>
        <v>0</v>
      </c>
      <c r="T35" s="104">
        <f>Q35*'Volumes de água'!$C$34</f>
        <v>0</v>
      </c>
      <c r="U35" s="181" t="s">
        <v>110</v>
      </c>
      <c r="V35" s="182"/>
      <c r="W35" s="183"/>
    </row>
    <row r="36" spans="1:23" x14ac:dyDescent="0.25">
      <c r="A36" s="42">
        <v>31</v>
      </c>
      <c r="B36" s="16" t="s">
        <v>113</v>
      </c>
      <c r="C36" s="16">
        <v>24</v>
      </c>
      <c r="D36" s="150">
        <v>0</v>
      </c>
      <c r="E36" s="150">
        <v>0</v>
      </c>
      <c r="F36" s="43">
        <f>IF(OR(C36="",E36=""),0,IF(E36&gt;C36,E36,E36/C36*24))</f>
        <v>0</v>
      </c>
      <c r="G36" s="43">
        <f>IF(OR(C36="",D36=""),0,IF(D36&gt;C36,D36,D36/C36*24))</f>
        <v>0</v>
      </c>
      <c r="H36" s="43">
        <f>IF(OR(C36="",D36=""),0,IF(D36&gt;C36,D36,D36/C36*24))</f>
        <v>0</v>
      </c>
      <c r="I36" s="129">
        <v>2</v>
      </c>
      <c r="J36" s="129">
        <v>100</v>
      </c>
      <c r="K36" s="129">
        <v>1</v>
      </c>
      <c r="L36" s="73">
        <f>I36*(G36/C36)</f>
        <v>0</v>
      </c>
      <c r="M36" s="73">
        <f>J36*(F36/C36)</f>
        <v>0</v>
      </c>
      <c r="N36" s="73">
        <f>K36*(H36/C36)</f>
        <v>0</v>
      </c>
      <c r="O36" s="72">
        <f t="shared" si="0"/>
        <v>0</v>
      </c>
      <c r="P36" s="72">
        <f t="shared" si="7"/>
        <v>0</v>
      </c>
      <c r="Q36" s="167">
        <f t="shared" si="8"/>
        <v>0</v>
      </c>
      <c r="R36" s="75">
        <f>IFERROR(O36*'Fechamento fiscal'!AN36,"")</f>
        <v>0</v>
      </c>
      <c r="S36" s="75">
        <f>P36*'Gás fiscal'!H33</f>
        <v>0</v>
      </c>
      <c r="T36" s="104">
        <f>Q36*'Volumes de água'!$C$35</f>
        <v>0</v>
      </c>
      <c r="U36" s="181" t="s">
        <v>110</v>
      </c>
      <c r="V36" s="182"/>
      <c r="W36" s="183"/>
    </row>
    <row r="37" spans="1:23" customForma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</row>
    <row r="38" spans="1:23" customFormat="1" x14ac:dyDescent="0.25">
      <c r="A38" s="42">
        <v>1</v>
      </c>
      <c r="B38" s="16" t="s">
        <v>114</v>
      </c>
      <c r="C38" s="16">
        <v>24</v>
      </c>
      <c r="D38" s="150">
        <v>0</v>
      </c>
      <c r="E38" s="150">
        <v>0</v>
      </c>
      <c r="F38" s="43">
        <f>IF(OR(C38="",E38=""),0,IF(E38&gt;C38,E38,E38/C38*24))</f>
        <v>0</v>
      </c>
      <c r="G38" s="43">
        <f>IF(OR(C38="",D38=""),0,IF(D38&gt;C38,D38,D38/C38*24))</f>
        <v>0</v>
      </c>
      <c r="H38" s="43">
        <f>IF(OR(C38="",D38=""),0,IF(D38&gt;C38,D38,D38/C38*24))</f>
        <v>0</v>
      </c>
      <c r="I38" s="129">
        <v>1.3180000000000001</v>
      </c>
      <c r="J38" s="129">
        <v>61.87</v>
      </c>
      <c r="K38" s="129">
        <v>2.1999999999999999E-2</v>
      </c>
      <c r="L38" s="73">
        <f>I38*(G38/C38)</f>
        <v>0</v>
      </c>
      <c r="M38" s="73">
        <f>J38*(F38/C38)</f>
        <v>0</v>
      </c>
      <c r="N38" s="73">
        <f>K38*(H38/C38)</f>
        <v>0</v>
      </c>
      <c r="O38" s="72">
        <f t="shared" ref="O38:O68" si="9">IF(D38&lt;&gt;0,L38/(L38+L70+L102+L134+L166+L198+L230+L262+L294+L294+L326+L358+L6),0)</f>
        <v>0</v>
      </c>
      <c r="P38" s="72">
        <f>IF(E38&lt;&gt;0,M38/(M38+M70+M102+M134+M166+M198+M262+M294+M6+M230+M326+M358),0)</f>
        <v>0</v>
      </c>
      <c r="Q38" s="72">
        <f>IF(D38&lt;&gt;0,N38/(N38+N70+N102+N134+N166+N198+N230+N262+N294+N326+N358+N6),0)</f>
        <v>0</v>
      </c>
      <c r="R38" s="75">
        <f>IFERROR(O38*'Fechamento fiscal'!AN6,"")</f>
        <v>0</v>
      </c>
      <c r="S38" s="75">
        <f>P38*'Gás fiscal'!H3</f>
        <v>0</v>
      </c>
      <c r="T38" s="104">
        <f>Q38*'Volumes de água'!$C$5</f>
        <v>0</v>
      </c>
      <c r="U38" s="181" t="s">
        <v>107</v>
      </c>
      <c r="V38" s="182"/>
      <c r="W38" s="183"/>
    </row>
    <row r="39" spans="1:23" customFormat="1" x14ac:dyDescent="0.25">
      <c r="A39" s="42">
        <v>2</v>
      </c>
      <c r="B39" s="16" t="s">
        <v>114</v>
      </c>
      <c r="C39" s="16">
        <v>24</v>
      </c>
      <c r="D39" s="150">
        <v>0</v>
      </c>
      <c r="E39" s="150">
        <v>0</v>
      </c>
      <c r="F39" s="43">
        <f t="shared" ref="F39:F67" si="10">IF(OR(C39="",E39=""),0,IF(E39&gt;C39,E39,E39/C39*24))</f>
        <v>0</v>
      </c>
      <c r="G39" s="43">
        <f t="shared" ref="G39:G67" si="11">IF(OR(C39="",D39=""),0,IF(D39&gt;C39,D39,D39/C39*24))</f>
        <v>0</v>
      </c>
      <c r="H39" s="43">
        <f t="shared" ref="H39:H67" si="12">IF(OR(C39="",D39=""),0,IF(D39&gt;C39,D39,D39/C39*24))</f>
        <v>0</v>
      </c>
      <c r="I39" s="129">
        <v>1.3180000000000001</v>
      </c>
      <c r="J39" s="129">
        <v>61.87</v>
      </c>
      <c r="K39" s="129">
        <v>2.1999999999999999E-2</v>
      </c>
      <c r="L39" s="73">
        <f t="shared" ref="L39:L67" si="13">I39*(G39/C39)</f>
        <v>0</v>
      </c>
      <c r="M39" s="73">
        <f t="shared" ref="M39:M67" si="14">J39*(F39/C39)</f>
        <v>0</v>
      </c>
      <c r="N39" s="73">
        <f t="shared" ref="N39:N67" si="15">K39*(H39/C39)</f>
        <v>0</v>
      </c>
      <c r="O39" s="72">
        <f t="shared" si="9"/>
        <v>0</v>
      </c>
      <c r="P39" s="72">
        <f t="shared" ref="P39:P68" si="16">IF(E39&lt;&gt;0,M39/(M39+M71+M103+M135+M167+M199+M263+M295+M7+M231+M327+M359),0)</f>
        <v>0</v>
      </c>
      <c r="Q39" s="72">
        <f t="shared" ref="Q39:Q68" si="17">IF(D39&lt;&gt;0,N39/(N39+N71+N103+N135+N167+N199+N231+N263+N295+N327+N359+N7),0)</f>
        <v>0</v>
      </c>
      <c r="R39" s="75">
        <f>IFERROR(O39*'Fechamento fiscal'!AN7,"")</f>
        <v>0</v>
      </c>
      <c r="S39" s="75">
        <f>P39*'Gás fiscal'!H4</f>
        <v>0</v>
      </c>
      <c r="T39" s="104">
        <f>Q39*'Volumes de água'!$C$6</f>
        <v>0</v>
      </c>
      <c r="U39" s="181" t="s">
        <v>107</v>
      </c>
      <c r="V39" s="182"/>
      <c r="W39" s="183"/>
    </row>
    <row r="40" spans="1:23" customFormat="1" x14ac:dyDescent="0.25">
      <c r="A40" s="42">
        <v>3</v>
      </c>
      <c r="B40" s="16" t="s">
        <v>114</v>
      </c>
      <c r="C40" s="16">
        <v>24</v>
      </c>
      <c r="D40" s="150">
        <v>0</v>
      </c>
      <c r="E40" s="150">
        <v>0</v>
      </c>
      <c r="F40" s="43">
        <f t="shared" si="10"/>
        <v>0</v>
      </c>
      <c r="G40" s="43">
        <f t="shared" si="11"/>
        <v>0</v>
      </c>
      <c r="H40" s="43">
        <f t="shared" si="12"/>
        <v>0</v>
      </c>
      <c r="I40" s="129">
        <v>1.3180000000000001</v>
      </c>
      <c r="J40" s="129">
        <v>61.87</v>
      </c>
      <c r="K40" s="129">
        <v>2.1999999999999999E-2</v>
      </c>
      <c r="L40" s="73">
        <f t="shared" si="13"/>
        <v>0</v>
      </c>
      <c r="M40" s="73">
        <f t="shared" si="14"/>
        <v>0</v>
      </c>
      <c r="N40" s="73">
        <f t="shared" si="15"/>
        <v>0</v>
      </c>
      <c r="O40" s="72">
        <f t="shared" si="9"/>
        <v>0</v>
      </c>
      <c r="P40" s="72">
        <f t="shared" si="16"/>
        <v>0</v>
      </c>
      <c r="Q40" s="72">
        <f t="shared" si="17"/>
        <v>0</v>
      </c>
      <c r="R40" s="75">
        <f>IFERROR(O40*'Fechamento fiscal'!AN8,"")</f>
        <v>0</v>
      </c>
      <c r="S40" s="75">
        <f>P40*'Gás fiscal'!H5</f>
        <v>0</v>
      </c>
      <c r="T40" s="104">
        <f>Q40*'Volumes de água'!$C$7</f>
        <v>0</v>
      </c>
      <c r="U40" s="181" t="s">
        <v>107</v>
      </c>
      <c r="V40" s="182"/>
      <c r="W40" s="183"/>
    </row>
    <row r="41" spans="1:23" x14ac:dyDescent="0.25">
      <c r="A41" s="42">
        <v>4</v>
      </c>
      <c r="B41" s="16" t="s">
        <v>114</v>
      </c>
      <c r="C41" s="16">
        <v>24</v>
      </c>
      <c r="D41" s="150">
        <v>0</v>
      </c>
      <c r="E41" s="150">
        <v>0</v>
      </c>
      <c r="F41" s="43">
        <f t="shared" si="10"/>
        <v>0</v>
      </c>
      <c r="G41" s="43">
        <f t="shared" si="11"/>
        <v>0</v>
      </c>
      <c r="H41" s="43">
        <f t="shared" si="12"/>
        <v>0</v>
      </c>
      <c r="I41" s="129">
        <v>1.3180000000000001</v>
      </c>
      <c r="J41" s="129">
        <v>61.87</v>
      </c>
      <c r="K41" s="129">
        <v>2.1999999999999999E-2</v>
      </c>
      <c r="L41" s="73">
        <f t="shared" si="13"/>
        <v>0</v>
      </c>
      <c r="M41" s="73">
        <f t="shared" si="14"/>
        <v>0</v>
      </c>
      <c r="N41" s="73">
        <f t="shared" si="15"/>
        <v>0</v>
      </c>
      <c r="O41" s="72">
        <f t="shared" si="9"/>
        <v>0</v>
      </c>
      <c r="P41" s="72">
        <f t="shared" si="16"/>
        <v>0</v>
      </c>
      <c r="Q41" s="72">
        <f t="shared" si="17"/>
        <v>0</v>
      </c>
      <c r="R41" s="75">
        <f>IFERROR(O41*'Fechamento fiscal'!AN9,"")</f>
        <v>0</v>
      </c>
      <c r="S41" s="75">
        <f>P41*'Gás fiscal'!H6</f>
        <v>0</v>
      </c>
      <c r="T41" s="104">
        <f>Q41*'Volumes de água'!$C$8</f>
        <v>0</v>
      </c>
      <c r="U41" s="181" t="s">
        <v>107</v>
      </c>
      <c r="V41" s="182"/>
      <c r="W41" s="183"/>
    </row>
    <row r="42" spans="1:23" x14ac:dyDescent="0.25">
      <c r="A42" s="42">
        <v>5</v>
      </c>
      <c r="B42" s="16" t="s">
        <v>114</v>
      </c>
      <c r="C42" s="16">
        <v>24</v>
      </c>
      <c r="D42" s="150">
        <v>0</v>
      </c>
      <c r="E42" s="150">
        <v>0</v>
      </c>
      <c r="F42" s="43">
        <f t="shared" si="10"/>
        <v>0</v>
      </c>
      <c r="G42" s="43">
        <f t="shared" si="11"/>
        <v>0</v>
      </c>
      <c r="H42" s="43">
        <f t="shared" si="12"/>
        <v>0</v>
      </c>
      <c r="I42" s="129">
        <v>1.3180000000000001</v>
      </c>
      <c r="J42" s="129">
        <v>61.87</v>
      </c>
      <c r="K42" s="129">
        <v>2.1999999999999999E-2</v>
      </c>
      <c r="L42" s="73">
        <f t="shared" si="13"/>
        <v>0</v>
      </c>
      <c r="M42" s="73">
        <f t="shared" si="14"/>
        <v>0</v>
      </c>
      <c r="N42" s="73">
        <f t="shared" si="15"/>
        <v>0</v>
      </c>
      <c r="O42" s="72">
        <f t="shared" si="9"/>
        <v>0</v>
      </c>
      <c r="P42" s="72">
        <f t="shared" si="16"/>
        <v>0</v>
      </c>
      <c r="Q42" s="72">
        <f t="shared" si="17"/>
        <v>0</v>
      </c>
      <c r="R42" s="75">
        <f>IFERROR(O42*'Fechamento fiscal'!AN10,"")</f>
        <v>0</v>
      </c>
      <c r="S42" s="75">
        <f>P42*'Gás fiscal'!H7</f>
        <v>0</v>
      </c>
      <c r="T42" s="104">
        <f>Q42*'Volumes de água'!$C$9</f>
        <v>0</v>
      </c>
      <c r="U42" s="181" t="s">
        <v>107</v>
      </c>
      <c r="V42" s="182"/>
      <c r="W42" s="183"/>
    </row>
    <row r="43" spans="1:23" x14ac:dyDescent="0.25">
      <c r="A43" s="42">
        <v>6</v>
      </c>
      <c r="B43" s="16" t="s">
        <v>114</v>
      </c>
      <c r="C43" s="16">
        <v>24</v>
      </c>
      <c r="D43" s="150">
        <v>0</v>
      </c>
      <c r="E43" s="150">
        <v>0</v>
      </c>
      <c r="F43" s="43">
        <f t="shared" si="10"/>
        <v>0</v>
      </c>
      <c r="G43" s="43">
        <f t="shared" si="11"/>
        <v>0</v>
      </c>
      <c r="H43" s="43">
        <f t="shared" si="12"/>
        <v>0</v>
      </c>
      <c r="I43" s="129">
        <v>1.3180000000000001</v>
      </c>
      <c r="J43" s="129">
        <v>61.87</v>
      </c>
      <c r="K43" s="129">
        <v>2.1999999999999999E-2</v>
      </c>
      <c r="L43" s="73">
        <f t="shared" si="13"/>
        <v>0</v>
      </c>
      <c r="M43" s="73">
        <f t="shared" si="14"/>
        <v>0</v>
      </c>
      <c r="N43" s="73">
        <f t="shared" si="15"/>
        <v>0</v>
      </c>
      <c r="O43" s="72">
        <f t="shared" si="9"/>
        <v>0</v>
      </c>
      <c r="P43" s="72">
        <f t="shared" si="16"/>
        <v>0</v>
      </c>
      <c r="Q43" s="72">
        <f t="shared" si="17"/>
        <v>0</v>
      </c>
      <c r="R43" s="75">
        <f>IFERROR(O43*'Fechamento fiscal'!AN11,"")</f>
        <v>0</v>
      </c>
      <c r="S43" s="75">
        <f>P43*'Gás fiscal'!H8</f>
        <v>0</v>
      </c>
      <c r="T43" s="104">
        <f>Q43*'Volumes de água'!$C$10</f>
        <v>0</v>
      </c>
      <c r="U43" s="181" t="s">
        <v>107</v>
      </c>
      <c r="V43" s="182"/>
      <c r="W43" s="183"/>
    </row>
    <row r="44" spans="1:23" x14ac:dyDescent="0.25">
      <c r="A44" s="42">
        <v>7</v>
      </c>
      <c r="B44" s="16" t="s">
        <v>114</v>
      </c>
      <c r="C44" s="16">
        <v>24</v>
      </c>
      <c r="D44" s="150">
        <v>0</v>
      </c>
      <c r="E44" s="150">
        <v>0</v>
      </c>
      <c r="F44" s="43">
        <f t="shared" si="10"/>
        <v>0</v>
      </c>
      <c r="G44" s="43">
        <f t="shared" si="11"/>
        <v>0</v>
      </c>
      <c r="H44" s="43">
        <f t="shared" si="12"/>
        <v>0</v>
      </c>
      <c r="I44" s="129">
        <v>1.3180000000000001</v>
      </c>
      <c r="J44" s="129">
        <v>61.87</v>
      </c>
      <c r="K44" s="129">
        <v>2.1999999999999999E-2</v>
      </c>
      <c r="L44" s="73">
        <f t="shared" si="13"/>
        <v>0</v>
      </c>
      <c r="M44" s="73">
        <f t="shared" si="14"/>
        <v>0</v>
      </c>
      <c r="N44" s="73">
        <f t="shared" si="15"/>
        <v>0</v>
      </c>
      <c r="O44" s="72">
        <f t="shared" si="9"/>
        <v>0</v>
      </c>
      <c r="P44" s="72">
        <f t="shared" si="16"/>
        <v>0</v>
      </c>
      <c r="Q44" s="72">
        <f t="shared" si="17"/>
        <v>0</v>
      </c>
      <c r="R44" s="75">
        <f>IFERROR(O44*'Fechamento fiscal'!AN12,"")</f>
        <v>0</v>
      </c>
      <c r="S44" s="75">
        <f>P44*'Gás fiscal'!H9</f>
        <v>0</v>
      </c>
      <c r="T44" s="104">
        <f>Q44*'Volumes de água'!$C$11</f>
        <v>0</v>
      </c>
      <c r="U44" s="181" t="s">
        <v>107</v>
      </c>
      <c r="V44" s="182"/>
      <c r="W44" s="183"/>
    </row>
    <row r="45" spans="1:23" x14ac:dyDescent="0.25">
      <c r="A45" s="42">
        <v>8</v>
      </c>
      <c r="B45" s="16" t="s">
        <v>114</v>
      </c>
      <c r="C45" s="16">
        <v>24</v>
      </c>
      <c r="D45" s="150">
        <v>0</v>
      </c>
      <c r="E45" s="150">
        <v>0</v>
      </c>
      <c r="F45" s="43">
        <f t="shared" si="10"/>
        <v>0</v>
      </c>
      <c r="G45" s="43">
        <f t="shared" si="11"/>
        <v>0</v>
      </c>
      <c r="H45" s="43">
        <f t="shared" si="12"/>
        <v>0</v>
      </c>
      <c r="I45" s="129">
        <v>1.3180000000000001</v>
      </c>
      <c r="J45" s="129">
        <v>61.87</v>
      </c>
      <c r="K45" s="129">
        <v>2.1999999999999999E-2</v>
      </c>
      <c r="L45" s="73">
        <f t="shared" si="13"/>
        <v>0</v>
      </c>
      <c r="M45" s="73">
        <f t="shared" si="14"/>
        <v>0</v>
      </c>
      <c r="N45" s="73">
        <f t="shared" si="15"/>
        <v>0</v>
      </c>
      <c r="O45" s="72">
        <f t="shared" si="9"/>
        <v>0</v>
      </c>
      <c r="P45" s="72">
        <f t="shared" si="16"/>
        <v>0</v>
      </c>
      <c r="Q45" s="72">
        <f t="shared" si="17"/>
        <v>0</v>
      </c>
      <c r="R45" s="75">
        <f>IFERROR(O45*'Fechamento fiscal'!AN13,"")</f>
        <v>0</v>
      </c>
      <c r="S45" s="75">
        <f>P45*'Gás fiscal'!H10</f>
        <v>0</v>
      </c>
      <c r="T45" s="104">
        <f>Q45*'Volumes de água'!$C$12</f>
        <v>0</v>
      </c>
      <c r="U45" s="181" t="s">
        <v>107</v>
      </c>
      <c r="V45" s="182"/>
      <c r="W45" s="183"/>
    </row>
    <row r="46" spans="1:23" x14ac:dyDescent="0.25">
      <c r="A46" s="42">
        <v>9</v>
      </c>
      <c r="B46" s="16" t="s">
        <v>114</v>
      </c>
      <c r="C46" s="16">
        <v>24</v>
      </c>
      <c r="D46" s="150">
        <v>0</v>
      </c>
      <c r="E46" s="150">
        <v>0</v>
      </c>
      <c r="F46" s="43">
        <f t="shared" si="10"/>
        <v>0</v>
      </c>
      <c r="G46" s="43">
        <f t="shared" si="11"/>
        <v>0</v>
      </c>
      <c r="H46" s="43">
        <f t="shared" si="12"/>
        <v>0</v>
      </c>
      <c r="I46" s="129">
        <v>1.3180000000000001</v>
      </c>
      <c r="J46" s="129">
        <v>61.87</v>
      </c>
      <c r="K46" s="129">
        <v>2.1999999999999999E-2</v>
      </c>
      <c r="L46" s="73">
        <f t="shared" si="13"/>
        <v>0</v>
      </c>
      <c r="M46" s="73">
        <f t="shared" si="14"/>
        <v>0</v>
      </c>
      <c r="N46" s="73">
        <f t="shared" si="15"/>
        <v>0</v>
      </c>
      <c r="O46" s="72">
        <f t="shared" si="9"/>
        <v>0</v>
      </c>
      <c r="P46" s="72">
        <f t="shared" si="16"/>
        <v>0</v>
      </c>
      <c r="Q46" s="72">
        <f t="shared" si="17"/>
        <v>0</v>
      </c>
      <c r="R46" s="75">
        <f>IFERROR(O46*'Fechamento fiscal'!AN14,"")</f>
        <v>0</v>
      </c>
      <c r="S46" s="75">
        <f>P46*'Gás fiscal'!H11</f>
        <v>0</v>
      </c>
      <c r="T46" s="104">
        <f>Q46*'Volumes de água'!$C$13</f>
        <v>0</v>
      </c>
      <c r="U46" s="181" t="s">
        <v>107</v>
      </c>
      <c r="V46" s="182"/>
      <c r="W46" s="183"/>
    </row>
    <row r="47" spans="1:23" x14ac:dyDescent="0.25">
      <c r="A47" s="42">
        <v>10</v>
      </c>
      <c r="B47" s="16" t="s">
        <v>114</v>
      </c>
      <c r="C47" s="16">
        <v>24</v>
      </c>
      <c r="D47" s="150">
        <v>0</v>
      </c>
      <c r="E47" s="150">
        <v>0</v>
      </c>
      <c r="F47" s="43">
        <f t="shared" si="10"/>
        <v>0</v>
      </c>
      <c r="G47" s="43">
        <f t="shared" si="11"/>
        <v>0</v>
      </c>
      <c r="H47" s="43">
        <f t="shared" si="12"/>
        <v>0</v>
      </c>
      <c r="I47" s="129">
        <v>1.3180000000000001</v>
      </c>
      <c r="J47" s="129">
        <v>61.87</v>
      </c>
      <c r="K47" s="129">
        <v>2.1999999999999999E-2</v>
      </c>
      <c r="L47" s="73">
        <f t="shared" si="13"/>
        <v>0</v>
      </c>
      <c r="M47" s="73">
        <f t="shared" si="14"/>
        <v>0</v>
      </c>
      <c r="N47" s="73">
        <f t="shared" si="15"/>
        <v>0</v>
      </c>
      <c r="O47" s="72">
        <f t="shared" si="9"/>
        <v>0</v>
      </c>
      <c r="P47" s="72">
        <f t="shared" si="16"/>
        <v>0</v>
      </c>
      <c r="Q47" s="72">
        <f t="shared" si="17"/>
        <v>0</v>
      </c>
      <c r="R47" s="75">
        <f>IFERROR(O47*'Fechamento fiscal'!AN15,"")</f>
        <v>0</v>
      </c>
      <c r="S47" s="75">
        <f>P47*'Gás fiscal'!H12</f>
        <v>0</v>
      </c>
      <c r="T47" s="104">
        <f>Q47*'Volumes de água'!$C$14</f>
        <v>0</v>
      </c>
      <c r="U47" s="181" t="s">
        <v>107</v>
      </c>
      <c r="V47" s="182"/>
      <c r="W47" s="183"/>
    </row>
    <row r="48" spans="1:23" x14ac:dyDescent="0.25">
      <c r="A48" s="42">
        <v>11</v>
      </c>
      <c r="B48" s="16" t="s">
        <v>114</v>
      </c>
      <c r="C48" s="16">
        <v>24</v>
      </c>
      <c r="D48" s="150">
        <v>0</v>
      </c>
      <c r="E48" s="150">
        <v>0</v>
      </c>
      <c r="F48" s="43">
        <f t="shared" si="10"/>
        <v>0</v>
      </c>
      <c r="G48" s="43">
        <f t="shared" si="11"/>
        <v>0</v>
      </c>
      <c r="H48" s="43">
        <f t="shared" si="12"/>
        <v>0</v>
      </c>
      <c r="I48" s="129">
        <v>1.3180000000000001</v>
      </c>
      <c r="J48" s="129">
        <v>61.87</v>
      </c>
      <c r="K48" s="129">
        <v>2.1999999999999999E-2</v>
      </c>
      <c r="L48" s="73">
        <f t="shared" si="13"/>
        <v>0</v>
      </c>
      <c r="M48" s="73">
        <f t="shared" si="14"/>
        <v>0</v>
      </c>
      <c r="N48" s="73">
        <f t="shared" si="15"/>
        <v>0</v>
      </c>
      <c r="O48" s="72">
        <f t="shared" si="9"/>
        <v>0</v>
      </c>
      <c r="P48" s="72">
        <f t="shared" si="16"/>
        <v>0</v>
      </c>
      <c r="Q48" s="72">
        <f t="shared" si="17"/>
        <v>0</v>
      </c>
      <c r="R48" s="75">
        <f>IFERROR(O48*'Fechamento fiscal'!AN16,"")</f>
        <v>0</v>
      </c>
      <c r="S48" s="75">
        <f>P48*'Gás fiscal'!H13</f>
        <v>0</v>
      </c>
      <c r="T48" s="104">
        <f>Q48*'Volumes de água'!$C$15</f>
        <v>0</v>
      </c>
      <c r="U48" s="181" t="s">
        <v>107</v>
      </c>
      <c r="V48" s="182"/>
      <c r="W48" s="183"/>
    </row>
    <row r="49" spans="1:23" x14ac:dyDescent="0.25">
      <c r="A49" s="42">
        <v>12</v>
      </c>
      <c r="B49" s="16" t="s">
        <v>114</v>
      </c>
      <c r="C49" s="16">
        <v>24</v>
      </c>
      <c r="D49" s="150">
        <v>0</v>
      </c>
      <c r="E49" s="150">
        <v>0</v>
      </c>
      <c r="F49" s="43">
        <f t="shared" si="10"/>
        <v>0</v>
      </c>
      <c r="G49" s="43">
        <f t="shared" si="11"/>
        <v>0</v>
      </c>
      <c r="H49" s="43">
        <f t="shared" si="12"/>
        <v>0</v>
      </c>
      <c r="I49" s="129">
        <v>1.3180000000000001</v>
      </c>
      <c r="J49" s="129">
        <v>61.87</v>
      </c>
      <c r="K49" s="129">
        <v>2.1999999999999999E-2</v>
      </c>
      <c r="L49" s="73">
        <f t="shared" si="13"/>
        <v>0</v>
      </c>
      <c r="M49" s="73">
        <f t="shared" si="14"/>
        <v>0</v>
      </c>
      <c r="N49" s="73">
        <f t="shared" si="15"/>
        <v>0</v>
      </c>
      <c r="O49" s="72">
        <f t="shared" si="9"/>
        <v>0</v>
      </c>
      <c r="P49" s="72">
        <f t="shared" si="16"/>
        <v>0</v>
      </c>
      <c r="Q49" s="72">
        <f t="shared" si="17"/>
        <v>0</v>
      </c>
      <c r="R49" s="75">
        <f>IFERROR(O49*'Fechamento fiscal'!AN17,"")</f>
        <v>0</v>
      </c>
      <c r="S49" s="75">
        <f>P49*'Gás fiscal'!H14</f>
        <v>0</v>
      </c>
      <c r="T49" s="104">
        <f>Q49*'Volumes de água'!$C$16</f>
        <v>0</v>
      </c>
      <c r="U49" s="181" t="s">
        <v>107</v>
      </c>
      <c r="V49" s="182"/>
      <c r="W49" s="183"/>
    </row>
    <row r="50" spans="1:23" x14ac:dyDescent="0.25">
      <c r="A50" s="42">
        <v>13</v>
      </c>
      <c r="B50" s="16" t="s">
        <v>114</v>
      </c>
      <c r="C50" s="16">
        <v>24</v>
      </c>
      <c r="D50" s="150">
        <v>0</v>
      </c>
      <c r="E50" s="150">
        <v>0</v>
      </c>
      <c r="F50" s="43">
        <f t="shared" si="10"/>
        <v>0</v>
      </c>
      <c r="G50" s="43">
        <f t="shared" si="11"/>
        <v>0</v>
      </c>
      <c r="H50" s="43">
        <f t="shared" si="12"/>
        <v>0</v>
      </c>
      <c r="I50" s="129">
        <v>1.3180000000000001</v>
      </c>
      <c r="J50" s="129">
        <v>61.87</v>
      </c>
      <c r="K50" s="129">
        <v>2.1999999999999999E-2</v>
      </c>
      <c r="L50" s="73">
        <f t="shared" si="13"/>
        <v>0</v>
      </c>
      <c r="M50" s="73">
        <f t="shared" si="14"/>
        <v>0</v>
      </c>
      <c r="N50" s="73">
        <f t="shared" si="15"/>
        <v>0</v>
      </c>
      <c r="O50" s="72">
        <f t="shared" si="9"/>
        <v>0</v>
      </c>
      <c r="P50" s="72">
        <f t="shared" si="16"/>
        <v>0</v>
      </c>
      <c r="Q50" s="72">
        <f t="shared" si="17"/>
        <v>0</v>
      </c>
      <c r="R50" s="75">
        <f>IFERROR(O50*'Fechamento fiscal'!AN18,"")</f>
        <v>0</v>
      </c>
      <c r="S50" s="75">
        <f>P50*'Gás fiscal'!H15</f>
        <v>0</v>
      </c>
      <c r="T50" s="104">
        <f>Q50*'Volumes de água'!$C$17</f>
        <v>0</v>
      </c>
      <c r="U50" s="181" t="s">
        <v>107</v>
      </c>
      <c r="V50" s="182"/>
      <c r="W50" s="183"/>
    </row>
    <row r="51" spans="1:23" x14ac:dyDescent="0.25">
      <c r="A51" s="42">
        <v>14</v>
      </c>
      <c r="B51" s="16" t="s">
        <v>114</v>
      </c>
      <c r="C51" s="16">
        <v>24</v>
      </c>
      <c r="D51" s="150">
        <v>0</v>
      </c>
      <c r="E51" s="150">
        <v>0</v>
      </c>
      <c r="F51" s="43">
        <f t="shared" si="10"/>
        <v>0</v>
      </c>
      <c r="G51" s="43">
        <f t="shared" si="11"/>
        <v>0</v>
      </c>
      <c r="H51" s="43">
        <f t="shared" si="12"/>
        <v>0</v>
      </c>
      <c r="I51" s="129">
        <v>1.3180000000000001</v>
      </c>
      <c r="J51" s="129">
        <v>61.87</v>
      </c>
      <c r="K51" s="129">
        <v>2.1999999999999999E-2</v>
      </c>
      <c r="L51" s="73">
        <f t="shared" si="13"/>
        <v>0</v>
      </c>
      <c r="M51" s="73">
        <f t="shared" si="14"/>
        <v>0</v>
      </c>
      <c r="N51" s="73">
        <f t="shared" si="15"/>
        <v>0</v>
      </c>
      <c r="O51" s="72">
        <f t="shared" si="9"/>
        <v>0</v>
      </c>
      <c r="P51" s="72">
        <f t="shared" si="16"/>
        <v>0</v>
      </c>
      <c r="Q51" s="72">
        <f t="shared" si="17"/>
        <v>0</v>
      </c>
      <c r="R51" s="75">
        <f>IFERROR(O51*'Fechamento fiscal'!AN19,"")</f>
        <v>0</v>
      </c>
      <c r="S51" s="75">
        <f>P51*'Gás fiscal'!H16</f>
        <v>0</v>
      </c>
      <c r="T51" s="104">
        <f>Q51*'Volumes de água'!$C$18</f>
        <v>0</v>
      </c>
      <c r="U51" s="181" t="s">
        <v>107</v>
      </c>
      <c r="V51" s="182"/>
      <c r="W51" s="183"/>
    </row>
    <row r="52" spans="1:23" x14ac:dyDescent="0.25">
      <c r="A52" s="42">
        <v>15</v>
      </c>
      <c r="B52" s="16" t="s">
        <v>114</v>
      </c>
      <c r="C52" s="16">
        <v>24</v>
      </c>
      <c r="D52" s="150">
        <v>0</v>
      </c>
      <c r="E52" s="150">
        <v>0</v>
      </c>
      <c r="F52" s="43">
        <f t="shared" si="10"/>
        <v>0</v>
      </c>
      <c r="G52" s="43">
        <f t="shared" si="11"/>
        <v>0</v>
      </c>
      <c r="H52" s="43">
        <f t="shared" si="12"/>
        <v>0</v>
      </c>
      <c r="I52" s="129">
        <v>1.3180000000000001</v>
      </c>
      <c r="J52" s="129">
        <v>61.87</v>
      </c>
      <c r="K52" s="129">
        <v>2.1999999999999999E-2</v>
      </c>
      <c r="L52" s="73">
        <f t="shared" si="13"/>
        <v>0</v>
      </c>
      <c r="M52" s="73">
        <f t="shared" si="14"/>
        <v>0</v>
      </c>
      <c r="N52" s="73">
        <f t="shared" si="15"/>
        <v>0</v>
      </c>
      <c r="O52" s="72">
        <f t="shared" si="9"/>
        <v>0</v>
      </c>
      <c r="P52" s="72">
        <f t="shared" si="16"/>
        <v>0</v>
      </c>
      <c r="Q52" s="72">
        <f t="shared" si="17"/>
        <v>0</v>
      </c>
      <c r="R52" s="75">
        <f>IFERROR(O52*'Fechamento fiscal'!AN20,"")</f>
        <v>0</v>
      </c>
      <c r="S52" s="75">
        <f>P52*'Gás fiscal'!H17</f>
        <v>0</v>
      </c>
      <c r="T52" s="104">
        <f>Q52*'Volumes de água'!$C$19</f>
        <v>0</v>
      </c>
      <c r="U52" s="181" t="s">
        <v>107</v>
      </c>
      <c r="V52" s="182"/>
      <c r="W52" s="183"/>
    </row>
    <row r="53" spans="1:23" x14ac:dyDescent="0.25">
      <c r="A53" s="42">
        <v>16</v>
      </c>
      <c r="B53" s="16" t="s">
        <v>114</v>
      </c>
      <c r="C53" s="16">
        <v>24</v>
      </c>
      <c r="D53" s="150">
        <v>0</v>
      </c>
      <c r="E53" s="150">
        <v>0</v>
      </c>
      <c r="F53" s="43">
        <f t="shared" si="10"/>
        <v>0</v>
      </c>
      <c r="G53" s="43">
        <f t="shared" si="11"/>
        <v>0</v>
      </c>
      <c r="H53" s="43">
        <f t="shared" si="12"/>
        <v>0</v>
      </c>
      <c r="I53" s="129">
        <v>1.3180000000000001</v>
      </c>
      <c r="J53" s="129">
        <v>61.87</v>
      </c>
      <c r="K53" s="129">
        <v>2.1999999999999999E-2</v>
      </c>
      <c r="L53" s="73">
        <f t="shared" si="13"/>
        <v>0</v>
      </c>
      <c r="M53" s="73">
        <f t="shared" si="14"/>
        <v>0</v>
      </c>
      <c r="N53" s="73">
        <f t="shared" si="15"/>
        <v>0</v>
      </c>
      <c r="O53" s="72">
        <f t="shared" si="9"/>
        <v>0</v>
      </c>
      <c r="P53" s="72">
        <f t="shared" si="16"/>
        <v>0</v>
      </c>
      <c r="Q53" s="72">
        <f t="shared" si="17"/>
        <v>0</v>
      </c>
      <c r="R53" s="75">
        <f>IFERROR(O53*'Fechamento fiscal'!AN21,"")</f>
        <v>0</v>
      </c>
      <c r="S53" s="75">
        <f>P53*'Gás fiscal'!H18</f>
        <v>0</v>
      </c>
      <c r="T53" s="104">
        <f>Q53*'Volumes de água'!$C$20</f>
        <v>0</v>
      </c>
      <c r="U53" s="181" t="s">
        <v>107</v>
      </c>
      <c r="V53" s="182"/>
      <c r="W53" s="183"/>
    </row>
    <row r="54" spans="1:23" x14ac:dyDescent="0.25">
      <c r="A54" s="42">
        <v>17</v>
      </c>
      <c r="B54" s="16" t="s">
        <v>114</v>
      </c>
      <c r="C54" s="16">
        <v>24</v>
      </c>
      <c r="D54" s="150">
        <v>0</v>
      </c>
      <c r="E54" s="150">
        <v>0</v>
      </c>
      <c r="F54" s="43">
        <f t="shared" si="10"/>
        <v>0</v>
      </c>
      <c r="G54" s="43">
        <f t="shared" si="11"/>
        <v>0</v>
      </c>
      <c r="H54" s="43">
        <f t="shared" si="12"/>
        <v>0</v>
      </c>
      <c r="I54" s="129">
        <v>1.3180000000000001</v>
      </c>
      <c r="J54" s="129">
        <v>61.87</v>
      </c>
      <c r="K54" s="129">
        <v>2.1999999999999999E-2</v>
      </c>
      <c r="L54" s="73">
        <f t="shared" si="13"/>
        <v>0</v>
      </c>
      <c r="M54" s="73">
        <f t="shared" si="14"/>
        <v>0</v>
      </c>
      <c r="N54" s="73">
        <f t="shared" si="15"/>
        <v>0</v>
      </c>
      <c r="O54" s="72">
        <f t="shared" si="9"/>
        <v>0</v>
      </c>
      <c r="P54" s="72">
        <f t="shared" si="16"/>
        <v>0</v>
      </c>
      <c r="Q54" s="72">
        <f t="shared" si="17"/>
        <v>0</v>
      </c>
      <c r="R54" s="75">
        <f>IFERROR(O54*'Fechamento fiscal'!AN22,"")</f>
        <v>0</v>
      </c>
      <c r="S54" s="75">
        <f>P54*'Gás fiscal'!H19</f>
        <v>0</v>
      </c>
      <c r="T54" s="104">
        <f>Q54*'Volumes de água'!$C$21</f>
        <v>0</v>
      </c>
      <c r="U54" s="181" t="s">
        <v>110</v>
      </c>
      <c r="V54" s="182"/>
      <c r="W54" s="183"/>
    </row>
    <row r="55" spans="1:23" x14ac:dyDescent="0.25">
      <c r="A55" s="42">
        <v>18</v>
      </c>
      <c r="B55" s="16" t="s">
        <v>114</v>
      </c>
      <c r="C55" s="16">
        <v>24</v>
      </c>
      <c r="D55" s="150">
        <v>0</v>
      </c>
      <c r="E55" s="150">
        <v>0</v>
      </c>
      <c r="F55" s="43">
        <f t="shared" si="10"/>
        <v>0</v>
      </c>
      <c r="G55" s="43">
        <f t="shared" si="11"/>
        <v>0</v>
      </c>
      <c r="H55" s="43">
        <f t="shared" si="12"/>
        <v>0</v>
      </c>
      <c r="I55" s="129">
        <v>1.3180000000000001</v>
      </c>
      <c r="J55" s="129">
        <v>61.87</v>
      </c>
      <c r="K55" s="129">
        <v>2.1999999999999999E-2</v>
      </c>
      <c r="L55" s="73">
        <f t="shared" si="13"/>
        <v>0</v>
      </c>
      <c r="M55" s="73">
        <f t="shared" si="14"/>
        <v>0</v>
      </c>
      <c r="N55" s="73">
        <f t="shared" si="15"/>
        <v>0</v>
      </c>
      <c r="O55" s="72">
        <f t="shared" si="9"/>
        <v>0</v>
      </c>
      <c r="P55" s="72">
        <f t="shared" si="16"/>
        <v>0</v>
      </c>
      <c r="Q55" s="72">
        <f t="shared" si="17"/>
        <v>0</v>
      </c>
      <c r="R55" s="75">
        <f>IFERROR(O55*'Fechamento fiscal'!AN23,"")</f>
        <v>0</v>
      </c>
      <c r="S55" s="75">
        <f>P55*'Gás fiscal'!H20</f>
        <v>0</v>
      </c>
      <c r="T55" s="104">
        <f>Q55*'Volumes de água'!$C$22</f>
        <v>0</v>
      </c>
      <c r="U55" s="181" t="s">
        <v>110</v>
      </c>
      <c r="V55" s="182"/>
      <c r="W55" s="183"/>
    </row>
    <row r="56" spans="1:23" x14ac:dyDescent="0.25">
      <c r="A56" s="42">
        <v>19</v>
      </c>
      <c r="B56" s="16" t="s">
        <v>114</v>
      </c>
      <c r="C56" s="16">
        <v>24</v>
      </c>
      <c r="D56" s="150">
        <v>0</v>
      </c>
      <c r="E56" s="150">
        <v>0</v>
      </c>
      <c r="F56" s="43">
        <f t="shared" si="10"/>
        <v>0</v>
      </c>
      <c r="G56" s="43">
        <f t="shared" si="11"/>
        <v>0</v>
      </c>
      <c r="H56" s="43">
        <f t="shared" si="12"/>
        <v>0</v>
      </c>
      <c r="I56" s="129">
        <v>1.3180000000000001</v>
      </c>
      <c r="J56" s="129">
        <v>61.87</v>
      </c>
      <c r="K56" s="129">
        <v>2.1999999999999999E-2</v>
      </c>
      <c r="L56" s="73">
        <f t="shared" si="13"/>
        <v>0</v>
      </c>
      <c r="M56" s="73">
        <f t="shared" si="14"/>
        <v>0</v>
      </c>
      <c r="N56" s="73">
        <f t="shared" si="15"/>
        <v>0</v>
      </c>
      <c r="O56" s="72">
        <f t="shared" si="9"/>
        <v>0</v>
      </c>
      <c r="P56" s="72">
        <f t="shared" si="16"/>
        <v>0</v>
      </c>
      <c r="Q56" s="72">
        <f t="shared" si="17"/>
        <v>0</v>
      </c>
      <c r="R56" s="75">
        <f>IFERROR(O56*'Fechamento fiscal'!AN24,"")</f>
        <v>0</v>
      </c>
      <c r="S56" s="75">
        <f>P56*'Gás fiscal'!H21</f>
        <v>0</v>
      </c>
      <c r="T56" s="104">
        <f>Q56*'Volumes de água'!$C$23</f>
        <v>0</v>
      </c>
      <c r="U56" s="181" t="s">
        <v>110</v>
      </c>
      <c r="V56" s="182"/>
      <c r="W56" s="183"/>
    </row>
    <row r="57" spans="1:23" x14ac:dyDescent="0.25">
      <c r="A57" s="42">
        <v>20</v>
      </c>
      <c r="B57" s="16" t="s">
        <v>114</v>
      </c>
      <c r="C57" s="16">
        <v>24</v>
      </c>
      <c r="D57" s="150">
        <v>0</v>
      </c>
      <c r="E57" s="150">
        <v>0</v>
      </c>
      <c r="F57" s="43">
        <f t="shared" si="10"/>
        <v>0</v>
      </c>
      <c r="G57" s="43">
        <f t="shared" si="11"/>
        <v>0</v>
      </c>
      <c r="H57" s="43">
        <f t="shared" si="12"/>
        <v>0</v>
      </c>
      <c r="I57" s="129">
        <v>1.3180000000000001</v>
      </c>
      <c r="J57" s="129">
        <v>61.87</v>
      </c>
      <c r="K57" s="129">
        <v>2.1999999999999999E-2</v>
      </c>
      <c r="L57" s="73">
        <f t="shared" si="13"/>
        <v>0</v>
      </c>
      <c r="M57" s="73">
        <f t="shared" si="14"/>
        <v>0</v>
      </c>
      <c r="N57" s="73">
        <f t="shared" si="15"/>
        <v>0</v>
      </c>
      <c r="O57" s="72">
        <f t="shared" si="9"/>
        <v>0</v>
      </c>
      <c r="P57" s="72">
        <f t="shared" si="16"/>
        <v>0</v>
      </c>
      <c r="Q57" s="72">
        <f t="shared" si="17"/>
        <v>0</v>
      </c>
      <c r="R57" s="75">
        <f>IFERROR(O57*'Fechamento fiscal'!AN25,"")</f>
        <v>0</v>
      </c>
      <c r="S57" s="75">
        <f>P57*'Gás fiscal'!H22</f>
        <v>0</v>
      </c>
      <c r="T57" s="104">
        <f>Q57*'Volumes de água'!$C$24</f>
        <v>0</v>
      </c>
      <c r="U57" s="181" t="s">
        <v>110</v>
      </c>
      <c r="V57" s="182"/>
      <c r="W57" s="183"/>
    </row>
    <row r="58" spans="1:23" x14ac:dyDescent="0.25">
      <c r="A58" s="42">
        <v>21</v>
      </c>
      <c r="B58" s="16" t="s">
        <v>114</v>
      </c>
      <c r="C58" s="16">
        <v>24</v>
      </c>
      <c r="D58" s="150">
        <v>0</v>
      </c>
      <c r="E58" s="150">
        <v>0</v>
      </c>
      <c r="F58" s="43">
        <f t="shared" si="10"/>
        <v>0</v>
      </c>
      <c r="G58" s="43">
        <f t="shared" si="11"/>
        <v>0</v>
      </c>
      <c r="H58" s="43">
        <f t="shared" si="12"/>
        <v>0</v>
      </c>
      <c r="I58" s="129">
        <v>1.3180000000000001</v>
      </c>
      <c r="J58" s="129">
        <v>61.87</v>
      </c>
      <c r="K58" s="129">
        <v>2.1999999999999999E-2</v>
      </c>
      <c r="L58" s="73">
        <f t="shared" si="13"/>
        <v>0</v>
      </c>
      <c r="M58" s="73">
        <f t="shared" si="14"/>
        <v>0</v>
      </c>
      <c r="N58" s="73">
        <f t="shared" si="15"/>
        <v>0</v>
      </c>
      <c r="O58" s="72">
        <f t="shared" si="9"/>
        <v>0</v>
      </c>
      <c r="P58" s="72">
        <f t="shared" si="16"/>
        <v>0</v>
      </c>
      <c r="Q58" s="72">
        <f t="shared" si="17"/>
        <v>0</v>
      </c>
      <c r="R58" s="75">
        <f>IFERROR(O58*'Fechamento fiscal'!AN26,"")</f>
        <v>0</v>
      </c>
      <c r="S58" s="75">
        <f>P58*'Gás fiscal'!H23</f>
        <v>0</v>
      </c>
      <c r="T58" s="104">
        <f>Q58*'Volumes de água'!$C$25</f>
        <v>0</v>
      </c>
      <c r="U58" s="181" t="s">
        <v>110</v>
      </c>
      <c r="V58" s="182"/>
      <c r="W58" s="183"/>
    </row>
    <row r="59" spans="1:23" x14ac:dyDescent="0.25">
      <c r="A59" s="42">
        <v>22</v>
      </c>
      <c r="B59" s="16" t="s">
        <v>114</v>
      </c>
      <c r="C59" s="16">
        <v>24</v>
      </c>
      <c r="D59" s="150">
        <v>0</v>
      </c>
      <c r="E59" s="150">
        <v>0</v>
      </c>
      <c r="F59" s="43">
        <f t="shared" si="10"/>
        <v>0</v>
      </c>
      <c r="G59" s="43">
        <f t="shared" si="11"/>
        <v>0</v>
      </c>
      <c r="H59" s="43">
        <f t="shared" si="12"/>
        <v>0</v>
      </c>
      <c r="I59" s="129">
        <v>1.3180000000000001</v>
      </c>
      <c r="J59" s="129">
        <v>61.87</v>
      </c>
      <c r="K59" s="129">
        <v>2.1999999999999999E-2</v>
      </c>
      <c r="L59" s="73">
        <f t="shared" si="13"/>
        <v>0</v>
      </c>
      <c r="M59" s="73">
        <f t="shared" si="14"/>
        <v>0</v>
      </c>
      <c r="N59" s="73">
        <f t="shared" si="15"/>
        <v>0</v>
      </c>
      <c r="O59" s="72">
        <f t="shared" si="9"/>
        <v>0</v>
      </c>
      <c r="P59" s="72">
        <f t="shared" si="16"/>
        <v>0</v>
      </c>
      <c r="Q59" s="72">
        <f t="shared" si="17"/>
        <v>0</v>
      </c>
      <c r="R59" s="75">
        <f>IFERROR(O59*'Fechamento fiscal'!AN27,"")</f>
        <v>0</v>
      </c>
      <c r="S59" s="75">
        <f>P59*'Gás fiscal'!H24</f>
        <v>0</v>
      </c>
      <c r="T59" s="104">
        <f>Q59*'Volumes de água'!$C$26</f>
        <v>0</v>
      </c>
      <c r="U59" s="181" t="s">
        <v>110</v>
      </c>
      <c r="V59" s="182"/>
      <c r="W59" s="183"/>
    </row>
    <row r="60" spans="1:23" x14ac:dyDescent="0.25">
      <c r="A60" s="42">
        <v>23</v>
      </c>
      <c r="B60" s="16" t="s">
        <v>114</v>
      </c>
      <c r="C60" s="16">
        <v>24</v>
      </c>
      <c r="D60" s="150">
        <v>0</v>
      </c>
      <c r="E60" s="150">
        <v>0</v>
      </c>
      <c r="F60" s="43">
        <f t="shared" si="10"/>
        <v>0</v>
      </c>
      <c r="G60" s="43">
        <f t="shared" si="11"/>
        <v>0</v>
      </c>
      <c r="H60" s="43">
        <f t="shared" si="12"/>
        <v>0</v>
      </c>
      <c r="I60" s="129">
        <v>1.3180000000000001</v>
      </c>
      <c r="J60" s="129">
        <v>61.87</v>
      </c>
      <c r="K60" s="129">
        <v>2.1999999999999999E-2</v>
      </c>
      <c r="L60" s="73">
        <f t="shared" si="13"/>
        <v>0</v>
      </c>
      <c r="M60" s="73">
        <f t="shared" si="14"/>
        <v>0</v>
      </c>
      <c r="N60" s="73">
        <f t="shared" si="15"/>
        <v>0</v>
      </c>
      <c r="O60" s="72">
        <f t="shared" si="9"/>
        <v>0</v>
      </c>
      <c r="P60" s="72">
        <f t="shared" si="16"/>
        <v>0</v>
      </c>
      <c r="Q60" s="72">
        <f t="shared" si="17"/>
        <v>0</v>
      </c>
      <c r="R60" s="75">
        <f>IFERROR(O60*'Fechamento fiscal'!AN28,"")</f>
        <v>0</v>
      </c>
      <c r="S60" s="75">
        <f>P60*'Gás fiscal'!H25</f>
        <v>0</v>
      </c>
      <c r="T60" s="104">
        <f>Q60*'Volumes de água'!$C$27</f>
        <v>0</v>
      </c>
      <c r="U60" s="181" t="s">
        <v>110</v>
      </c>
      <c r="V60" s="182"/>
      <c r="W60" s="183"/>
    </row>
    <row r="61" spans="1:23" x14ac:dyDescent="0.25">
      <c r="A61" s="42">
        <v>24</v>
      </c>
      <c r="B61" s="16" t="s">
        <v>114</v>
      </c>
      <c r="C61" s="16">
        <v>24</v>
      </c>
      <c r="D61" s="150">
        <v>0</v>
      </c>
      <c r="E61" s="150">
        <v>0</v>
      </c>
      <c r="F61" s="43">
        <f t="shared" si="10"/>
        <v>0</v>
      </c>
      <c r="G61" s="43">
        <f t="shared" si="11"/>
        <v>0</v>
      </c>
      <c r="H61" s="43">
        <f t="shared" si="12"/>
        <v>0</v>
      </c>
      <c r="I61" s="129">
        <v>1.3180000000000001</v>
      </c>
      <c r="J61" s="129">
        <v>61.87</v>
      </c>
      <c r="K61" s="129">
        <v>2.1999999999999999E-2</v>
      </c>
      <c r="L61" s="73">
        <f t="shared" si="13"/>
        <v>0</v>
      </c>
      <c r="M61" s="73">
        <f t="shared" si="14"/>
        <v>0</v>
      </c>
      <c r="N61" s="73">
        <f t="shared" si="15"/>
        <v>0</v>
      </c>
      <c r="O61" s="72">
        <f t="shared" si="9"/>
        <v>0</v>
      </c>
      <c r="P61" s="72">
        <f t="shared" si="16"/>
        <v>0</v>
      </c>
      <c r="Q61" s="72">
        <f t="shared" si="17"/>
        <v>0</v>
      </c>
      <c r="R61" s="75">
        <f>IFERROR(O61*'Fechamento fiscal'!AN29,"")</f>
        <v>0</v>
      </c>
      <c r="S61" s="75">
        <f>P61*'Gás fiscal'!H26</f>
        <v>0</v>
      </c>
      <c r="T61" s="104">
        <f>Q61*'Volumes de água'!$C$28</f>
        <v>0</v>
      </c>
      <c r="U61" s="181" t="s">
        <v>110</v>
      </c>
      <c r="V61" s="182"/>
      <c r="W61" s="183"/>
    </row>
    <row r="62" spans="1:23" x14ac:dyDescent="0.25">
      <c r="A62" s="42">
        <v>25</v>
      </c>
      <c r="B62" s="16" t="s">
        <v>114</v>
      </c>
      <c r="C62" s="16">
        <v>24</v>
      </c>
      <c r="D62" s="150">
        <v>0</v>
      </c>
      <c r="E62" s="150">
        <v>0</v>
      </c>
      <c r="F62" s="43">
        <f t="shared" si="10"/>
        <v>0</v>
      </c>
      <c r="G62" s="43">
        <f t="shared" si="11"/>
        <v>0</v>
      </c>
      <c r="H62" s="43">
        <f t="shared" si="12"/>
        <v>0</v>
      </c>
      <c r="I62" s="129">
        <v>1.3180000000000001</v>
      </c>
      <c r="J62" s="129">
        <v>61.87</v>
      </c>
      <c r="K62" s="129">
        <v>2.1999999999999999E-2</v>
      </c>
      <c r="L62" s="73">
        <f t="shared" si="13"/>
        <v>0</v>
      </c>
      <c r="M62" s="73">
        <f t="shared" si="14"/>
        <v>0</v>
      </c>
      <c r="N62" s="73">
        <f t="shared" si="15"/>
        <v>0</v>
      </c>
      <c r="O62" s="72">
        <f t="shared" si="9"/>
        <v>0</v>
      </c>
      <c r="P62" s="72">
        <f t="shared" si="16"/>
        <v>0</v>
      </c>
      <c r="Q62" s="72">
        <f t="shared" si="17"/>
        <v>0</v>
      </c>
      <c r="R62" s="75">
        <f>IFERROR(O62*'Fechamento fiscal'!AN30,"")</f>
        <v>0</v>
      </c>
      <c r="S62" s="75">
        <f>P62*'Gás fiscal'!H27</f>
        <v>0</v>
      </c>
      <c r="T62" s="104">
        <f>Q62*'Volumes de água'!$C$29</f>
        <v>0</v>
      </c>
      <c r="U62" s="181" t="s">
        <v>110</v>
      </c>
      <c r="V62" s="182"/>
      <c r="W62" s="183"/>
    </row>
    <row r="63" spans="1:23" x14ac:dyDescent="0.25">
      <c r="A63" s="42">
        <v>26</v>
      </c>
      <c r="B63" s="16" t="s">
        <v>114</v>
      </c>
      <c r="C63" s="16">
        <v>24</v>
      </c>
      <c r="D63" s="150">
        <v>0</v>
      </c>
      <c r="E63" s="150">
        <v>0</v>
      </c>
      <c r="F63" s="43">
        <f t="shared" si="10"/>
        <v>0</v>
      </c>
      <c r="G63" s="43">
        <f t="shared" si="11"/>
        <v>0</v>
      </c>
      <c r="H63" s="43">
        <f t="shared" si="12"/>
        <v>0</v>
      </c>
      <c r="I63" s="129">
        <v>1.3180000000000001</v>
      </c>
      <c r="J63" s="129">
        <v>61.87</v>
      </c>
      <c r="K63" s="129">
        <v>2.1999999999999999E-2</v>
      </c>
      <c r="L63" s="73">
        <f t="shared" si="13"/>
        <v>0</v>
      </c>
      <c r="M63" s="73">
        <f t="shared" si="14"/>
        <v>0</v>
      </c>
      <c r="N63" s="73">
        <f t="shared" si="15"/>
        <v>0</v>
      </c>
      <c r="O63" s="72">
        <f t="shared" si="9"/>
        <v>0</v>
      </c>
      <c r="P63" s="72">
        <f t="shared" si="16"/>
        <v>0</v>
      </c>
      <c r="Q63" s="72">
        <f t="shared" si="17"/>
        <v>0</v>
      </c>
      <c r="R63" s="75">
        <f>IFERROR(O63*'Fechamento fiscal'!AN31,"")</f>
        <v>0</v>
      </c>
      <c r="S63" s="75">
        <f>P63*'Gás fiscal'!H28</f>
        <v>0</v>
      </c>
      <c r="T63" s="104">
        <f>Q63*'Volumes de água'!$C$30</f>
        <v>0</v>
      </c>
      <c r="U63" s="181" t="s">
        <v>110</v>
      </c>
      <c r="V63" s="182"/>
      <c r="W63" s="183"/>
    </row>
    <row r="64" spans="1:23" x14ac:dyDescent="0.25">
      <c r="A64" s="42">
        <v>27</v>
      </c>
      <c r="B64" s="16" t="s">
        <v>114</v>
      </c>
      <c r="C64" s="16">
        <v>24</v>
      </c>
      <c r="D64" s="150">
        <v>0</v>
      </c>
      <c r="E64" s="150">
        <v>0</v>
      </c>
      <c r="F64" s="43">
        <f t="shared" si="10"/>
        <v>0</v>
      </c>
      <c r="G64" s="43">
        <f t="shared" si="11"/>
        <v>0</v>
      </c>
      <c r="H64" s="43">
        <f t="shared" si="12"/>
        <v>0</v>
      </c>
      <c r="I64" s="129">
        <v>1.3180000000000001</v>
      </c>
      <c r="J64" s="129">
        <v>61.87</v>
      </c>
      <c r="K64" s="129">
        <v>2.1999999999999999E-2</v>
      </c>
      <c r="L64" s="73">
        <f t="shared" si="13"/>
        <v>0</v>
      </c>
      <c r="M64" s="73">
        <f t="shared" si="14"/>
        <v>0</v>
      </c>
      <c r="N64" s="73">
        <f t="shared" si="15"/>
        <v>0</v>
      </c>
      <c r="O64" s="72">
        <f t="shared" si="9"/>
        <v>0</v>
      </c>
      <c r="P64" s="72">
        <f t="shared" si="16"/>
        <v>0</v>
      </c>
      <c r="Q64" s="72">
        <f t="shared" si="17"/>
        <v>0</v>
      </c>
      <c r="R64" s="75">
        <f>IFERROR(O64*'Fechamento fiscal'!AN32,"")</f>
        <v>0</v>
      </c>
      <c r="S64" s="75">
        <f>P64*'Gás fiscal'!H29</f>
        <v>0</v>
      </c>
      <c r="T64" s="104">
        <f>Q64*'Volumes de água'!$C$31</f>
        <v>0</v>
      </c>
      <c r="U64" s="181" t="s">
        <v>110</v>
      </c>
      <c r="V64" s="182"/>
      <c r="W64" s="183"/>
    </row>
    <row r="65" spans="1:23" x14ac:dyDescent="0.25">
      <c r="A65" s="42">
        <v>28</v>
      </c>
      <c r="B65" s="16" t="s">
        <v>114</v>
      </c>
      <c r="C65" s="16">
        <v>24</v>
      </c>
      <c r="D65" s="150">
        <v>0</v>
      </c>
      <c r="E65" s="150">
        <v>0</v>
      </c>
      <c r="F65" s="43">
        <f t="shared" si="10"/>
        <v>0</v>
      </c>
      <c r="G65" s="43">
        <f t="shared" si="11"/>
        <v>0</v>
      </c>
      <c r="H65" s="43">
        <f t="shared" si="12"/>
        <v>0</v>
      </c>
      <c r="I65" s="129">
        <v>1.3180000000000001</v>
      </c>
      <c r="J65" s="129">
        <v>61.87</v>
      </c>
      <c r="K65" s="129">
        <v>2.1999999999999999E-2</v>
      </c>
      <c r="L65" s="73">
        <f t="shared" si="13"/>
        <v>0</v>
      </c>
      <c r="M65" s="73">
        <f t="shared" si="14"/>
        <v>0</v>
      </c>
      <c r="N65" s="73">
        <f t="shared" si="15"/>
        <v>0</v>
      </c>
      <c r="O65" s="72">
        <f t="shared" si="9"/>
        <v>0</v>
      </c>
      <c r="P65" s="72">
        <f t="shared" si="16"/>
        <v>0</v>
      </c>
      <c r="Q65" s="72">
        <f t="shared" si="17"/>
        <v>0</v>
      </c>
      <c r="R65" s="75">
        <f>IFERROR(O65*'Fechamento fiscal'!AN33,"")</f>
        <v>0</v>
      </c>
      <c r="S65" s="75">
        <f>P65*'Gás fiscal'!H30</f>
        <v>0</v>
      </c>
      <c r="T65" s="104">
        <f>Q65*'Volumes de água'!$C$32</f>
        <v>0</v>
      </c>
      <c r="U65" s="181" t="s">
        <v>110</v>
      </c>
      <c r="V65" s="182"/>
      <c r="W65" s="183"/>
    </row>
    <row r="66" spans="1:23" x14ac:dyDescent="0.25">
      <c r="A66" s="42">
        <v>29</v>
      </c>
      <c r="B66" s="16" t="s">
        <v>114</v>
      </c>
      <c r="C66" s="16">
        <v>24</v>
      </c>
      <c r="D66" s="150">
        <v>0</v>
      </c>
      <c r="E66" s="150">
        <v>0</v>
      </c>
      <c r="F66" s="43">
        <f t="shared" si="10"/>
        <v>0</v>
      </c>
      <c r="G66" s="43">
        <f t="shared" si="11"/>
        <v>0</v>
      </c>
      <c r="H66" s="43">
        <f t="shared" si="12"/>
        <v>0</v>
      </c>
      <c r="I66" s="129">
        <v>1.3180000000000001</v>
      </c>
      <c r="J66" s="129">
        <v>61.87</v>
      </c>
      <c r="K66" s="129">
        <v>2.1999999999999999E-2</v>
      </c>
      <c r="L66" s="73">
        <f t="shared" si="13"/>
        <v>0</v>
      </c>
      <c r="M66" s="73">
        <f t="shared" si="14"/>
        <v>0</v>
      </c>
      <c r="N66" s="73">
        <f t="shared" si="15"/>
        <v>0</v>
      </c>
      <c r="O66" s="72">
        <f t="shared" si="9"/>
        <v>0</v>
      </c>
      <c r="P66" s="72">
        <f t="shared" si="16"/>
        <v>0</v>
      </c>
      <c r="Q66" s="72">
        <f t="shared" si="17"/>
        <v>0</v>
      </c>
      <c r="R66" s="75">
        <f>IFERROR(O66*'Fechamento fiscal'!AN34,"")</f>
        <v>0</v>
      </c>
      <c r="S66" s="75">
        <f>P66*'Gás fiscal'!H31</f>
        <v>0</v>
      </c>
      <c r="T66" s="104">
        <f>Q66*'Volumes de água'!$C$33</f>
        <v>0</v>
      </c>
      <c r="U66" s="181" t="s">
        <v>110</v>
      </c>
      <c r="V66" s="182"/>
      <c r="W66" s="183"/>
    </row>
    <row r="67" spans="1:23" x14ac:dyDescent="0.25">
      <c r="A67" s="42">
        <v>30</v>
      </c>
      <c r="B67" s="16" t="s">
        <v>114</v>
      </c>
      <c r="C67" s="16">
        <v>24</v>
      </c>
      <c r="D67" s="150">
        <v>0</v>
      </c>
      <c r="E67" s="150">
        <v>0</v>
      </c>
      <c r="F67" s="43">
        <f t="shared" si="10"/>
        <v>0</v>
      </c>
      <c r="G67" s="43">
        <f t="shared" si="11"/>
        <v>0</v>
      </c>
      <c r="H67" s="43">
        <f t="shared" si="12"/>
        <v>0</v>
      </c>
      <c r="I67" s="129">
        <v>1.3180000000000001</v>
      </c>
      <c r="J67" s="129">
        <v>61.87</v>
      </c>
      <c r="K67" s="129">
        <v>2.1999999999999999E-2</v>
      </c>
      <c r="L67" s="73">
        <f t="shared" si="13"/>
        <v>0</v>
      </c>
      <c r="M67" s="73">
        <f t="shared" si="14"/>
        <v>0</v>
      </c>
      <c r="N67" s="73">
        <f t="shared" si="15"/>
        <v>0</v>
      </c>
      <c r="O67" s="72">
        <f t="shared" si="9"/>
        <v>0</v>
      </c>
      <c r="P67" s="72">
        <f t="shared" si="16"/>
        <v>0</v>
      </c>
      <c r="Q67" s="72">
        <f t="shared" si="17"/>
        <v>0</v>
      </c>
      <c r="R67" s="75">
        <f>IFERROR(O67*'Fechamento fiscal'!AN35,"")</f>
        <v>0</v>
      </c>
      <c r="S67" s="75">
        <f>P67*'Gás fiscal'!H32</f>
        <v>0</v>
      </c>
      <c r="T67" s="104">
        <f>Q67*'Volumes de água'!$C$34</f>
        <v>0</v>
      </c>
      <c r="U67" s="181" t="s">
        <v>110</v>
      </c>
      <c r="V67" s="182"/>
      <c r="W67" s="183"/>
    </row>
    <row r="68" spans="1:23" x14ac:dyDescent="0.25">
      <c r="A68" s="42">
        <v>31</v>
      </c>
      <c r="B68" s="16" t="s">
        <v>114</v>
      </c>
      <c r="C68" s="16">
        <v>24</v>
      </c>
      <c r="D68" s="150">
        <v>0</v>
      </c>
      <c r="E68" s="150">
        <v>0</v>
      </c>
      <c r="F68" s="43">
        <f>IF(OR(C68="",E68=""),0,IF(E68&gt;C68,E68,E68/C68*24))</f>
        <v>0</v>
      </c>
      <c r="G68" s="43">
        <f>IF(OR(C68="",D68=""),0,IF(D68&gt;C68,D68,D68/C68*24))</f>
        <v>0</v>
      </c>
      <c r="H68" s="43">
        <f>IF(OR(C68="",D68=""),0,IF(D68&gt;C68,D68,D68/C68*24))</f>
        <v>0</v>
      </c>
      <c r="I68" s="129">
        <v>1.3180000000000001</v>
      </c>
      <c r="J68" s="129">
        <v>61.87</v>
      </c>
      <c r="K68" s="129">
        <v>2.1999999999999999E-2</v>
      </c>
      <c r="L68" s="73">
        <f>I68*(G68/C68)</f>
        <v>0</v>
      </c>
      <c r="M68" s="73">
        <f>J68*(F68/C68)</f>
        <v>0</v>
      </c>
      <c r="N68" s="73">
        <f>K68*(H68/C68)</f>
        <v>0</v>
      </c>
      <c r="O68" s="72">
        <f t="shared" si="9"/>
        <v>0</v>
      </c>
      <c r="P68" s="72">
        <f t="shared" si="16"/>
        <v>0</v>
      </c>
      <c r="Q68" s="72">
        <f t="shared" si="17"/>
        <v>0</v>
      </c>
      <c r="R68" s="75">
        <f>IFERROR(O68*'Fechamento fiscal'!AN36,"")</f>
        <v>0</v>
      </c>
      <c r="S68" s="75">
        <f>P68*'Gás fiscal'!H33</f>
        <v>0</v>
      </c>
      <c r="T68" s="104">
        <f>Q68*'Volumes de água'!$C$35</f>
        <v>0</v>
      </c>
      <c r="U68" s="181" t="s">
        <v>110</v>
      </c>
      <c r="V68" s="182"/>
      <c r="W68" s="183"/>
    </row>
    <row r="69" spans="1:23" x14ac:dyDescent="0.25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</row>
    <row r="70" spans="1:23" x14ac:dyDescent="0.25">
      <c r="A70" s="42">
        <v>1</v>
      </c>
      <c r="B70" s="16" t="s">
        <v>115</v>
      </c>
      <c r="C70" s="16">
        <v>24</v>
      </c>
      <c r="D70" s="150">
        <v>24</v>
      </c>
      <c r="E70" s="150">
        <v>24</v>
      </c>
      <c r="F70" s="43">
        <f>IF(OR(C70="",E70=""),0,IF(E70&gt;C70,E70,E70/C70*24))</f>
        <v>24</v>
      </c>
      <c r="G70" s="43">
        <f>IF(OR(C70="",D70=""),0,IF(D70&gt;C70,D70,D70/C70*24))</f>
        <v>24</v>
      </c>
      <c r="H70" s="43">
        <f>IF(OR(C70="",D70=""),0,IF(D70&gt;C70,D70,D70/C70*24))</f>
        <v>24</v>
      </c>
      <c r="I70" s="129">
        <v>7.2</v>
      </c>
      <c r="J70" s="129">
        <v>785.45500000000004</v>
      </c>
      <c r="K70" s="129">
        <v>477.83199999999999</v>
      </c>
      <c r="L70" s="73">
        <f>I70*(G70/C70)</f>
        <v>7.2</v>
      </c>
      <c r="M70" s="73">
        <f>J70*(F70/C70)</f>
        <v>785.45500000000004</v>
      </c>
      <c r="N70" s="73">
        <f>K70*(H70/C70)</f>
        <v>477.83199999999999</v>
      </c>
      <c r="O70" s="72">
        <f>IF(D70&lt;&gt;0,L70/(L70+L134+L326),0)</f>
        <v>0.30698388334612431</v>
      </c>
      <c r="P70" s="72">
        <f>IF(D70&lt;&gt;0,M70/(M38+M70+M102+M134+M166+M198+M230+M294+M6+M38+M262+M326+M358),0)</f>
        <v>0.47310068255685367</v>
      </c>
      <c r="Q70" s="72">
        <f>IF(D70&lt;&gt;0,N70/(N70+N102+N134+N166+N198+N230+N262+N294+N326+N358+N6+N38),0)</f>
        <v>0.47939530809971315</v>
      </c>
      <c r="R70" s="75">
        <f>IFERROR(O70*'Fechamento fiscal'!AN6,"")</f>
        <v>4.6638572039348176</v>
      </c>
      <c r="S70" s="75">
        <f>P70*'Gás fiscal'!H3</f>
        <v>498.17501873236694</v>
      </c>
      <c r="T70" s="104">
        <f>Q70*'Volumes de água'!$C$5</f>
        <v>835.10662670970032</v>
      </c>
      <c r="U70" s="181" t="s">
        <v>107</v>
      </c>
      <c r="V70" s="182"/>
      <c r="W70" s="183"/>
    </row>
    <row r="71" spans="1:23" x14ac:dyDescent="0.25">
      <c r="A71" s="42">
        <v>2</v>
      </c>
      <c r="B71" s="16" t="s">
        <v>115</v>
      </c>
      <c r="C71" s="16">
        <v>24</v>
      </c>
      <c r="D71" s="150">
        <v>24</v>
      </c>
      <c r="E71" s="150">
        <v>24</v>
      </c>
      <c r="F71" s="43">
        <f t="shared" ref="F71:F99" si="18">IF(OR(C71="",E71=""),0,IF(E71&gt;C71,E71,E71/C71*24))</f>
        <v>24</v>
      </c>
      <c r="G71" s="43">
        <f t="shared" ref="G71:G99" si="19">IF(OR(C71="",D71=""),0,IF(D71&gt;C71,D71,D71/C71*24))</f>
        <v>24</v>
      </c>
      <c r="H71" s="43">
        <f t="shared" ref="H71:H99" si="20">IF(OR(C71="",D71=""),0,IF(D71&gt;C71,D71,D71/C71*24))</f>
        <v>24</v>
      </c>
      <c r="I71" s="129">
        <v>7.2</v>
      </c>
      <c r="J71" s="129">
        <v>785.45500000000004</v>
      </c>
      <c r="K71" s="129">
        <v>477.83199999999999</v>
      </c>
      <c r="L71" s="73">
        <f t="shared" ref="L71:L99" si="21">I71*(G71/C71)</f>
        <v>7.2</v>
      </c>
      <c r="M71" s="73">
        <f t="shared" ref="M71:M99" si="22">J71*(F71/C71)</f>
        <v>785.45500000000004</v>
      </c>
      <c r="N71" s="73">
        <f t="shared" ref="N71:N99" si="23">K71*(H71/C71)</f>
        <v>477.83199999999999</v>
      </c>
      <c r="O71" s="72">
        <f t="shared" ref="O71:O100" si="24">IF(D71&lt;&gt;0,L71/(L71+L135+L327),0)</f>
        <v>0.31088865940060384</v>
      </c>
      <c r="P71" s="72">
        <f t="shared" ref="P71:P100" si="25">IF(E71&lt;&gt;0,M71/(M39+M71+M103+M135+M167+M199+M231+M295+M7+M39+M263+M327+M359),0)</f>
        <v>0.47995490548520925</v>
      </c>
      <c r="Q71" s="72">
        <f t="shared" ref="Q71:Q100" si="26">IF(D71&lt;&gt;0,N71/(N71+N103+N135+N167+N199+N231+N263+N295+N327+N359+N7+N39),0)</f>
        <v>0.48678650881943258</v>
      </c>
      <c r="R71" s="75">
        <f>IFERROR(O71*'Fechamento fiscal'!AN7,"")</f>
        <v>6.0758056663521174</v>
      </c>
      <c r="S71" s="75">
        <f>P71*'Gás fiscal'!H4</f>
        <v>865.35869458983223</v>
      </c>
      <c r="T71" s="104">
        <f>Q71*'Volumes de água'!$C$6</f>
        <v>821.69562688720225</v>
      </c>
      <c r="U71" s="181" t="s">
        <v>107</v>
      </c>
      <c r="V71" s="182"/>
      <c r="W71" s="183"/>
    </row>
    <row r="72" spans="1:23" x14ac:dyDescent="0.25">
      <c r="A72" s="42">
        <v>3</v>
      </c>
      <c r="B72" s="16" t="s">
        <v>115</v>
      </c>
      <c r="C72" s="16">
        <v>24</v>
      </c>
      <c r="D72" s="150">
        <v>24</v>
      </c>
      <c r="E72" s="150">
        <v>24</v>
      </c>
      <c r="F72" s="43">
        <f t="shared" si="18"/>
        <v>24</v>
      </c>
      <c r="G72" s="43">
        <f t="shared" si="19"/>
        <v>24</v>
      </c>
      <c r="H72" s="43">
        <f t="shared" si="20"/>
        <v>24</v>
      </c>
      <c r="I72" s="129">
        <v>7.2</v>
      </c>
      <c r="J72" s="129">
        <v>785.45500000000004</v>
      </c>
      <c r="K72" s="129">
        <v>477.83199999999999</v>
      </c>
      <c r="L72" s="73">
        <f t="shared" si="21"/>
        <v>7.2</v>
      </c>
      <c r="M72" s="73">
        <f t="shared" si="22"/>
        <v>785.45500000000004</v>
      </c>
      <c r="N72" s="73">
        <f t="shared" si="23"/>
        <v>477.83199999999999</v>
      </c>
      <c r="O72" s="72">
        <f t="shared" si="24"/>
        <v>0.30698388334612431</v>
      </c>
      <c r="P72" s="72">
        <f t="shared" si="25"/>
        <v>0.47310068255685367</v>
      </c>
      <c r="Q72" s="72">
        <f t="shared" si="26"/>
        <v>0.47939530809971315</v>
      </c>
      <c r="R72" s="75">
        <f>IFERROR(O72*'Fechamento fiscal'!AN8,"")</f>
        <v>4.8857401055719931</v>
      </c>
      <c r="S72" s="75">
        <f>P72*'Gás fiscal'!H5</f>
        <v>782.03542826647913</v>
      </c>
      <c r="T72" s="104">
        <f>Q72*'Volumes de água'!$C$7</f>
        <v>806.34290822371747</v>
      </c>
      <c r="U72" s="181" t="s">
        <v>107</v>
      </c>
      <c r="V72" s="182"/>
      <c r="W72" s="183"/>
    </row>
    <row r="73" spans="1:23" x14ac:dyDescent="0.25">
      <c r="A73" s="42">
        <v>4</v>
      </c>
      <c r="B73" s="16" t="s">
        <v>115</v>
      </c>
      <c r="C73" s="16">
        <v>24</v>
      </c>
      <c r="D73" s="150">
        <v>24</v>
      </c>
      <c r="E73" s="150">
        <v>24</v>
      </c>
      <c r="F73" s="43">
        <f t="shared" si="18"/>
        <v>24</v>
      </c>
      <c r="G73" s="43">
        <f t="shared" si="19"/>
        <v>24</v>
      </c>
      <c r="H73" s="43">
        <f t="shared" si="20"/>
        <v>24</v>
      </c>
      <c r="I73" s="129">
        <v>7.2</v>
      </c>
      <c r="J73" s="129">
        <v>785.45500000000004</v>
      </c>
      <c r="K73" s="129">
        <v>477.83199999999999</v>
      </c>
      <c r="L73" s="73">
        <f t="shared" si="21"/>
        <v>7.2</v>
      </c>
      <c r="M73" s="73">
        <f t="shared" si="22"/>
        <v>785.45500000000004</v>
      </c>
      <c r="N73" s="73">
        <f t="shared" si="23"/>
        <v>477.83199999999999</v>
      </c>
      <c r="O73" s="72">
        <f t="shared" si="24"/>
        <v>0.30698388334612431</v>
      </c>
      <c r="P73" s="72">
        <f t="shared" si="25"/>
        <v>0.47310068255685367</v>
      </c>
      <c r="Q73" s="72">
        <f t="shared" si="26"/>
        <v>0.47939530809971315</v>
      </c>
      <c r="R73" s="75">
        <f>IFERROR(O73*'Fechamento fiscal'!AN9,"")</f>
        <v>4.9195073321341898</v>
      </c>
      <c r="S73" s="75">
        <f>P73*'Gás fiscal'!H6</f>
        <v>539.33477811481316</v>
      </c>
      <c r="T73" s="104">
        <f>Q73*'Volumes de água'!$C$8</f>
        <v>816.88960500191115</v>
      </c>
      <c r="U73" s="181" t="s">
        <v>107</v>
      </c>
      <c r="V73" s="182"/>
      <c r="W73" s="183"/>
    </row>
    <row r="74" spans="1:23" x14ac:dyDescent="0.25">
      <c r="A74" s="42">
        <v>5</v>
      </c>
      <c r="B74" s="16" t="s">
        <v>115</v>
      </c>
      <c r="C74" s="16">
        <v>24</v>
      </c>
      <c r="D74" s="150">
        <v>24</v>
      </c>
      <c r="E74" s="150">
        <v>24</v>
      </c>
      <c r="F74" s="43">
        <f t="shared" si="18"/>
        <v>24</v>
      </c>
      <c r="G74" s="43">
        <f t="shared" si="19"/>
        <v>24</v>
      </c>
      <c r="H74" s="43">
        <f t="shared" si="20"/>
        <v>24</v>
      </c>
      <c r="I74" s="129">
        <v>7.2</v>
      </c>
      <c r="J74" s="129">
        <v>785.45500000000004</v>
      </c>
      <c r="K74" s="129">
        <v>477.83199999999999</v>
      </c>
      <c r="L74" s="73">
        <f t="shared" si="21"/>
        <v>7.2</v>
      </c>
      <c r="M74" s="73">
        <f t="shared" si="22"/>
        <v>785.45500000000004</v>
      </c>
      <c r="N74" s="73">
        <f t="shared" si="23"/>
        <v>477.83199999999999</v>
      </c>
      <c r="O74" s="72">
        <f t="shared" si="24"/>
        <v>0.30698388334612431</v>
      </c>
      <c r="P74" s="72">
        <f t="shared" si="25"/>
        <v>0.47310068255685367</v>
      </c>
      <c r="Q74" s="72">
        <f t="shared" si="26"/>
        <v>0.47939530809971315</v>
      </c>
      <c r="R74" s="75">
        <f>IFERROR(O74*'Fechamento fiscal'!AN10,"")</f>
        <v>3.6609739041773306</v>
      </c>
      <c r="S74" s="75">
        <f>P74*'Gás fiscal'!H7</f>
        <v>888.95618252432803</v>
      </c>
      <c r="T74" s="104">
        <f>Q74*'Volumes de água'!$C$9</f>
        <v>818.32779092621035</v>
      </c>
      <c r="U74" s="181" t="s">
        <v>107</v>
      </c>
      <c r="V74" s="182"/>
      <c r="W74" s="183"/>
    </row>
    <row r="75" spans="1:23" x14ac:dyDescent="0.25">
      <c r="A75" s="42">
        <v>6</v>
      </c>
      <c r="B75" s="16" t="s">
        <v>115</v>
      </c>
      <c r="C75" s="16">
        <v>24</v>
      </c>
      <c r="D75" s="150">
        <v>24</v>
      </c>
      <c r="E75" s="150">
        <v>24</v>
      </c>
      <c r="F75" s="43">
        <f t="shared" si="18"/>
        <v>24</v>
      </c>
      <c r="G75" s="43">
        <f t="shared" si="19"/>
        <v>24</v>
      </c>
      <c r="H75" s="43">
        <f t="shared" si="20"/>
        <v>24</v>
      </c>
      <c r="I75" s="129">
        <v>7.2</v>
      </c>
      <c r="J75" s="129">
        <v>785.45500000000004</v>
      </c>
      <c r="K75" s="129">
        <v>477.83199999999999</v>
      </c>
      <c r="L75" s="73">
        <f t="shared" si="21"/>
        <v>7.2</v>
      </c>
      <c r="M75" s="73">
        <f t="shared" si="22"/>
        <v>785.45500000000004</v>
      </c>
      <c r="N75" s="73">
        <f t="shared" si="23"/>
        <v>477.83199999999999</v>
      </c>
      <c r="O75" s="72">
        <f t="shared" si="24"/>
        <v>0.30698388334612431</v>
      </c>
      <c r="P75" s="72">
        <f t="shared" si="25"/>
        <v>0.47310068255685367</v>
      </c>
      <c r="Q75" s="72">
        <f t="shared" si="26"/>
        <v>0.47939530809971315</v>
      </c>
      <c r="R75" s="75">
        <f>IFERROR(O75*'Fechamento fiscal'!AN11,"")</f>
        <v>3.8693536260649912</v>
      </c>
      <c r="S75" s="75">
        <f>P75*'Gás fiscal'!H8</f>
        <v>848.26952382443858</v>
      </c>
      <c r="T75" s="104">
        <f>Q75*'Volumes de água'!$C$10</f>
        <v>775.66160850533583</v>
      </c>
      <c r="U75" s="181" t="s">
        <v>107</v>
      </c>
      <c r="V75" s="182"/>
      <c r="W75" s="183"/>
    </row>
    <row r="76" spans="1:23" x14ac:dyDescent="0.25">
      <c r="A76" s="42">
        <v>7</v>
      </c>
      <c r="B76" s="16" t="s">
        <v>115</v>
      </c>
      <c r="C76" s="16">
        <v>24</v>
      </c>
      <c r="D76" s="150">
        <v>24</v>
      </c>
      <c r="E76" s="150">
        <v>24</v>
      </c>
      <c r="F76" s="43">
        <f t="shared" si="18"/>
        <v>24</v>
      </c>
      <c r="G76" s="43">
        <f t="shared" si="19"/>
        <v>24</v>
      </c>
      <c r="H76" s="43">
        <f t="shared" si="20"/>
        <v>24</v>
      </c>
      <c r="I76" s="129">
        <v>7.2</v>
      </c>
      <c r="J76" s="129">
        <v>785.45500000000004</v>
      </c>
      <c r="K76" s="129">
        <v>477.83199999999999</v>
      </c>
      <c r="L76" s="73">
        <f t="shared" si="21"/>
        <v>7.2</v>
      </c>
      <c r="M76" s="73">
        <f t="shared" si="22"/>
        <v>785.45500000000004</v>
      </c>
      <c r="N76" s="73">
        <f t="shared" si="23"/>
        <v>477.83199999999999</v>
      </c>
      <c r="O76" s="72">
        <f t="shared" si="24"/>
        <v>0.30698388334612431</v>
      </c>
      <c r="P76" s="72">
        <f t="shared" si="25"/>
        <v>0.47310068255685367</v>
      </c>
      <c r="Q76" s="72">
        <f t="shared" si="26"/>
        <v>0.47939530809971315</v>
      </c>
      <c r="R76" s="75">
        <f>IFERROR(O76*'Fechamento fiscal'!AN12,"")</f>
        <v>6.0143646718850006</v>
      </c>
      <c r="S76" s="75">
        <f>P76*'Gás fiscal'!H9</f>
        <v>968.91019787643631</v>
      </c>
      <c r="T76" s="104">
        <f>Q76*'Volumes de água'!$C$11</f>
        <v>792.9198395969255</v>
      </c>
      <c r="U76" s="181" t="s">
        <v>107</v>
      </c>
      <c r="V76" s="182"/>
      <c r="W76" s="183"/>
    </row>
    <row r="77" spans="1:23" x14ac:dyDescent="0.25">
      <c r="A77" s="42">
        <v>8</v>
      </c>
      <c r="B77" s="16" t="s">
        <v>115</v>
      </c>
      <c r="C77" s="16">
        <v>24</v>
      </c>
      <c r="D77" s="150">
        <v>24</v>
      </c>
      <c r="E77" s="150">
        <v>24</v>
      </c>
      <c r="F77" s="43">
        <f t="shared" si="18"/>
        <v>24</v>
      </c>
      <c r="G77" s="43">
        <f t="shared" si="19"/>
        <v>24</v>
      </c>
      <c r="H77" s="43">
        <f t="shared" si="20"/>
        <v>24</v>
      </c>
      <c r="I77" s="129">
        <v>7.2</v>
      </c>
      <c r="J77" s="129">
        <v>785.45500000000004</v>
      </c>
      <c r="K77" s="129">
        <v>477.83199999999999</v>
      </c>
      <c r="L77" s="73">
        <f t="shared" si="21"/>
        <v>7.2</v>
      </c>
      <c r="M77" s="73">
        <f t="shared" si="22"/>
        <v>785.45500000000004</v>
      </c>
      <c r="N77" s="73">
        <f t="shared" si="23"/>
        <v>477.83199999999999</v>
      </c>
      <c r="O77" s="72">
        <f t="shared" si="24"/>
        <v>0.30698388334612431</v>
      </c>
      <c r="P77" s="72">
        <f t="shared" si="25"/>
        <v>0.47310068255685367</v>
      </c>
      <c r="Q77" s="72">
        <f t="shared" si="26"/>
        <v>0.47939530809971315</v>
      </c>
      <c r="R77" s="75">
        <f>IFERROR(O77*'Fechamento fiscal'!AN13,"")</f>
        <v>7.1450300244692917</v>
      </c>
      <c r="S77" s="75">
        <f>P77*'Gás fiscal'!H10</f>
        <v>1020.9512729576902</v>
      </c>
      <c r="T77" s="104">
        <f>Q77*'Volumes de água'!$C$12</f>
        <v>397.4187104146622</v>
      </c>
      <c r="U77" s="181" t="s">
        <v>107</v>
      </c>
      <c r="V77" s="182"/>
      <c r="W77" s="183"/>
    </row>
    <row r="78" spans="1:23" x14ac:dyDescent="0.25">
      <c r="A78" s="42">
        <v>9</v>
      </c>
      <c r="B78" s="16" t="s">
        <v>115</v>
      </c>
      <c r="C78" s="16">
        <v>24</v>
      </c>
      <c r="D78" s="150">
        <v>24</v>
      </c>
      <c r="E78" s="150">
        <v>24</v>
      </c>
      <c r="F78" s="43">
        <f t="shared" si="18"/>
        <v>24</v>
      </c>
      <c r="G78" s="43">
        <f t="shared" si="19"/>
        <v>24</v>
      </c>
      <c r="H78" s="43">
        <f t="shared" si="20"/>
        <v>24</v>
      </c>
      <c r="I78" s="129">
        <v>7.2</v>
      </c>
      <c r="J78" s="129">
        <v>785.45500000000004</v>
      </c>
      <c r="K78" s="129">
        <v>477.83199999999999</v>
      </c>
      <c r="L78" s="73">
        <f t="shared" si="21"/>
        <v>7.2</v>
      </c>
      <c r="M78" s="73">
        <f t="shared" si="22"/>
        <v>785.45500000000004</v>
      </c>
      <c r="N78" s="73">
        <f t="shared" si="23"/>
        <v>477.83199999999999</v>
      </c>
      <c r="O78" s="72">
        <f t="shared" si="24"/>
        <v>0.30698388334612431</v>
      </c>
      <c r="P78" s="72">
        <f t="shared" si="25"/>
        <v>0.47310068255685367</v>
      </c>
      <c r="Q78" s="72">
        <f t="shared" si="26"/>
        <v>0.47939530809971315</v>
      </c>
      <c r="R78" s="75">
        <f>IFERROR(O78*'Fechamento fiscal'!AN14,"")</f>
        <v>0.11806748420397693</v>
      </c>
      <c r="S78" s="75">
        <f>P78*'Gás fiscal'!H11</f>
        <v>760.27279686886379</v>
      </c>
      <c r="T78" s="104">
        <f>Q78*'Volumes de água'!$C$13</f>
        <v>807.78109414801668</v>
      </c>
      <c r="U78" s="181" t="s">
        <v>107</v>
      </c>
      <c r="V78" s="182"/>
      <c r="W78" s="183"/>
    </row>
    <row r="79" spans="1:23" x14ac:dyDescent="0.25">
      <c r="A79" s="42">
        <v>10</v>
      </c>
      <c r="B79" s="16" t="s">
        <v>115</v>
      </c>
      <c r="C79" s="16">
        <v>24</v>
      </c>
      <c r="D79" s="150">
        <v>24</v>
      </c>
      <c r="E79" s="150">
        <v>24</v>
      </c>
      <c r="F79" s="43">
        <f t="shared" si="18"/>
        <v>24</v>
      </c>
      <c r="G79" s="43">
        <f t="shared" si="19"/>
        <v>24</v>
      </c>
      <c r="H79" s="43">
        <f t="shared" si="20"/>
        <v>24</v>
      </c>
      <c r="I79" s="129">
        <v>7.2</v>
      </c>
      <c r="J79" s="129">
        <v>785.45500000000004</v>
      </c>
      <c r="K79" s="129">
        <v>477.83199999999999</v>
      </c>
      <c r="L79" s="73">
        <f t="shared" si="21"/>
        <v>7.2</v>
      </c>
      <c r="M79" s="73">
        <f t="shared" si="22"/>
        <v>785.45500000000004</v>
      </c>
      <c r="N79" s="73">
        <f t="shared" si="23"/>
        <v>477.83199999999999</v>
      </c>
      <c r="O79" s="72">
        <f t="shared" si="24"/>
        <v>0.30698388334612431</v>
      </c>
      <c r="P79" s="72">
        <f t="shared" si="25"/>
        <v>0.47310068255685367</v>
      </c>
      <c r="Q79" s="72">
        <f t="shared" si="26"/>
        <v>0.47939530809971315</v>
      </c>
      <c r="R79" s="75">
        <f>IFERROR(O79*'Fechamento fiscal'!AN15,"")</f>
        <v>0.41952188344185798</v>
      </c>
      <c r="S79" s="75">
        <f>P79*'Gás fiscal'!H12</f>
        <v>756.48799140840902</v>
      </c>
      <c r="T79" s="104">
        <f>Q79*'Volumes de água'!$C$14</f>
        <v>823.60113931530714</v>
      </c>
      <c r="U79" s="181" t="s">
        <v>107</v>
      </c>
      <c r="V79" s="182"/>
      <c r="W79" s="183"/>
    </row>
    <row r="80" spans="1:23" x14ac:dyDescent="0.25">
      <c r="A80" s="42">
        <v>11</v>
      </c>
      <c r="B80" s="16" t="s">
        <v>115</v>
      </c>
      <c r="C80" s="16">
        <v>24</v>
      </c>
      <c r="D80" s="150">
        <v>24</v>
      </c>
      <c r="E80" s="150">
        <v>24</v>
      </c>
      <c r="F80" s="43">
        <f t="shared" si="18"/>
        <v>24</v>
      </c>
      <c r="G80" s="43">
        <f t="shared" si="19"/>
        <v>24</v>
      </c>
      <c r="H80" s="43">
        <f t="shared" si="20"/>
        <v>24</v>
      </c>
      <c r="I80" s="129">
        <v>7.2</v>
      </c>
      <c r="J80" s="129">
        <v>785.45500000000004</v>
      </c>
      <c r="K80" s="129">
        <v>477.83199999999999</v>
      </c>
      <c r="L80" s="73">
        <f t="shared" si="21"/>
        <v>7.2</v>
      </c>
      <c r="M80" s="73">
        <f t="shared" si="22"/>
        <v>785.45500000000004</v>
      </c>
      <c r="N80" s="73">
        <f t="shared" si="23"/>
        <v>477.83199999999999</v>
      </c>
      <c r="O80" s="72">
        <f t="shared" si="24"/>
        <v>0.30698388334612431</v>
      </c>
      <c r="P80" s="72">
        <f t="shared" si="25"/>
        <v>0.47310068255685367</v>
      </c>
      <c r="Q80" s="72">
        <f t="shared" si="26"/>
        <v>0.47939530809971315</v>
      </c>
      <c r="R80" s="75">
        <f>IFERROR(O80*'Fechamento fiscal'!AN16,"")</f>
        <v>0.36847152776650788</v>
      </c>
      <c r="S80" s="75">
        <f>P80*'Gás fiscal'!H13</f>
        <v>754.59558867818157</v>
      </c>
      <c r="T80" s="104">
        <f>Q80*'Volumes de água'!$C$15</f>
        <v>823.60113931530714</v>
      </c>
      <c r="U80" s="181" t="s">
        <v>107</v>
      </c>
      <c r="V80" s="182"/>
      <c r="W80" s="183"/>
    </row>
    <row r="81" spans="1:23" x14ac:dyDescent="0.25">
      <c r="A81" s="42">
        <v>12</v>
      </c>
      <c r="B81" s="16" t="s">
        <v>115</v>
      </c>
      <c r="C81" s="16">
        <v>24</v>
      </c>
      <c r="D81" s="150">
        <v>24</v>
      </c>
      <c r="E81" s="150">
        <v>24</v>
      </c>
      <c r="F81" s="43">
        <f t="shared" si="18"/>
        <v>24</v>
      </c>
      <c r="G81" s="43">
        <f t="shared" si="19"/>
        <v>24</v>
      </c>
      <c r="H81" s="43">
        <f t="shared" si="20"/>
        <v>24</v>
      </c>
      <c r="I81" s="129">
        <v>7.2</v>
      </c>
      <c r="J81" s="129">
        <v>785.45500000000004</v>
      </c>
      <c r="K81" s="129">
        <v>477.83199999999999</v>
      </c>
      <c r="L81" s="73">
        <f t="shared" si="21"/>
        <v>7.2</v>
      </c>
      <c r="M81" s="73">
        <f t="shared" si="22"/>
        <v>785.45500000000004</v>
      </c>
      <c r="N81" s="73">
        <f t="shared" si="23"/>
        <v>477.83199999999999</v>
      </c>
      <c r="O81" s="72">
        <f t="shared" si="24"/>
        <v>0.30698388334612431</v>
      </c>
      <c r="P81" s="72">
        <f t="shared" si="25"/>
        <v>0.47310068255685367</v>
      </c>
      <c r="Q81" s="72">
        <f t="shared" si="26"/>
        <v>0.47939530809971315</v>
      </c>
      <c r="R81" s="75">
        <f>IFERROR(O81*'Fechamento fiscal'!AN17,"")</f>
        <v>0.66097206588181023</v>
      </c>
      <c r="S81" s="75">
        <f>P81*'Gás fiscal'!H14</f>
        <v>761.69209891653441</v>
      </c>
      <c r="T81" s="104">
        <f>Q81*'Volumes de água'!$C$16</f>
        <v>823.12174400720744</v>
      </c>
      <c r="U81" s="181" t="s">
        <v>107</v>
      </c>
      <c r="V81" s="182"/>
      <c r="W81" s="183"/>
    </row>
    <row r="82" spans="1:23" x14ac:dyDescent="0.25">
      <c r="A82" s="42">
        <v>13</v>
      </c>
      <c r="B82" s="16" t="s">
        <v>115</v>
      </c>
      <c r="C82" s="16">
        <v>24</v>
      </c>
      <c r="D82" s="150">
        <v>24</v>
      </c>
      <c r="E82" s="150">
        <v>24</v>
      </c>
      <c r="F82" s="43">
        <f t="shared" si="18"/>
        <v>24</v>
      </c>
      <c r="G82" s="43">
        <f t="shared" si="19"/>
        <v>24</v>
      </c>
      <c r="H82" s="43">
        <f t="shared" si="20"/>
        <v>24</v>
      </c>
      <c r="I82" s="129">
        <v>7.2</v>
      </c>
      <c r="J82" s="129">
        <v>785.45500000000004</v>
      </c>
      <c r="K82" s="129">
        <v>477.83199999999999</v>
      </c>
      <c r="L82" s="73">
        <f t="shared" si="21"/>
        <v>7.2</v>
      </c>
      <c r="M82" s="73">
        <f t="shared" si="22"/>
        <v>785.45500000000004</v>
      </c>
      <c r="N82" s="73">
        <f t="shared" si="23"/>
        <v>477.83199999999999</v>
      </c>
      <c r="O82" s="72">
        <f t="shared" si="24"/>
        <v>0.30698388334612431</v>
      </c>
      <c r="P82" s="72">
        <f t="shared" si="25"/>
        <v>0.47310068255685367</v>
      </c>
      <c r="Q82" s="72">
        <f t="shared" si="26"/>
        <v>0.47939530809971315</v>
      </c>
      <c r="R82" s="75">
        <f>IFERROR(O82*'Fechamento fiscal'!AN18,"")</f>
        <v>0.41584583979476547</v>
      </c>
      <c r="S82" s="75">
        <f>P82*'Gás fiscal'!H15</f>
        <v>802.85185829898069</v>
      </c>
      <c r="T82" s="104">
        <f>Q82*'Volumes de água'!$C$17</f>
        <v>779.01737566203383</v>
      </c>
      <c r="U82" s="181" t="s">
        <v>107</v>
      </c>
      <c r="V82" s="182"/>
      <c r="W82" s="183"/>
    </row>
    <row r="83" spans="1:23" x14ac:dyDescent="0.25">
      <c r="A83" s="42">
        <v>14</v>
      </c>
      <c r="B83" s="16" t="s">
        <v>115</v>
      </c>
      <c r="C83" s="16">
        <v>24</v>
      </c>
      <c r="D83" s="150">
        <v>22.37</v>
      </c>
      <c r="E83" s="150">
        <v>22.37</v>
      </c>
      <c r="F83" s="43">
        <f t="shared" si="18"/>
        <v>22.37</v>
      </c>
      <c r="G83" s="43">
        <f t="shared" si="19"/>
        <v>22.37</v>
      </c>
      <c r="H83" s="43">
        <f t="shared" si="20"/>
        <v>22.37</v>
      </c>
      <c r="I83" s="129">
        <v>7.2</v>
      </c>
      <c r="J83" s="129">
        <v>785.45500000000004</v>
      </c>
      <c r="K83" s="129">
        <v>477.83199999999999</v>
      </c>
      <c r="L83" s="73">
        <f t="shared" si="21"/>
        <v>6.7110000000000003</v>
      </c>
      <c r="M83" s="73">
        <f t="shared" si="22"/>
        <v>732.10951458333341</v>
      </c>
      <c r="N83" s="73">
        <f t="shared" si="23"/>
        <v>445.37924333333336</v>
      </c>
      <c r="O83" s="72">
        <f t="shared" si="24"/>
        <v>0.30698388334612431</v>
      </c>
      <c r="P83" s="72">
        <f t="shared" si="25"/>
        <v>0.47310068255685367</v>
      </c>
      <c r="Q83" s="72">
        <f t="shared" si="26"/>
        <v>0.4793953080997132</v>
      </c>
      <c r="R83" s="75">
        <f>IFERROR(O83*'Fechamento fiscal'!AN19,"")</f>
        <v>0.66437985970618008</v>
      </c>
      <c r="S83" s="75">
        <f>P83*'Gás fiscal'!H16</f>
        <v>791.49744191761624</v>
      </c>
      <c r="T83" s="104">
        <f>Q83*'Volumes de água'!$C$18</f>
        <v>716.21659030097157</v>
      </c>
      <c r="U83" s="181" t="s">
        <v>107</v>
      </c>
      <c r="V83" s="182"/>
      <c r="W83" s="183"/>
    </row>
    <row r="84" spans="1:23" x14ac:dyDescent="0.25">
      <c r="A84" s="42">
        <v>15</v>
      </c>
      <c r="B84" s="16" t="s">
        <v>115</v>
      </c>
      <c r="C84" s="16">
        <v>24</v>
      </c>
      <c r="D84" s="150">
        <v>24</v>
      </c>
      <c r="E84" s="150">
        <v>24</v>
      </c>
      <c r="F84" s="43">
        <f t="shared" si="18"/>
        <v>24</v>
      </c>
      <c r="G84" s="43">
        <f t="shared" si="19"/>
        <v>24</v>
      </c>
      <c r="H84" s="43">
        <f t="shared" si="20"/>
        <v>24</v>
      </c>
      <c r="I84" s="129">
        <v>7.2</v>
      </c>
      <c r="J84" s="129">
        <v>785.45500000000004</v>
      </c>
      <c r="K84" s="129">
        <v>477.83199999999999</v>
      </c>
      <c r="L84" s="73">
        <f t="shared" si="21"/>
        <v>7.2</v>
      </c>
      <c r="M84" s="73">
        <f t="shared" si="22"/>
        <v>785.45500000000004</v>
      </c>
      <c r="N84" s="73">
        <f t="shared" si="23"/>
        <v>477.83199999999999</v>
      </c>
      <c r="O84" s="72">
        <f t="shared" si="24"/>
        <v>0.30698388334612431</v>
      </c>
      <c r="P84" s="72">
        <f t="shared" si="25"/>
        <v>0.47310068255685367</v>
      </c>
      <c r="Q84" s="72">
        <f t="shared" si="26"/>
        <v>0.47939530809971315</v>
      </c>
      <c r="R84" s="75">
        <f>IFERROR(O84*'Fechamento fiscal'!AN20,"")</f>
        <v>-6.97257794682465E-5</v>
      </c>
      <c r="S84" s="75">
        <f>P84*'Gás fiscal'!H17</f>
        <v>849.68882587210919</v>
      </c>
      <c r="T84" s="104">
        <f>Q84*'Volumes de água'!$C$19</f>
        <v>776.14100381343553</v>
      </c>
      <c r="U84" s="181" t="s">
        <v>107</v>
      </c>
      <c r="V84" s="182"/>
      <c r="W84" s="183"/>
    </row>
    <row r="85" spans="1:23" x14ac:dyDescent="0.25">
      <c r="A85" s="42">
        <v>16</v>
      </c>
      <c r="B85" s="16" t="s">
        <v>115</v>
      </c>
      <c r="C85" s="16">
        <v>24</v>
      </c>
      <c r="D85" s="150">
        <v>24</v>
      </c>
      <c r="E85" s="150">
        <v>24</v>
      </c>
      <c r="F85" s="43">
        <f t="shared" si="18"/>
        <v>24</v>
      </c>
      <c r="G85" s="43">
        <f t="shared" si="19"/>
        <v>24</v>
      </c>
      <c r="H85" s="43">
        <f t="shared" si="20"/>
        <v>24</v>
      </c>
      <c r="I85" s="129">
        <v>7.2</v>
      </c>
      <c r="J85" s="129">
        <v>785.45500000000004</v>
      </c>
      <c r="K85" s="129">
        <v>477.83199999999999</v>
      </c>
      <c r="L85" s="73">
        <f t="shared" si="21"/>
        <v>7.2</v>
      </c>
      <c r="M85" s="73">
        <f t="shared" si="22"/>
        <v>785.45500000000004</v>
      </c>
      <c r="N85" s="73">
        <f t="shared" si="23"/>
        <v>477.83199999999999</v>
      </c>
      <c r="O85" s="72">
        <f t="shared" si="24"/>
        <v>0.30698388334612431</v>
      </c>
      <c r="P85" s="72">
        <f t="shared" si="25"/>
        <v>0.47310068255685367</v>
      </c>
      <c r="Q85" s="72">
        <f t="shared" si="26"/>
        <v>0.47939530809971315</v>
      </c>
      <c r="R85" s="75">
        <f>IFERROR(O85*'Fechamento fiscal'!AN21,"")</f>
        <v>-8.0261961602456716E-2</v>
      </c>
      <c r="S85" s="75">
        <f>P85*'Gás fiscal'!H18</f>
        <v>881.85967228597519</v>
      </c>
      <c r="T85" s="104">
        <f>Q85*'Volumes de água'!$C$20</f>
        <v>761.27974926234447</v>
      </c>
      <c r="U85" s="181" t="s">
        <v>107</v>
      </c>
      <c r="V85" s="182"/>
      <c r="W85" s="183"/>
    </row>
    <row r="86" spans="1:23" x14ac:dyDescent="0.25">
      <c r="A86" s="42">
        <v>17</v>
      </c>
      <c r="B86" s="16" t="s">
        <v>115</v>
      </c>
      <c r="C86" s="16">
        <v>24</v>
      </c>
      <c r="D86" s="150">
        <v>24</v>
      </c>
      <c r="E86" s="150">
        <v>24</v>
      </c>
      <c r="F86" s="43">
        <f t="shared" si="18"/>
        <v>24</v>
      </c>
      <c r="G86" s="43">
        <f t="shared" si="19"/>
        <v>24</v>
      </c>
      <c r="H86" s="43">
        <f t="shared" si="20"/>
        <v>24</v>
      </c>
      <c r="I86" s="129">
        <v>7.2</v>
      </c>
      <c r="J86" s="129">
        <v>785.45500000000004</v>
      </c>
      <c r="K86" s="129">
        <v>477.83199999999999</v>
      </c>
      <c r="L86" s="73">
        <f t="shared" si="21"/>
        <v>7.2</v>
      </c>
      <c r="M86" s="73">
        <f t="shared" si="22"/>
        <v>785.45500000000004</v>
      </c>
      <c r="N86" s="73">
        <f t="shared" si="23"/>
        <v>477.83199999999999</v>
      </c>
      <c r="O86" s="72">
        <f t="shared" si="24"/>
        <v>0.30698388334612431</v>
      </c>
      <c r="P86" s="72">
        <f t="shared" si="25"/>
        <v>0.47310068255685367</v>
      </c>
      <c r="Q86" s="72">
        <f t="shared" si="26"/>
        <v>0.47939530809971315</v>
      </c>
      <c r="R86" s="75">
        <f>IFERROR(O86*'Fechamento fiscal'!AN22,"")</f>
        <v>-1.8831992376296767E-4</v>
      </c>
      <c r="S86" s="75">
        <f>P86*'Gás fiscal'!H19</f>
        <v>885.64447774643008</v>
      </c>
      <c r="T86" s="104">
        <f>Q86*'Volumes de água'!$C$21</f>
        <v>814.49262846141266</v>
      </c>
      <c r="U86" s="181" t="s">
        <v>110</v>
      </c>
      <c r="V86" s="182"/>
      <c r="W86" s="183"/>
    </row>
    <row r="87" spans="1:23" x14ac:dyDescent="0.25">
      <c r="A87" s="42">
        <v>18</v>
      </c>
      <c r="B87" s="16" t="s">
        <v>115</v>
      </c>
      <c r="C87" s="16">
        <v>24</v>
      </c>
      <c r="D87" s="150">
        <v>22.9</v>
      </c>
      <c r="E87" s="150">
        <v>22.9</v>
      </c>
      <c r="F87" s="43">
        <f t="shared" si="18"/>
        <v>22.9</v>
      </c>
      <c r="G87" s="43">
        <f t="shared" si="19"/>
        <v>22.9</v>
      </c>
      <c r="H87" s="43">
        <f t="shared" si="20"/>
        <v>22.9</v>
      </c>
      <c r="I87" s="129">
        <v>7.2</v>
      </c>
      <c r="J87" s="129">
        <v>785.45500000000004</v>
      </c>
      <c r="K87" s="129">
        <v>477.83199999999999</v>
      </c>
      <c r="L87" s="73">
        <f t="shared" si="21"/>
        <v>6.87</v>
      </c>
      <c r="M87" s="73">
        <f t="shared" si="22"/>
        <v>749.4549791666667</v>
      </c>
      <c r="N87" s="73">
        <f t="shared" si="23"/>
        <v>455.93136666666663</v>
      </c>
      <c r="O87" s="72">
        <f t="shared" si="24"/>
        <v>0.30698388334612436</v>
      </c>
      <c r="P87" s="72">
        <f t="shared" si="25"/>
        <v>0.47310068255685367</v>
      </c>
      <c r="Q87" s="72">
        <f t="shared" si="26"/>
        <v>0.4793953080997132</v>
      </c>
      <c r="R87" s="75">
        <f>IFERROR(O87*'Fechamento fiscal'!AN23,"")</f>
        <v>-1.9359294664408395E-2</v>
      </c>
      <c r="S87" s="75">
        <f>P87*'Gás fiscal'!H20</f>
        <v>847.79642314188175</v>
      </c>
      <c r="T87" s="104">
        <f>Q87*'Volumes de água'!$C$22</f>
        <v>788.12588651592853</v>
      </c>
      <c r="U87" s="181" t="s">
        <v>110</v>
      </c>
      <c r="V87" s="182"/>
      <c r="W87" s="183"/>
    </row>
    <row r="88" spans="1:23" x14ac:dyDescent="0.25">
      <c r="A88" s="42">
        <v>19</v>
      </c>
      <c r="B88" s="16" t="s">
        <v>115</v>
      </c>
      <c r="C88" s="16">
        <v>24</v>
      </c>
      <c r="D88" s="150">
        <v>10</v>
      </c>
      <c r="E88" s="150">
        <v>10</v>
      </c>
      <c r="F88" s="43">
        <f t="shared" si="18"/>
        <v>10</v>
      </c>
      <c r="G88" s="43">
        <f t="shared" si="19"/>
        <v>10</v>
      </c>
      <c r="H88" s="43">
        <f t="shared" si="20"/>
        <v>10</v>
      </c>
      <c r="I88" s="129">
        <v>7.2</v>
      </c>
      <c r="J88" s="129">
        <v>785.45500000000004</v>
      </c>
      <c r="K88" s="129">
        <v>477.83199999999999</v>
      </c>
      <c r="L88" s="73">
        <f t="shared" si="21"/>
        <v>3</v>
      </c>
      <c r="M88" s="73">
        <f t="shared" si="22"/>
        <v>327.27291666666667</v>
      </c>
      <c r="N88" s="73">
        <f t="shared" si="23"/>
        <v>199.09666666666666</v>
      </c>
      <c r="O88" s="72">
        <f t="shared" si="24"/>
        <v>0.30698388334612431</v>
      </c>
      <c r="P88" s="72">
        <f t="shared" si="25"/>
        <v>0.47310068255685356</v>
      </c>
      <c r="Q88" s="72">
        <f t="shared" si="26"/>
        <v>0.47939530809971315</v>
      </c>
      <c r="R88" s="75">
        <f>IFERROR(O88*'Fechamento fiscal'!AN24,"")</f>
        <v>4.1941930062557082</v>
      </c>
      <c r="S88" s="75">
        <f>P88*'Gás fiscal'!H21</f>
        <v>319.81606140843303</v>
      </c>
      <c r="T88" s="104">
        <f>Q88*'Volumes de água'!$C$23</f>
        <v>315.92150803771096</v>
      </c>
      <c r="U88" s="181" t="s">
        <v>110</v>
      </c>
      <c r="V88" s="182"/>
      <c r="W88" s="183"/>
    </row>
    <row r="89" spans="1:23" x14ac:dyDescent="0.25">
      <c r="A89" s="42">
        <v>20</v>
      </c>
      <c r="B89" s="16" t="s">
        <v>115</v>
      </c>
      <c r="C89" s="16">
        <v>24</v>
      </c>
      <c r="D89" s="150">
        <v>24</v>
      </c>
      <c r="E89" s="150">
        <v>24</v>
      </c>
      <c r="F89" s="43">
        <f t="shared" si="18"/>
        <v>24</v>
      </c>
      <c r="G89" s="43">
        <f t="shared" si="19"/>
        <v>24</v>
      </c>
      <c r="H89" s="43">
        <f t="shared" si="20"/>
        <v>24</v>
      </c>
      <c r="I89" s="129">
        <v>7.2</v>
      </c>
      <c r="J89" s="129">
        <v>785.45500000000004</v>
      </c>
      <c r="K89" s="129">
        <v>477.83199999999999</v>
      </c>
      <c r="L89" s="73">
        <f t="shared" si="21"/>
        <v>7.2</v>
      </c>
      <c r="M89" s="73">
        <f t="shared" si="22"/>
        <v>785.45500000000004</v>
      </c>
      <c r="N89" s="73">
        <f t="shared" si="23"/>
        <v>477.83199999999999</v>
      </c>
      <c r="O89" s="72">
        <f t="shared" si="24"/>
        <v>0.30698388334612431</v>
      </c>
      <c r="P89" s="72">
        <f t="shared" si="25"/>
        <v>0.47310068255685367</v>
      </c>
      <c r="Q89" s="72">
        <f t="shared" si="26"/>
        <v>0.47939530809971315</v>
      </c>
      <c r="R89" s="75">
        <f>IFERROR(O89*'Fechamento fiscal'!AN25,"")</f>
        <v>6.6889122621416597</v>
      </c>
      <c r="S89" s="75">
        <f>P89*'Gás fiscal'!H22</f>
        <v>864.35494703137169</v>
      </c>
      <c r="T89" s="104">
        <f>Q89*'Volumes de água'!$C$24</f>
        <v>812.09565192091407</v>
      </c>
      <c r="U89" s="181" t="s">
        <v>110</v>
      </c>
      <c r="V89" s="182"/>
      <c r="W89" s="183"/>
    </row>
    <row r="90" spans="1:23" x14ac:dyDescent="0.25">
      <c r="A90" s="42">
        <v>21</v>
      </c>
      <c r="B90" s="16" t="s">
        <v>115</v>
      </c>
      <c r="C90" s="16">
        <v>24</v>
      </c>
      <c r="D90" s="150">
        <v>24</v>
      </c>
      <c r="E90" s="150">
        <v>24</v>
      </c>
      <c r="F90" s="43">
        <f t="shared" si="18"/>
        <v>24</v>
      </c>
      <c r="G90" s="43">
        <f t="shared" si="19"/>
        <v>24</v>
      </c>
      <c r="H90" s="43">
        <f t="shared" si="20"/>
        <v>24</v>
      </c>
      <c r="I90" s="129">
        <v>7.2</v>
      </c>
      <c r="J90" s="129">
        <v>785.45500000000004</v>
      </c>
      <c r="K90" s="129">
        <v>477.83199999999999</v>
      </c>
      <c r="L90" s="73">
        <f t="shared" si="21"/>
        <v>7.2</v>
      </c>
      <c r="M90" s="73">
        <f t="shared" si="22"/>
        <v>785.45500000000004</v>
      </c>
      <c r="N90" s="73">
        <f t="shared" si="23"/>
        <v>477.83199999999999</v>
      </c>
      <c r="O90" s="72">
        <f t="shared" si="24"/>
        <v>0.30698388334612431</v>
      </c>
      <c r="P90" s="72">
        <f t="shared" si="25"/>
        <v>0.47310068255685367</v>
      </c>
      <c r="Q90" s="72">
        <f t="shared" si="26"/>
        <v>0.47939530809971315</v>
      </c>
      <c r="R90" s="75">
        <f>IFERROR(O90*'Fechamento fiscal'!AN26,"")</f>
        <v>6.6099700341178309</v>
      </c>
      <c r="S90" s="75">
        <f>P90*'Gás fiscal'!H23</f>
        <v>844.4847183639838</v>
      </c>
      <c r="T90" s="104">
        <f>Q90*'Volumes de água'!$C$25</f>
        <v>384.95443240406968</v>
      </c>
      <c r="U90" s="181" t="s">
        <v>110</v>
      </c>
      <c r="V90" s="182"/>
      <c r="W90" s="183"/>
    </row>
    <row r="91" spans="1:23" x14ac:dyDescent="0.25">
      <c r="A91" s="42">
        <v>22</v>
      </c>
      <c r="B91" s="16" t="s">
        <v>115</v>
      </c>
      <c r="C91" s="16">
        <v>24</v>
      </c>
      <c r="D91" s="150">
        <v>24</v>
      </c>
      <c r="E91" s="150">
        <v>24</v>
      </c>
      <c r="F91" s="43">
        <f t="shared" si="18"/>
        <v>24</v>
      </c>
      <c r="G91" s="43">
        <f t="shared" si="19"/>
        <v>24</v>
      </c>
      <c r="H91" s="43">
        <f t="shared" si="20"/>
        <v>24</v>
      </c>
      <c r="I91" s="129">
        <v>7.2</v>
      </c>
      <c r="J91" s="129">
        <v>785.45500000000004</v>
      </c>
      <c r="K91" s="129">
        <v>477.83199999999999</v>
      </c>
      <c r="L91" s="73">
        <f t="shared" si="21"/>
        <v>7.2</v>
      </c>
      <c r="M91" s="73">
        <f t="shared" si="22"/>
        <v>785.45500000000004</v>
      </c>
      <c r="N91" s="73">
        <f t="shared" si="23"/>
        <v>477.83199999999999</v>
      </c>
      <c r="O91" s="72">
        <f t="shared" si="24"/>
        <v>0.3160574756372363</v>
      </c>
      <c r="P91" s="72">
        <f t="shared" si="25"/>
        <v>0.4890648465535215</v>
      </c>
      <c r="Q91" s="72">
        <f t="shared" si="26"/>
        <v>0.49663114424689236</v>
      </c>
      <c r="R91" s="75">
        <f>IFERROR(O91*'Fechamento fiscal'!AN27,"")</f>
        <v>7.3962257741889559</v>
      </c>
      <c r="S91" s="75">
        <f>P91*'Gás fiscal'!H24</f>
        <v>937.04824599654717</v>
      </c>
      <c r="T91" s="104">
        <f>Q91*'Volumes de água'!$C$26</f>
        <v>778.22100303488037</v>
      </c>
      <c r="U91" s="181" t="s">
        <v>110</v>
      </c>
      <c r="V91" s="182"/>
      <c r="W91" s="183"/>
    </row>
    <row r="92" spans="1:23" x14ac:dyDescent="0.25">
      <c r="A92" s="42">
        <v>23</v>
      </c>
      <c r="B92" s="16" t="s">
        <v>115</v>
      </c>
      <c r="C92" s="16">
        <v>24</v>
      </c>
      <c r="D92" s="150">
        <v>24</v>
      </c>
      <c r="E92" s="150">
        <v>24</v>
      </c>
      <c r="F92" s="43">
        <f t="shared" si="18"/>
        <v>24</v>
      </c>
      <c r="G92" s="43">
        <f t="shared" si="19"/>
        <v>24</v>
      </c>
      <c r="H92" s="43">
        <f t="shared" si="20"/>
        <v>24</v>
      </c>
      <c r="I92" s="129">
        <v>7.2</v>
      </c>
      <c r="J92" s="129">
        <v>785.45500000000004</v>
      </c>
      <c r="K92" s="129">
        <v>477.83199999999999</v>
      </c>
      <c r="L92" s="73">
        <f t="shared" si="21"/>
        <v>7.2</v>
      </c>
      <c r="M92" s="73">
        <f t="shared" si="22"/>
        <v>785.45500000000004</v>
      </c>
      <c r="N92" s="73">
        <f t="shared" si="23"/>
        <v>477.83199999999999</v>
      </c>
      <c r="O92" s="72">
        <f t="shared" si="24"/>
        <v>0.30698388334612431</v>
      </c>
      <c r="P92" s="72">
        <f t="shared" si="25"/>
        <v>0.47310068255685367</v>
      </c>
      <c r="Q92" s="72">
        <f t="shared" si="26"/>
        <v>0.47939530809971315</v>
      </c>
      <c r="R92" s="75">
        <f>IFERROR(O92*'Fechamento fiscal'!AN28,"")</f>
        <v>7.3975009988552509</v>
      </c>
      <c r="S92" s="75">
        <f>P92*'Gás fiscal'!H25</f>
        <v>923.96563303353525</v>
      </c>
      <c r="T92" s="104">
        <f>Q92*'Volumes de água'!$C$27</f>
        <v>783.33193343493133</v>
      </c>
      <c r="U92" s="181" t="s">
        <v>110</v>
      </c>
      <c r="V92" s="182"/>
      <c r="W92" s="183"/>
    </row>
    <row r="93" spans="1:23" x14ac:dyDescent="0.25">
      <c r="A93" s="42">
        <v>24</v>
      </c>
      <c r="B93" s="16" t="s">
        <v>115</v>
      </c>
      <c r="C93" s="16">
        <v>24</v>
      </c>
      <c r="D93" s="150">
        <v>24</v>
      </c>
      <c r="E93" s="150">
        <v>24</v>
      </c>
      <c r="F93" s="43">
        <f t="shared" si="18"/>
        <v>24</v>
      </c>
      <c r="G93" s="43">
        <f t="shared" si="19"/>
        <v>24</v>
      </c>
      <c r="H93" s="43">
        <f t="shared" si="20"/>
        <v>24</v>
      </c>
      <c r="I93" s="129">
        <v>7.2</v>
      </c>
      <c r="J93" s="129">
        <v>785.45500000000004</v>
      </c>
      <c r="K93" s="129">
        <v>477.83199999999999</v>
      </c>
      <c r="L93" s="73">
        <f t="shared" si="21"/>
        <v>7.2</v>
      </c>
      <c r="M93" s="73">
        <f t="shared" si="22"/>
        <v>785.45500000000004</v>
      </c>
      <c r="N93" s="73">
        <f t="shared" si="23"/>
        <v>477.83199999999999</v>
      </c>
      <c r="O93" s="72">
        <f t="shared" si="24"/>
        <v>0.30698388334612431</v>
      </c>
      <c r="P93" s="72">
        <f t="shared" si="25"/>
        <v>0.47310068255685367</v>
      </c>
      <c r="Q93" s="72">
        <f t="shared" si="26"/>
        <v>0.47939530809971315</v>
      </c>
      <c r="R93" s="75">
        <f>IFERROR(O93*'Fechamento fiscal'!AN29,"")</f>
        <v>6.7173595106414021</v>
      </c>
      <c r="S93" s="75">
        <f>P93*'Gás fiscal'!H26</f>
        <v>817.99108014080002</v>
      </c>
      <c r="T93" s="104">
        <f>Q93*'Volumes de água'!$C$28</f>
        <v>753.60942433274909</v>
      </c>
      <c r="U93" s="181" t="s">
        <v>110</v>
      </c>
      <c r="V93" s="182"/>
      <c r="W93" s="183"/>
    </row>
    <row r="94" spans="1:23" x14ac:dyDescent="0.25">
      <c r="A94" s="42">
        <v>25</v>
      </c>
      <c r="B94" s="16" t="s">
        <v>115</v>
      </c>
      <c r="C94" s="16">
        <v>24</v>
      </c>
      <c r="D94" s="150">
        <v>24</v>
      </c>
      <c r="E94" s="150">
        <v>24</v>
      </c>
      <c r="F94" s="43">
        <f t="shared" si="18"/>
        <v>24</v>
      </c>
      <c r="G94" s="43">
        <f t="shared" si="19"/>
        <v>24</v>
      </c>
      <c r="H94" s="43">
        <f t="shared" si="20"/>
        <v>24</v>
      </c>
      <c r="I94" s="129">
        <v>7.2</v>
      </c>
      <c r="J94" s="129">
        <v>785.45500000000004</v>
      </c>
      <c r="K94" s="129">
        <v>477.83199999999999</v>
      </c>
      <c r="L94" s="73">
        <f t="shared" si="21"/>
        <v>7.2</v>
      </c>
      <c r="M94" s="73">
        <f t="shared" si="22"/>
        <v>785.45500000000004</v>
      </c>
      <c r="N94" s="73">
        <f t="shared" si="23"/>
        <v>477.83199999999999</v>
      </c>
      <c r="O94" s="72">
        <f t="shared" si="24"/>
        <v>0.30698388334612431</v>
      </c>
      <c r="P94" s="72">
        <f t="shared" si="25"/>
        <v>0.47310068255685367</v>
      </c>
      <c r="Q94" s="72">
        <f t="shared" si="26"/>
        <v>0.47939530809971315</v>
      </c>
      <c r="R94" s="75">
        <f>IFERROR(O94*'Fechamento fiscal'!AN30,"")</f>
        <v>7.2036610528091032</v>
      </c>
      <c r="S94" s="75">
        <f>P94*'Gás fiscal'!H27</f>
        <v>895.57959208012403</v>
      </c>
      <c r="T94" s="104">
        <f>Q94*'Volumes de água'!$C$29</f>
        <v>802.02835045082008</v>
      </c>
      <c r="U94" s="181" t="s">
        <v>110</v>
      </c>
      <c r="V94" s="182"/>
      <c r="W94" s="183"/>
    </row>
    <row r="95" spans="1:23" x14ac:dyDescent="0.25">
      <c r="A95" s="42">
        <v>26</v>
      </c>
      <c r="B95" s="16" t="s">
        <v>115</v>
      </c>
      <c r="C95" s="16">
        <v>24</v>
      </c>
      <c r="D95" s="150">
        <v>24</v>
      </c>
      <c r="E95" s="150">
        <v>24</v>
      </c>
      <c r="F95" s="43">
        <f t="shared" si="18"/>
        <v>24</v>
      </c>
      <c r="G95" s="43">
        <f t="shared" si="19"/>
        <v>24</v>
      </c>
      <c r="H95" s="43">
        <f t="shared" si="20"/>
        <v>24</v>
      </c>
      <c r="I95" s="129">
        <v>7.2</v>
      </c>
      <c r="J95" s="129">
        <v>785.45500000000004</v>
      </c>
      <c r="K95" s="129">
        <v>477.83199999999999</v>
      </c>
      <c r="L95" s="73">
        <f t="shared" si="21"/>
        <v>7.2</v>
      </c>
      <c r="M95" s="73">
        <f t="shared" si="22"/>
        <v>785.45500000000004</v>
      </c>
      <c r="N95" s="73">
        <f t="shared" si="23"/>
        <v>477.83199999999999</v>
      </c>
      <c r="O95" s="72">
        <f t="shared" si="24"/>
        <v>0.30698388334612431</v>
      </c>
      <c r="P95" s="72">
        <f t="shared" si="25"/>
        <v>0.47310068255685367</v>
      </c>
      <c r="Q95" s="72">
        <f t="shared" si="26"/>
        <v>0.47939530809971315</v>
      </c>
      <c r="R95" s="75">
        <f>IFERROR(O95*'Fechamento fiscal'!AN31,"")</f>
        <v>-5.5985975871010264E-2</v>
      </c>
      <c r="S95" s="75">
        <f>P95*'Gás fiscal'!H28</f>
        <v>912.6112166521707</v>
      </c>
      <c r="T95" s="104">
        <f>Q95*'Volumes de água'!$C$30</f>
        <v>808.73988476421607</v>
      </c>
      <c r="U95" s="181" t="s">
        <v>110</v>
      </c>
      <c r="V95" s="182"/>
      <c r="W95" s="183"/>
    </row>
    <row r="96" spans="1:23" x14ac:dyDescent="0.25">
      <c r="A96" s="42">
        <v>27</v>
      </c>
      <c r="B96" s="16" t="s">
        <v>115</v>
      </c>
      <c r="C96" s="16">
        <v>24</v>
      </c>
      <c r="D96" s="150">
        <v>24</v>
      </c>
      <c r="E96" s="150">
        <v>24</v>
      </c>
      <c r="F96" s="43">
        <f t="shared" si="18"/>
        <v>24</v>
      </c>
      <c r="G96" s="43">
        <f t="shared" si="19"/>
        <v>24</v>
      </c>
      <c r="H96" s="43">
        <f t="shared" si="20"/>
        <v>24</v>
      </c>
      <c r="I96" s="129">
        <v>7.2</v>
      </c>
      <c r="J96" s="129">
        <v>785.45500000000004</v>
      </c>
      <c r="K96" s="129">
        <v>477.83199999999999</v>
      </c>
      <c r="L96" s="73">
        <f t="shared" si="21"/>
        <v>7.2</v>
      </c>
      <c r="M96" s="73">
        <f t="shared" si="22"/>
        <v>785.45500000000004</v>
      </c>
      <c r="N96" s="73">
        <f t="shared" si="23"/>
        <v>477.83199999999999</v>
      </c>
      <c r="O96" s="72">
        <f t="shared" si="24"/>
        <v>0.30698388334612431</v>
      </c>
      <c r="P96" s="72">
        <f t="shared" si="25"/>
        <v>0.47310068255685367</v>
      </c>
      <c r="Q96" s="72">
        <f t="shared" si="26"/>
        <v>0.47939530809971315</v>
      </c>
      <c r="R96" s="75">
        <f>IFERROR(O96*'Fechamento fiscal'!AN32,"")</f>
        <v>-0.1206711783817838</v>
      </c>
      <c r="S96" s="75">
        <f>P96*'Gás fiscal'!H29</f>
        <v>860.09704088835997</v>
      </c>
      <c r="T96" s="104">
        <f>Q96*'Volumes de água'!$C$31</f>
        <v>766.55309765144136</v>
      </c>
      <c r="U96" s="181" t="s">
        <v>110</v>
      </c>
      <c r="V96" s="182"/>
      <c r="W96" s="183"/>
    </row>
    <row r="97" spans="1:23" x14ac:dyDescent="0.25">
      <c r="A97" s="42">
        <v>28</v>
      </c>
      <c r="B97" s="16" t="s">
        <v>115</v>
      </c>
      <c r="C97" s="16">
        <v>24</v>
      </c>
      <c r="D97" s="150">
        <v>24</v>
      </c>
      <c r="E97" s="150">
        <v>24</v>
      </c>
      <c r="F97" s="43">
        <f t="shared" si="18"/>
        <v>24</v>
      </c>
      <c r="G97" s="43">
        <f t="shared" si="19"/>
        <v>24</v>
      </c>
      <c r="H97" s="43">
        <f t="shared" si="20"/>
        <v>24</v>
      </c>
      <c r="I97" s="129">
        <v>7.2</v>
      </c>
      <c r="J97" s="129">
        <v>785.45500000000004</v>
      </c>
      <c r="K97" s="129">
        <v>477.83199999999999</v>
      </c>
      <c r="L97" s="73">
        <f t="shared" si="21"/>
        <v>7.2</v>
      </c>
      <c r="M97" s="73">
        <f t="shared" si="22"/>
        <v>785.45500000000004</v>
      </c>
      <c r="N97" s="73">
        <f t="shared" si="23"/>
        <v>477.83199999999999</v>
      </c>
      <c r="O97" s="72">
        <f t="shared" si="24"/>
        <v>0.30698388334612431</v>
      </c>
      <c r="P97" s="72">
        <f t="shared" si="25"/>
        <v>0.47310068255685367</v>
      </c>
      <c r="Q97" s="72">
        <f t="shared" si="26"/>
        <v>0.47939530809971315</v>
      </c>
      <c r="R97" s="75">
        <f>IFERROR(O97*'Fechamento fiscal'!AN33,"")</f>
        <v>-4.3986624953642039E-3</v>
      </c>
      <c r="S97" s="75">
        <f>P97*'Gás fiscal'!H30</f>
        <v>825.08759037915274</v>
      </c>
      <c r="T97" s="104">
        <f>Q97*'Volumes de água'!$C$32</f>
        <v>742.1039369383559</v>
      </c>
      <c r="U97" s="181" t="s">
        <v>110</v>
      </c>
      <c r="V97" s="182"/>
      <c r="W97" s="183"/>
    </row>
    <row r="98" spans="1:23" x14ac:dyDescent="0.25">
      <c r="A98" s="42">
        <v>29</v>
      </c>
      <c r="B98" s="16" t="s">
        <v>115</v>
      </c>
      <c r="C98" s="16">
        <v>24</v>
      </c>
      <c r="D98" s="150">
        <v>24</v>
      </c>
      <c r="E98" s="150">
        <v>24</v>
      </c>
      <c r="F98" s="43">
        <f t="shared" si="18"/>
        <v>24</v>
      </c>
      <c r="G98" s="43">
        <f t="shared" si="19"/>
        <v>24</v>
      </c>
      <c r="H98" s="43">
        <f t="shared" si="20"/>
        <v>24</v>
      </c>
      <c r="I98" s="129">
        <v>7.2</v>
      </c>
      <c r="J98" s="129">
        <v>785.45500000000004</v>
      </c>
      <c r="K98" s="129">
        <v>477.83199999999999</v>
      </c>
      <c r="L98" s="73">
        <f t="shared" si="21"/>
        <v>7.2</v>
      </c>
      <c r="M98" s="73">
        <f t="shared" si="22"/>
        <v>785.45500000000004</v>
      </c>
      <c r="N98" s="73">
        <f t="shared" si="23"/>
        <v>477.83199999999999</v>
      </c>
      <c r="O98" s="72">
        <f t="shared" si="24"/>
        <v>0.30698388334612431</v>
      </c>
      <c r="P98" s="72">
        <f t="shared" si="25"/>
        <v>0.47310068255685367</v>
      </c>
      <c r="Q98" s="72">
        <f t="shared" si="26"/>
        <v>0.47939530809971315</v>
      </c>
      <c r="R98" s="75">
        <f>IFERROR(O98*'Fechamento fiscal'!AN34,"")</f>
        <v>-1.0940601797082585E-2</v>
      </c>
      <c r="S98" s="75">
        <f>P98*'Gás fiscal'!H31</f>
        <v>865.30114839648536</v>
      </c>
      <c r="T98" s="104">
        <f>Q98*'Volumes de água'!$C$33</f>
        <v>760.80035395424477</v>
      </c>
      <c r="U98" s="181" t="s">
        <v>110</v>
      </c>
      <c r="V98" s="182"/>
      <c r="W98" s="183"/>
    </row>
    <row r="99" spans="1:23" x14ac:dyDescent="0.25">
      <c r="A99" s="42">
        <v>30</v>
      </c>
      <c r="B99" s="16" t="s">
        <v>115</v>
      </c>
      <c r="C99" s="16">
        <v>24</v>
      </c>
      <c r="D99" s="150">
        <v>24</v>
      </c>
      <c r="E99" s="150">
        <v>24</v>
      </c>
      <c r="F99" s="43">
        <f t="shared" si="18"/>
        <v>24</v>
      </c>
      <c r="G99" s="43">
        <f t="shared" si="19"/>
        <v>24</v>
      </c>
      <c r="H99" s="43">
        <f t="shared" si="20"/>
        <v>24</v>
      </c>
      <c r="I99" s="129">
        <v>7.2</v>
      </c>
      <c r="J99" s="129">
        <v>785.45500000000004</v>
      </c>
      <c r="K99" s="129">
        <v>477.83199999999999</v>
      </c>
      <c r="L99" s="73">
        <f t="shared" si="21"/>
        <v>7.2</v>
      </c>
      <c r="M99" s="73">
        <f t="shared" si="22"/>
        <v>785.45500000000004</v>
      </c>
      <c r="N99" s="73">
        <f t="shared" si="23"/>
        <v>477.83199999999999</v>
      </c>
      <c r="O99" s="72">
        <f t="shared" si="24"/>
        <v>0.30698388334612431</v>
      </c>
      <c r="P99" s="72">
        <f t="shared" si="25"/>
        <v>0.47310068255685367</v>
      </c>
      <c r="Q99" s="72">
        <f t="shared" si="26"/>
        <v>0.47939530809971315</v>
      </c>
      <c r="R99" s="75">
        <f>IFERROR(O99*'Fechamento fiscal'!AN35,"")</f>
        <v>6.3502735524859563E-2</v>
      </c>
      <c r="S99" s="75">
        <f>P99*'Gás fiscal'!H32</f>
        <v>905.51470641381798</v>
      </c>
      <c r="T99" s="104">
        <f>Q99*'Volumes de água'!$C$34</f>
        <v>797.234397369823</v>
      </c>
      <c r="U99" s="181" t="s">
        <v>110</v>
      </c>
      <c r="V99" s="182"/>
      <c r="W99" s="183"/>
    </row>
    <row r="100" spans="1:23" x14ac:dyDescent="0.25">
      <c r="A100" s="42">
        <v>31</v>
      </c>
      <c r="B100" s="16" t="s">
        <v>115</v>
      </c>
      <c r="C100" s="16">
        <v>24</v>
      </c>
      <c r="D100" s="150">
        <v>11.22</v>
      </c>
      <c r="E100" s="150">
        <v>11.22</v>
      </c>
      <c r="F100" s="43">
        <f>IF(OR(C100="",E100=""),0,IF(E100&gt;C100,E100,E100/C100*24))</f>
        <v>11.22</v>
      </c>
      <c r="G100" s="43">
        <f>IF(OR(C100="",D100=""),0,IF(D100&gt;C100,D100,D100/C100*24))</f>
        <v>11.22</v>
      </c>
      <c r="H100" s="43">
        <f>IF(OR(C100="",D100=""),0,IF(D100&gt;C100,D100,D100/C100*24))</f>
        <v>11.22</v>
      </c>
      <c r="I100" s="129">
        <v>7.2</v>
      </c>
      <c r="J100" s="129">
        <v>785.45500000000004</v>
      </c>
      <c r="K100" s="129">
        <v>477.83199999999999</v>
      </c>
      <c r="L100" s="73">
        <f>I100*(G100/C100)</f>
        <v>3.3660000000000001</v>
      </c>
      <c r="M100" s="73">
        <f>J100*(F100/C100)</f>
        <v>367.20021250000002</v>
      </c>
      <c r="N100" s="73">
        <f>K100*(H100/C100)</f>
        <v>223.38646</v>
      </c>
      <c r="O100" s="72">
        <f t="shared" si="24"/>
        <v>0.30698388334612431</v>
      </c>
      <c r="P100" s="72">
        <f t="shared" si="25"/>
        <v>0.47310068255685361</v>
      </c>
      <c r="Q100" s="72">
        <f t="shared" si="26"/>
        <v>0.47939530809971309</v>
      </c>
      <c r="R100" s="75">
        <f>IFERROR(O100*'Fechamento fiscal'!AN36,"")</f>
        <v>-7.6271409033348641E-4</v>
      </c>
      <c r="S100" s="75">
        <f>P100*'Gás fiscal'!H33</f>
        <v>471.68138050918304</v>
      </c>
      <c r="T100" s="104">
        <f>Q100*'Volumes de água'!$C$35</f>
        <v>442.48186937603521</v>
      </c>
      <c r="U100" s="181" t="s">
        <v>110</v>
      </c>
      <c r="V100" s="182"/>
      <c r="W100" s="183"/>
    </row>
    <row r="101" spans="1:23" x14ac:dyDescent="0.25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</row>
    <row r="102" spans="1:23" x14ac:dyDescent="0.25">
      <c r="A102" s="42">
        <v>1</v>
      </c>
      <c r="B102" s="16" t="s">
        <v>116</v>
      </c>
      <c r="C102" s="16">
        <v>24</v>
      </c>
      <c r="D102" s="150">
        <v>0</v>
      </c>
      <c r="E102" s="150">
        <v>0</v>
      </c>
      <c r="F102" s="43">
        <f>IF(OR(C102="",E102=""),0,IF(E102&gt;C102,E102,E102/C102*24))</f>
        <v>0</v>
      </c>
      <c r="G102" s="43">
        <f>IF(OR(C102="",D102=""),0,IF(D102&gt;C102,D102,D102/C102*24))</f>
        <v>0</v>
      </c>
      <c r="H102" s="43">
        <f>IF(OR(C102="",D102=""),0,IF(D102&gt;C102,D102,D102/C102*24))</f>
        <v>0</v>
      </c>
      <c r="I102" s="129">
        <v>1.3180000000000001</v>
      </c>
      <c r="J102" s="129">
        <v>61.87</v>
      </c>
      <c r="K102" s="129">
        <v>2.1999999999999999E-2</v>
      </c>
      <c r="L102" s="73">
        <f>I102*(G102/C102)</f>
        <v>0</v>
      </c>
      <c r="M102" s="73">
        <f>J102*(F102/C102)</f>
        <v>0</v>
      </c>
      <c r="N102" s="73">
        <f>K102*(H102/C102)</f>
        <v>0</v>
      </c>
      <c r="O102" s="72">
        <f>IF(D102&lt;&gt;0,L102/(L6+L38+L70+L102+L134+L166+L198+L230+L262+L294+L326+L358+L358),0)</f>
        <v>0</v>
      </c>
      <c r="P102" s="72">
        <f>IF(D102&lt;&gt;0,M102/(M38+M70+M102+M134+M166+M198+M230+M294+M6+M38+M262+M326+M358),0)</f>
        <v>0</v>
      </c>
      <c r="Q102" s="72">
        <f>IF(D102&lt;&gt;0,N102/(N102+N134+N166+N198+N230+N262+N294+N326+N358+N6+N38+N70),0)</f>
        <v>0</v>
      </c>
      <c r="R102" s="75">
        <f>IFERROR(O102*'Fechamento fiscal'!AN6,"")</f>
        <v>0</v>
      </c>
      <c r="S102" s="75">
        <f>P102*'Gás fiscal'!H3</f>
        <v>0</v>
      </c>
      <c r="T102" s="104">
        <f>Q102*'Volumes de água'!$C$5</f>
        <v>0</v>
      </c>
      <c r="U102" s="181" t="s">
        <v>107</v>
      </c>
      <c r="V102" s="182"/>
      <c r="W102" s="183"/>
    </row>
    <row r="103" spans="1:23" x14ac:dyDescent="0.25">
      <c r="A103" s="42">
        <v>2</v>
      </c>
      <c r="B103" s="16" t="s">
        <v>116</v>
      </c>
      <c r="C103" s="16">
        <v>24</v>
      </c>
      <c r="D103" s="150">
        <v>0</v>
      </c>
      <c r="E103" s="150">
        <v>0</v>
      </c>
      <c r="F103" s="43">
        <f t="shared" ref="F103:F131" si="27">IF(OR(C103="",E103=""),0,IF(E103&gt;C103,E103,E103/C103*24))</f>
        <v>0</v>
      </c>
      <c r="G103" s="43">
        <f t="shared" ref="G103:G131" si="28">IF(OR(C103="",D103=""),0,IF(D103&gt;C103,D103,D103/C103*24))</f>
        <v>0</v>
      </c>
      <c r="H103" s="43">
        <f t="shared" ref="H103:H131" si="29">IF(OR(C103="",D103=""),0,IF(D103&gt;C103,D103,D103/C103*24))</f>
        <v>0</v>
      </c>
      <c r="I103" s="129">
        <v>1.3180000000000001</v>
      </c>
      <c r="J103" s="129">
        <v>61.87</v>
      </c>
      <c r="K103" s="129">
        <v>2.1999999999999999E-2</v>
      </c>
      <c r="L103" s="73">
        <f t="shared" ref="L103:L131" si="30">I103*(G103/C103)</f>
        <v>0</v>
      </c>
      <c r="M103" s="73">
        <f t="shared" ref="M103:M131" si="31">J103*(F103/C103)</f>
        <v>0</v>
      </c>
      <c r="N103" s="73">
        <f t="shared" ref="N103:N131" si="32">K103*(H103/C103)</f>
        <v>0</v>
      </c>
      <c r="O103" s="72">
        <f t="shared" ref="O103:O132" si="33">IF(D103&lt;&gt;0,L103/(L103+L135+L167+L199+L231+L263+L295+L327+L359+L359+L7+L39+L71),0)</f>
        <v>0</v>
      </c>
      <c r="P103" s="72">
        <f t="shared" ref="P103:P132" si="34">IF(D103&lt;&gt;0,M103/(M39+M71+M103+M135+M167+M199+M231+M295+M7+M39+M263+M327+M359),0)</f>
        <v>0</v>
      </c>
      <c r="Q103" s="72">
        <f t="shared" ref="Q103:Q132" si="35">IF(D103&lt;&gt;0,N103/(N103+N135+N167+N199+N231+N263+N295+N327+N359+N7+N39+N71),0)</f>
        <v>0</v>
      </c>
      <c r="R103" s="75">
        <f>IFERROR(O103*'Fechamento fiscal'!AN7,"")</f>
        <v>0</v>
      </c>
      <c r="S103" s="75">
        <f>P103*'Gás fiscal'!H4</f>
        <v>0</v>
      </c>
      <c r="T103" s="104">
        <f>Q103*'Volumes de água'!$C$6</f>
        <v>0</v>
      </c>
      <c r="U103" s="181" t="s">
        <v>107</v>
      </c>
      <c r="V103" s="182"/>
      <c r="W103" s="183"/>
    </row>
    <row r="104" spans="1:23" x14ac:dyDescent="0.25">
      <c r="A104" s="42">
        <v>3</v>
      </c>
      <c r="B104" s="16" t="s">
        <v>116</v>
      </c>
      <c r="C104" s="16">
        <v>24</v>
      </c>
      <c r="D104" s="150">
        <v>0</v>
      </c>
      <c r="E104" s="150">
        <v>0</v>
      </c>
      <c r="F104" s="43">
        <f t="shared" si="27"/>
        <v>0</v>
      </c>
      <c r="G104" s="43">
        <f t="shared" si="28"/>
        <v>0</v>
      </c>
      <c r="H104" s="43">
        <f t="shared" si="29"/>
        <v>0</v>
      </c>
      <c r="I104" s="129">
        <v>1.3180000000000001</v>
      </c>
      <c r="J104" s="129">
        <v>61.87</v>
      </c>
      <c r="K104" s="129">
        <v>2.1999999999999999E-2</v>
      </c>
      <c r="L104" s="73">
        <f t="shared" si="30"/>
        <v>0</v>
      </c>
      <c r="M104" s="73">
        <f t="shared" si="31"/>
        <v>0</v>
      </c>
      <c r="N104" s="73">
        <f t="shared" si="32"/>
        <v>0</v>
      </c>
      <c r="O104" s="72">
        <f t="shared" si="33"/>
        <v>0</v>
      </c>
      <c r="P104" s="72">
        <f t="shared" si="34"/>
        <v>0</v>
      </c>
      <c r="Q104" s="72">
        <f t="shared" si="35"/>
        <v>0</v>
      </c>
      <c r="R104" s="75">
        <f>IFERROR(O104*'Fechamento fiscal'!AN8,"")</f>
        <v>0</v>
      </c>
      <c r="S104" s="75">
        <f>P104*'Gás fiscal'!H5</f>
        <v>0</v>
      </c>
      <c r="T104" s="104">
        <f>Q104*'Volumes de água'!$C$7</f>
        <v>0</v>
      </c>
      <c r="U104" s="181" t="s">
        <v>107</v>
      </c>
      <c r="V104" s="182"/>
      <c r="W104" s="183"/>
    </row>
    <row r="105" spans="1:23" x14ac:dyDescent="0.25">
      <c r="A105" s="42">
        <v>4</v>
      </c>
      <c r="B105" s="16" t="s">
        <v>116</v>
      </c>
      <c r="C105" s="16">
        <v>24</v>
      </c>
      <c r="D105" s="150">
        <v>0</v>
      </c>
      <c r="E105" s="150">
        <v>0</v>
      </c>
      <c r="F105" s="43">
        <f t="shared" si="27"/>
        <v>0</v>
      </c>
      <c r="G105" s="43">
        <f t="shared" si="28"/>
        <v>0</v>
      </c>
      <c r="H105" s="43">
        <f t="shared" si="29"/>
        <v>0</v>
      </c>
      <c r="I105" s="129">
        <v>1.3180000000000001</v>
      </c>
      <c r="J105" s="129">
        <v>61.87</v>
      </c>
      <c r="K105" s="129">
        <v>2.1999999999999999E-2</v>
      </c>
      <c r="L105" s="73">
        <f t="shared" si="30"/>
        <v>0</v>
      </c>
      <c r="M105" s="73">
        <f t="shared" si="31"/>
        <v>0</v>
      </c>
      <c r="N105" s="73">
        <f t="shared" si="32"/>
        <v>0</v>
      </c>
      <c r="O105" s="72">
        <f t="shared" si="33"/>
        <v>0</v>
      </c>
      <c r="P105" s="72">
        <f t="shared" si="34"/>
        <v>0</v>
      </c>
      <c r="Q105" s="72">
        <f t="shared" si="35"/>
        <v>0</v>
      </c>
      <c r="R105" s="75">
        <f>IFERROR(O105*'Fechamento fiscal'!AN9,"")</f>
        <v>0</v>
      </c>
      <c r="S105" s="75">
        <f>P105*'Gás fiscal'!H6</f>
        <v>0</v>
      </c>
      <c r="T105" s="104">
        <f>Q105*'Volumes de água'!$C$8</f>
        <v>0</v>
      </c>
      <c r="U105" s="181" t="s">
        <v>107</v>
      </c>
      <c r="V105" s="182"/>
      <c r="W105" s="183"/>
    </row>
    <row r="106" spans="1:23" x14ac:dyDescent="0.25">
      <c r="A106" s="42">
        <v>5</v>
      </c>
      <c r="B106" s="16" t="s">
        <v>116</v>
      </c>
      <c r="C106" s="16">
        <v>24</v>
      </c>
      <c r="D106" s="150">
        <v>0</v>
      </c>
      <c r="E106" s="150">
        <v>0</v>
      </c>
      <c r="F106" s="43">
        <f t="shared" si="27"/>
        <v>0</v>
      </c>
      <c r="G106" s="43">
        <f t="shared" si="28"/>
        <v>0</v>
      </c>
      <c r="H106" s="43">
        <f t="shared" si="29"/>
        <v>0</v>
      </c>
      <c r="I106" s="129">
        <v>1.3180000000000001</v>
      </c>
      <c r="J106" s="129">
        <v>61.87</v>
      </c>
      <c r="K106" s="129">
        <v>2.1999999999999999E-2</v>
      </c>
      <c r="L106" s="73">
        <f t="shared" si="30"/>
        <v>0</v>
      </c>
      <c r="M106" s="73">
        <f t="shared" si="31"/>
        <v>0</v>
      </c>
      <c r="N106" s="73">
        <f t="shared" si="32"/>
        <v>0</v>
      </c>
      <c r="O106" s="72">
        <f t="shared" si="33"/>
        <v>0</v>
      </c>
      <c r="P106" s="72">
        <f t="shared" si="34"/>
        <v>0</v>
      </c>
      <c r="Q106" s="72">
        <f t="shared" si="35"/>
        <v>0</v>
      </c>
      <c r="R106" s="75">
        <f>IFERROR(O106*'Fechamento fiscal'!AN10,"")</f>
        <v>0</v>
      </c>
      <c r="S106" s="75">
        <f>P106*'Gás fiscal'!H7</f>
        <v>0</v>
      </c>
      <c r="T106" s="104">
        <f>Q106*'Volumes de água'!$C$9</f>
        <v>0</v>
      </c>
      <c r="U106" s="181" t="s">
        <v>107</v>
      </c>
      <c r="V106" s="182"/>
      <c r="W106" s="183"/>
    </row>
    <row r="107" spans="1:23" x14ac:dyDescent="0.25">
      <c r="A107" s="42">
        <v>6</v>
      </c>
      <c r="B107" s="16" t="s">
        <v>116</v>
      </c>
      <c r="C107" s="16">
        <v>24</v>
      </c>
      <c r="D107" s="150">
        <v>0</v>
      </c>
      <c r="E107" s="150">
        <v>0</v>
      </c>
      <c r="F107" s="43">
        <f t="shared" si="27"/>
        <v>0</v>
      </c>
      <c r="G107" s="43">
        <f t="shared" si="28"/>
        <v>0</v>
      </c>
      <c r="H107" s="43">
        <f t="shared" si="29"/>
        <v>0</v>
      </c>
      <c r="I107" s="129">
        <v>1.3180000000000001</v>
      </c>
      <c r="J107" s="129">
        <v>61.87</v>
      </c>
      <c r="K107" s="129">
        <v>2.1999999999999999E-2</v>
      </c>
      <c r="L107" s="73">
        <f t="shared" si="30"/>
        <v>0</v>
      </c>
      <c r="M107" s="73">
        <f t="shared" si="31"/>
        <v>0</v>
      </c>
      <c r="N107" s="73">
        <f t="shared" si="32"/>
        <v>0</v>
      </c>
      <c r="O107" s="72">
        <f t="shared" si="33"/>
        <v>0</v>
      </c>
      <c r="P107" s="72">
        <f t="shared" si="34"/>
        <v>0</v>
      </c>
      <c r="Q107" s="72">
        <f t="shared" si="35"/>
        <v>0</v>
      </c>
      <c r="R107" s="75">
        <f>IFERROR(O107*'Fechamento fiscal'!AN11,"")</f>
        <v>0</v>
      </c>
      <c r="S107" s="75">
        <f>P107*'Gás fiscal'!H8</f>
        <v>0</v>
      </c>
      <c r="T107" s="104">
        <f>Q107*'Volumes de água'!$C$10</f>
        <v>0</v>
      </c>
      <c r="U107" s="181" t="s">
        <v>107</v>
      </c>
      <c r="V107" s="182"/>
      <c r="W107" s="183"/>
    </row>
    <row r="108" spans="1:23" x14ac:dyDescent="0.25">
      <c r="A108" s="42">
        <v>7</v>
      </c>
      <c r="B108" s="16" t="s">
        <v>116</v>
      </c>
      <c r="C108" s="16">
        <v>24</v>
      </c>
      <c r="D108" s="150">
        <v>0</v>
      </c>
      <c r="E108" s="150">
        <v>0</v>
      </c>
      <c r="F108" s="43">
        <f t="shared" si="27"/>
        <v>0</v>
      </c>
      <c r="G108" s="43">
        <f t="shared" si="28"/>
        <v>0</v>
      </c>
      <c r="H108" s="43">
        <f t="shared" si="29"/>
        <v>0</v>
      </c>
      <c r="I108" s="129">
        <v>1.3180000000000001</v>
      </c>
      <c r="J108" s="129">
        <v>61.87</v>
      </c>
      <c r="K108" s="129">
        <v>2.1999999999999999E-2</v>
      </c>
      <c r="L108" s="73">
        <f t="shared" si="30"/>
        <v>0</v>
      </c>
      <c r="M108" s="73">
        <f t="shared" si="31"/>
        <v>0</v>
      </c>
      <c r="N108" s="73">
        <f t="shared" si="32"/>
        <v>0</v>
      </c>
      <c r="O108" s="72">
        <f t="shared" si="33"/>
        <v>0</v>
      </c>
      <c r="P108" s="72">
        <f t="shared" si="34"/>
        <v>0</v>
      </c>
      <c r="Q108" s="72">
        <f t="shared" si="35"/>
        <v>0</v>
      </c>
      <c r="R108" s="75">
        <f>IFERROR(O108*'Fechamento fiscal'!AN12,"")</f>
        <v>0</v>
      </c>
      <c r="S108" s="75">
        <f>P108*'Gás fiscal'!H9</f>
        <v>0</v>
      </c>
      <c r="T108" s="104">
        <f>Q108*'Volumes de água'!$C$11</f>
        <v>0</v>
      </c>
      <c r="U108" s="181" t="s">
        <v>107</v>
      </c>
      <c r="V108" s="182"/>
      <c r="W108" s="183"/>
    </row>
    <row r="109" spans="1:23" x14ac:dyDescent="0.25">
      <c r="A109" s="42">
        <v>8</v>
      </c>
      <c r="B109" s="16" t="s">
        <v>116</v>
      </c>
      <c r="C109" s="16">
        <v>24</v>
      </c>
      <c r="D109" s="150">
        <v>0</v>
      </c>
      <c r="E109" s="150">
        <v>0</v>
      </c>
      <c r="F109" s="43">
        <f t="shared" si="27"/>
        <v>0</v>
      </c>
      <c r="G109" s="43">
        <f t="shared" si="28"/>
        <v>0</v>
      </c>
      <c r="H109" s="43">
        <f t="shared" si="29"/>
        <v>0</v>
      </c>
      <c r="I109" s="129">
        <v>1.3180000000000001</v>
      </c>
      <c r="J109" s="129">
        <v>61.87</v>
      </c>
      <c r="K109" s="129">
        <v>2.1999999999999999E-2</v>
      </c>
      <c r="L109" s="73">
        <f t="shared" si="30"/>
        <v>0</v>
      </c>
      <c r="M109" s="73">
        <f t="shared" si="31"/>
        <v>0</v>
      </c>
      <c r="N109" s="73">
        <f t="shared" si="32"/>
        <v>0</v>
      </c>
      <c r="O109" s="72">
        <f t="shared" si="33"/>
        <v>0</v>
      </c>
      <c r="P109" s="72">
        <f t="shared" si="34"/>
        <v>0</v>
      </c>
      <c r="Q109" s="72">
        <f t="shared" si="35"/>
        <v>0</v>
      </c>
      <c r="R109" s="75">
        <f>IFERROR(O109*'Fechamento fiscal'!AN13,"")</f>
        <v>0</v>
      </c>
      <c r="S109" s="75">
        <f>P109*'Gás fiscal'!H10</f>
        <v>0</v>
      </c>
      <c r="T109" s="104">
        <f>Q109*'Volumes de água'!$C$12</f>
        <v>0</v>
      </c>
      <c r="U109" s="181" t="s">
        <v>107</v>
      </c>
      <c r="V109" s="182"/>
      <c r="W109" s="183"/>
    </row>
    <row r="110" spans="1:23" x14ac:dyDescent="0.25">
      <c r="A110" s="42">
        <v>9</v>
      </c>
      <c r="B110" s="16" t="s">
        <v>116</v>
      </c>
      <c r="C110" s="16">
        <v>24</v>
      </c>
      <c r="D110" s="150">
        <v>0</v>
      </c>
      <c r="E110" s="150">
        <v>0</v>
      </c>
      <c r="F110" s="43">
        <f t="shared" si="27"/>
        <v>0</v>
      </c>
      <c r="G110" s="43">
        <f t="shared" si="28"/>
        <v>0</v>
      </c>
      <c r="H110" s="43">
        <f t="shared" si="29"/>
        <v>0</v>
      </c>
      <c r="I110" s="129">
        <v>1.3180000000000001</v>
      </c>
      <c r="J110" s="129">
        <v>61.87</v>
      </c>
      <c r="K110" s="129">
        <v>2.1999999999999999E-2</v>
      </c>
      <c r="L110" s="73">
        <f t="shared" si="30"/>
        <v>0</v>
      </c>
      <c r="M110" s="73">
        <f t="shared" si="31"/>
        <v>0</v>
      </c>
      <c r="N110" s="73">
        <f t="shared" si="32"/>
        <v>0</v>
      </c>
      <c r="O110" s="72">
        <f t="shared" si="33"/>
        <v>0</v>
      </c>
      <c r="P110" s="72">
        <f t="shared" si="34"/>
        <v>0</v>
      </c>
      <c r="Q110" s="72">
        <f t="shared" si="35"/>
        <v>0</v>
      </c>
      <c r="R110" s="75">
        <f>IFERROR(O110*'Fechamento fiscal'!AN14,"")</f>
        <v>0</v>
      </c>
      <c r="S110" s="75">
        <f>P110*'Gás fiscal'!H11</f>
        <v>0</v>
      </c>
      <c r="T110" s="104">
        <f>Q110*'Volumes de água'!$C$13</f>
        <v>0</v>
      </c>
      <c r="U110" s="181" t="s">
        <v>107</v>
      </c>
      <c r="V110" s="182"/>
      <c r="W110" s="183"/>
    </row>
    <row r="111" spans="1:23" x14ac:dyDescent="0.25">
      <c r="A111" s="42">
        <v>10</v>
      </c>
      <c r="B111" s="16" t="s">
        <v>116</v>
      </c>
      <c r="C111" s="16">
        <v>24</v>
      </c>
      <c r="D111" s="150">
        <v>0</v>
      </c>
      <c r="E111" s="150">
        <v>0</v>
      </c>
      <c r="F111" s="43">
        <f t="shared" si="27"/>
        <v>0</v>
      </c>
      <c r="G111" s="43">
        <f t="shared" si="28"/>
        <v>0</v>
      </c>
      <c r="H111" s="43">
        <f t="shared" si="29"/>
        <v>0</v>
      </c>
      <c r="I111" s="129">
        <v>1.3180000000000001</v>
      </c>
      <c r="J111" s="129">
        <v>61.87</v>
      </c>
      <c r="K111" s="129">
        <v>2.1999999999999999E-2</v>
      </c>
      <c r="L111" s="73">
        <f t="shared" si="30"/>
        <v>0</v>
      </c>
      <c r="M111" s="73">
        <f t="shared" si="31"/>
        <v>0</v>
      </c>
      <c r="N111" s="73">
        <f t="shared" si="32"/>
        <v>0</v>
      </c>
      <c r="O111" s="72">
        <f t="shared" si="33"/>
        <v>0</v>
      </c>
      <c r="P111" s="72">
        <f t="shared" si="34"/>
        <v>0</v>
      </c>
      <c r="Q111" s="72">
        <f t="shared" si="35"/>
        <v>0</v>
      </c>
      <c r="R111" s="75">
        <f>IFERROR(O111*'Fechamento fiscal'!AN15,"")</f>
        <v>0</v>
      </c>
      <c r="S111" s="75">
        <f>P111*'Gás fiscal'!H12</f>
        <v>0</v>
      </c>
      <c r="T111" s="104">
        <f>Q111*'Volumes de água'!$C$14</f>
        <v>0</v>
      </c>
      <c r="U111" s="181" t="s">
        <v>107</v>
      </c>
      <c r="V111" s="182"/>
      <c r="W111" s="183"/>
    </row>
    <row r="112" spans="1:23" x14ac:dyDescent="0.25">
      <c r="A112" s="42">
        <v>11</v>
      </c>
      <c r="B112" s="16" t="s">
        <v>116</v>
      </c>
      <c r="C112" s="16">
        <v>24</v>
      </c>
      <c r="D112" s="150">
        <v>0</v>
      </c>
      <c r="E112" s="150">
        <v>0</v>
      </c>
      <c r="F112" s="43">
        <f t="shared" si="27"/>
        <v>0</v>
      </c>
      <c r="G112" s="43">
        <f t="shared" si="28"/>
        <v>0</v>
      </c>
      <c r="H112" s="43">
        <f t="shared" si="29"/>
        <v>0</v>
      </c>
      <c r="I112" s="129">
        <v>1.3180000000000001</v>
      </c>
      <c r="J112" s="129">
        <v>61.87</v>
      </c>
      <c r="K112" s="129">
        <v>2.1999999999999999E-2</v>
      </c>
      <c r="L112" s="73">
        <f t="shared" si="30"/>
        <v>0</v>
      </c>
      <c r="M112" s="73">
        <f t="shared" si="31"/>
        <v>0</v>
      </c>
      <c r="N112" s="73">
        <f t="shared" si="32"/>
        <v>0</v>
      </c>
      <c r="O112" s="72">
        <f t="shared" si="33"/>
        <v>0</v>
      </c>
      <c r="P112" s="72">
        <f t="shared" si="34"/>
        <v>0</v>
      </c>
      <c r="Q112" s="72">
        <f t="shared" si="35"/>
        <v>0</v>
      </c>
      <c r="R112" s="75">
        <f>IFERROR(O112*'Fechamento fiscal'!AN16,"")</f>
        <v>0</v>
      </c>
      <c r="S112" s="75">
        <f>P112*'Gás fiscal'!H13</f>
        <v>0</v>
      </c>
      <c r="T112" s="104">
        <f>Q112*'Volumes de água'!$C$15</f>
        <v>0</v>
      </c>
      <c r="U112" s="181" t="s">
        <v>107</v>
      </c>
      <c r="V112" s="182"/>
      <c r="W112" s="183"/>
    </row>
    <row r="113" spans="1:23" x14ac:dyDescent="0.25">
      <c r="A113" s="42">
        <v>12</v>
      </c>
      <c r="B113" s="16" t="s">
        <v>116</v>
      </c>
      <c r="C113" s="16">
        <v>24</v>
      </c>
      <c r="D113" s="150">
        <v>0</v>
      </c>
      <c r="E113" s="150">
        <v>0</v>
      </c>
      <c r="F113" s="43">
        <f t="shared" si="27"/>
        <v>0</v>
      </c>
      <c r="G113" s="43">
        <f t="shared" si="28"/>
        <v>0</v>
      </c>
      <c r="H113" s="43">
        <f t="shared" si="29"/>
        <v>0</v>
      </c>
      <c r="I113" s="129">
        <v>1.3180000000000001</v>
      </c>
      <c r="J113" s="129">
        <v>61.87</v>
      </c>
      <c r="K113" s="129">
        <v>2.1999999999999999E-2</v>
      </c>
      <c r="L113" s="73">
        <f t="shared" si="30"/>
        <v>0</v>
      </c>
      <c r="M113" s="73">
        <f t="shared" si="31"/>
        <v>0</v>
      </c>
      <c r="N113" s="73">
        <f t="shared" si="32"/>
        <v>0</v>
      </c>
      <c r="O113" s="72">
        <f t="shared" si="33"/>
        <v>0</v>
      </c>
      <c r="P113" s="72">
        <f t="shared" si="34"/>
        <v>0</v>
      </c>
      <c r="Q113" s="72">
        <f t="shared" si="35"/>
        <v>0</v>
      </c>
      <c r="R113" s="75">
        <f>IFERROR(O113*'Fechamento fiscal'!AN17,"")</f>
        <v>0</v>
      </c>
      <c r="S113" s="75">
        <f>P113*'Gás fiscal'!H14</f>
        <v>0</v>
      </c>
      <c r="T113" s="104">
        <f>Q113*'Volumes de água'!$C$16</f>
        <v>0</v>
      </c>
      <c r="U113" s="181" t="s">
        <v>107</v>
      </c>
      <c r="V113" s="182"/>
      <c r="W113" s="183"/>
    </row>
    <row r="114" spans="1:23" x14ac:dyDescent="0.25">
      <c r="A114" s="42">
        <v>13</v>
      </c>
      <c r="B114" s="16" t="s">
        <v>116</v>
      </c>
      <c r="C114" s="16">
        <v>24</v>
      </c>
      <c r="D114" s="150">
        <v>0</v>
      </c>
      <c r="E114" s="150">
        <v>0</v>
      </c>
      <c r="F114" s="43">
        <f t="shared" si="27"/>
        <v>0</v>
      </c>
      <c r="G114" s="43">
        <f t="shared" si="28"/>
        <v>0</v>
      </c>
      <c r="H114" s="43">
        <f t="shared" si="29"/>
        <v>0</v>
      </c>
      <c r="I114" s="129">
        <v>1.3180000000000001</v>
      </c>
      <c r="J114" s="129">
        <v>61.87</v>
      </c>
      <c r="K114" s="129">
        <v>2.1999999999999999E-2</v>
      </c>
      <c r="L114" s="73">
        <f t="shared" si="30"/>
        <v>0</v>
      </c>
      <c r="M114" s="73">
        <f t="shared" si="31"/>
        <v>0</v>
      </c>
      <c r="N114" s="73">
        <f t="shared" si="32"/>
        <v>0</v>
      </c>
      <c r="O114" s="72">
        <f t="shared" si="33"/>
        <v>0</v>
      </c>
      <c r="P114" s="72">
        <f t="shared" si="34"/>
        <v>0</v>
      </c>
      <c r="Q114" s="72">
        <f t="shared" si="35"/>
        <v>0</v>
      </c>
      <c r="R114" s="75">
        <f>IFERROR(O114*'Fechamento fiscal'!AN18,"")</f>
        <v>0</v>
      </c>
      <c r="S114" s="75">
        <f>P114*'Gás fiscal'!H15</f>
        <v>0</v>
      </c>
      <c r="T114" s="104">
        <f>Q114*'Volumes de água'!$C$17</f>
        <v>0</v>
      </c>
      <c r="U114" s="181" t="s">
        <v>107</v>
      </c>
      <c r="V114" s="182"/>
      <c r="W114" s="183"/>
    </row>
    <row r="115" spans="1:23" x14ac:dyDescent="0.25">
      <c r="A115" s="42">
        <v>14</v>
      </c>
      <c r="B115" s="16" t="s">
        <v>116</v>
      </c>
      <c r="C115" s="16">
        <v>24</v>
      </c>
      <c r="D115" s="150">
        <v>0</v>
      </c>
      <c r="E115" s="150">
        <v>0</v>
      </c>
      <c r="F115" s="43">
        <f t="shared" si="27"/>
        <v>0</v>
      </c>
      <c r="G115" s="43">
        <f t="shared" si="28"/>
        <v>0</v>
      </c>
      <c r="H115" s="43">
        <f t="shared" si="29"/>
        <v>0</v>
      </c>
      <c r="I115" s="129">
        <v>1.3180000000000001</v>
      </c>
      <c r="J115" s="129">
        <v>61.87</v>
      </c>
      <c r="K115" s="129">
        <v>2.1999999999999999E-2</v>
      </c>
      <c r="L115" s="73">
        <f t="shared" si="30"/>
        <v>0</v>
      </c>
      <c r="M115" s="73">
        <f t="shared" si="31"/>
        <v>0</v>
      </c>
      <c r="N115" s="73">
        <f t="shared" si="32"/>
        <v>0</v>
      </c>
      <c r="O115" s="72">
        <f t="shared" si="33"/>
        <v>0</v>
      </c>
      <c r="P115" s="72">
        <f t="shared" si="34"/>
        <v>0</v>
      </c>
      <c r="Q115" s="72">
        <f t="shared" si="35"/>
        <v>0</v>
      </c>
      <c r="R115" s="75">
        <f>IFERROR(O115*'Fechamento fiscal'!AN19,"")</f>
        <v>0</v>
      </c>
      <c r="S115" s="75">
        <f>P115*'Gás fiscal'!H16</f>
        <v>0</v>
      </c>
      <c r="T115" s="104">
        <f>Q115*'Volumes de água'!$C$18</f>
        <v>0</v>
      </c>
      <c r="U115" s="181" t="s">
        <v>107</v>
      </c>
      <c r="V115" s="182"/>
      <c r="W115" s="183"/>
    </row>
    <row r="116" spans="1:23" x14ac:dyDescent="0.25">
      <c r="A116" s="42">
        <v>15</v>
      </c>
      <c r="B116" s="16" t="s">
        <v>116</v>
      </c>
      <c r="C116" s="16">
        <v>24</v>
      </c>
      <c r="D116" s="150">
        <v>0</v>
      </c>
      <c r="E116" s="150">
        <v>0</v>
      </c>
      <c r="F116" s="43">
        <f t="shared" si="27"/>
        <v>0</v>
      </c>
      <c r="G116" s="43">
        <f t="shared" si="28"/>
        <v>0</v>
      </c>
      <c r="H116" s="43">
        <f t="shared" si="29"/>
        <v>0</v>
      </c>
      <c r="I116" s="129">
        <v>1.3180000000000001</v>
      </c>
      <c r="J116" s="129">
        <v>61.87</v>
      </c>
      <c r="K116" s="129">
        <v>2.1999999999999999E-2</v>
      </c>
      <c r="L116" s="73">
        <f t="shared" si="30"/>
        <v>0</v>
      </c>
      <c r="M116" s="73">
        <f t="shared" si="31"/>
        <v>0</v>
      </c>
      <c r="N116" s="73">
        <f t="shared" si="32"/>
        <v>0</v>
      </c>
      <c r="O116" s="72">
        <f t="shared" si="33"/>
        <v>0</v>
      </c>
      <c r="P116" s="72">
        <f t="shared" si="34"/>
        <v>0</v>
      </c>
      <c r="Q116" s="72">
        <f t="shared" si="35"/>
        <v>0</v>
      </c>
      <c r="R116" s="75">
        <f>IFERROR(O116*'Fechamento fiscal'!AN20,"")</f>
        <v>0</v>
      </c>
      <c r="S116" s="75">
        <f>P116*'Gás fiscal'!H17</f>
        <v>0</v>
      </c>
      <c r="T116" s="104">
        <f>Q116*'Volumes de água'!$C$19</f>
        <v>0</v>
      </c>
      <c r="U116" s="181" t="s">
        <v>107</v>
      </c>
      <c r="V116" s="182"/>
      <c r="W116" s="183"/>
    </row>
    <row r="117" spans="1:23" x14ac:dyDescent="0.25">
      <c r="A117" s="42">
        <v>16</v>
      </c>
      <c r="B117" s="16" t="s">
        <v>116</v>
      </c>
      <c r="C117" s="16">
        <v>24</v>
      </c>
      <c r="D117" s="150">
        <v>0</v>
      </c>
      <c r="E117" s="150">
        <v>0</v>
      </c>
      <c r="F117" s="43">
        <f t="shared" si="27"/>
        <v>0</v>
      </c>
      <c r="G117" s="43">
        <f t="shared" si="28"/>
        <v>0</v>
      </c>
      <c r="H117" s="43">
        <f t="shared" si="29"/>
        <v>0</v>
      </c>
      <c r="I117" s="129">
        <v>1.3180000000000001</v>
      </c>
      <c r="J117" s="129">
        <v>61.87</v>
      </c>
      <c r="K117" s="129">
        <v>2.1999999999999999E-2</v>
      </c>
      <c r="L117" s="73">
        <f t="shared" si="30"/>
        <v>0</v>
      </c>
      <c r="M117" s="73">
        <f t="shared" si="31"/>
        <v>0</v>
      </c>
      <c r="N117" s="73">
        <f t="shared" si="32"/>
        <v>0</v>
      </c>
      <c r="O117" s="72">
        <f t="shared" si="33"/>
        <v>0</v>
      </c>
      <c r="P117" s="72">
        <f t="shared" si="34"/>
        <v>0</v>
      </c>
      <c r="Q117" s="72">
        <f t="shared" si="35"/>
        <v>0</v>
      </c>
      <c r="R117" s="75">
        <f>IFERROR(O117*'Fechamento fiscal'!AN21,"")</f>
        <v>0</v>
      </c>
      <c r="S117" s="75">
        <f>P117*'Gás fiscal'!H18</f>
        <v>0</v>
      </c>
      <c r="T117" s="104">
        <f>Q117*'Volumes de água'!$C$20</f>
        <v>0</v>
      </c>
      <c r="U117" s="181" t="s">
        <v>107</v>
      </c>
      <c r="V117" s="182"/>
      <c r="W117" s="183"/>
    </row>
    <row r="118" spans="1:23" x14ac:dyDescent="0.25">
      <c r="A118" s="42">
        <v>17</v>
      </c>
      <c r="B118" s="16" t="s">
        <v>116</v>
      </c>
      <c r="C118" s="16">
        <v>24</v>
      </c>
      <c r="D118" s="150">
        <v>0</v>
      </c>
      <c r="E118" s="150">
        <v>0</v>
      </c>
      <c r="F118" s="43">
        <f t="shared" si="27"/>
        <v>0</v>
      </c>
      <c r="G118" s="43">
        <f t="shared" si="28"/>
        <v>0</v>
      </c>
      <c r="H118" s="43">
        <f t="shared" si="29"/>
        <v>0</v>
      </c>
      <c r="I118" s="129">
        <v>1.3180000000000001</v>
      </c>
      <c r="J118" s="129">
        <v>61.87</v>
      </c>
      <c r="K118" s="129">
        <v>2.1999999999999999E-2</v>
      </c>
      <c r="L118" s="73">
        <f t="shared" si="30"/>
        <v>0</v>
      </c>
      <c r="M118" s="73">
        <f t="shared" si="31"/>
        <v>0</v>
      </c>
      <c r="N118" s="73">
        <f t="shared" si="32"/>
        <v>0</v>
      </c>
      <c r="O118" s="72">
        <f t="shared" si="33"/>
        <v>0</v>
      </c>
      <c r="P118" s="72">
        <f t="shared" si="34"/>
        <v>0</v>
      </c>
      <c r="Q118" s="72">
        <f t="shared" si="35"/>
        <v>0</v>
      </c>
      <c r="R118" s="75">
        <f>IFERROR(O118*'Fechamento fiscal'!AN22,"")</f>
        <v>0</v>
      </c>
      <c r="S118" s="75">
        <f>P118*'Gás fiscal'!H19</f>
        <v>0</v>
      </c>
      <c r="T118" s="104">
        <f>Q118*'Volumes de água'!$C$21</f>
        <v>0</v>
      </c>
      <c r="U118" s="181" t="s">
        <v>110</v>
      </c>
      <c r="V118" s="182"/>
      <c r="W118" s="183"/>
    </row>
    <row r="119" spans="1:23" x14ac:dyDescent="0.25">
      <c r="A119" s="42">
        <v>18</v>
      </c>
      <c r="B119" s="16" t="s">
        <v>116</v>
      </c>
      <c r="C119" s="16">
        <v>24</v>
      </c>
      <c r="D119" s="150">
        <v>0</v>
      </c>
      <c r="E119" s="150">
        <v>0</v>
      </c>
      <c r="F119" s="43">
        <f t="shared" si="27"/>
        <v>0</v>
      </c>
      <c r="G119" s="43">
        <f t="shared" si="28"/>
        <v>0</v>
      </c>
      <c r="H119" s="43">
        <f t="shared" si="29"/>
        <v>0</v>
      </c>
      <c r="I119" s="129">
        <v>1.3180000000000001</v>
      </c>
      <c r="J119" s="129">
        <v>61.87</v>
      </c>
      <c r="K119" s="129">
        <v>2.1999999999999999E-2</v>
      </c>
      <c r="L119" s="73">
        <f t="shared" si="30"/>
        <v>0</v>
      </c>
      <c r="M119" s="73">
        <f t="shared" si="31"/>
        <v>0</v>
      </c>
      <c r="N119" s="73">
        <f t="shared" si="32"/>
        <v>0</v>
      </c>
      <c r="O119" s="72">
        <f t="shared" si="33"/>
        <v>0</v>
      </c>
      <c r="P119" s="72">
        <f t="shared" si="34"/>
        <v>0</v>
      </c>
      <c r="Q119" s="72">
        <f t="shared" si="35"/>
        <v>0</v>
      </c>
      <c r="R119" s="75">
        <f>IFERROR(O119*'Fechamento fiscal'!AN23,"")</f>
        <v>0</v>
      </c>
      <c r="S119" s="75">
        <f>P119*'Gás fiscal'!H20</f>
        <v>0</v>
      </c>
      <c r="T119" s="104">
        <f>Q119*'Volumes de água'!$C$22</f>
        <v>0</v>
      </c>
      <c r="U119" s="181" t="s">
        <v>110</v>
      </c>
      <c r="V119" s="182"/>
      <c r="W119" s="183"/>
    </row>
    <row r="120" spans="1:23" x14ac:dyDescent="0.25">
      <c r="A120" s="42">
        <v>19</v>
      </c>
      <c r="B120" s="16" t="s">
        <v>116</v>
      </c>
      <c r="C120" s="16">
        <v>24</v>
      </c>
      <c r="D120" s="150">
        <v>0</v>
      </c>
      <c r="E120" s="150">
        <v>0</v>
      </c>
      <c r="F120" s="43">
        <f t="shared" si="27"/>
        <v>0</v>
      </c>
      <c r="G120" s="43">
        <f t="shared" si="28"/>
        <v>0</v>
      </c>
      <c r="H120" s="43">
        <f t="shared" si="29"/>
        <v>0</v>
      </c>
      <c r="I120" s="129">
        <v>1.3180000000000001</v>
      </c>
      <c r="J120" s="129">
        <v>61.87</v>
      </c>
      <c r="K120" s="129">
        <v>2.1999999999999999E-2</v>
      </c>
      <c r="L120" s="73">
        <f t="shared" si="30"/>
        <v>0</v>
      </c>
      <c r="M120" s="73">
        <f t="shared" si="31"/>
        <v>0</v>
      </c>
      <c r="N120" s="73">
        <f t="shared" si="32"/>
        <v>0</v>
      </c>
      <c r="O120" s="72">
        <f t="shared" si="33"/>
        <v>0</v>
      </c>
      <c r="P120" s="72">
        <f t="shared" si="34"/>
        <v>0</v>
      </c>
      <c r="Q120" s="72">
        <f t="shared" si="35"/>
        <v>0</v>
      </c>
      <c r="R120" s="75">
        <f>IFERROR(O120*'Fechamento fiscal'!AN24,"")</f>
        <v>0</v>
      </c>
      <c r="S120" s="75">
        <f>P120*'Gás fiscal'!H21</f>
        <v>0</v>
      </c>
      <c r="T120" s="104">
        <f>Q120*'Volumes de água'!$C$23</f>
        <v>0</v>
      </c>
      <c r="U120" s="181" t="s">
        <v>110</v>
      </c>
      <c r="V120" s="182"/>
      <c r="W120" s="183"/>
    </row>
    <row r="121" spans="1:23" x14ac:dyDescent="0.25">
      <c r="A121" s="42">
        <v>20</v>
      </c>
      <c r="B121" s="16" t="s">
        <v>116</v>
      </c>
      <c r="C121" s="16">
        <v>24</v>
      </c>
      <c r="D121" s="150">
        <v>0</v>
      </c>
      <c r="E121" s="150">
        <v>0</v>
      </c>
      <c r="F121" s="43">
        <f t="shared" si="27"/>
        <v>0</v>
      </c>
      <c r="G121" s="43">
        <f t="shared" si="28"/>
        <v>0</v>
      </c>
      <c r="H121" s="43">
        <f t="shared" si="29"/>
        <v>0</v>
      </c>
      <c r="I121" s="129">
        <v>1.3180000000000001</v>
      </c>
      <c r="J121" s="129">
        <v>61.87</v>
      </c>
      <c r="K121" s="129">
        <v>2.1999999999999999E-2</v>
      </c>
      <c r="L121" s="73">
        <f t="shared" si="30"/>
        <v>0</v>
      </c>
      <c r="M121" s="73">
        <f t="shared" si="31"/>
        <v>0</v>
      </c>
      <c r="N121" s="73">
        <f t="shared" si="32"/>
        <v>0</v>
      </c>
      <c r="O121" s="72">
        <f t="shared" si="33"/>
        <v>0</v>
      </c>
      <c r="P121" s="72">
        <f t="shared" si="34"/>
        <v>0</v>
      </c>
      <c r="Q121" s="72">
        <f t="shared" si="35"/>
        <v>0</v>
      </c>
      <c r="R121" s="75">
        <f>IFERROR(O121*'Fechamento fiscal'!AN25,"")</f>
        <v>0</v>
      </c>
      <c r="S121" s="75">
        <f>P121*'Gás fiscal'!H22</f>
        <v>0</v>
      </c>
      <c r="T121" s="104">
        <f>Q121*'Volumes de água'!$C$24</f>
        <v>0</v>
      </c>
      <c r="U121" s="181" t="s">
        <v>110</v>
      </c>
      <c r="V121" s="182"/>
      <c r="W121" s="183"/>
    </row>
    <row r="122" spans="1:23" x14ac:dyDescent="0.25">
      <c r="A122" s="42">
        <v>21</v>
      </c>
      <c r="B122" s="16" t="s">
        <v>116</v>
      </c>
      <c r="C122" s="16">
        <v>24</v>
      </c>
      <c r="D122" s="150">
        <v>0</v>
      </c>
      <c r="E122" s="150">
        <v>0</v>
      </c>
      <c r="F122" s="43">
        <f t="shared" si="27"/>
        <v>0</v>
      </c>
      <c r="G122" s="43">
        <f t="shared" si="28"/>
        <v>0</v>
      </c>
      <c r="H122" s="43">
        <f t="shared" si="29"/>
        <v>0</v>
      </c>
      <c r="I122" s="129">
        <v>1.3180000000000001</v>
      </c>
      <c r="J122" s="129">
        <v>61.87</v>
      </c>
      <c r="K122" s="129">
        <v>2.1999999999999999E-2</v>
      </c>
      <c r="L122" s="73">
        <f t="shared" si="30"/>
        <v>0</v>
      </c>
      <c r="M122" s="73">
        <f t="shared" si="31"/>
        <v>0</v>
      </c>
      <c r="N122" s="73">
        <f t="shared" si="32"/>
        <v>0</v>
      </c>
      <c r="O122" s="72">
        <f t="shared" si="33"/>
        <v>0</v>
      </c>
      <c r="P122" s="72">
        <f t="shared" si="34"/>
        <v>0</v>
      </c>
      <c r="Q122" s="72">
        <f t="shared" si="35"/>
        <v>0</v>
      </c>
      <c r="R122" s="75">
        <f>IFERROR(O122*'Fechamento fiscal'!AN26,"")</f>
        <v>0</v>
      </c>
      <c r="S122" s="75">
        <f>P122*'Gás fiscal'!H23</f>
        <v>0</v>
      </c>
      <c r="T122" s="104">
        <f>Q122*'Volumes de água'!$C$25</f>
        <v>0</v>
      </c>
      <c r="U122" s="181" t="s">
        <v>110</v>
      </c>
      <c r="V122" s="182"/>
      <c r="W122" s="183"/>
    </row>
    <row r="123" spans="1:23" x14ac:dyDescent="0.25">
      <c r="A123" s="42">
        <v>22</v>
      </c>
      <c r="B123" s="16" t="s">
        <v>116</v>
      </c>
      <c r="C123" s="16">
        <v>24</v>
      </c>
      <c r="D123" s="150">
        <v>0</v>
      </c>
      <c r="E123" s="150">
        <v>0</v>
      </c>
      <c r="F123" s="43">
        <f t="shared" si="27"/>
        <v>0</v>
      </c>
      <c r="G123" s="43">
        <f t="shared" si="28"/>
        <v>0</v>
      </c>
      <c r="H123" s="43">
        <f t="shared" si="29"/>
        <v>0</v>
      </c>
      <c r="I123" s="129">
        <v>1.3180000000000001</v>
      </c>
      <c r="J123" s="129">
        <v>61.87</v>
      </c>
      <c r="K123" s="129">
        <v>2.1999999999999999E-2</v>
      </c>
      <c r="L123" s="73">
        <f t="shared" si="30"/>
        <v>0</v>
      </c>
      <c r="M123" s="73">
        <f t="shared" si="31"/>
        <v>0</v>
      </c>
      <c r="N123" s="73">
        <f t="shared" si="32"/>
        <v>0</v>
      </c>
      <c r="O123" s="72">
        <f t="shared" si="33"/>
        <v>0</v>
      </c>
      <c r="P123" s="72">
        <f t="shared" si="34"/>
        <v>0</v>
      </c>
      <c r="Q123" s="72">
        <f t="shared" si="35"/>
        <v>0</v>
      </c>
      <c r="R123" s="75">
        <f>IFERROR(O123*'Fechamento fiscal'!AN27,"")</f>
        <v>0</v>
      </c>
      <c r="S123" s="75">
        <f>P123*'Gás fiscal'!H24</f>
        <v>0</v>
      </c>
      <c r="T123" s="104">
        <f>Q123*'Volumes de água'!$C$26</f>
        <v>0</v>
      </c>
      <c r="U123" s="181" t="s">
        <v>110</v>
      </c>
      <c r="V123" s="182"/>
      <c r="W123" s="183"/>
    </row>
    <row r="124" spans="1:23" x14ac:dyDescent="0.25">
      <c r="A124" s="42">
        <v>23</v>
      </c>
      <c r="B124" s="16" t="s">
        <v>116</v>
      </c>
      <c r="C124" s="16">
        <v>24</v>
      </c>
      <c r="D124" s="150">
        <v>0</v>
      </c>
      <c r="E124" s="150">
        <v>0</v>
      </c>
      <c r="F124" s="43">
        <f t="shared" si="27"/>
        <v>0</v>
      </c>
      <c r="G124" s="43">
        <f t="shared" si="28"/>
        <v>0</v>
      </c>
      <c r="H124" s="43">
        <f t="shared" si="29"/>
        <v>0</v>
      </c>
      <c r="I124" s="129">
        <v>1.3180000000000001</v>
      </c>
      <c r="J124" s="129">
        <v>61.87</v>
      </c>
      <c r="K124" s="129">
        <v>2.1999999999999999E-2</v>
      </c>
      <c r="L124" s="73">
        <f t="shared" si="30"/>
        <v>0</v>
      </c>
      <c r="M124" s="73">
        <f t="shared" si="31"/>
        <v>0</v>
      </c>
      <c r="N124" s="73">
        <f t="shared" si="32"/>
        <v>0</v>
      </c>
      <c r="O124" s="72">
        <f t="shared" si="33"/>
        <v>0</v>
      </c>
      <c r="P124" s="72">
        <f t="shared" si="34"/>
        <v>0</v>
      </c>
      <c r="Q124" s="72">
        <f t="shared" si="35"/>
        <v>0</v>
      </c>
      <c r="R124" s="75">
        <f>IFERROR(O124*'Fechamento fiscal'!AN28,"")</f>
        <v>0</v>
      </c>
      <c r="S124" s="75">
        <f>P124*'Gás fiscal'!H25</f>
        <v>0</v>
      </c>
      <c r="T124" s="104">
        <f>Q124*'Volumes de água'!$C$27</f>
        <v>0</v>
      </c>
      <c r="U124" s="181" t="s">
        <v>110</v>
      </c>
      <c r="V124" s="182"/>
      <c r="W124" s="183"/>
    </row>
    <row r="125" spans="1:23" x14ac:dyDescent="0.25">
      <c r="A125" s="42">
        <v>24</v>
      </c>
      <c r="B125" s="16" t="s">
        <v>116</v>
      </c>
      <c r="C125" s="16">
        <v>24</v>
      </c>
      <c r="D125" s="150">
        <v>0</v>
      </c>
      <c r="E125" s="150">
        <v>0</v>
      </c>
      <c r="F125" s="43">
        <f t="shared" si="27"/>
        <v>0</v>
      </c>
      <c r="G125" s="43">
        <f t="shared" si="28"/>
        <v>0</v>
      </c>
      <c r="H125" s="43">
        <f t="shared" si="29"/>
        <v>0</v>
      </c>
      <c r="I125" s="129">
        <v>1.3180000000000001</v>
      </c>
      <c r="J125" s="129">
        <v>61.87</v>
      </c>
      <c r="K125" s="129">
        <v>2.1999999999999999E-2</v>
      </c>
      <c r="L125" s="73">
        <f t="shared" si="30"/>
        <v>0</v>
      </c>
      <c r="M125" s="73">
        <f t="shared" si="31"/>
        <v>0</v>
      </c>
      <c r="N125" s="73">
        <f t="shared" si="32"/>
        <v>0</v>
      </c>
      <c r="O125" s="72">
        <f t="shared" si="33"/>
        <v>0</v>
      </c>
      <c r="P125" s="72">
        <f t="shared" si="34"/>
        <v>0</v>
      </c>
      <c r="Q125" s="72">
        <f t="shared" si="35"/>
        <v>0</v>
      </c>
      <c r="R125" s="75">
        <f>IFERROR(O125*'Fechamento fiscal'!AN29,"")</f>
        <v>0</v>
      </c>
      <c r="S125" s="75">
        <f>P125*'Gás fiscal'!H26</f>
        <v>0</v>
      </c>
      <c r="T125" s="104">
        <f>Q125*'Volumes de água'!$C$28</f>
        <v>0</v>
      </c>
      <c r="U125" s="181" t="s">
        <v>110</v>
      </c>
      <c r="V125" s="182"/>
      <c r="W125" s="183"/>
    </row>
    <row r="126" spans="1:23" x14ac:dyDescent="0.25">
      <c r="A126" s="42">
        <v>25</v>
      </c>
      <c r="B126" s="16" t="s">
        <v>116</v>
      </c>
      <c r="C126" s="16">
        <v>24</v>
      </c>
      <c r="D126" s="150">
        <v>0</v>
      </c>
      <c r="E126" s="150">
        <v>0</v>
      </c>
      <c r="F126" s="43">
        <f t="shared" si="27"/>
        <v>0</v>
      </c>
      <c r="G126" s="43">
        <f t="shared" si="28"/>
        <v>0</v>
      </c>
      <c r="H126" s="43">
        <f t="shared" si="29"/>
        <v>0</v>
      </c>
      <c r="I126" s="129">
        <v>1.3180000000000001</v>
      </c>
      <c r="J126" s="129">
        <v>61.87</v>
      </c>
      <c r="K126" s="129">
        <v>2.1999999999999999E-2</v>
      </c>
      <c r="L126" s="73">
        <f t="shared" si="30"/>
        <v>0</v>
      </c>
      <c r="M126" s="73">
        <f t="shared" si="31"/>
        <v>0</v>
      </c>
      <c r="N126" s="73">
        <f t="shared" si="32"/>
        <v>0</v>
      </c>
      <c r="O126" s="72">
        <f t="shared" si="33"/>
        <v>0</v>
      </c>
      <c r="P126" s="72">
        <f t="shared" si="34"/>
        <v>0</v>
      </c>
      <c r="Q126" s="72">
        <f t="shared" si="35"/>
        <v>0</v>
      </c>
      <c r="R126" s="75">
        <f>IFERROR(O126*'Fechamento fiscal'!AN30,"")</f>
        <v>0</v>
      </c>
      <c r="S126" s="75">
        <f>P126*'Gás fiscal'!H27</f>
        <v>0</v>
      </c>
      <c r="T126" s="104">
        <f>Q126*'Volumes de água'!$C$29</f>
        <v>0</v>
      </c>
      <c r="U126" s="181" t="s">
        <v>110</v>
      </c>
      <c r="V126" s="182"/>
      <c r="W126" s="183"/>
    </row>
    <row r="127" spans="1:23" x14ac:dyDescent="0.25">
      <c r="A127" s="42">
        <v>26</v>
      </c>
      <c r="B127" s="16" t="s">
        <v>116</v>
      </c>
      <c r="C127" s="16">
        <v>24</v>
      </c>
      <c r="D127" s="150">
        <v>0</v>
      </c>
      <c r="E127" s="150">
        <v>0</v>
      </c>
      <c r="F127" s="43">
        <f t="shared" si="27"/>
        <v>0</v>
      </c>
      <c r="G127" s="43">
        <f t="shared" si="28"/>
        <v>0</v>
      </c>
      <c r="H127" s="43">
        <f t="shared" si="29"/>
        <v>0</v>
      </c>
      <c r="I127" s="129">
        <v>1.3180000000000001</v>
      </c>
      <c r="J127" s="129">
        <v>61.87</v>
      </c>
      <c r="K127" s="129">
        <v>2.1999999999999999E-2</v>
      </c>
      <c r="L127" s="73">
        <f t="shared" si="30"/>
        <v>0</v>
      </c>
      <c r="M127" s="73">
        <f t="shared" si="31"/>
        <v>0</v>
      </c>
      <c r="N127" s="73">
        <f t="shared" si="32"/>
        <v>0</v>
      </c>
      <c r="O127" s="72">
        <f t="shared" si="33"/>
        <v>0</v>
      </c>
      <c r="P127" s="72">
        <f t="shared" si="34"/>
        <v>0</v>
      </c>
      <c r="Q127" s="72">
        <f t="shared" si="35"/>
        <v>0</v>
      </c>
      <c r="R127" s="75">
        <f>IFERROR(O127*'Fechamento fiscal'!AN31,"")</f>
        <v>0</v>
      </c>
      <c r="S127" s="75">
        <f>P127*'Gás fiscal'!H28</f>
        <v>0</v>
      </c>
      <c r="T127" s="104">
        <f>Q127*'Volumes de água'!$C$30</f>
        <v>0</v>
      </c>
      <c r="U127" s="181" t="s">
        <v>110</v>
      </c>
      <c r="V127" s="182"/>
      <c r="W127" s="183"/>
    </row>
    <row r="128" spans="1:23" x14ac:dyDescent="0.25">
      <c r="A128" s="42">
        <v>27</v>
      </c>
      <c r="B128" s="16" t="s">
        <v>116</v>
      </c>
      <c r="C128" s="16">
        <v>24</v>
      </c>
      <c r="D128" s="150">
        <v>0</v>
      </c>
      <c r="E128" s="150">
        <v>0</v>
      </c>
      <c r="F128" s="43">
        <f t="shared" si="27"/>
        <v>0</v>
      </c>
      <c r="G128" s="43">
        <f t="shared" si="28"/>
        <v>0</v>
      </c>
      <c r="H128" s="43">
        <f t="shared" si="29"/>
        <v>0</v>
      </c>
      <c r="I128" s="129">
        <v>1.3180000000000001</v>
      </c>
      <c r="J128" s="129">
        <v>61.87</v>
      </c>
      <c r="K128" s="129">
        <v>2.1999999999999999E-2</v>
      </c>
      <c r="L128" s="73">
        <f t="shared" si="30"/>
        <v>0</v>
      </c>
      <c r="M128" s="73">
        <f t="shared" si="31"/>
        <v>0</v>
      </c>
      <c r="N128" s="73">
        <f t="shared" si="32"/>
        <v>0</v>
      </c>
      <c r="O128" s="72">
        <f t="shared" si="33"/>
        <v>0</v>
      </c>
      <c r="P128" s="72">
        <f t="shared" si="34"/>
        <v>0</v>
      </c>
      <c r="Q128" s="72">
        <f t="shared" si="35"/>
        <v>0</v>
      </c>
      <c r="R128" s="75">
        <f>IFERROR(O128*'Fechamento fiscal'!AN32,"")</f>
        <v>0</v>
      </c>
      <c r="S128" s="75">
        <f>P128*'Gás fiscal'!H29</f>
        <v>0</v>
      </c>
      <c r="T128" s="104">
        <f>Q128*'Volumes de água'!$C$31</f>
        <v>0</v>
      </c>
      <c r="U128" s="181" t="s">
        <v>110</v>
      </c>
      <c r="V128" s="182"/>
      <c r="W128" s="183"/>
    </row>
    <row r="129" spans="1:23" x14ac:dyDescent="0.25">
      <c r="A129" s="42">
        <v>28</v>
      </c>
      <c r="B129" s="16" t="s">
        <v>116</v>
      </c>
      <c r="C129" s="16">
        <v>24</v>
      </c>
      <c r="D129" s="150">
        <v>0</v>
      </c>
      <c r="E129" s="150">
        <v>0</v>
      </c>
      <c r="F129" s="43">
        <f t="shared" si="27"/>
        <v>0</v>
      </c>
      <c r="G129" s="43">
        <f t="shared" si="28"/>
        <v>0</v>
      </c>
      <c r="H129" s="43">
        <f t="shared" si="29"/>
        <v>0</v>
      </c>
      <c r="I129" s="129">
        <v>1.3180000000000001</v>
      </c>
      <c r="J129" s="129">
        <v>61.87</v>
      </c>
      <c r="K129" s="129">
        <v>2.1999999999999999E-2</v>
      </c>
      <c r="L129" s="73">
        <f t="shared" si="30"/>
        <v>0</v>
      </c>
      <c r="M129" s="73">
        <f t="shared" si="31"/>
        <v>0</v>
      </c>
      <c r="N129" s="73">
        <f t="shared" si="32"/>
        <v>0</v>
      </c>
      <c r="O129" s="72">
        <f t="shared" si="33"/>
        <v>0</v>
      </c>
      <c r="P129" s="72">
        <f t="shared" si="34"/>
        <v>0</v>
      </c>
      <c r="Q129" s="72">
        <f t="shared" si="35"/>
        <v>0</v>
      </c>
      <c r="R129" s="75">
        <f>IFERROR(O129*'Fechamento fiscal'!AN33,"")</f>
        <v>0</v>
      </c>
      <c r="S129" s="75">
        <f>P129*'Gás fiscal'!H30</f>
        <v>0</v>
      </c>
      <c r="T129" s="104">
        <f>Q129*'Volumes de água'!$C$32</f>
        <v>0</v>
      </c>
      <c r="U129" s="181" t="s">
        <v>110</v>
      </c>
      <c r="V129" s="182"/>
      <c r="W129" s="183"/>
    </row>
    <row r="130" spans="1:23" x14ac:dyDescent="0.25">
      <c r="A130" s="42">
        <v>29</v>
      </c>
      <c r="B130" s="16" t="s">
        <v>116</v>
      </c>
      <c r="C130" s="16">
        <v>24</v>
      </c>
      <c r="D130" s="150">
        <v>0</v>
      </c>
      <c r="E130" s="150">
        <v>0</v>
      </c>
      <c r="F130" s="43">
        <f t="shared" si="27"/>
        <v>0</v>
      </c>
      <c r="G130" s="43">
        <f t="shared" si="28"/>
        <v>0</v>
      </c>
      <c r="H130" s="43">
        <f t="shared" si="29"/>
        <v>0</v>
      </c>
      <c r="I130" s="129">
        <v>1.3180000000000001</v>
      </c>
      <c r="J130" s="129">
        <v>61.87</v>
      </c>
      <c r="K130" s="129">
        <v>2.1999999999999999E-2</v>
      </c>
      <c r="L130" s="73">
        <f t="shared" si="30"/>
        <v>0</v>
      </c>
      <c r="M130" s="73">
        <f t="shared" si="31"/>
        <v>0</v>
      </c>
      <c r="N130" s="73">
        <f t="shared" si="32"/>
        <v>0</v>
      </c>
      <c r="O130" s="72">
        <f t="shared" si="33"/>
        <v>0</v>
      </c>
      <c r="P130" s="72">
        <f t="shared" si="34"/>
        <v>0</v>
      </c>
      <c r="Q130" s="72">
        <f t="shared" si="35"/>
        <v>0</v>
      </c>
      <c r="R130" s="75">
        <f>IFERROR(O130*'Fechamento fiscal'!AN34,"")</f>
        <v>0</v>
      </c>
      <c r="S130" s="75">
        <f>P130*'Gás fiscal'!H31</f>
        <v>0</v>
      </c>
      <c r="T130" s="104">
        <f>Q130*'Volumes de água'!$C$33</f>
        <v>0</v>
      </c>
      <c r="U130" s="181" t="s">
        <v>110</v>
      </c>
      <c r="V130" s="182"/>
      <c r="W130" s="183"/>
    </row>
    <row r="131" spans="1:23" x14ac:dyDescent="0.25">
      <c r="A131" s="42">
        <v>30</v>
      </c>
      <c r="B131" s="16" t="s">
        <v>116</v>
      </c>
      <c r="C131" s="16">
        <v>24</v>
      </c>
      <c r="D131" s="150">
        <v>0</v>
      </c>
      <c r="E131" s="150">
        <v>0</v>
      </c>
      <c r="F131" s="43">
        <f t="shared" si="27"/>
        <v>0</v>
      </c>
      <c r="G131" s="43">
        <f t="shared" si="28"/>
        <v>0</v>
      </c>
      <c r="H131" s="43">
        <f t="shared" si="29"/>
        <v>0</v>
      </c>
      <c r="I131" s="129">
        <v>1.3180000000000001</v>
      </c>
      <c r="J131" s="129">
        <v>61.87</v>
      </c>
      <c r="K131" s="129">
        <v>2.1999999999999999E-2</v>
      </c>
      <c r="L131" s="73">
        <f t="shared" si="30"/>
        <v>0</v>
      </c>
      <c r="M131" s="73">
        <f t="shared" si="31"/>
        <v>0</v>
      </c>
      <c r="N131" s="73">
        <f t="shared" si="32"/>
        <v>0</v>
      </c>
      <c r="O131" s="72">
        <f t="shared" si="33"/>
        <v>0</v>
      </c>
      <c r="P131" s="72">
        <f t="shared" si="34"/>
        <v>0</v>
      </c>
      <c r="Q131" s="72">
        <f t="shared" si="35"/>
        <v>0</v>
      </c>
      <c r="R131" s="75">
        <f>IFERROR(O131*'Fechamento fiscal'!AN35,"")</f>
        <v>0</v>
      </c>
      <c r="S131" s="75">
        <f>P131*'Gás fiscal'!H32</f>
        <v>0</v>
      </c>
      <c r="T131" s="104">
        <f>Q131*'Volumes de água'!$C$34</f>
        <v>0</v>
      </c>
      <c r="U131" s="181" t="s">
        <v>110</v>
      </c>
      <c r="V131" s="182"/>
      <c r="W131" s="183"/>
    </row>
    <row r="132" spans="1:23" x14ac:dyDescent="0.25">
      <c r="A132" s="42">
        <v>31</v>
      </c>
      <c r="B132" s="16" t="s">
        <v>116</v>
      </c>
      <c r="C132" s="16">
        <v>24</v>
      </c>
      <c r="D132" s="150">
        <v>0</v>
      </c>
      <c r="E132" s="150">
        <v>0</v>
      </c>
      <c r="F132" s="43">
        <f>IF(OR(C132="",E132=""),0,IF(E132&gt;C132,E132,E132/C132*24))</f>
        <v>0</v>
      </c>
      <c r="G132" s="43">
        <f>IF(OR(C132="",D132=""),0,IF(D132&gt;C132,D132,D132/C132*24))</f>
        <v>0</v>
      </c>
      <c r="H132" s="43">
        <f>IF(OR(C132="",D132=""),0,IF(D132&gt;C132,D132,D132/C132*24))</f>
        <v>0</v>
      </c>
      <c r="I132" s="129">
        <v>1.3180000000000001</v>
      </c>
      <c r="J132" s="129">
        <v>61.87</v>
      </c>
      <c r="K132" s="129">
        <v>2.1999999999999999E-2</v>
      </c>
      <c r="L132" s="73">
        <f>I132*(G132/C132)</f>
        <v>0</v>
      </c>
      <c r="M132" s="73">
        <f>J132*(F132/C132)</f>
        <v>0</v>
      </c>
      <c r="N132" s="73">
        <f>K132*(H132/C132)</f>
        <v>0</v>
      </c>
      <c r="O132" s="72">
        <f t="shared" si="33"/>
        <v>0</v>
      </c>
      <c r="P132" s="72">
        <f t="shared" si="34"/>
        <v>0</v>
      </c>
      <c r="Q132" s="72">
        <f t="shared" si="35"/>
        <v>0</v>
      </c>
      <c r="R132" s="75">
        <f>IFERROR(O132*'Fechamento fiscal'!AN36,"")</f>
        <v>0</v>
      </c>
      <c r="S132" s="75">
        <f>P132*'Gás fiscal'!H33</f>
        <v>0</v>
      </c>
      <c r="T132" s="104">
        <f>Q132*'Volumes de água'!$C$35</f>
        <v>0</v>
      </c>
      <c r="U132" s="181" t="s">
        <v>110</v>
      </c>
      <c r="V132" s="182"/>
      <c r="W132" s="183"/>
    </row>
    <row r="133" spans="1:23" x14ac:dyDescent="0.25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</row>
    <row r="134" spans="1:23" x14ac:dyDescent="0.25">
      <c r="A134" s="42">
        <v>1</v>
      </c>
      <c r="B134" s="16" t="s">
        <v>117</v>
      </c>
      <c r="C134" s="16">
        <v>24</v>
      </c>
      <c r="D134" s="150">
        <v>24</v>
      </c>
      <c r="E134" s="150">
        <v>24</v>
      </c>
      <c r="F134" s="43">
        <f>IF(OR(C134="",E134=""),0,IF(E134&gt;C134,E134,E134/C134*24))</f>
        <v>24</v>
      </c>
      <c r="G134" s="43">
        <f>IF(OR(C134="",D134=""),0,IF(D134&gt;C134,D134,D134/C134*24))</f>
        <v>24</v>
      </c>
      <c r="H134" s="43">
        <f>IF(OR(C134="",D134=""),0,IF(D134&gt;C134,D134,D134/C134*24))</f>
        <v>24</v>
      </c>
      <c r="I134" s="129">
        <v>10.1</v>
      </c>
      <c r="J134" s="129">
        <v>812.90300000000002</v>
      </c>
      <c r="K134" s="129">
        <v>518.88499999999999</v>
      </c>
      <c r="L134" s="73">
        <f>I134*(G134/C134)</f>
        <v>10.1</v>
      </c>
      <c r="M134" s="73">
        <f>J134*(F134/C134)</f>
        <v>812.90300000000002</v>
      </c>
      <c r="N134" s="73">
        <f>K134*(H134/C134)</f>
        <v>518.88499999999999</v>
      </c>
      <c r="O134" s="72">
        <f>IF(D134&lt;&gt;0,L134/(L70+L134+L326),0)</f>
        <v>0.4306301696938688</v>
      </c>
      <c r="P134" s="72">
        <f>IF(E134&lt;&gt;0,M134/(M38+M70+M102+M134+M166+M198+M230+M294+M6+M38+M262+M326+M358),0)</f>
        <v>0.48963335156376109</v>
      </c>
      <c r="Q134" s="72">
        <f>IF(D134&lt;&gt;0,N134/(N134+N166+N198+N230+N262+N294+N326+N358+N6+N38+N70+N102),0)</f>
        <v>0.52058261992357069</v>
      </c>
      <c r="R134" s="75">
        <f>IFERROR(O134*'Fechamento fiscal'!AN6,"")</f>
        <v>6.5423552444085633</v>
      </c>
      <c r="S134" s="75">
        <f>P134*'Gás fiscal'!H3</f>
        <v>515.58391919664041</v>
      </c>
      <c r="T134" s="104">
        <f>Q134*'Volumes de água'!$C$5</f>
        <v>906.85492390686011</v>
      </c>
      <c r="U134" s="181" t="s">
        <v>107</v>
      </c>
      <c r="V134" s="182"/>
      <c r="W134" s="183"/>
    </row>
    <row r="135" spans="1:23" x14ac:dyDescent="0.25">
      <c r="A135" s="42">
        <v>2</v>
      </c>
      <c r="B135" s="16" t="s">
        <v>117</v>
      </c>
      <c r="C135" s="16">
        <v>24</v>
      </c>
      <c r="D135" s="150">
        <v>23.3</v>
      </c>
      <c r="E135" s="150">
        <v>23.3</v>
      </c>
      <c r="F135" s="43">
        <f t="shared" ref="F135:F163" si="36">IF(OR(C135="",E135=""),0,IF(E135&gt;C135,E135,E135/C135*24))</f>
        <v>23.3</v>
      </c>
      <c r="G135" s="43">
        <f t="shared" ref="G135:G163" si="37">IF(OR(C135="",D135=""),0,IF(D135&gt;C135,D135,D135/C135*24))</f>
        <v>23.3</v>
      </c>
      <c r="H135" s="43">
        <f t="shared" ref="H135:H163" si="38">IF(OR(C135="",D135=""),0,IF(D135&gt;C135,D135,D135/C135*24))</f>
        <v>23.3</v>
      </c>
      <c r="I135" s="129">
        <v>10.1</v>
      </c>
      <c r="J135" s="129">
        <v>812.90300000000002</v>
      </c>
      <c r="K135" s="129">
        <v>518.88499999999999</v>
      </c>
      <c r="L135" s="73">
        <f t="shared" ref="L135:L163" si="39">I135*(G135/C135)</f>
        <v>9.805416666666666</v>
      </c>
      <c r="M135" s="73">
        <f t="shared" ref="M135:M163" si="40">J135*(F135/C135)</f>
        <v>789.19332916666667</v>
      </c>
      <c r="N135" s="73">
        <f t="shared" ref="N135:N163" si="41">K135*(H135/C135)</f>
        <v>503.75085416666667</v>
      </c>
      <c r="O135" s="72">
        <f t="shared" ref="O135:O164" si="42">IF(D135&lt;&gt;0,L135/(L71+L135+L327),0)</f>
        <v>0.42338789477282457</v>
      </c>
      <c r="P135" s="72">
        <f t="shared" ref="P135:P164" si="43">IF(E135&lt;&gt;0,M135/(M39+M71+M103+M135+M167+M199+M231+M295+M7+M39+M263+M327+M359),0)</f>
        <v>0.48223922402905972</v>
      </c>
      <c r="Q135" s="72">
        <f t="shared" ref="Q135:Q164" si="44">IF(D135&lt;&gt;0,N135/(N135+N167+N199+N231+N263+N295+N327+N359+N7+N39+N71+N103),0)</f>
        <v>0.5131910789034615</v>
      </c>
      <c r="R135" s="75">
        <f>IFERROR(O135*'Fechamento fiscal'!AN7,"")</f>
        <v>8.2744175200384458</v>
      </c>
      <c r="S135" s="75">
        <f>P135*'Gás fiscal'!H4</f>
        <v>869.47732092439469</v>
      </c>
      <c r="T135" s="104">
        <f>Q135*'Volumes de água'!$C$6</f>
        <v>866.26654118904298</v>
      </c>
      <c r="U135" s="181" t="s">
        <v>107</v>
      </c>
      <c r="V135" s="182"/>
      <c r="W135" s="183"/>
    </row>
    <row r="136" spans="1:23" x14ac:dyDescent="0.25">
      <c r="A136" s="42">
        <v>3</v>
      </c>
      <c r="B136" s="16" t="s">
        <v>117</v>
      </c>
      <c r="C136" s="16">
        <v>24</v>
      </c>
      <c r="D136" s="150">
        <v>24</v>
      </c>
      <c r="E136" s="150">
        <v>24</v>
      </c>
      <c r="F136" s="43">
        <f t="shared" si="36"/>
        <v>24</v>
      </c>
      <c r="G136" s="43">
        <f t="shared" si="37"/>
        <v>24</v>
      </c>
      <c r="H136" s="43">
        <f t="shared" si="38"/>
        <v>24</v>
      </c>
      <c r="I136" s="129">
        <v>10.1</v>
      </c>
      <c r="J136" s="129">
        <v>812.90300000000002</v>
      </c>
      <c r="K136" s="129">
        <v>518.88499999999999</v>
      </c>
      <c r="L136" s="73">
        <f t="shared" si="39"/>
        <v>10.1</v>
      </c>
      <c r="M136" s="73">
        <f t="shared" si="40"/>
        <v>812.90300000000002</v>
      </c>
      <c r="N136" s="73">
        <f t="shared" si="41"/>
        <v>518.88499999999999</v>
      </c>
      <c r="O136" s="72">
        <f t="shared" si="42"/>
        <v>0.4306301696938688</v>
      </c>
      <c r="P136" s="72">
        <f t="shared" si="43"/>
        <v>0.48963335156376109</v>
      </c>
      <c r="Q136" s="72">
        <f t="shared" si="44"/>
        <v>0.52058261992357069</v>
      </c>
      <c r="R136" s="75">
        <f>IFERROR(O136*'Fechamento fiscal'!AN8,"")</f>
        <v>6.8536076480940462</v>
      </c>
      <c r="S136" s="75">
        <f>P136*'Gás fiscal'!H5</f>
        <v>809.36393013489703</v>
      </c>
      <c r="T136" s="104">
        <f>Q136*'Volumes de água'!$C$7</f>
        <v>875.61996671144595</v>
      </c>
      <c r="U136" s="181" t="s">
        <v>107</v>
      </c>
      <c r="V136" s="182"/>
      <c r="W136" s="183"/>
    </row>
    <row r="137" spans="1:23" x14ac:dyDescent="0.25">
      <c r="A137" s="42">
        <v>4</v>
      </c>
      <c r="B137" s="16" t="s">
        <v>117</v>
      </c>
      <c r="C137" s="16">
        <v>24</v>
      </c>
      <c r="D137" s="150">
        <v>24</v>
      </c>
      <c r="E137" s="150">
        <v>24</v>
      </c>
      <c r="F137" s="43">
        <f t="shared" si="36"/>
        <v>24</v>
      </c>
      <c r="G137" s="43">
        <f t="shared" si="37"/>
        <v>24</v>
      </c>
      <c r="H137" s="43">
        <f t="shared" si="38"/>
        <v>24</v>
      </c>
      <c r="I137" s="129">
        <v>10.1</v>
      </c>
      <c r="J137" s="129">
        <v>812.90300000000002</v>
      </c>
      <c r="K137" s="129">
        <v>518.88499999999999</v>
      </c>
      <c r="L137" s="73">
        <f t="shared" si="39"/>
        <v>10.1</v>
      </c>
      <c r="M137" s="73">
        <f t="shared" si="40"/>
        <v>812.90300000000002</v>
      </c>
      <c r="N137" s="73">
        <f t="shared" si="41"/>
        <v>518.88499999999999</v>
      </c>
      <c r="O137" s="72">
        <f t="shared" si="42"/>
        <v>0.4306301696938688</v>
      </c>
      <c r="P137" s="72">
        <f t="shared" si="43"/>
        <v>0.48963335156376109</v>
      </c>
      <c r="Q137" s="72">
        <f t="shared" si="44"/>
        <v>0.52058261992357069</v>
      </c>
      <c r="R137" s="75">
        <f>IFERROR(O137*'Fechamento fiscal'!AN9,"")</f>
        <v>6.9009755631326835</v>
      </c>
      <c r="S137" s="75">
        <f>P137*'Gás fiscal'!H6</f>
        <v>558.18202078268769</v>
      </c>
      <c r="T137" s="104">
        <f>Q137*'Volumes de água'!$C$8</f>
        <v>887.07278434976445</v>
      </c>
      <c r="U137" s="181" t="s">
        <v>107</v>
      </c>
      <c r="V137" s="182"/>
      <c r="W137" s="183"/>
    </row>
    <row r="138" spans="1:23" x14ac:dyDescent="0.25">
      <c r="A138" s="42">
        <v>5</v>
      </c>
      <c r="B138" s="16" t="s">
        <v>117</v>
      </c>
      <c r="C138" s="16">
        <v>24</v>
      </c>
      <c r="D138" s="150">
        <v>24</v>
      </c>
      <c r="E138" s="150">
        <v>24</v>
      </c>
      <c r="F138" s="43">
        <f t="shared" si="36"/>
        <v>24</v>
      </c>
      <c r="G138" s="43">
        <f t="shared" si="37"/>
        <v>24</v>
      </c>
      <c r="H138" s="43">
        <f t="shared" si="38"/>
        <v>24</v>
      </c>
      <c r="I138" s="129">
        <v>10.1</v>
      </c>
      <c r="J138" s="129">
        <v>812.90300000000002</v>
      </c>
      <c r="K138" s="129">
        <v>518.88499999999999</v>
      </c>
      <c r="L138" s="73">
        <f t="shared" si="39"/>
        <v>10.1</v>
      </c>
      <c r="M138" s="73">
        <f t="shared" si="40"/>
        <v>812.90300000000002</v>
      </c>
      <c r="N138" s="73">
        <f t="shared" si="41"/>
        <v>518.88499999999999</v>
      </c>
      <c r="O138" s="72">
        <f t="shared" si="42"/>
        <v>0.4306301696938688</v>
      </c>
      <c r="P138" s="72">
        <f t="shared" si="43"/>
        <v>0.48963335156376109</v>
      </c>
      <c r="Q138" s="72">
        <f t="shared" si="44"/>
        <v>0.52058261992357069</v>
      </c>
      <c r="R138" s="75">
        <f>IFERROR(O138*'Fechamento fiscal'!AN10,"")</f>
        <v>5.1355328378043108</v>
      </c>
      <c r="S138" s="75">
        <f>P138*'Gás fiscal'!H7</f>
        <v>920.02106758830712</v>
      </c>
      <c r="T138" s="104">
        <f>Q138*'Volumes de água'!$C$9</f>
        <v>888.63453220953511</v>
      </c>
      <c r="U138" s="181" t="s">
        <v>107</v>
      </c>
      <c r="V138" s="182"/>
      <c r="W138" s="183"/>
    </row>
    <row r="139" spans="1:23" x14ac:dyDescent="0.25">
      <c r="A139" s="42">
        <v>6</v>
      </c>
      <c r="B139" s="16" t="s">
        <v>117</v>
      </c>
      <c r="C139" s="16">
        <v>24</v>
      </c>
      <c r="D139" s="150">
        <v>24</v>
      </c>
      <c r="E139" s="150">
        <v>24</v>
      </c>
      <c r="F139" s="43">
        <f t="shared" si="36"/>
        <v>24</v>
      </c>
      <c r="G139" s="43">
        <f t="shared" si="37"/>
        <v>24</v>
      </c>
      <c r="H139" s="43">
        <f t="shared" si="38"/>
        <v>24</v>
      </c>
      <c r="I139" s="129">
        <v>10.1</v>
      </c>
      <c r="J139" s="129">
        <v>812.90300000000002</v>
      </c>
      <c r="K139" s="129">
        <v>518.88499999999999</v>
      </c>
      <c r="L139" s="73">
        <f t="shared" si="39"/>
        <v>10.1</v>
      </c>
      <c r="M139" s="73">
        <f t="shared" si="40"/>
        <v>812.90300000000002</v>
      </c>
      <c r="N139" s="73">
        <f t="shared" si="41"/>
        <v>518.88499999999999</v>
      </c>
      <c r="O139" s="72">
        <f t="shared" si="42"/>
        <v>0.4306301696938688</v>
      </c>
      <c r="P139" s="72">
        <f t="shared" si="43"/>
        <v>0.48963335156376109</v>
      </c>
      <c r="Q139" s="72">
        <f t="shared" si="44"/>
        <v>0.52058261992357069</v>
      </c>
      <c r="R139" s="75">
        <f>IFERROR(O139*'Fechamento fiscal'!AN11,"")</f>
        <v>5.427843281007835</v>
      </c>
      <c r="S139" s="75">
        <f>P139*'Gás fiscal'!H8</f>
        <v>877.91259935382368</v>
      </c>
      <c r="T139" s="104">
        <f>Q139*'Volumes de água'!$C$10</f>
        <v>842.30267903633739</v>
      </c>
      <c r="U139" s="181" t="s">
        <v>107</v>
      </c>
      <c r="V139" s="182"/>
      <c r="W139" s="183"/>
    </row>
    <row r="140" spans="1:23" x14ac:dyDescent="0.25">
      <c r="A140" s="42">
        <v>7</v>
      </c>
      <c r="B140" s="16" t="s">
        <v>117</v>
      </c>
      <c r="C140" s="16">
        <v>24</v>
      </c>
      <c r="D140" s="150">
        <v>24</v>
      </c>
      <c r="E140" s="150">
        <v>24</v>
      </c>
      <c r="F140" s="43">
        <f t="shared" si="36"/>
        <v>24</v>
      </c>
      <c r="G140" s="43">
        <f t="shared" si="37"/>
        <v>24</v>
      </c>
      <c r="H140" s="43">
        <f t="shared" si="38"/>
        <v>24</v>
      </c>
      <c r="I140" s="129">
        <v>10.1</v>
      </c>
      <c r="J140" s="129">
        <v>812.90300000000002</v>
      </c>
      <c r="K140" s="129">
        <v>518.88499999999999</v>
      </c>
      <c r="L140" s="73">
        <f t="shared" si="39"/>
        <v>10.1</v>
      </c>
      <c r="M140" s="73">
        <f t="shared" si="40"/>
        <v>812.90300000000002</v>
      </c>
      <c r="N140" s="73">
        <f t="shared" si="41"/>
        <v>518.88499999999999</v>
      </c>
      <c r="O140" s="72">
        <f t="shared" si="42"/>
        <v>0.4306301696938688</v>
      </c>
      <c r="P140" s="72">
        <f t="shared" si="43"/>
        <v>0.48963335156376109</v>
      </c>
      <c r="Q140" s="72">
        <f t="shared" si="44"/>
        <v>0.52058261992357069</v>
      </c>
      <c r="R140" s="75">
        <f>IFERROR(O140*'Fechamento fiscal'!AN12,"")</f>
        <v>8.436817109172015</v>
      </c>
      <c r="S140" s="75">
        <f>P140*'Gás fiscal'!H9</f>
        <v>1002.7691040025827</v>
      </c>
      <c r="T140" s="104">
        <f>Q140*'Volumes de água'!$C$11</f>
        <v>861.04365335358591</v>
      </c>
      <c r="U140" s="181" t="s">
        <v>107</v>
      </c>
      <c r="V140" s="182"/>
      <c r="W140" s="183"/>
    </row>
    <row r="141" spans="1:23" x14ac:dyDescent="0.25">
      <c r="A141" s="42">
        <v>8</v>
      </c>
      <c r="B141" s="16" t="s">
        <v>117</v>
      </c>
      <c r="C141" s="16">
        <v>24</v>
      </c>
      <c r="D141" s="150">
        <v>24</v>
      </c>
      <c r="E141" s="150">
        <v>24</v>
      </c>
      <c r="F141" s="43">
        <f t="shared" si="36"/>
        <v>24</v>
      </c>
      <c r="G141" s="43">
        <f t="shared" si="37"/>
        <v>24</v>
      </c>
      <c r="H141" s="43">
        <f t="shared" si="38"/>
        <v>24</v>
      </c>
      <c r="I141" s="129">
        <v>10.1</v>
      </c>
      <c r="J141" s="129">
        <v>812.90300000000002</v>
      </c>
      <c r="K141" s="129">
        <v>518.88499999999999</v>
      </c>
      <c r="L141" s="73">
        <f t="shared" si="39"/>
        <v>10.1</v>
      </c>
      <c r="M141" s="73">
        <f t="shared" si="40"/>
        <v>812.90300000000002</v>
      </c>
      <c r="N141" s="73">
        <f t="shared" si="41"/>
        <v>518.88499999999999</v>
      </c>
      <c r="O141" s="72">
        <f t="shared" si="42"/>
        <v>0.4306301696938688</v>
      </c>
      <c r="P141" s="72">
        <f t="shared" si="43"/>
        <v>0.48963335156376109</v>
      </c>
      <c r="Q141" s="72">
        <f t="shared" si="44"/>
        <v>0.52058261992357069</v>
      </c>
      <c r="R141" s="75">
        <f>IFERROR(O141*'Fechamento fiscal'!AN13,"")</f>
        <v>10.022889339880534</v>
      </c>
      <c r="S141" s="75">
        <f>P141*'Gás fiscal'!H10</f>
        <v>1056.6287726745963</v>
      </c>
      <c r="T141" s="104">
        <f>Q141*'Volumes de água'!$C$12</f>
        <v>431.5629919166401</v>
      </c>
      <c r="U141" s="181" t="s">
        <v>107</v>
      </c>
      <c r="V141" s="182"/>
      <c r="W141" s="183"/>
    </row>
    <row r="142" spans="1:23" x14ac:dyDescent="0.25">
      <c r="A142" s="42">
        <v>9</v>
      </c>
      <c r="B142" s="16" t="s">
        <v>117</v>
      </c>
      <c r="C142" s="16">
        <v>24</v>
      </c>
      <c r="D142" s="150">
        <v>24</v>
      </c>
      <c r="E142" s="150">
        <v>24</v>
      </c>
      <c r="F142" s="43">
        <f t="shared" si="36"/>
        <v>24</v>
      </c>
      <c r="G142" s="43">
        <f t="shared" si="37"/>
        <v>24</v>
      </c>
      <c r="H142" s="43">
        <f t="shared" si="38"/>
        <v>24</v>
      </c>
      <c r="I142" s="129">
        <v>10.1</v>
      </c>
      <c r="J142" s="129">
        <v>812.90300000000002</v>
      </c>
      <c r="K142" s="129">
        <v>518.88499999999999</v>
      </c>
      <c r="L142" s="73">
        <f t="shared" si="39"/>
        <v>10.1</v>
      </c>
      <c r="M142" s="73">
        <f t="shared" si="40"/>
        <v>812.90300000000002</v>
      </c>
      <c r="N142" s="73">
        <f t="shared" si="41"/>
        <v>518.88499999999999</v>
      </c>
      <c r="O142" s="72">
        <f t="shared" si="42"/>
        <v>0.4306301696938688</v>
      </c>
      <c r="P142" s="72">
        <f t="shared" si="43"/>
        <v>0.48963335156376109</v>
      </c>
      <c r="Q142" s="72">
        <f t="shared" si="44"/>
        <v>0.52058261992357069</v>
      </c>
      <c r="R142" s="75">
        <f>IFERROR(O142*'Fechamento fiscal'!AN14,"")</f>
        <v>0.16562244311946764</v>
      </c>
      <c r="S142" s="75">
        <f>P142*'Gás fiscal'!H11</f>
        <v>786.84079596296408</v>
      </c>
      <c r="T142" s="104">
        <f>Q142*'Volumes de água'!$C$13</f>
        <v>877.18171457121662</v>
      </c>
      <c r="U142" s="181" t="s">
        <v>107</v>
      </c>
      <c r="V142" s="182"/>
      <c r="W142" s="183"/>
    </row>
    <row r="143" spans="1:23" x14ac:dyDescent="0.25">
      <c r="A143" s="42">
        <v>10</v>
      </c>
      <c r="B143" s="16" t="s">
        <v>117</v>
      </c>
      <c r="C143" s="16">
        <v>24</v>
      </c>
      <c r="D143" s="150">
        <v>24</v>
      </c>
      <c r="E143" s="150">
        <v>24</v>
      </c>
      <c r="F143" s="43">
        <f t="shared" si="36"/>
        <v>24</v>
      </c>
      <c r="G143" s="43">
        <f t="shared" si="37"/>
        <v>24</v>
      </c>
      <c r="H143" s="43">
        <f t="shared" si="38"/>
        <v>24</v>
      </c>
      <c r="I143" s="129">
        <v>10.1</v>
      </c>
      <c r="J143" s="129">
        <v>812.90300000000002</v>
      </c>
      <c r="K143" s="129">
        <v>518.88499999999999</v>
      </c>
      <c r="L143" s="73">
        <f t="shared" si="39"/>
        <v>10.1</v>
      </c>
      <c r="M143" s="73">
        <f t="shared" si="40"/>
        <v>812.90300000000002</v>
      </c>
      <c r="N143" s="73">
        <f t="shared" si="41"/>
        <v>518.88499999999999</v>
      </c>
      <c r="O143" s="72">
        <f t="shared" si="42"/>
        <v>0.4306301696938688</v>
      </c>
      <c r="P143" s="72">
        <f t="shared" si="43"/>
        <v>0.48963335156376109</v>
      </c>
      <c r="Q143" s="72">
        <f t="shared" si="44"/>
        <v>0.52058261992357069</v>
      </c>
      <c r="R143" s="75">
        <f>IFERROR(O143*'Fechamento fiscal'!AN15,"")</f>
        <v>0.58849597538371745</v>
      </c>
      <c r="S143" s="75">
        <f>P143*'Gás fiscal'!H12</f>
        <v>782.92372915045394</v>
      </c>
      <c r="T143" s="104">
        <f>Q143*'Volumes de água'!$C$14</f>
        <v>894.36094102869447</v>
      </c>
      <c r="U143" s="181" t="s">
        <v>107</v>
      </c>
      <c r="V143" s="182"/>
      <c r="W143" s="183"/>
    </row>
    <row r="144" spans="1:23" x14ac:dyDescent="0.25">
      <c r="A144" s="42">
        <v>11</v>
      </c>
      <c r="B144" s="16" t="s">
        <v>117</v>
      </c>
      <c r="C144" s="16">
        <v>24</v>
      </c>
      <c r="D144" s="150">
        <v>24</v>
      </c>
      <c r="E144" s="150">
        <v>24</v>
      </c>
      <c r="F144" s="43">
        <f t="shared" si="36"/>
        <v>24</v>
      </c>
      <c r="G144" s="43">
        <f t="shared" si="37"/>
        <v>24</v>
      </c>
      <c r="H144" s="43">
        <f t="shared" si="38"/>
        <v>24</v>
      </c>
      <c r="I144" s="129">
        <v>10.1</v>
      </c>
      <c r="J144" s="129">
        <v>812.90300000000002</v>
      </c>
      <c r="K144" s="129">
        <v>518.88499999999999</v>
      </c>
      <c r="L144" s="73">
        <f t="shared" si="39"/>
        <v>10.1</v>
      </c>
      <c r="M144" s="73">
        <f t="shared" si="40"/>
        <v>812.90300000000002</v>
      </c>
      <c r="N144" s="73">
        <f t="shared" si="41"/>
        <v>518.88499999999999</v>
      </c>
      <c r="O144" s="72">
        <f t="shared" si="42"/>
        <v>0.4306301696938688</v>
      </c>
      <c r="P144" s="72">
        <f t="shared" si="43"/>
        <v>0.48963335156376109</v>
      </c>
      <c r="Q144" s="72">
        <f t="shared" si="44"/>
        <v>0.52058261992357069</v>
      </c>
      <c r="R144" s="75">
        <f>IFERROR(O144*'Fechamento fiscal'!AN16,"")</f>
        <v>0.51688367089468468</v>
      </c>
      <c r="S144" s="75">
        <f>P144*'Gás fiscal'!H13</f>
        <v>780.96519574419892</v>
      </c>
      <c r="T144" s="104">
        <f>Q144*'Volumes de água'!$C$15</f>
        <v>894.36094102869447</v>
      </c>
      <c r="U144" s="181" t="s">
        <v>107</v>
      </c>
      <c r="V144" s="182"/>
      <c r="W144" s="183"/>
    </row>
    <row r="145" spans="1:23" x14ac:dyDescent="0.25">
      <c r="A145" s="42">
        <v>12</v>
      </c>
      <c r="B145" s="16" t="s">
        <v>117</v>
      </c>
      <c r="C145" s="16">
        <v>24</v>
      </c>
      <c r="D145" s="150">
        <v>24</v>
      </c>
      <c r="E145" s="150">
        <v>24</v>
      </c>
      <c r="F145" s="43">
        <f t="shared" si="36"/>
        <v>24</v>
      </c>
      <c r="G145" s="43">
        <f t="shared" si="37"/>
        <v>24</v>
      </c>
      <c r="H145" s="43">
        <f t="shared" si="38"/>
        <v>24</v>
      </c>
      <c r="I145" s="129">
        <v>10.1</v>
      </c>
      <c r="J145" s="129">
        <v>812.90300000000002</v>
      </c>
      <c r="K145" s="129">
        <v>518.88499999999999</v>
      </c>
      <c r="L145" s="73">
        <f t="shared" si="39"/>
        <v>10.1</v>
      </c>
      <c r="M145" s="73">
        <f t="shared" si="40"/>
        <v>812.90300000000002</v>
      </c>
      <c r="N145" s="73">
        <f t="shared" si="41"/>
        <v>518.88499999999999</v>
      </c>
      <c r="O145" s="72">
        <f t="shared" si="42"/>
        <v>0.4306301696938688</v>
      </c>
      <c r="P145" s="72">
        <f t="shared" si="43"/>
        <v>0.48963335156376109</v>
      </c>
      <c r="Q145" s="72">
        <f t="shared" si="44"/>
        <v>0.52058261992357069</v>
      </c>
      <c r="R145" s="75">
        <f>IFERROR(O145*'Fechamento fiscal'!AN17,"")</f>
        <v>0.92719692575087276</v>
      </c>
      <c r="S145" s="75">
        <f>P145*'Gás fiscal'!H14</f>
        <v>788.30969601765537</v>
      </c>
      <c r="T145" s="104">
        <f>Q145*'Volumes de água'!$C$16</f>
        <v>893.84035840877084</v>
      </c>
      <c r="U145" s="181" t="s">
        <v>107</v>
      </c>
      <c r="V145" s="182"/>
      <c r="W145" s="183"/>
    </row>
    <row r="146" spans="1:23" x14ac:dyDescent="0.25">
      <c r="A146" s="42">
        <v>13</v>
      </c>
      <c r="B146" s="16" t="s">
        <v>117</v>
      </c>
      <c r="C146" s="16">
        <v>24</v>
      </c>
      <c r="D146" s="150">
        <v>24</v>
      </c>
      <c r="E146" s="150">
        <v>24</v>
      </c>
      <c r="F146" s="43">
        <f t="shared" si="36"/>
        <v>24</v>
      </c>
      <c r="G146" s="43">
        <f t="shared" si="37"/>
        <v>24</v>
      </c>
      <c r="H146" s="43">
        <f t="shared" si="38"/>
        <v>24</v>
      </c>
      <c r="I146" s="129">
        <v>10.1</v>
      </c>
      <c r="J146" s="129">
        <v>812.90300000000002</v>
      </c>
      <c r="K146" s="129">
        <v>518.88499999999999</v>
      </c>
      <c r="L146" s="73">
        <f t="shared" si="39"/>
        <v>10.1</v>
      </c>
      <c r="M146" s="73">
        <f t="shared" si="40"/>
        <v>812.90300000000002</v>
      </c>
      <c r="N146" s="73">
        <f t="shared" si="41"/>
        <v>518.88499999999999</v>
      </c>
      <c r="O146" s="72">
        <f t="shared" si="42"/>
        <v>0.4306301696938688</v>
      </c>
      <c r="P146" s="72">
        <f t="shared" si="43"/>
        <v>0.48963335156376109</v>
      </c>
      <c r="Q146" s="72">
        <f t="shared" si="44"/>
        <v>0.52058261992357069</v>
      </c>
      <c r="R146" s="75">
        <f>IFERROR(O146*'Fechamento fiscal'!AN18,"")</f>
        <v>0.5833393030454348</v>
      </c>
      <c r="S146" s="75">
        <f>P146*'Gás fiscal'!H15</f>
        <v>830.90779760370253</v>
      </c>
      <c r="T146" s="104">
        <f>Q146*'Volumes de água'!$C$17</f>
        <v>845.94675737580235</v>
      </c>
      <c r="U146" s="181" t="s">
        <v>107</v>
      </c>
      <c r="V146" s="182"/>
      <c r="W146" s="183"/>
    </row>
    <row r="147" spans="1:23" x14ac:dyDescent="0.25">
      <c r="A147" s="42">
        <v>14</v>
      </c>
      <c r="B147" s="16" t="s">
        <v>117</v>
      </c>
      <c r="C147" s="16">
        <v>24</v>
      </c>
      <c r="D147" s="150">
        <v>22.37</v>
      </c>
      <c r="E147" s="150">
        <v>22.37</v>
      </c>
      <c r="F147" s="43">
        <f t="shared" si="36"/>
        <v>22.37</v>
      </c>
      <c r="G147" s="43">
        <f t="shared" si="37"/>
        <v>22.37</v>
      </c>
      <c r="H147" s="43">
        <f t="shared" si="38"/>
        <v>22.37</v>
      </c>
      <c r="I147" s="129">
        <v>10.1</v>
      </c>
      <c r="J147" s="129">
        <v>812.90300000000002</v>
      </c>
      <c r="K147" s="129">
        <v>518.88499999999999</v>
      </c>
      <c r="L147" s="73">
        <f t="shared" si="39"/>
        <v>9.414041666666666</v>
      </c>
      <c r="M147" s="73">
        <f t="shared" si="40"/>
        <v>757.69333791666668</v>
      </c>
      <c r="N147" s="73">
        <f t="shared" si="41"/>
        <v>483.64406041666666</v>
      </c>
      <c r="O147" s="72">
        <f t="shared" si="42"/>
        <v>0.4306301696938688</v>
      </c>
      <c r="P147" s="72">
        <f t="shared" si="43"/>
        <v>0.48963335156376109</v>
      </c>
      <c r="Q147" s="72">
        <f t="shared" si="44"/>
        <v>0.5205826199235708</v>
      </c>
      <c r="R147" s="75">
        <f>IFERROR(O147*'Fechamento fiscal'!AN19,"")</f>
        <v>0.931977303198947</v>
      </c>
      <c r="S147" s="75">
        <f>P147*'Gás fiscal'!H16</f>
        <v>819.15659716617233</v>
      </c>
      <c r="T147" s="104">
        <f>Q147*'Volumes de água'!$C$18</f>
        <v>777.7504341658148</v>
      </c>
      <c r="U147" s="181" t="s">
        <v>107</v>
      </c>
      <c r="V147" s="182"/>
      <c r="W147" s="183"/>
    </row>
    <row r="148" spans="1:23" x14ac:dyDescent="0.25">
      <c r="A148" s="42">
        <v>15</v>
      </c>
      <c r="B148" s="16" t="s">
        <v>117</v>
      </c>
      <c r="C148" s="16">
        <v>24</v>
      </c>
      <c r="D148" s="150">
        <v>24</v>
      </c>
      <c r="E148" s="150">
        <v>24</v>
      </c>
      <c r="F148" s="43">
        <f t="shared" si="36"/>
        <v>24</v>
      </c>
      <c r="G148" s="43">
        <f t="shared" si="37"/>
        <v>24</v>
      </c>
      <c r="H148" s="43">
        <f t="shared" si="38"/>
        <v>24</v>
      </c>
      <c r="I148" s="129">
        <v>10.1</v>
      </c>
      <c r="J148" s="129">
        <v>812.90300000000002</v>
      </c>
      <c r="K148" s="129">
        <v>518.88499999999999</v>
      </c>
      <c r="L148" s="73">
        <f t="shared" si="39"/>
        <v>10.1</v>
      </c>
      <c r="M148" s="73">
        <f t="shared" si="40"/>
        <v>812.90300000000002</v>
      </c>
      <c r="N148" s="73">
        <f t="shared" si="41"/>
        <v>518.88499999999999</v>
      </c>
      <c r="O148" s="72">
        <f t="shared" si="42"/>
        <v>0.4306301696938688</v>
      </c>
      <c r="P148" s="72">
        <f t="shared" si="43"/>
        <v>0.48963335156376109</v>
      </c>
      <c r="Q148" s="72">
        <f t="shared" si="44"/>
        <v>0.52058261992357069</v>
      </c>
      <c r="R148" s="75">
        <f>IFERROR(O148*'Fechamento fiscal'!AN20,"")</f>
        <v>-9.7809773976290229E-5</v>
      </c>
      <c r="S148" s="75">
        <f>P148*'Gás fiscal'!H17</f>
        <v>879.38149940851497</v>
      </c>
      <c r="T148" s="104">
        <f>Q148*'Volumes de água'!$C$19</f>
        <v>842.82326165626091</v>
      </c>
      <c r="U148" s="181" t="s">
        <v>107</v>
      </c>
      <c r="V148" s="182"/>
      <c r="W148" s="183"/>
    </row>
    <row r="149" spans="1:23" x14ac:dyDescent="0.25">
      <c r="A149" s="42">
        <v>16</v>
      </c>
      <c r="B149" s="16" t="s">
        <v>117</v>
      </c>
      <c r="C149" s="16">
        <v>24</v>
      </c>
      <c r="D149" s="150">
        <v>24</v>
      </c>
      <c r="E149" s="150">
        <v>24</v>
      </c>
      <c r="F149" s="43">
        <f t="shared" si="36"/>
        <v>24</v>
      </c>
      <c r="G149" s="43">
        <f t="shared" si="37"/>
        <v>24</v>
      </c>
      <c r="H149" s="43">
        <f t="shared" si="38"/>
        <v>24</v>
      </c>
      <c r="I149" s="129">
        <v>10.1</v>
      </c>
      <c r="J149" s="129">
        <v>812.90300000000002</v>
      </c>
      <c r="K149" s="129">
        <v>518.88499999999999</v>
      </c>
      <c r="L149" s="73">
        <f t="shared" si="39"/>
        <v>10.1</v>
      </c>
      <c r="M149" s="73">
        <f t="shared" si="40"/>
        <v>812.90300000000002</v>
      </c>
      <c r="N149" s="73">
        <f t="shared" si="41"/>
        <v>518.88499999999999</v>
      </c>
      <c r="O149" s="72">
        <f t="shared" si="42"/>
        <v>0.4306301696938688</v>
      </c>
      <c r="P149" s="72">
        <f t="shared" si="43"/>
        <v>0.48963335156376109</v>
      </c>
      <c r="Q149" s="72">
        <f t="shared" si="44"/>
        <v>0.52058261992357069</v>
      </c>
      <c r="R149" s="75">
        <f>IFERROR(O149*'Fechamento fiscal'!AN21,"")</f>
        <v>-0.11258969613677955</v>
      </c>
      <c r="S149" s="75">
        <f>P149*'Gás fiscal'!H18</f>
        <v>912.67656731485067</v>
      </c>
      <c r="T149" s="104">
        <f>Q149*'Volumes de água'!$C$20</f>
        <v>826.6852004386302</v>
      </c>
      <c r="U149" s="181" t="s">
        <v>107</v>
      </c>
      <c r="V149" s="182"/>
      <c r="W149" s="183"/>
    </row>
    <row r="150" spans="1:23" x14ac:dyDescent="0.25">
      <c r="A150" s="42">
        <v>17</v>
      </c>
      <c r="B150" s="16" t="s">
        <v>117</v>
      </c>
      <c r="C150" s="16">
        <v>24</v>
      </c>
      <c r="D150" s="150">
        <v>24</v>
      </c>
      <c r="E150" s="150">
        <v>24</v>
      </c>
      <c r="F150" s="43">
        <f t="shared" si="36"/>
        <v>24</v>
      </c>
      <c r="G150" s="43">
        <f t="shared" si="37"/>
        <v>24</v>
      </c>
      <c r="H150" s="43">
        <f t="shared" si="38"/>
        <v>24</v>
      </c>
      <c r="I150" s="129">
        <v>10.1</v>
      </c>
      <c r="J150" s="129">
        <v>812.90300000000002</v>
      </c>
      <c r="K150" s="129">
        <v>518.88499999999999</v>
      </c>
      <c r="L150" s="73">
        <f t="shared" si="39"/>
        <v>10.1</v>
      </c>
      <c r="M150" s="73">
        <f t="shared" si="40"/>
        <v>812.90300000000002</v>
      </c>
      <c r="N150" s="73">
        <f t="shared" si="41"/>
        <v>518.88499999999999</v>
      </c>
      <c r="O150" s="72">
        <f t="shared" si="42"/>
        <v>0.4306301696938688</v>
      </c>
      <c r="P150" s="72">
        <f t="shared" si="43"/>
        <v>0.48963335156376109</v>
      </c>
      <c r="Q150" s="72">
        <f t="shared" si="44"/>
        <v>0.52058261992357069</v>
      </c>
      <c r="R150" s="75">
        <f>IFERROR(O150*'Fechamento fiscal'!AN22,"")</f>
        <v>-2.6417100416749632E-4</v>
      </c>
      <c r="S150" s="75">
        <f>P150*'Gás fiscal'!H19</f>
        <v>916.5936341273607</v>
      </c>
      <c r="T150" s="104">
        <f>Q150*'Volumes de água'!$C$21</f>
        <v>884.46987125014664</v>
      </c>
      <c r="U150" s="181" t="s">
        <v>110</v>
      </c>
      <c r="V150" s="182"/>
      <c r="W150" s="183"/>
    </row>
    <row r="151" spans="1:23" x14ac:dyDescent="0.25">
      <c r="A151" s="42">
        <v>18</v>
      </c>
      <c r="B151" s="16" t="s">
        <v>117</v>
      </c>
      <c r="C151" s="16">
        <v>24</v>
      </c>
      <c r="D151" s="150">
        <v>22.9</v>
      </c>
      <c r="E151" s="150">
        <v>22.9</v>
      </c>
      <c r="F151" s="43">
        <f t="shared" si="36"/>
        <v>22.9</v>
      </c>
      <c r="G151" s="43">
        <f t="shared" si="37"/>
        <v>22.9</v>
      </c>
      <c r="H151" s="43">
        <f t="shared" si="38"/>
        <v>22.9</v>
      </c>
      <c r="I151" s="129">
        <v>10.1</v>
      </c>
      <c r="J151" s="129">
        <v>812.90300000000002</v>
      </c>
      <c r="K151" s="129">
        <v>518.88499999999999</v>
      </c>
      <c r="L151" s="73">
        <f t="shared" si="39"/>
        <v>9.637083333333333</v>
      </c>
      <c r="M151" s="73">
        <f t="shared" si="40"/>
        <v>775.64494583333328</v>
      </c>
      <c r="N151" s="73">
        <f t="shared" si="41"/>
        <v>495.1027708333333</v>
      </c>
      <c r="O151" s="72">
        <f t="shared" si="42"/>
        <v>0.43063016969386886</v>
      </c>
      <c r="P151" s="72">
        <f t="shared" si="43"/>
        <v>0.48963335156376109</v>
      </c>
      <c r="Q151" s="72">
        <f t="shared" si="44"/>
        <v>0.5205826199235708</v>
      </c>
      <c r="R151" s="75">
        <f>IFERROR(O151*'Fechamento fiscal'!AN23,"")</f>
        <v>-2.7156788348683996E-2</v>
      </c>
      <c r="S151" s="75">
        <f>P151*'Gás fiscal'!H20</f>
        <v>877.42296600225984</v>
      </c>
      <c r="T151" s="104">
        <f>Q151*'Volumes de água'!$C$22</f>
        <v>855.83782715435041</v>
      </c>
      <c r="U151" s="181" t="s">
        <v>110</v>
      </c>
      <c r="V151" s="182"/>
      <c r="W151" s="183"/>
    </row>
    <row r="152" spans="1:23" x14ac:dyDescent="0.25">
      <c r="A152" s="42">
        <v>19</v>
      </c>
      <c r="B152" s="16" t="s">
        <v>117</v>
      </c>
      <c r="C152" s="16">
        <v>24</v>
      </c>
      <c r="D152" s="150">
        <v>10</v>
      </c>
      <c r="E152" s="150">
        <v>10</v>
      </c>
      <c r="F152" s="43">
        <f t="shared" si="36"/>
        <v>10</v>
      </c>
      <c r="G152" s="43">
        <f t="shared" si="37"/>
        <v>10</v>
      </c>
      <c r="H152" s="43">
        <f t="shared" si="38"/>
        <v>10</v>
      </c>
      <c r="I152" s="129">
        <v>10.1</v>
      </c>
      <c r="J152" s="129">
        <v>812.90300000000002</v>
      </c>
      <c r="K152" s="129">
        <v>518.88499999999999</v>
      </c>
      <c r="L152" s="73">
        <f t="shared" si="39"/>
        <v>4.208333333333333</v>
      </c>
      <c r="M152" s="73">
        <f t="shared" si="40"/>
        <v>338.70958333333334</v>
      </c>
      <c r="N152" s="73">
        <f t="shared" si="41"/>
        <v>216.20208333333335</v>
      </c>
      <c r="O152" s="72">
        <f t="shared" si="42"/>
        <v>0.4306301696938688</v>
      </c>
      <c r="P152" s="72">
        <f t="shared" si="43"/>
        <v>0.48963335156376109</v>
      </c>
      <c r="Q152" s="72">
        <f t="shared" si="44"/>
        <v>0.5205826199235708</v>
      </c>
      <c r="R152" s="75">
        <f>IFERROR(O152*'Fechamento fiscal'!AN24,"")</f>
        <v>5.8835207448864804</v>
      </c>
      <c r="S152" s="75">
        <f>P152*'Gás fiscal'!H21</f>
        <v>330.99214565710247</v>
      </c>
      <c r="T152" s="104">
        <f>Q152*'Volumes de água'!$C$23</f>
        <v>343.06394652963314</v>
      </c>
      <c r="U152" s="181" t="s">
        <v>110</v>
      </c>
      <c r="V152" s="182"/>
      <c r="W152" s="183"/>
    </row>
    <row r="153" spans="1:23" x14ac:dyDescent="0.25">
      <c r="A153" s="42">
        <v>20</v>
      </c>
      <c r="B153" s="16" t="s">
        <v>117</v>
      </c>
      <c r="C153" s="16">
        <v>24</v>
      </c>
      <c r="D153" s="150">
        <v>24</v>
      </c>
      <c r="E153" s="150">
        <v>24</v>
      </c>
      <c r="F153" s="43">
        <f t="shared" si="36"/>
        <v>24</v>
      </c>
      <c r="G153" s="43">
        <f t="shared" si="37"/>
        <v>24</v>
      </c>
      <c r="H153" s="43">
        <f t="shared" si="38"/>
        <v>24</v>
      </c>
      <c r="I153" s="129">
        <v>10.1</v>
      </c>
      <c r="J153" s="129">
        <v>812.90300000000002</v>
      </c>
      <c r="K153" s="129">
        <v>518.88499999999999</v>
      </c>
      <c r="L153" s="73">
        <f t="shared" si="39"/>
        <v>10.1</v>
      </c>
      <c r="M153" s="73">
        <f t="shared" si="40"/>
        <v>812.90300000000002</v>
      </c>
      <c r="N153" s="73">
        <f t="shared" si="41"/>
        <v>518.88499999999999</v>
      </c>
      <c r="O153" s="72">
        <f t="shared" si="42"/>
        <v>0.4306301696938688</v>
      </c>
      <c r="P153" s="72">
        <f t="shared" si="43"/>
        <v>0.48963335156376109</v>
      </c>
      <c r="Q153" s="72">
        <f t="shared" si="44"/>
        <v>0.52058261992357069</v>
      </c>
      <c r="R153" s="75">
        <f>IFERROR(O153*'Fechamento fiscal'!AN25,"")</f>
        <v>9.3830574788376051</v>
      </c>
      <c r="S153" s="75">
        <f>P153*'Gás fiscal'!H22</f>
        <v>894.56013330699147</v>
      </c>
      <c r="T153" s="104">
        <f>Q153*'Volumes de água'!$C$24</f>
        <v>881.86695815052872</v>
      </c>
      <c r="U153" s="181" t="s">
        <v>110</v>
      </c>
      <c r="V153" s="182"/>
      <c r="W153" s="183"/>
    </row>
    <row r="154" spans="1:23" x14ac:dyDescent="0.25">
      <c r="A154" s="42">
        <v>21</v>
      </c>
      <c r="B154" s="16" t="s">
        <v>117</v>
      </c>
      <c r="C154" s="16">
        <v>24</v>
      </c>
      <c r="D154" s="150">
        <v>24</v>
      </c>
      <c r="E154" s="150">
        <v>24</v>
      </c>
      <c r="F154" s="43">
        <f t="shared" si="36"/>
        <v>24</v>
      </c>
      <c r="G154" s="43">
        <f t="shared" si="37"/>
        <v>24</v>
      </c>
      <c r="H154" s="43">
        <f t="shared" si="38"/>
        <v>24</v>
      </c>
      <c r="I154" s="129">
        <v>10.1</v>
      </c>
      <c r="J154" s="129">
        <v>812.90300000000002</v>
      </c>
      <c r="K154" s="129">
        <v>518.88499999999999</v>
      </c>
      <c r="L154" s="73">
        <f t="shared" si="39"/>
        <v>10.1</v>
      </c>
      <c r="M154" s="73">
        <f t="shared" si="40"/>
        <v>812.90300000000002</v>
      </c>
      <c r="N154" s="73">
        <f t="shared" si="41"/>
        <v>518.88499999999999</v>
      </c>
      <c r="O154" s="72">
        <f t="shared" si="42"/>
        <v>0.4306301696938688</v>
      </c>
      <c r="P154" s="72">
        <f t="shared" si="43"/>
        <v>0.48963335156376109</v>
      </c>
      <c r="Q154" s="72">
        <f t="shared" si="44"/>
        <v>0.52058261992357069</v>
      </c>
      <c r="R154" s="75">
        <f>IFERROR(O154*'Fechamento fiscal'!AN26,"")</f>
        <v>9.2723190756375118</v>
      </c>
      <c r="S154" s="75">
        <f>P154*'Gás fiscal'!H23</f>
        <v>873.99553254131354</v>
      </c>
      <c r="T154" s="104">
        <f>Q154*'Volumes de água'!$C$25</f>
        <v>418.02784379862726</v>
      </c>
      <c r="U154" s="181" t="s">
        <v>110</v>
      </c>
      <c r="V154" s="182"/>
      <c r="W154" s="183"/>
    </row>
    <row r="155" spans="1:23" x14ac:dyDescent="0.25">
      <c r="A155" s="42">
        <v>22</v>
      </c>
      <c r="B155" s="16" t="s">
        <v>117</v>
      </c>
      <c r="C155" s="16">
        <v>24</v>
      </c>
      <c r="D155" s="150">
        <v>22.4</v>
      </c>
      <c r="E155" s="150">
        <v>22.4</v>
      </c>
      <c r="F155" s="43">
        <f t="shared" si="36"/>
        <v>22.4</v>
      </c>
      <c r="G155" s="43">
        <f t="shared" si="37"/>
        <v>22.4</v>
      </c>
      <c r="H155" s="43">
        <f t="shared" si="38"/>
        <v>22.4</v>
      </c>
      <c r="I155" s="129">
        <v>10.1</v>
      </c>
      <c r="J155" s="129">
        <v>812.90300000000002</v>
      </c>
      <c r="K155" s="129">
        <v>518.88499999999999</v>
      </c>
      <c r="L155" s="73">
        <f t="shared" si="39"/>
        <v>9.4266666666666659</v>
      </c>
      <c r="M155" s="73">
        <f t="shared" si="40"/>
        <v>758.70946666666657</v>
      </c>
      <c r="N155" s="73">
        <f t="shared" si="41"/>
        <v>484.29266666666661</v>
      </c>
      <c r="O155" s="72">
        <f t="shared" si="42"/>
        <v>0.41380117643615932</v>
      </c>
      <c r="P155" s="72">
        <f t="shared" si="43"/>
        <v>0.47241169627036228</v>
      </c>
      <c r="Q155" s="72">
        <f t="shared" si="44"/>
        <v>0.50334599021632187</v>
      </c>
      <c r="R155" s="75">
        <f>IFERROR(O155*'Fechamento fiscal'!AN27,"")</f>
        <v>9.6835770784288737</v>
      </c>
      <c r="S155" s="75">
        <f>P155*'Gás fiscal'!H24</f>
        <v>905.14081005401408</v>
      </c>
      <c r="T155" s="104">
        <f>Q155*'Volumes de água'!$C$26</f>
        <v>788.74316666897641</v>
      </c>
      <c r="U155" s="181" t="s">
        <v>110</v>
      </c>
      <c r="V155" s="182"/>
      <c r="W155" s="183"/>
    </row>
    <row r="156" spans="1:23" x14ac:dyDescent="0.25">
      <c r="A156" s="42">
        <v>23</v>
      </c>
      <c r="B156" s="16" t="s">
        <v>117</v>
      </c>
      <c r="C156" s="16">
        <v>24</v>
      </c>
      <c r="D156" s="150">
        <v>24</v>
      </c>
      <c r="E156" s="150">
        <v>24</v>
      </c>
      <c r="F156" s="43">
        <f t="shared" si="36"/>
        <v>24</v>
      </c>
      <c r="G156" s="43">
        <f t="shared" si="37"/>
        <v>24</v>
      </c>
      <c r="H156" s="43">
        <f t="shared" si="38"/>
        <v>24</v>
      </c>
      <c r="I156" s="129">
        <v>10.1</v>
      </c>
      <c r="J156" s="129">
        <v>812.90300000000002</v>
      </c>
      <c r="K156" s="129">
        <v>518.88499999999999</v>
      </c>
      <c r="L156" s="73">
        <f t="shared" si="39"/>
        <v>10.1</v>
      </c>
      <c r="M156" s="73">
        <f t="shared" si="40"/>
        <v>812.90300000000002</v>
      </c>
      <c r="N156" s="73">
        <f t="shared" si="41"/>
        <v>518.88499999999999</v>
      </c>
      <c r="O156" s="72">
        <f t="shared" si="42"/>
        <v>0.4306301696938688</v>
      </c>
      <c r="P156" s="72">
        <f t="shared" si="43"/>
        <v>0.48963335156376109</v>
      </c>
      <c r="Q156" s="72">
        <f t="shared" si="44"/>
        <v>0.52058261992357069</v>
      </c>
      <c r="R156" s="75">
        <f>IFERROR(O156*'Fechamento fiscal'!AN28,"")</f>
        <v>10.37705001228306</v>
      </c>
      <c r="S156" s="75">
        <f>P156*'Gás fiscal'!H25</f>
        <v>956.2539356040254</v>
      </c>
      <c r="T156" s="104">
        <f>Q156*'Volumes de água'!$C$27</f>
        <v>850.63200095511445</v>
      </c>
      <c r="U156" s="181" t="s">
        <v>110</v>
      </c>
      <c r="V156" s="182"/>
      <c r="W156" s="183"/>
    </row>
    <row r="157" spans="1:23" x14ac:dyDescent="0.25">
      <c r="A157" s="42">
        <v>24</v>
      </c>
      <c r="B157" s="16" t="s">
        <v>117</v>
      </c>
      <c r="C157" s="16">
        <v>24</v>
      </c>
      <c r="D157" s="150">
        <v>24</v>
      </c>
      <c r="E157" s="150">
        <v>24</v>
      </c>
      <c r="F157" s="43">
        <f t="shared" si="36"/>
        <v>24</v>
      </c>
      <c r="G157" s="43">
        <f t="shared" si="37"/>
        <v>24</v>
      </c>
      <c r="H157" s="43">
        <f t="shared" si="38"/>
        <v>24</v>
      </c>
      <c r="I157" s="129">
        <v>10.1</v>
      </c>
      <c r="J157" s="129">
        <v>812.90300000000002</v>
      </c>
      <c r="K157" s="129">
        <v>518.88499999999999</v>
      </c>
      <c r="L157" s="73">
        <f t="shared" si="39"/>
        <v>10.1</v>
      </c>
      <c r="M157" s="73">
        <f t="shared" si="40"/>
        <v>812.90300000000002</v>
      </c>
      <c r="N157" s="73">
        <f t="shared" si="41"/>
        <v>518.88499999999999</v>
      </c>
      <c r="O157" s="72">
        <f t="shared" si="42"/>
        <v>0.4306301696938688</v>
      </c>
      <c r="P157" s="72">
        <f t="shared" si="43"/>
        <v>0.48963335156376109</v>
      </c>
      <c r="Q157" s="72">
        <f t="shared" si="44"/>
        <v>0.52058261992357069</v>
      </c>
      <c r="R157" s="75">
        <f>IFERROR(O157*'Fechamento fiscal'!AN29,"")</f>
        <v>9.4229626468719658</v>
      </c>
      <c r="S157" s="75">
        <f>P157*'Gás fiscal'!H26</f>
        <v>846.57606485374288</v>
      </c>
      <c r="T157" s="104">
        <f>Q157*'Volumes de água'!$C$28</f>
        <v>818.35587851985315</v>
      </c>
      <c r="U157" s="181" t="s">
        <v>110</v>
      </c>
      <c r="V157" s="182"/>
      <c r="W157" s="183"/>
    </row>
    <row r="158" spans="1:23" x14ac:dyDescent="0.25">
      <c r="A158" s="42">
        <v>25</v>
      </c>
      <c r="B158" s="16" t="s">
        <v>117</v>
      </c>
      <c r="C158" s="16">
        <v>24</v>
      </c>
      <c r="D158" s="150">
        <v>24</v>
      </c>
      <c r="E158" s="150">
        <v>24</v>
      </c>
      <c r="F158" s="43">
        <f t="shared" si="36"/>
        <v>24</v>
      </c>
      <c r="G158" s="43">
        <f t="shared" si="37"/>
        <v>24</v>
      </c>
      <c r="H158" s="43">
        <f t="shared" si="38"/>
        <v>24</v>
      </c>
      <c r="I158" s="129">
        <v>10.1</v>
      </c>
      <c r="J158" s="129">
        <v>812.90300000000002</v>
      </c>
      <c r="K158" s="129">
        <v>518.88499999999999</v>
      </c>
      <c r="L158" s="73">
        <f t="shared" si="39"/>
        <v>10.1</v>
      </c>
      <c r="M158" s="73">
        <f t="shared" si="40"/>
        <v>812.90300000000002</v>
      </c>
      <c r="N158" s="73">
        <f t="shared" si="41"/>
        <v>518.88499999999999</v>
      </c>
      <c r="O158" s="72">
        <f t="shared" si="42"/>
        <v>0.4306301696938688</v>
      </c>
      <c r="P158" s="72">
        <f t="shared" si="43"/>
        <v>0.48963335156376109</v>
      </c>
      <c r="Q158" s="72">
        <f t="shared" si="44"/>
        <v>0.52058261992357069</v>
      </c>
      <c r="R158" s="75">
        <f>IFERROR(O158*'Fechamento fiscal'!AN30,"")</f>
        <v>10.10513564352388</v>
      </c>
      <c r="S158" s="75">
        <f>P158*'Gás fiscal'!H27</f>
        <v>926.87593451019973</v>
      </c>
      <c r="T158" s="104">
        <f>Q158*'Volumes de água'!$C$29</f>
        <v>870.93472313213374</v>
      </c>
      <c r="U158" s="181" t="s">
        <v>110</v>
      </c>
      <c r="V158" s="182"/>
      <c r="W158" s="183"/>
    </row>
    <row r="159" spans="1:23" x14ac:dyDescent="0.25">
      <c r="A159" s="42">
        <v>26</v>
      </c>
      <c r="B159" s="16" t="s">
        <v>117</v>
      </c>
      <c r="C159" s="16">
        <v>24</v>
      </c>
      <c r="D159" s="150">
        <v>24</v>
      </c>
      <c r="E159" s="150">
        <v>24</v>
      </c>
      <c r="F159" s="43">
        <f t="shared" si="36"/>
        <v>24</v>
      </c>
      <c r="G159" s="43">
        <f t="shared" si="37"/>
        <v>24</v>
      </c>
      <c r="H159" s="43">
        <f t="shared" si="38"/>
        <v>24</v>
      </c>
      <c r="I159" s="129">
        <v>10.1</v>
      </c>
      <c r="J159" s="129">
        <v>812.90300000000002</v>
      </c>
      <c r="K159" s="129">
        <v>518.88499999999999</v>
      </c>
      <c r="L159" s="73">
        <f t="shared" si="39"/>
        <v>10.1</v>
      </c>
      <c r="M159" s="73">
        <f t="shared" si="40"/>
        <v>812.90300000000002</v>
      </c>
      <c r="N159" s="73">
        <f t="shared" si="41"/>
        <v>518.88499999999999</v>
      </c>
      <c r="O159" s="72">
        <f t="shared" si="42"/>
        <v>0.4306301696938688</v>
      </c>
      <c r="P159" s="72">
        <f t="shared" si="43"/>
        <v>0.48963335156376109</v>
      </c>
      <c r="Q159" s="72">
        <f t="shared" si="44"/>
        <v>0.52058261992357069</v>
      </c>
      <c r="R159" s="75">
        <f>IFERROR(O159*'Fechamento fiscal'!AN31,"")</f>
        <v>-7.853588281905606E-2</v>
      </c>
      <c r="S159" s="75">
        <f>P159*'Gás fiscal'!H28</f>
        <v>944.50273516649509</v>
      </c>
      <c r="T159" s="104">
        <f>Q159*'Volumes de água'!$C$30</f>
        <v>878.22287981106376</v>
      </c>
      <c r="U159" s="181" t="s">
        <v>110</v>
      </c>
      <c r="V159" s="182"/>
      <c r="W159" s="183"/>
    </row>
    <row r="160" spans="1:23" x14ac:dyDescent="0.25">
      <c r="A160" s="42">
        <v>27</v>
      </c>
      <c r="B160" s="16" t="s">
        <v>117</v>
      </c>
      <c r="C160" s="16">
        <v>24</v>
      </c>
      <c r="D160" s="150">
        <v>24</v>
      </c>
      <c r="E160" s="150">
        <v>24</v>
      </c>
      <c r="F160" s="43">
        <f t="shared" si="36"/>
        <v>24</v>
      </c>
      <c r="G160" s="43">
        <f t="shared" si="37"/>
        <v>24</v>
      </c>
      <c r="H160" s="43">
        <f t="shared" si="38"/>
        <v>24</v>
      </c>
      <c r="I160" s="129">
        <v>10.1</v>
      </c>
      <c r="J160" s="129">
        <v>812.90300000000002</v>
      </c>
      <c r="K160" s="129">
        <v>518.88499999999999</v>
      </c>
      <c r="L160" s="73">
        <f t="shared" si="39"/>
        <v>10.1</v>
      </c>
      <c r="M160" s="73">
        <f t="shared" si="40"/>
        <v>812.90300000000002</v>
      </c>
      <c r="N160" s="73">
        <f t="shared" si="41"/>
        <v>518.88499999999999</v>
      </c>
      <c r="O160" s="72">
        <f t="shared" si="42"/>
        <v>0.4306301696938688</v>
      </c>
      <c r="P160" s="72">
        <f t="shared" si="43"/>
        <v>0.48963335156376109</v>
      </c>
      <c r="Q160" s="72">
        <f t="shared" si="44"/>
        <v>0.52058261992357069</v>
      </c>
      <c r="R160" s="75">
        <f>IFERROR(O160*'Fechamento fiscal'!AN32,"")</f>
        <v>-0.16927484745222451</v>
      </c>
      <c r="S160" s="75">
        <f>P160*'Gás fiscal'!H29</f>
        <v>890.15343314291761</v>
      </c>
      <c r="T160" s="104">
        <f>Q160*'Volumes de água'!$C$31</f>
        <v>832.41160925778956</v>
      </c>
      <c r="U160" s="181" t="s">
        <v>110</v>
      </c>
      <c r="V160" s="182"/>
      <c r="W160" s="183"/>
    </row>
    <row r="161" spans="1:23" x14ac:dyDescent="0.25">
      <c r="A161" s="42">
        <v>28</v>
      </c>
      <c r="B161" s="16" t="s">
        <v>117</v>
      </c>
      <c r="C161" s="16">
        <v>24</v>
      </c>
      <c r="D161" s="150">
        <v>24</v>
      </c>
      <c r="E161" s="150">
        <v>24</v>
      </c>
      <c r="F161" s="43">
        <f t="shared" si="36"/>
        <v>24</v>
      </c>
      <c r="G161" s="43">
        <f t="shared" si="37"/>
        <v>24</v>
      </c>
      <c r="H161" s="43">
        <f t="shared" si="38"/>
        <v>24</v>
      </c>
      <c r="I161" s="129">
        <v>10.1</v>
      </c>
      <c r="J161" s="129">
        <v>812.90300000000002</v>
      </c>
      <c r="K161" s="129">
        <v>518.88499999999999</v>
      </c>
      <c r="L161" s="73">
        <f t="shared" si="39"/>
        <v>10.1</v>
      </c>
      <c r="M161" s="73">
        <f t="shared" si="40"/>
        <v>812.90300000000002</v>
      </c>
      <c r="N161" s="73">
        <f t="shared" si="41"/>
        <v>518.88499999999999</v>
      </c>
      <c r="O161" s="72">
        <f t="shared" si="42"/>
        <v>0.4306301696938688</v>
      </c>
      <c r="P161" s="72">
        <f t="shared" si="43"/>
        <v>0.48963335156376109</v>
      </c>
      <c r="Q161" s="72">
        <f t="shared" si="44"/>
        <v>0.52058261992357069</v>
      </c>
      <c r="R161" s="75">
        <f>IFERROR(O161*'Fechamento fiscal'!AN33,"")</f>
        <v>-6.1703460004414526E-3</v>
      </c>
      <c r="S161" s="75">
        <f>P161*'Gás fiscal'!H30</f>
        <v>853.92056512719932</v>
      </c>
      <c r="T161" s="104">
        <f>Q161*'Volumes de água'!$C$32</f>
        <v>805.8618956416874</v>
      </c>
      <c r="U161" s="181" t="s">
        <v>110</v>
      </c>
      <c r="V161" s="182"/>
      <c r="W161" s="183"/>
    </row>
    <row r="162" spans="1:23" x14ac:dyDescent="0.25">
      <c r="A162" s="42">
        <v>29</v>
      </c>
      <c r="B162" s="16" t="s">
        <v>117</v>
      </c>
      <c r="C162" s="16">
        <v>24</v>
      </c>
      <c r="D162" s="150">
        <v>24</v>
      </c>
      <c r="E162" s="150">
        <v>24</v>
      </c>
      <c r="F162" s="43">
        <f t="shared" si="36"/>
        <v>24</v>
      </c>
      <c r="G162" s="43">
        <f t="shared" si="37"/>
        <v>24</v>
      </c>
      <c r="H162" s="43">
        <f t="shared" si="38"/>
        <v>24</v>
      </c>
      <c r="I162" s="129">
        <v>10.1</v>
      </c>
      <c r="J162" s="129">
        <v>812.90300000000002</v>
      </c>
      <c r="K162" s="129">
        <v>518.88499999999999</v>
      </c>
      <c r="L162" s="73">
        <f t="shared" si="39"/>
        <v>10.1</v>
      </c>
      <c r="M162" s="73">
        <f t="shared" si="40"/>
        <v>812.90300000000002</v>
      </c>
      <c r="N162" s="73">
        <f t="shared" si="41"/>
        <v>518.88499999999999</v>
      </c>
      <c r="O162" s="72">
        <f t="shared" si="42"/>
        <v>0.4306301696938688</v>
      </c>
      <c r="P162" s="72">
        <f t="shared" si="43"/>
        <v>0.48963335156376109</v>
      </c>
      <c r="Q162" s="72">
        <f t="shared" si="44"/>
        <v>0.52058261992357069</v>
      </c>
      <c r="R162" s="75">
        <f>IFERROR(O162*'Fechamento fiscal'!AN34,"")</f>
        <v>-1.534723307646307E-2</v>
      </c>
      <c r="S162" s="75">
        <f>P162*'Gás fiscal'!H31</f>
        <v>895.53940001011904</v>
      </c>
      <c r="T162" s="104">
        <f>Q162*'Volumes de água'!$C$33</f>
        <v>826.16461781870669</v>
      </c>
      <c r="U162" s="181" t="s">
        <v>110</v>
      </c>
      <c r="V162" s="182"/>
      <c r="W162" s="183"/>
    </row>
    <row r="163" spans="1:23" x14ac:dyDescent="0.25">
      <c r="A163" s="42">
        <v>30</v>
      </c>
      <c r="B163" s="16" t="s">
        <v>117</v>
      </c>
      <c r="C163" s="16">
        <v>24</v>
      </c>
      <c r="D163" s="150">
        <v>24</v>
      </c>
      <c r="E163" s="150">
        <v>24</v>
      </c>
      <c r="F163" s="43">
        <f t="shared" si="36"/>
        <v>24</v>
      </c>
      <c r="G163" s="43">
        <f t="shared" si="37"/>
        <v>24</v>
      </c>
      <c r="H163" s="43">
        <f t="shared" si="38"/>
        <v>24</v>
      </c>
      <c r="I163" s="129">
        <v>10.1</v>
      </c>
      <c r="J163" s="129">
        <v>812.90300000000002</v>
      </c>
      <c r="K163" s="129">
        <v>518.88499999999999</v>
      </c>
      <c r="L163" s="73">
        <f t="shared" si="39"/>
        <v>10.1</v>
      </c>
      <c r="M163" s="73">
        <f t="shared" si="40"/>
        <v>812.90300000000002</v>
      </c>
      <c r="N163" s="73">
        <f t="shared" si="41"/>
        <v>518.88499999999999</v>
      </c>
      <c r="O163" s="72">
        <f t="shared" si="42"/>
        <v>0.4306301696938688</v>
      </c>
      <c r="P163" s="72">
        <f t="shared" si="43"/>
        <v>0.48963335156376109</v>
      </c>
      <c r="Q163" s="72">
        <f t="shared" si="44"/>
        <v>0.52058261992357069</v>
      </c>
      <c r="R163" s="75">
        <f>IFERROR(O163*'Fechamento fiscal'!AN35,"")</f>
        <v>8.9080226222372438E-2</v>
      </c>
      <c r="S163" s="75">
        <f>P163*'Gás fiscal'!H32</f>
        <v>937.15823489303875</v>
      </c>
      <c r="T163" s="104">
        <f>Q163*'Volumes de água'!$C$34</f>
        <v>865.72889693289801</v>
      </c>
      <c r="U163" s="181" t="s">
        <v>110</v>
      </c>
      <c r="V163" s="182"/>
      <c r="W163" s="183"/>
    </row>
    <row r="164" spans="1:23" x14ac:dyDescent="0.25">
      <c r="A164" s="42">
        <v>31</v>
      </c>
      <c r="B164" s="16" t="s">
        <v>117</v>
      </c>
      <c r="C164" s="16">
        <v>24</v>
      </c>
      <c r="D164" s="150">
        <v>11.22</v>
      </c>
      <c r="E164" s="150">
        <v>11.22</v>
      </c>
      <c r="F164" s="43">
        <f>IF(OR(C164="",E164=""),0,IF(E164&gt;C164,E164,E164/C164*24))</f>
        <v>11.22</v>
      </c>
      <c r="G164" s="43">
        <f>IF(OR(C164="",D164=""),0,IF(D164&gt;C164,D164,D164/C164*24))</f>
        <v>11.22</v>
      </c>
      <c r="H164" s="43">
        <f>IF(OR(C164="",D164=""),0,IF(D164&gt;C164,D164,D164/C164*24))</f>
        <v>11.22</v>
      </c>
      <c r="I164" s="129">
        <v>10.1</v>
      </c>
      <c r="J164" s="129">
        <v>812.90300000000002</v>
      </c>
      <c r="K164" s="129">
        <v>518.88499999999999</v>
      </c>
      <c r="L164" s="73">
        <f>I164*(G164/C164)</f>
        <v>4.7217500000000001</v>
      </c>
      <c r="M164" s="73">
        <f>J164*(F164/C164)</f>
        <v>380.03215250000005</v>
      </c>
      <c r="N164" s="73">
        <f>K164*(H164/C164)</f>
        <v>242.57873750000002</v>
      </c>
      <c r="O164" s="72">
        <f t="shared" si="42"/>
        <v>0.43063016969386886</v>
      </c>
      <c r="P164" s="72">
        <f t="shared" si="43"/>
        <v>0.48963335156376114</v>
      </c>
      <c r="Q164" s="72">
        <f t="shared" si="44"/>
        <v>0.5205826199235708</v>
      </c>
      <c r="R164" s="75">
        <f>IFERROR(O164*'Fechamento fiscal'!AN36,"")</f>
        <v>-1.0699183767178076E-3</v>
      </c>
      <c r="S164" s="75">
        <f>P164*'Gás fiscal'!H33</f>
        <v>488.16445150906986</v>
      </c>
      <c r="T164" s="104">
        <f>Q164*'Volumes de água'!$C$35</f>
        <v>480.49775818945585</v>
      </c>
      <c r="U164" s="181" t="s">
        <v>110</v>
      </c>
      <c r="V164" s="182"/>
      <c r="W164" s="183"/>
    </row>
    <row r="165" spans="1:23" x14ac:dyDescent="0.2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</row>
    <row r="166" spans="1:23" x14ac:dyDescent="0.25">
      <c r="A166" s="42">
        <v>1</v>
      </c>
      <c r="B166" s="16" t="s">
        <v>118</v>
      </c>
      <c r="C166" s="16">
        <v>24</v>
      </c>
      <c r="D166" s="150">
        <v>0</v>
      </c>
      <c r="E166" s="150">
        <v>0</v>
      </c>
      <c r="F166" s="43">
        <f>IF(OR(C166="",E166=""),0,IF(E166&gt;C166,E166,E166/C166*24))</f>
        <v>0</v>
      </c>
      <c r="G166" s="43">
        <f>IF(OR(C166="",D166=""),0,IF(D166&gt;C166,D166,D166/C166*24))</f>
        <v>0</v>
      </c>
      <c r="H166" s="43">
        <f>IF(OR(C166="",D166=""),0,IF(D166&gt;C166,D166,D166/C166*24))</f>
        <v>0</v>
      </c>
      <c r="I166" s="129">
        <v>1.3180000000000001</v>
      </c>
      <c r="J166" s="129">
        <v>61.87</v>
      </c>
      <c r="K166" s="129">
        <v>2.1999999999999999E-2</v>
      </c>
      <c r="L166" s="73">
        <f>I166*(G166/C166)</f>
        <v>0</v>
      </c>
      <c r="M166" s="73">
        <f>J166*(F166/C166)</f>
        <v>0</v>
      </c>
      <c r="N166" s="73">
        <f>K166*(H166/C166)</f>
        <v>0</v>
      </c>
      <c r="O166" s="72">
        <f t="shared" ref="O166:O196" si="45">IF(D166&lt;&gt;0,L166/(L38+L70+L102+L134+L166+L198+L230+L262+L294+L326+L358+L6+L166),0)</f>
        <v>0</v>
      </c>
      <c r="P166" s="72">
        <f>IF(E166&lt;&gt;0,M166/(M38+M70+M102+M134+M166+M198+M230+M294+M6+M38+M262+M326+M358),0)</f>
        <v>0</v>
      </c>
      <c r="Q166" s="72">
        <f>IF(D166&lt;&gt;0,N166/(N166+N198+N230+N262+N294+N326+N358+N6+N38+N70+N102+N134),0)</f>
        <v>0</v>
      </c>
      <c r="R166" s="75">
        <f>IFERROR(O166*'Fechamento fiscal'!AN6,"")</f>
        <v>0</v>
      </c>
      <c r="S166" s="75">
        <f>P166*'Gás fiscal'!H3</f>
        <v>0</v>
      </c>
      <c r="T166" s="104">
        <f>Q166*'Volumes de água'!$C$5</f>
        <v>0</v>
      </c>
      <c r="U166" s="181" t="s">
        <v>107</v>
      </c>
      <c r="V166" s="182"/>
      <c r="W166" s="183"/>
    </row>
    <row r="167" spans="1:23" x14ac:dyDescent="0.25">
      <c r="A167" s="42">
        <v>2</v>
      </c>
      <c r="B167" s="16" t="s">
        <v>118</v>
      </c>
      <c r="C167" s="16">
        <v>24</v>
      </c>
      <c r="D167" s="150">
        <v>0</v>
      </c>
      <c r="E167" s="150">
        <v>0</v>
      </c>
      <c r="F167" s="43">
        <f t="shared" ref="F167:F195" si="46">IF(OR(C167="",E167=""),0,IF(E167&gt;C167,E167,E167/C167*24))</f>
        <v>0</v>
      </c>
      <c r="G167" s="43">
        <f t="shared" ref="G167:G195" si="47">IF(OR(C167="",D167=""),0,IF(D167&gt;C167,D167,D167/C167*24))</f>
        <v>0</v>
      </c>
      <c r="H167" s="43">
        <f t="shared" ref="H167:H195" si="48">IF(OR(C167="",D167=""),0,IF(D167&gt;C167,D167,D167/C167*24))</f>
        <v>0</v>
      </c>
      <c r="I167" s="129">
        <v>1.3180000000000001</v>
      </c>
      <c r="J167" s="129">
        <v>61.87</v>
      </c>
      <c r="K167" s="129">
        <v>2.1999999999999999E-2</v>
      </c>
      <c r="L167" s="73">
        <f t="shared" ref="L167:L195" si="49">I167*(G167/C167)</f>
        <v>0</v>
      </c>
      <c r="M167" s="73">
        <f t="shared" ref="M167:M195" si="50">J167*(F167/C167)</f>
        <v>0</v>
      </c>
      <c r="N167" s="73">
        <f t="shared" ref="N167:N195" si="51">K167*(H167/C167)</f>
        <v>0</v>
      </c>
      <c r="O167" s="72">
        <f t="shared" si="45"/>
        <v>0</v>
      </c>
      <c r="P167" s="72">
        <f t="shared" ref="P167:P196" si="52">IF(E167&lt;&gt;0,M167/(M39+M71+M103+M135+M167+M199+M231+M295+M7+M39+M263+M327+M359),0)</f>
        <v>0</v>
      </c>
      <c r="Q167" s="72">
        <f t="shared" ref="Q167:Q196" si="53">IF(D167&lt;&gt;0,N167/(N167+N199+N231+N263+N295+N327+N359+N7+N39+N71+N103+N135),0)</f>
        <v>0</v>
      </c>
      <c r="R167" s="75">
        <f>IFERROR(O167*'Fechamento fiscal'!AN7,"")</f>
        <v>0</v>
      </c>
      <c r="S167" s="75">
        <f>P167*'Gás fiscal'!H4</f>
        <v>0</v>
      </c>
      <c r="T167" s="104">
        <f>Q167*'Volumes de água'!$C$6</f>
        <v>0</v>
      </c>
      <c r="U167" s="181" t="s">
        <v>107</v>
      </c>
      <c r="V167" s="182"/>
      <c r="W167" s="183"/>
    </row>
    <row r="168" spans="1:23" x14ac:dyDescent="0.25">
      <c r="A168" s="42">
        <v>3</v>
      </c>
      <c r="B168" s="16" t="s">
        <v>118</v>
      </c>
      <c r="C168" s="16">
        <v>24</v>
      </c>
      <c r="D168" s="150">
        <v>0</v>
      </c>
      <c r="E168" s="150">
        <v>0</v>
      </c>
      <c r="F168" s="43">
        <f t="shared" si="46"/>
        <v>0</v>
      </c>
      <c r="G168" s="43">
        <f t="shared" si="47"/>
        <v>0</v>
      </c>
      <c r="H168" s="43">
        <f t="shared" si="48"/>
        <v>0</v>
      </c>
      <c r="I168" s="129">
        <v>1.3180000000000001</v>
      </c>
      <c r="J168" s="129">
        <v>61.87</v>
      </c>
      <c r="K168" s="129">
        <v>2.1999999999999999E-2</v>
      </c>
      <c r="L168" s="73">
        <f t="shared" si="49"/>
        <v>0</v>
      </c>
      <c r="M168" s="73">
        <f t="shared" si="50"/>
        <v>0</v>
      </c>
      <c r="N168" s="73">
        <f t="shared" si="51"/>
        <v>0</v>
      </c>
      <c r="O168" s="72">
        <f t="shared" si="45"/>
        <v>0</v>
      </c>
      <c r="P168" s="72">
        <f t="shared" si="52"/>
        <v>0</v>
      </c>
      <c r="Q168" s="72">
        <f t="shared" si="53"/>
        <v>0</v>
      </c>
      <c r="R168" s="75">
        <f>IFERROR(O168*'Fechamento fiscal'!AN8,"")</f>
        <v>0</v>
      </c>
      <c r="S168" s="75">
        <f>P168*'Gás fiscal'!H5</f>
        <v>0</v>
      </c>
      <c r="T168" s="104">
        <f>Q168*'Volumes de água'!$C$7</f>
        <v>0</v>
      </c>
      <c r="U168" s="181" t="s">
        <v>107</v>
      </c>
      <c r="V168" s="182"/>
      <c r="W168" s="183"/>
    </row>
    <row r="169" spans="1:23" x14ac:dyDescent="0.25">
      <c r="A169" s="42">
        <v>4</v>
      </c>
      <c r="B169" s="16" t="s">
        <v>118</v>
      </c>
      <c r="C169" s="16">
        <v>24</v>
      </c>
      <c r="D169" s="150">
        <v>0</v>
      </c>
      <c r="E169" s="150">
        <v>0</v>
      </c>
      <c r="F169" s="43">
        <f t="shared" si="46"/>
        <v>0</v>
      </c>
      <c r="G169" s="43">
        <f t="shared" si="47"/>
        <v>0</v>
      </c>
      <c r="H169" s="43">
        <f t="shared" si="48"/>
        <v>0</v>
      </c>
      <c r="I169" s="129">
        <v>1.3180000000000001</v>
      </c>
      <c r="J169" s="129">
        <v>61.87</v>
      </c>
      <c r="K169" s="129">
        <v>2.1999999999999999E-2</v>
      </c>
      <c r="L169" s="73">
        <f t="shared" si="49"/>
        <v>0</v>
      </c>
      <c r="M169" s="73">
        <f t="shared" si="50"/>
        <v>0</v>
      </c>
      <c r="N169" s="73">
        <f t="shared" si="51"/>
        <v>0</v>
      </c>
      <c r="O169" s="72">
        <f t="shared" si="45"/>
        <v>0</v>
      </c>
      <c r="P169" s="72">
        <f t="shared" si="52"/>
        <v>0</v>
      </c>
      <c r="Q169" s="72">
        <f t="shared" si="53"/>
        <v>0</v>
      </c>
      <c r="R169" s="75">
        <f>IFERROR(O169*'Fechamento fiscal'!AN9,"")</f>
        <v>0</v>
      </c>
      <c r="S169" s="75">
        <f>P169*'Gás fiscal'!H6</f>
        <v>0</v>
      </c>
      <c r="T169" s="104">
        <f>Q169*'Volumes de água'!$C$8</f>
        <v>0</v>
      </c>
      <c r="U169" s="181" t="s">
        <v>107</v>
      </c>
      <c r="V169" s="182"/>
      <c r="W169" s="183"/>
    </row>
    <row r="170" spans="1:23" x14ac:dyDescent="0.25">
      <c r="A170" s="42">
        <v>5</v>
      </c>
      <c r="B170" s="16" t="s">
        <v>118</v>
      </c>
      <c r="C170" s="16">
        <v>24</v>
      </c>
      <c r="D170" s="150">
        <v>0</v>
      </c>
      <c r="E170" s="150">
        <v>0</v>
      </c>
      <c r="F170" s="43">
        <f t="shared" si="46"/>
        <v>0</v>
      </c>
      <c r="G170" s="43">
        <f t="shared" si="47"/>
        <v>0</v>
      </c>
      <c r="H170" s="43">
        <f t="shared" si="48"/>
        <v>0</v>
      </c>
      <c r="I170" s="129">
        <v>1.3180000000000001</v>
      </c>
      <c r="J170" s="129">
        <v>61.87</v>
      </c>
      <c r="K170" s="129">
        <v>2.1999999999999999E-2</v>
      </c>
      <c r="L170" s="73">
        <f t="shared" si="49"/>
        <v>0</v>
      </c>
      <c r="M170" s="73">
        <f t="shared" si="50"/>
        <v>0</v>
      </c>
      <c r="N170" s="73">
        <f t="shared" si="51"/>
        <v>0</v>
      </c>
      <c r="O170" s="72">
        <f t="shared" si="45"/>
        <v>0</v>
      </c>
      <c r="P170" s="72">
        <f t="shared" si="52"/>
        <v>0</v>
      </c>
      <c r="Q170" s="72">
        <f t="shared" si="53"/>
        <v>0</v>
      </c>
      <c r="R170" s="75">
        <f>IFERROR(O170*'Fechamento fiscal'!AN10,"")</f>
        <v>0</v>
      </c>
      <c r="S170" s="75">
        <f>P170*'Gás fiscal'!H7</f>
        <v>0</v>
      </c>
      <c r="T170" s="104">
        <f>Q170*'Volumes de água'!$C$9</f>
        <v>0</v>
      </c>
      <c r="U170" s="181" t="s">
        <v>107</v>
      </c>
      <c r="V170" s="182"/>
      <c r="W170" s="183"/>
    </row>
    <row r="171" spans="1:23" x14ac:dyDescent="0.25">
      <c r="A171" s="42">
        <v>6</v>
      </c>
      <c r="B171" s="16" t="s">
        <v>118</v>
      </c>
      <c r="C171" s="16">
        <v>24</v>
      </c>
      <c r="D171" s="150">
        <v>0</v>
      </c>
      <c r="E171" s="150">
        <v>0</v>
      </c>
      <c r="F171" s="43">
        <f t="shared" si="46"/>
        <v>0</v>
      </c>
      <c r="G171" s="43">
        <f t="shared" si="47"/>
        <v>0</v>
      </c>
      <c r="H171" s="43">
        <f t="shared" si="48"/>
        <v>0</v>
      </c>
      <c r="I171" s="129">
        <v>1.3180000000000001</v>
      </c>
      <c r="J171" s="129">
        <v>61.87</v>
      </c>
      <c r="K171" s="129">
        <v>2.1999999999999999E-2</v>
      </c>
      <c r="L171" s="73">
        <f t="shared" si="49"/>
        <v>0</v>
      </c>
      <c r="M171" s="73">
        <f t="shared" si="50"/>
        <v>0</v>
      </c>
      <c r="N171" s="73">
        <f t="shared" si="51"/>
        <v>0</v>
      </c>
      <c r="O171" s="72">
        <f t="shared" si="45"/>
        <v>0</v>
      </c>
      <c r="P171" s="72">
        <f t="shared" si="52"/>
        <v>0</v>
      </c>
      <c r="Q171" s="72">
        <f t="shared" si="53"/>
        <v>0</v>
      </c>
      <c r="R171" s="75">
        <f>IFERROR(O171*'Fechamento fiscal'!AN11,"")</f>
        <v>0</v>
      </c>
      <c r="S171" s="75">
        <f>P171*'Gás fiscal'!H8</f>
        <v>0</v>
      </c>
      <c r="T171" s="104">
        <f>Q171*'Volumes de água'!$C$10</f>
        <v>0</v>
      </c>
      <c r="U171" s="181" t="s">
        <v>107</v>
      </c>
      <c r="V171" s="182"/>
      <c r="W171" s="183"/>
    </row>
    <row r="172" spans="1:23" x14ac:dyDescent="0.25">
      <c r="A172" s="42">
        <v>7</v>
      </c>
      <c r="B172" s="16" t="s">
        <v>118</v>
      </c>
      <c r="C172" s="16">
        <v>24</v>
      </c>
      <c r="D172" s="150">
        <v>0</v>
      </c>
      <c r="E172" s="150">
        <v>0</v>
      </c>
      <c r="F172" s="43">
        <f t="shared" si="46"/>
        <v>0</v>
      </c>
      <c r="G172" s="43">
        <f t="shared" si="47"/>
        <v>0</v>
      </c>
      <c r="H172" s="43">
        <f t="shared" si="48"/>
        <v>0</v>
      </c>
      <c r="I172" s="129">
        <v>1.3180000000000001</v>
      </c>
      <c r="J172" s="129">
        <v>61.87</v>
      </c>
      <c r="K172" s="129">
        <v>2.1999999999999999E-2</v>
      </c>
      <c r="L172" s="73">
        <f t="shared" si="49"/>
        <v>0</v>
      </c>
      <c r="M172" s="73">
        <f t="shared" si="50"/>
        <v>0</v>
      </c>
      <c r="N172" s="73">
        <f t="shared" si="51"/>
        <v>0</v>
      </c>
      <c r="O172" s="72">
        <f t="shared" si="45"/>
        <v>0</v>
      </c>
      <c r="P172" s="72">
        <f t="shared" si="52"/>
        <v>0</v>
      </c>
      <c r="Q172" s="72">
        <f t="shared" si="53"/>
        <v>0</v>
      </c>
      <c r="R172" s="75">
        <f>IFERROR(O172*'Fechamento fiscal'!AN12,"")</f>
        <v>0</v>
      </c>
      <c r="S172" s="75">
        <f>P172*'Gás fiscal'!H9</f>
        <v>0</v>
      </c>
      <c r="T172" s="104">
        <f>Q172*'Volumes de água'!$C$11</f>
        <v>0</v>
      </c>
      <c r="U172" s="181" t="s">
        <v>107</v>
      </c>
      <c r="V172" s="182"/>
      <c r="W172" s="183"/>
    </row>
    <row r="173" spans="1:23" x14ac:dyDescent="0.25">
      <c r="A173" s="42">
        <v>8</v>
      </c>
      <c r="B173" s="16" t="s">
        <v>118</v>
      </c>
      <c r="C173" s="16">
        <v>24</v>
      </c>
      <c r="D173" s="150">
        <v>0</v>
      </c>
      <c r="E173" s="150">
        <v>0</v>
      </c>
      <c r="F173" s="43">
        <f t="shared" si="46"/>
        <v>0</v>
      </c>
      <c r="G173" s="43">
        <f t="shared" si="47"/>
        <v>0</v>
      </c>
      <c r="H173" s="43">
        <f t="shared" si="48"/>
        <v>0</v>
      </c>
      <c r="I173" s="129">
        <v>1.3180000000000001</v>
      </c>
      <c r="J173" s="129">
        <v>61.87</v>
      </c>
      <c r="K173" s="129">
        <v>2.1999999999999999E-2</v>
      </c>
      <c r="L173" s="73">
        <f t="shared" si="49"/>
        <v>0</v>
      </c>
      <c r="M173" s="73">
        <f t="shared" si="50"/>
        <v>0</v>
      </c>
      <c r="N173" s="73">
        <f t="shared" si="51"/>
        <v>0</v>
      </c>
      <c r="O173" s="72">
        <f t="shared" si="45"/>
        <v>0</v>
      </c>
      <c r="P173" s="72">
        <f t="shared" si="52"/>
        <v>0</v>
      </c>
      <c r="Q173" s="72">
        <f t="shared" si="53"/>
        <v>0</v>
      </c>
      <c r="R173" s="75">
        <f>IFERROR(O173*'Fechamento fiscal'!AN13,"")</f>
        <v>0</v>
      </c>
      <c r="S173" s="75">
        <f>P173*'Gás fiscal'!H10</f>
        <v>0</v>
      </c>
      <c r="T173" s="104">
        <f>Q173*'Volumes de água'!$C$12</f>
        <v>0</v>
      </c>
      <c r="U173" s="181" t="s">
        <v>107</v>
      </c>
      <c r="V173" s="182"/>
      <c r="W173" s="183"/>
    </row>
    <row r="174" spans="1:23" x14ac:dyDescent="0.25">
      <c r="A174" s="42">
        <v>9</v>
      </c>
      <c r="B174" s="16" t="s">
        <v>118</v>
      </c>
      <c r="C174" s="16">
        <v>24</v>
      </c>
      <c r="D174" s="150">
        <v>0</v>
      </c>
      <c r="E174" s="150">
        <v>0</v>
      </c>
      <c r="F174" s="43">
        <f t="shared" si="46"/>
        <v>0</v>
      </c>
      <c r="G174" s="43">
        <f t="shared" si="47"/>
        <v>0</v>
      </c>
      <c r="H174" s="43">
        <f t="shared" si="48"/>
        <v>0</v>
      </c>
      <c r="I174" s="129">
        <v>1.3180000000000001</v>
      </c>
      <c r="J174" s="129">
        <v>61.87</v>
      </c>
      <c r="K174" s="129">
        <v>2.1999999999999999E-2</v>
      </c>
      <c r="L174" s="73">
        <f t="shared" si="49"/>
        <v>0</v>
      </c>
      <c r="M174" s="73">
        <f t="shared" si="50"/>
        <v>0</v>
      </c>
      <c r="N174" s="73">
        <f t="shared" si="51"/>
        <v>0</v>
      </c>
      <c r="O174" s="72">
        <f t="shared" si="45"/>
        <v>0</v>
      </c>
      <c r="P174" s="72">
        <f t="shared" si="52"/>
        <v>0</v>
      </c>
      <c r="Q174" s="72">
        <f t="shared" si="53"/>
        <v>0</v>
      </c>
      <c r="R174" s="75">
        <f>IFERROR(O174*'Fechamento fiscal'!AN14,"")</f>
        <v>0</v>
      </c>
      <c r="S174" s="75">
        <f>P174*'Gás fiscal'!H11</f>
        <v>0</v>
      </c>
      <c r="T174" s="104">
        <f>Q174*'Volumes de água'!$C$13</f>
        <v>0</v>
      </c>
      <c r="U174" s="181" t="s">
        <v>107</v>
      </c>
      <c r="V174" s="182"/>
      <c r="W174" s="183"/>
    </row>
    <row r="175" spans="1:23" x14ac:dyDescent="0.25">
      <c r="A175" s="42">
        <v>10</v>
      </c>
      <c r="B175" s="16" t="s">
        <v>118</v>
      </c>
      <c r="C175" s="16">
        <v>24</v>
      </c>
      <c r="D175" s="150">
        <v>0</v>
      </c>
      <c r="E175" s="150">
        <v>0</v>
      </c>
      <c r="F175" s="43">
        <f t="shared" si="46"/>
        <v>0</v>
      </c>
      <c r="G175" s="43">
        <f t="shared" si="47"/>
        <v>0</v>
      </c>
      <c r="H175" s="43">
        <f t="shared" si="48"/>
        <v>0</v>
      </c>
      <c r="I175" s="129">
        <v>1.3180000000000001</v>
      </c>
      <c r="J175" s="129">
        <v>61.87</v>
      </c>
      <c r="K175" s="129">
        <v>2.1999999999999999E-2</v>
      </c>
      <c r="L175" s="73">
        <f t="shared" si="49"/>
        <v>0</v>
      </c>
      <c r="M175" s="73">
        <f t="shared" si="50"/>
        <v>0</v>
      </c>
      <c r="N175" s="73">
        <f t="shared" si="51"/>
        <v>0</v>
      </c>
      <c r="O175" s="72">
        <f t="shared" si="45"/>
        <v>0</v>
      </c>
      <c r="P175" s="72">
        <f t="shared" si="52"/>
        <v>0</v>
      </c>
      <c r="Q175" s="72">
        <f t="shared" si="53"/>
        <v>0</v>
      </c>
      <c r="R175" s="75">
        <f>IFERROR(O175*'Fechamento fiscal'!AN15,"")</f>
        <v>0</v>
      </c>
      <c r="S175" s="75">
        <f>P175*'Gás fiscal'!H12</f>
        <v>0</v>
      </c>
      <c r="T175" s="104">
        <f>Q175*'Volumes de água'!$C$14</f>
        <v>0</v>
      </c>
      <c r="U175" s="181" t="s">
        <v>107</v>
      </c>
      <c r="V175" s="182"/>
      <c r="W175" s="183"/>
    </row>
    <row r="176" spans="1:23" x14ac:dyDescent="0.25">
      <c r="A176" s="42">
        <v>11</v>
      </c>
      <c r="B176" s="16" t="s">
        <v>118</v>
      </c>
      <c r="C176" s="16">
        <v>24</v>
      </c>
      <c r="D176" s="150">
        <v>0</v>
      </c>
      <c r="E176" s="150">
        <v>0</v>
      </c>
      <c r="F176" s="43">
        <f t="shared" si="46"/>
        <v>0</v>
      </c>
      <c r="G176" s="43">
        <f t="shared" si="47"/>
        <v>0</v>
      </c>
      <c r="H176" s="43">
        <f t="shared" si="48"/>
        <v>0</v>
      </c>
      <c r="I176" s="129">
        <v>1.3180000000000001</v>
      </c>
      <c r="J176" s="129">
        <v>61.87</v>
      </c>
      <c r="K176" s="129">
        <v>2.1999999999999999E-2</v>
      </c>
      <c r="L176" s="73">
        <f t="shared" si="49"/>
        <v>0</v>
      </c>
      <c r="M176" s="73">
        <f t="shared" si="50"/>
        <v>0</v>
      </c>
      <c r="N176" s="73">
        <f t="shared" si="51"/>
        <v>0</v>
      </c>
      <c r="O176" s="72">
        <f t="shared" si="45"/>
        <v>0</v>
      </c>
      <c r="P176" s="72">
        <f t="shared" si="52"/>
        <v>0</v>
      </c>
      <c r="Q176" s="72">
        <f t="shared" si="53"/>
        <v>0</v>
      </c>
      <c r="R176" s="75">
        <f>IFERROR(O176*'Fechamento fiscal'!AN16,"")</f>
        <v>0</v>
      </c>
      <c r="S176" s="75">
        <f>P176*'Gás fiscal'!H13</f>
        <v>0</v>
      </c>
      <c r="T176" s="104">
        <f>Q176*'Volumes de água'!$C$15</f>
        <v>0</v>
      </c>
      <c r="U176" s="181" t="s">
        <v>107</v>
      </c>
      <c r="V176" s="182"/>
      <c r="W176" s="183"/>
    </row>
    <row r="177" spans="1:23" x14ac:dyDescent="0.25">
      <c r="A177" s="42">
        <v>12</v>
      </c>
      <c r="B177" s="16" t="s">
        <v>118</v>
      </c>
      <c r="C177" s="16">
        <v>24</v>
      </c>
      <c r="D177" s="150">
        <v>0</v>
      </c>
      <c r="E177" s="150">
        <v>0</v>
      </c>
      <c r="F177" s="43">
        <f t="shared" si="46"/>
        <v>0</v>
      </c>
      <c r="G177" s="43">
        <f t="shared" si="47"/>
        <v>0</v>
      </c>
      <c r="H177" s="43">
        <f t="shared" si="48"/>
        <v>0</v>
      </c>
      <c r="I177" s="129">
        <v>1.3180000000000001</v>
      </c>
      <c r="J177" s="129">
        <v>61.87</v>
      </c>
      <c r="K177" s="129">
        <v>2.1999999999999999E-2</v>
      </c>
      <c r="L177" s="73">
        <f t="shared" si="49"/>
        <v>0</v>
      </c>
      <c r="M177" s="73">
        <f t="shared" si="50"/>
        <v>0</v>
      </c>
      <c r="N177" s="73">
        <f t="shared" si="51"/>
        <v>0</v>
      </c>
      <c r="O177" s="72">
        <f t="shared" si="45"/>
        <v>0</v>
      </c>
      <c r="P177" s="72">
        <f t="shared" si="52"/>
        <v>0</v>
      </c>
      <c r="Q177" s="72">
        <f t="shared" si="53"/>
        <v>0</v>
      </c>
      <c r="R177" s="75">
        <f>IFERROR(O177*'Fechamento fiscal'!AN17,"")</f>
        <v>0</v>
      </c>
      <c r="S177" s="75">
        <f>P177*'Gás fiscal'!H14</f>
        <v>0</v>
      </c>
      <c r="T177" s="104">
        <f>Q177*'Volumes de água'!$C$16</f>
        <v>0</v>
      </c>
      <c r="U177" s="181" t="s">
        <v>107</v>
      </c>
      <c r="V177" s="182"/>
      <c r="W177" s="183"/>
    </row>
    <row r="178" spans="1:23" x14ac:dyDescent="0.25">
      <c r="A178" s="42">
        <v>13</v>
      </c>
      <c r="B178" s="16" t="s">
        <v>118</v>
      </c>
      <c r="C178" s="16">
        <v>24</v>
      </c>
      <c r="D178" s="150">
        <v>0</v>
      </c>
      <c r="E178" s="150">
        <v>0</v>
      </c>
      <c r="F178" s="43">
        <f t="shared" si="46"/>
        <v>0</v>
      </c>
      <c r="G178" s="43">
        <f t="shared" si="47"/>
        <v>0</v>
      </c>
      <c r="H178" s="43">
        <f t="shared" si="48"/>
        <v>0</v>
      </c>
      <c r="I178" s="129">
        <v>1.3180000000000001</v>
      </c>
      <c r="J178" s="129">
        <v>61.87</v>
      </c>
      <c r="K178" s="129">
        <v>2.1999999999999999E-2</v>
      </c>
      <c r="L178" s="73">
        <f t="shared" si="49"/>
        <v>0</v>
      </c>
      <c r="M178" s="73">
        <f t="shared" si="50"/>
        <v>0</v>
      </c>
      <c r="N178" s="73">
        <f t="shared" si="51"/>
        <v>0</v>
      </c>
      <c r="O178" s="72">
        <f t="shared" si="45"/>
        <v>0</v>
      </c>
      <c r="P178" s="72">
        <f t="shared" si="52"/>
        <v>0</v>
      </c>
      <c r="Q178" s="72">
        <f t="shared" si="53"/>
        <v>0</v>
      </c>
      <c r="R178" s="75">
        <f>IFERROR(O178*'Fechamento fiscal'!AN18,"")</f>
        <v>0</v>
      </c>
      <c r="S178" s="75">
        <f>P178*'Gás fiscal'!H15</f>
        <v>0</v>
      </c>
      <c r="T178" s="104">
        <f>Q178*'Volumes de água'!$C$17</f>
        <v>0</v>
      </c>
      <c r="U178" s="181" t="s">
        <v>107</v>
      </c>
      <c r="V178" s="182"/>
      <c r="W178" s="183"/>
    </row>
    <row r="179" spans="1:23" x14ac:dyDescent="0.25">
      <c r="A179" s="42">
        <v>14</v>
      </c>
      <c r="B179" s="16" t="s">
        <v>118</v>
      </c>
      <c r="C179" s="16">
        <v>24</v>
      </c>
      <c r="D179" s="150">
        <v>0</v>
      </c>
      <c r="E179" s="150">
        <v>0</v>
      </c>
      <c r="F179" s="43">
        <f t="shared" si="46"/>
        <v>0</v>
      </c>
      <c r="G179" s="43">
        <f t="shared" si="47"/>
        <v>0</v>
      </c>
      <c r="H179" s="43">
        <f t="shared" si="48"/>
        <v>0</v>
      </c>
      <c r="I179" s="129">
        <v>1.3180000000000001</v>
      </c>
      <c r="J179" s="129">
        <v>61.87</v>
      </c>
      <c r="K179" s="129">
        <v>2.1999999999999999E-2</v>
      </c>
      <c r="L179" s="73">
        <f t="shared" si="49"/>
        <v>0</v>
      </c>
      <c r="M179" s="73">
        <f t="shared" si="50"/>
        <v>0</v>
      </c>
      <c r="N179" s="73">
        <f t="shared" si="51"/>
        <v>0</v>
      </c>
      <c r="O179" s="72">
        <f t="shared" si="45"/>
        <v>0</v>
      </c>
      <c r="P179" s="72">
        <f t="shared" si="52"/>
        <v>0</v>
      </c>
      <c r="Q179" s="72">
        <f t="shared" si="53"/>
        <v>0</v>
      </c>
      <c r="R179" s="75">
        <f>IFERROR(O179*'Fechamento fiscal'!AN19,"")</f>
        <v>0</v>
      </c>
      <c r="S179" s="75">
        <f>P179*'Gás fiscal'!H16</f>
        <v>0</v>
      </c>
      <c r="T179" s="104">
        <f>Q179*'Volumes de água'!$C$18</f>
        <v>0</v>
      </c>
      <c r="U179" s="181" t="s">
        <v>107</v>
      </c>
      <c r="V179" s="182"/>
      <c r="W179" s="183"/>
    </row>
    <row r="180" spans="1:23" x14ac:dyDescent="0.25">
      <c r="A180" s="42">
        <v>15</v>
      </c>
      <c r="B180" s="16" t="s">
        <v>118</v>
      </c>
      <c r="C180" s="16">
        <v>24</v>
      </c>
      <c r="D180" s="150">
        <v>0</v>
      </c>
      <c r="E180" s="150">
        <v>0</v>
      </c>
      <c r="F180" s="43">
        <f t="shared" si="46"/>
        <v>0</v>
      </c>
      <c r="G180" s="43">
        <f t="shared" si="47"/>
        <v>0</v>
      </c>
      <c r="H180" s="43">
        <f t="shared" si="48"/>
        <v>0</v>
      </c>
      <c r="I180" s="129">
        <v>1.3180000000000001</v>
      </c>
      <c r="J180" s="129">
        <v>61.87</v>
      </c>
      <c r="K180" s="129">
        <v>2.1999999999999999E-2</v>
      </c>
      <c r="L180" s="73">
        <f t="shared" si="49"/>
        <v>0</v>
      </c>
      <c r="M180" s="73">
        <f t="shared" si="50"/>
        <v>0</v>
      </c>
      <c r="N180" s="73">
        <f t="shared" si="51"/>
        <v>0</v>
      </c>
      <c r="O180" s="72">
        <f t="shared" si="45"/>
        <v>0</v>
      </c>
      <c r="P180" s="72">
        <f t="shared" si="52"/>
        <v>0</v>
      </c>
      <c r="Q180" s="72">
        <f t="shared" si="53"/>
        <v>0</v>
      </c>
      <c r="R180" s="75">
        <f>IFERROR(O180*'Fechamento fiscal'!AN20,"")</f>
        <v>0</v>
      </c>
      <c r="S180" s="75">
        <f>P180*'Gás fiscal'!H17</f>
        <v>0</v>
      </c>
      <c r="T180" s="104">
        <f>Q180*'Volumes de água'!$C$19</f>
        <v>0</v>
      </c>
      <c r="U180" s="181" t="s">
        <v>107</v>
      </c>
      <c r="V180" s="182"/>
      <c r="W180" s="183"/>
    </row>
    <row r="181" spans="1:23" x14ac:dyDescent="0.25">
      <c r="A181" s="42">
        <v>16</v>
      </c>
      <c r="B181" s="16" t="s">
        <v>118</v>
      </c>
      <c r="C181" s="16">
        <v>24</v>
      </c>
      <c r="D181" s="150">
        <v>0</v>
      </c>
      <c r="E181" s="150">
        <v>0</v>
      </c>
      <c r="F181" s="43">
        <f t="shared" si="46"/>
        <v>0</v>
      </c>
      <c r="G181" s="43">
        <f t="shared" si="47"/>
        <v>0</v>
      </c>
      <c r="H181" s="43">
        <f t="shared" si="48"/>
        <v>0</v>
      </c>
      <c r="I181" s="129">
        <v>1.3180000000000001</v>
      </c>
      <c r="J181" s="129">
        <v>61.87</v>
      </c>
      <c r="K181" s="129">
        <v>2.1999999999999999E-2</v>
      </c>
      <c r="L181" s="73">
        <f t="shared" si="49"/>
        <v>0</v>
      </c>
      <c r="M181" s="73">
        <f t="shared" si="50"/>
        <v>0</v>
      </c>
      <c r="N181" s="73">
        <f t="shared" si="51"/>
        <v>0</v>
      </c>
      <c r="O181" s="72">
        <f t="shared" si="45"/>
        <v>0</v>
      </c>
      <c r="P181" s="72">
        <f t="shared" si="52"/>
        <v>0</v>
      </c>
      <c r="Q181" s="72">
        <f t="shared" si="53"/>
        <v>0</v>
      </c>
      <c r="R181" s="75">
        <f>IFERROR(O181*'Fechamento fiscal'!AN21,"")</f>
        <v>0</v>
      </c>
      <c r="S181" s="75">
        <f>P181*'Gás fiscal'!H18</f>
        <v>0</v>
      </c>
      <c r="T181" s="104">
        <f>Q181*'Volumes de água'!$C$20</f>
        <v>0</v>
      </c>
      <c r="U181" s="181" t="s">
        <v>107</v>
      </c>
      <c r="V181" s="182"/>
      <c r="W181" s="183"/>
    </row>
    <row r="182" spans="1:23" x14ac:dyDescent="0.25">
      <c r="A182" s="42">
        <v>17</v>
      </c>
      <c r="B182" s="16" t="s">
        <v>118</v>
      </c>
      <c r="C182" s="16">
        <v>24</v>
      </c>
      <c r="D182" s="150">
        <v>0</v>
      </c>
      <c r="E182" s="150">
        <v>0</v>
      </c>
      <c r="F182" s="43">
        <f t="shared" si="46"/>
        <v>0</v>
      </c>
      <c r="G182" s="43">
        <f t="shared" si="47"/>
        <v>0</v>
      </c>
      <c r="H182" s="43">
        <f t="shared" si="48"/>
        <v>0</v>
      </c>
      <c r="I182" s="129">
        <v>1.3180000000000001</v>
      </c>
      <c r="J182" s="129">
        <v>61.87</v>
      </c>
      <c r="K182" s="129">
        <v>2.1999999999999999E-2</v>
      </c>
      <c r="L182" s="73">
        <f t="shared" si="49"/>
        <v>0</v>
      </c>
      <c r="M182" s="73">
        <f t="shared" si="50"/>
        <v>0</v>
      </c>
      <c r="N182" s="73">
        <f t="shared" si="51"/>
        <v>0</v>
      </c>
      <c r="O182" s="72">
        <f t="shared" si="45"/>
        <v>0</v>
      </c>
      <c r="P182" s="72">
        <f t="shared" si="52"/>
        <v>0</v>
      </c>
      <c r="Q182" s="72">
        <f t="shared" si="53"/>
        <v>0</v>
      </c>
      <c r="R182" s="75">
        <f>IFERROR(O182*'Fechamento fiscal'!AN22,"")</f>
        <v>0</v>
      </c>
      <c r="S182" s="75">
        <f>P182*'Gás fiscal'!H19</f>
        <v>0</v>
      </c>
      <c r="T182" s="104">
        <f>Q182*'Volumes de água'!$C$21</f>
        <v>0</v>
      </c>
      <c r="U182" s="181" t="s">
        <v>110</v>
      </c>
      <c r="V182" s="182"/>
      <c r="W182" s="183"/>
    </row>
    <row r="183" spans="1:23" x14ac:dyDescent="0.25">
      <c r="A183" s="42">
        <v>18</v>
      </c>
      <c r="B183" s="16" t="s">
        <v>118</v>
      </c>
      <c r="C183" s="16">
        <v>24</v>
      </c>
      <c r="D183" s="150">
        <v>0</v>
      </c>
      <c r="E183" s="150">
        <v>0</v>
      </c>
      <c r="F183" s="43">
        <f t="shared" si="46"/>
        <v>0</v>
      </c>
      <c r="G183" s="43">
        <f t="shared" si="47"/>
        <v>0</v>
      </c>
      <c r="H183" s="43">
        <f t="shared" si="48"/>
        <v>0</v>
      </c>
      <c r="I183" s="129">
        <v>1.3180000000000001</v>
      </c>
      <c r="J183" s="129">
        <v>61.87</v>
      </c>
      <c r="K183" s="129">
        <v>2.1999999999999999E-2</v>
      </c>
      <c r="L183" s="73">
        <f t="shared" si="49"/>
        <v>0</v>
      </c>
      <c r="M183" s="73">
        <f t="shared" si="50"/>
        <v>0</v>
      </c>
      <c r="N183" s="73">
        <f t="shared" si="51"/>
        <v>0</v>
      </c>
      <c r="O183" s="72">
        <f t="shared" si="45"/>
        <v>0</v>
      </c>
      <c r="P183" s="72">
        <f t="shared" si="52"/>
        <v>0</v>
      </c>
      <c r="Q183" s="72">
        <f t="shared" si="53"/>
        <v>0</v>
      </c>
      <c r="R183" s="75">
        <f>IFERROR(O183*'Fechamento fiscal'!AN23,"")</f>
        <v>0</v>
      </c>
      <c r="S183" s="75">
        <f>P183*'Gás fiscal'!H20</f>
        <v>0</v>
      </c>
      <c r="T183" s="104">
        <f>Q183*'Volumes de água'!$C$22</f>
        <v>0</v>
      </c>
      <c r="U183" s="181" t="s">
        <v>110</v>
      </c>
      <c r="V183" s="182"/>
      <c r="W183" s="183"/>
    </row>
    <row r="184" spans="1:23" x14ac:dyDescent="0.25">
      <c r="A184" s="42">
        <v>19</v>
      </c>
      <c r="B184" s="16" t="s">
        <v>118</v>
      </c>
      <c r="C184" s="16">
        <v>24</v>
      </c>
      <c r="D184" s="150">
        <v>0</v>
      </c>
      <c r="E184" s="150">
        <v>0</v>
      </c>
      <c r="F184" s="43">
        <f t="shared" si="46"/>
        <v>0</v>
      </c>
      <c r="G184" s="43">
        <f t="shared" si="47"/>
        <v>0</v>
      </c>
      <c r="H184" s="43">
        <f t="shared" si="48"/>
        <v>0</v>
      </c>
      <c r="I184" s="129">
        <v>1.3180000000000001</v>
      </c>
      <c r="J184" s="129">
        <v>61.87</v>
      </c>
      <c r="K184" s="129">
        <v>2.1999999999999999E-2</v>
      </c>
      <c r="L184" s="73">
        <f t="shared" si="49"/>
        <v>0</v>
      </c>
      <c r="M184" s="73">
        <f t="shared" si="50"/>
        <v>0</v>
      </c>
      <c r="N184" s="73">
        <f t="shared" si="51"/>
        <v>0</v>
      </c>
      <c r="O184" s="72">
        <f t="shared" si="45"/>
        <v>0</v>
      </c>
      <c r="P184" s="72">
        <f t="shared" si="52"/>
        <v>0</v>
      </c>
      <c r="Q184" s="72">
        <f t="shared" si="53"/>
        <v>0</v>
      </c>
      <c r="R184" s="75">
        <f>IFERROR(O184*'Fechamento fiscal'!AN24,"")</f>
        <v>0</v>
      </c>
      <c r="S184" s="75">
        <f>P184*'Gás fiscal'!H21</f>
        <v>0</v>
      </c>
      <c r="T184" s="104">
        <f>Q184*'Volumes de água'!$C$23</f>
        <v>0</v>
      </c>
      <c r="U184" s="181" t="s">
        <v>110</v>
      </c>
      <c r="V184" s="182"/>
      <c r="W184" s="183"/>
    </row>
    <row r="185" spans="1:23" x14ac:dyDescent="0.25">
      <c r="A185" s="42">
        <v>20</v>
      </c>
      <c r="B185" s="16" t="s">
        <v>118</v>
      </c>
      <c r="C185" s="16">
        <v>24</v>
      </c>
      <c r="D185" s="150">
        <v>0</v>
      </c>
      <c r="E185" s="150">
        <v>0</v>
      </c>
      <c r="F185" s="43">
        <f t="shared" si="46"/>
        <v>0</v>
      </c>
      <c r="G185" s="43">
        <f t="shared" si="47"/>
        <v>0</v>
      </c>
      <c r="H185" s="43">
        <f t="shared" si="48"/>
        <v>0</v>
      </c>
      <c r="I185" s="129">
        <v>1.3180000000000001</v>
      </c>
      <c r="J185" s="129">
        <v>61.87</v>
      </c>
      <c r="K185" s="129">
        <v>2.1999999999999999E-2</v>
      </c>
      <c r="L185" s="73">
        <f t="shared" si="49"/>
        <v>0</v>
      </c>
      <c r="M185" s="73">
        <f t="shared" si="50"/>
        <v>0</v>
      </c>
      <c r="N185" s="73">
        <f t="shared" si="51"/>
        <v>0</v>
      </c>
      <c r="O185" s="72">
        <f t="shared" si="45"/>
        <v>0</v>
      </c>
      <c r="P185" s="72">
        <f t="shared" si="52"/>
        <v>0</v>
      </c>
      <c r="Q185" s="72">
        <f t="shared" si="53"/>
        <v>0</v>
      </c>
      <c r="R185" s="75">
        <f>IFERROR(O185*'Fechamento fiscal'!AN25,"")</f>
        <v>0</v>
      </c>
      <c r="S185" s="75">
        <f>P185*'Gás fiscal'!H22</f>
        <v>0</v>
      </c>
      <c r="T185" s="104">
        <f>Q185*'Volumes de água'!$C$24</f>
        <v>0</v>
      </c>
      <c r="U185" s="181" t="s">
        <v>110</v>
      </c>
      <c r="V185" s="182"/>
      <c r="W185" s="183"/>
    </row>
    <row r="186" spans="1:23" x14ac:dyDescent="0.25">
      <c r="A186" s="42">
        <v>21</v>
      </c>
      <c r="B186" s="16" t="s">
        <v>118</v>
      </c>
      <c r="C186" s="16">
        <v>24</v>
      </c>
      <c r="D186" s="150">
        <v>0</v>
      </c>
      <c r="E186" s="150">
        <v>0</v>
      </c>
      <c r="F186" s="43">
        <f t="shared" si="46"/>
        <v>0</v>
      </c>
      <c r="G186" s="43">
        <f t="shared" si="47"/>
        <v>0</v>
      </c>
      <c r="H186" s="43">
        <f t="shared" si="48"/>
        <v>0</v>
      </c>
      <c r="I186" s="129">
        <v>1.3180000000000001</v>
      </c>
      <c r="J186" s="129">
        <v>61.87</v>
      </c>
      <c r="K186" s="129">
        <v>2.1999999999999999E-2</v>
      </c>
      <c r="L186" s="73">
        <f t="shared" si="49"/>
        <v>0</v>
      </c>
      <c r="M186" s="73">
        <f t="shared" si="50"/>
        <v>0</v>
      </c>
      <c r="N186" s="73">
        <f t="shared" si="51"/>
        <v>0</v>
      </c>
      <c r="O186" s="72">
        <f t="shared" si="45"/>
        <v>0</v>
      </c>
      <c r="P186" s="72">
        <f t="shared" si="52"/>
        <v>0</v>
      </c>
      <c r="Q186" s="72">
        <f t="shared" si="53"/>
        <v>0</v>
      </c>
      <c r="R186" s="75">
        <f>IFERROR(O186*'Fechamento fiscal'!AN26,"")</f>
        <v>0</v>
      </c>
      <c r="S186" s="75">
        <f>P186*'Gás fiscal'!H23</f>
        <v>0</v>
      </c>
      <c r="T186" s="104">
        <f>Q186*'Volumes de água'!$C$25</f>
        <v>0</v>
      </c>
      <c r="U186" s="181" t="s">
        <v>110</v>
      </c>
      <c r="V186" s="182"/>
      <c r="W186" s="183"/>
    </row>
    <row r="187" spans="1:23" x14ac:dyDescent="0.25">
      <c r="A187" s="42">
        <v>22</v>
      </c>
      <c r="B187" s="16" t="s">
        <v>118</v>
      </c>
      <c r="C187" s="16">
        <v>24</v>
      </c>
      <c r="D187" s="150">
        <v>0</v>
      </c>
      <c r="E187" s="150">
        <v>0</v>
      </c>
      <c r="F187" s="43">
        <f t="shared" si="46"/>
        <v>0</v>
      </c>
      <c r="G187" s="43">
        <f t="shared" si="47"/>
        <v>0</v>
      </c>
      <c r="H187" s="43">
        <f t="shared" si="48"/>
        <v>0</v>
      </c>
      <c r="I187" s="129">
        <v>1.3180000000000001</v>
      </c>
      <c r="J187" s="129">
        <v>61.87</v>
      </c>
      <c r="K187" s="129">
        <v>2.1999999999999999E-2</v>
      </c>
      <c r="L187" s="73">
        <f t="shared" si="49"/>
        <v>0</v>
      </c>
      <c r="M187" s="73">
        <f t="shared" si="50"/>
        <v>0</v>
      </c>
      <c r="N187" s="73">
        <f t="shared" si="51"/>
        <v>0</v>
      </c>
      <c r="O187" s="72">
        <f t="shared" si="45"/>
        <v>0</v>
      </c>
      <c r="P187" s="72">
        <f t="shared" si="52"/>
        <v>0</v>
      </c>
      <c r="Q187" s="72">
        <f t="shared" si="53"/>
        <v>0</v>
      </c>
      <c r="R187" s="75">
        <f>IFERROR(O187*'Fechamento fiscal'!AN27,"")</f>
        <v>0</v>
      </c>
      <c r="S187" s="75">
        <f>P187*'Gás fiscal'!H24</f>
        <v>0</v>
      </c>
      <c r="T187" s="104">
        <f>Q187*'Volumes de água'!$C$26</f>
        <v>0</v>
      </c>
      <c r="U187" s="181" t="s">
        <v>110</v>
      </c>
      <c r="V187" s="182"/>
      <c r="W187" s="183"/>
    </row>
    <row r="188" spans="1:23" x14ac:dyDescent="0.25">
      <c r="A188" s="42">
        <v>23</v>
      </c>
      <c r="B188" s="16" t="s">
        <v>118</v>
      </c>
      <c r="C188" s="16">
        <v>24</v>
      </c>
      <c r="D188" s="150">
        <v>0</v>
      </c>
      <c r="E188" s="150">
        <v>0</v>
      </c>
      <c r="F188" s="43">
        <f t="shared" si="46"/>
        <v>0</v>
      </c>
      <c r="G188" s="43">
        <f t="shared" si="47"/>
        <v>0</v>
      </c>
      <c r="H188" s="43">
        <f t="shared" si="48"/>
        <v>0</v>
      </c>
      <c r="I188" s="129">
        <v>1.3180000000000001</v>
      </c>
      <c r="J188" s="129">
        <v>61.87</v>
      </c>
      <c r="K188" s="129">
        <v>2.1999999999999999E-2</v>
      </c>
      <c r="L188" s="73">
        <f t="shared" si="49"/>
        <v>0</v>
      </c>
      <c r="M188" s="73">
        <f t="shared" si="50"/>
        <v>0</v>
      </c>
      <c r="N188" s="73">
        <f t="shared" si="51"/>
        <v>0</v>
      </c>
      <c r="O188" s="72">
        <f t="shared" si="45"/>
        <v>0</v>
      </c>
      <c r="P188" s="72">
        <f t="shared" si="52"/>
        <v>0</v>
      </c>
      <c r="Q188" s="72">
        <f t="shared" si="53"/>
        <v>0</v>
      </c>
      <c r="R188" s="75">
        <f>IFERROR(O188*'Fechamento fiscal'!AN28,"")</f>
        <v>0</v>
      </c>
      <c r="S188" s="75">
        <f>P188*'Gás fiscal'!H25</f>
        <v>0</v>
      </c>
      <c r="T188" s="104">
        <f>Q188*'Volumes de água'!$C$27</f>
        <v>0</v>
      </c>
      <c r="U188" s="181" t="s">
        <v>110</v>
      </c>
      <c r="V188" s="182"/>
      <c r="W188" s="183"/>
    </row>
    <row r="189" spans="1:23" x14ac:dyDescent="0.25">
      <c r="A189" s="42">
        <v>24</v>
      </c>
      <c r="B189" s="16" t="s">
        <v>118</v>
      </c>
      <c r="C189" s="16">
        <v>24</v>
      </c>
      <c r="D189" s="150">
        <v>0</v>
      </c>
      <c r="E189" s="150">
        <v>0</v>
      </c>
      <c r="F189" s="43">
        <f t="shared" si="46"/>
        <v>0</v>
      </c>
      <c r="G189" s="43">
        <f t="shared" si="47"/>
        <v>0</v>
      </c>
      <c r="H189" s="43">
        <f t="shared" si="48"/>
        <v>0</v>
      </c>
      <c r="I189" s="129">
        <v>1.3180000000000001</v>
      </c>
      <c r="J189" s="129">
        <v>61.87</v>
      </c>
      <c r="K189" s="129">
        <v>2.1999999999999999E-2</v>
      </c>
      <c r="L189" s="73">
        <f t="shared" si="49"/>
        <v>0</v>
      </c>
      <c r="M189" s="73">
        <f t="shared" si="50"/>
        <v>0</v>
      </c>
      <c r="N189" s="73">
        <f t="shared" si="51"/>
        <v>0</v>
      </c>
      <c r="O189" s="72">
        <f t="shared" si="45"/>
        <v>0</v>
      </c>
      <c r="P189" s="72">
        <f t="shared" si="52"/>
        <v>0</v>
      </c>
      <c r="Q189" s="72">
        <f t="shared" si="53"/>
        <v>0</v>
      </c>
      <c r="R189" s="75">
        <f>IFERROR(O189*'Fechamento fiscal'!AN29,"")</f>
        <v>0</v>
      </c>
      <c r="S189" s="75">
        <f>P189*'Gás fiscal'!H26</f>
        <v>0</v>
      </c>
      <c r="T189" s="104">
        <f>Q189*'Volumes de água'!$C$28</f>
        <v>0</v>
      </c>
      <c r="U189" s="181" t="s">
        <v>110</v>
      </c>
      <c r="V189" s="182"/>
      <c r="W189" s="183"/>
    </row>
    <row r="190" spans="1:23" x14ac:dyDescent="0.25">
      <c r="A190" s="42">
        <v>25</v>
      </c>
      <c r="B190" s="16" t="s">
        <v>118</v>
      </c>
      <c r="C190" s="16">
        <v>24</v>
      </c>
      <c r="D190" s="150">
        <v>0</v>
      </c>
      <c r="E190" s="150">
        <v>0</v>
      </c>
      <c r="F190" s="43">
        <f t="shared" si="46"/>
        <v>0</v>
      </c>
      <c r="G190" s="43">
        <f t="shared" si="47"/>
        <v>0</v>
      </c>
      <c r="H190" s="43">
        <f t="shared" si="48"/>
        <v>0</v>
      </c>
      <c r="I190" s="129">
        <v>1.3180000000000001</v>
      </c>
      <c r="J190" s="129">
        <v>61.87</v>
      </c>
      <c r="K190" s="129">
        <v>2.1999999999999999E-2</v>
      </c>
      <c r="L190" s="73">
        <f t="shared" si="49"/>
        <v>0</v>
      </c>
      <c r="M190" s="73">
        <f t="shared" si="50"/>
        <v>0</v>
      </c>
      <c r="N190" s="73">
        <f t="shared" si="51"/>
        <v>0</v>
      </c>
      <c r="O190" s="72">
        <f t="shared" si="45"/>
        <v>0</v>
      </c>
      <c r="P190" s="72">
        <f t="shared" si="52"/>
        <v>0</v>
      </c>
      <c r="Q190" s="72">
        <f t="shared" si="53"/>
        <v>0</v>
      </c>
      <c r="R190" s="75">
        <f>IFERROR(O190*'Fechamento fiscal'!AN30,"")</f>
        <v>0</v>
      </c>
      <c r="S190" s="75">
        <f>P190*'Gás fiscal'!H27</f>
        <v>0</v>
      </c>
      <c r="T190" s="104">
        <f>Q190*'Volumes de água'!$C$29</f>
        <v>0</v>
      </c>
      <c r="U190" s="181" t="s">
        <v>110</v>
      </c>
      <c r="V190" s="182"/>
      <c r="W190" s="183"/>
    </row>
    <row r="191" spans="1:23" x14ac:dyDescent="0.25">
      <c r="A191" s="42">
        <v>26</v>
      </c>
      <c r="B191" s="16" t="s">
        <v>118</v>
      </c>
      <c r="C191" s="16">
        <v>24</v>
      </c>
      <c r="D191" s="150">
        <v>0</v>
      </c>
      <c r="E191" s="150">
        <v>0</v>
      </c>
      <c r="F191" s="43">
        <f t="shared" si="46"/>
        <v>0</v>
      </c>
      <c r="G191" s="43">
        <f t="shared" si="47"/>
        <v>0</v>
      </c>
      <c r="H191" s="43">
        <f t="shared" si="48"/>
        <v>0</v>
      </c>
      <c r="I191" s="129">
        <v>1.3180000000000001</v>
      </c>
      <c r="J191" s="129">
        <v>61.87</v>
      </c>
      <c r="K191" s="129">
        <v>2.1999999999999999E-2</v>
      </c>
      <c r="L191" s="73">
        <f t="shared" si="49"/>
        <v>0</v>
      </c>
      <c r="M191" s="73">
        <f t="shared" si="50"/>
        <v>0</v>
      </c>
      <c r="N191" s="73">
        <f t="shared" si="51"/>
        <v>0</v>
      </c>
      <c r="O191" s="72">
        <f t="shared" si="45"/>
        <v>0</v>
      </c>
      <c r="P191" s="72">
        <f t="shared" si="52"/>
        <v>0</v>
      </c>
      <c r="Q191" s="72">
        <f t="shared" si="53"/>
        <v>0</v>
      </c>
      <c r="R191" s="75">
        <f>IFERROR(O191*'Fechamento fiscal'!AN31,"")</f>
        <v>0</v>
      </c>
      <c r="S191" s="75">
        <f>P191*'Gás fiscal'!H28</f>
        <v>0</v>
      </c>
      <c r="T191" s="104">
        <f>Q191*'Volumes de água'!$C$30</f>
        <v>0</v>
      </c>
      <c r="U191" s="181" t="s">
        <v>110</v>
      </c>
      <c r="V191" s="182"/>
      <c r="W191" s="183"/>
    </row>
    <row r="192" spans="1:23" x14ac:dyDescent="0.25">
      <c r="A192" s="42">
        <v>27</v>
      </c>
      <c r="B192" s="16" t="s">
        <v>118</v>
      </c>
      <c r="C192" s="16">
        <v>24</v>
      </c>
      <c r="D192" s="150">
        <v>0</v>
      </c>
      <c r="E192" s="150">
        <v>0</v>
      </c>
      <c r="F192" s="43">
        <f t="shared" si="46"/>
        <v>0</v>
      </c>
      <c r="G192" s="43">
        <f t="shared" si="47"/>
        <v>0</v>
      </c>
      <c r="H192" s="43">
        <f t="shared" si="48"/>
        <v>0</v>
      </c>
      <c r="I192" s="129">
        <v>1.3180000000000001</v>
      </c>
      <c r="J192" s="129">
        <v>61.87</v>
      </c>
      <c r="K192" s="129">
        <v>2.1999999999999999E-2</v>
      </c>
      <c r="L192" s="73">
        <f t="shared" si="49"/>
        <v>0</v>
      </c>
      <c r="M192" s="73">
        <f t="shared" si="50"/>
        <v>0</v>
      </c>
      <c r="N192" s="73">
        <f t="shared" si="51"/>
        <v>0</v>
      </c>
      <c r="O192" s="72">
        <f t="shared" si="45"/>
        <v>0</v>
      </c>
      <c r="P192" s="72">
        <f t="shared" si="52"/>
        <v>0</v>
      </c>
      <c r="Q192" s="72">
        <f t="shared" si="53"/>
        <v>0</v>
      </c>
      <c r="R192" s="75">
        <f>IFERROR(O192*'Fechamento fiscal'!AN32,"")</f>
        <v>0</v>
      </c>
      <c r="S192" s="75">
        <f>P192*'Gás fiscal'!H29</f>
        <v>0</v>
      </c>
      <c r="T192" s="104">
        <f>Q192*'Volumes de água'!$C$31</f>
        <v>0</v>
      </c>
      <c r="U192" s="181" t="s">
        <v>110</v>
      </c>
      <c r="V192" s="182"/>
      <c r="W192" s="183"/>
    </row>
    <row r="193" spans="1:23" x14ac:dyDescent="0.25">
      <c r="A193" s="42">
        <v>28</v>
      </c>
      <c r="B193" s="16" t="s">
        <v>118</v>
      </c>
      <c r="C193" s="16">
        <v>24</v>
      </c>
      <c r="D193" s="150">
        <v>0</v>
      </c>
      <c r="E193" s="150">
        <v>0</v>
      </c>
      <c r="F193" s="43">
        <f t="shared" si="46"/>
        <v>0</v>
      </c>
      <c r="G193" s="43">
        <f t="shared" si="47"/>
        <v>0</v>
      </c>
      <c r="H193" s="43">
        <f t="shared" si="48"/>
        <v>0</v>
      </c>
      <c r="I193" s="129">
        <v>1.3180000000000001</v>
      </c>
      <c r="J193" s="129">
        <v>61.87</v>
      </c>
      <c r="K193" s="129">
        <v>2.1999999999999999E-2</v>
      </c>
      <c r="L193" s="73">
        <f t="shared" si="49"/>
        <v>0</v>
      </c>
      <c r="M193" s="73">
        <f t="shared" si="50"/>
        <v>0</v>
      </c>
      <c r="N193" s="73">
        <f t="shared" si="51"/>
        <v>0</v>
      </c>
      <c r="O193" s="72">
        <f t="shared" si="45"/>
        <v>0</v>
      </c>
      <c r="P193" s="72">
        <f t="shared" si="52"/>
        <v>0</v>
      </c>
      <c r="Q193" s="72">
        <f t="shared" si="53"/>
        <v>0</v>
      </c>
      <c r="R193" s="75">
        <f>IFERROR(O193*'Fechamento fiscal'!AN33,"")</f>
        <v>0</v>
      </c>
      <c r="S193" s="75">
        <f>P193*'Gás fiscal'!H30</f>
        <v>0</v>
      </c>
      <c r="T193" s="104">
        <f>Q193*'Volumes de água'!$C$32</f>
        <v>0</v>
      </c>
      <c r="U193" s="181" t="s">
        <v>110</v>
      </c>
      <c r="V193" s="182"/>
      <c r="W193" s="183"/>
    </row>
    <row r="194" spans="1:23" x14ac:dyDescent="0.25">
      <c r="A194" s="42">
        <v>29</v>
      </c>
      <c r="B194" s="16" t="s">
        <v>118</v>
      </c>
      <c r="C194" s="16">
        <v>24</v>
      </c>
      <c r="D194" s="150">
        <v>0</v>
      </c>
      <c r="E194" s="150">
        <v>0</v>
      </c>
      <c r="F194" s="43">
        <f t="shared" si="46"/>
        <v>0</v>
      </c>
      <c r="G194" s="43">
        <f t="shared" si="47"/>
        <v>0</v>
      </c>
      <c r="H194" s="43">
        <f t="shared" si="48"/>
        <v>0</v>
      </c>
      <c r="I194" s="129">
        <v>1.3180000000000001</v>
      </c>
      <c r="J194" s="129">
        <v>61.87</v>
      </c>
      <c r="K194" s="129">
        <v>2.1999999999999999E-2</v>
      </c>
      <c r="L194" s="73">
        <f t="shared" si="49"/>
        <v>0</v>
      </c>
      <c r="M194" s="73">
        <f t="shared" si="50"/>
        <v>0</v>
      </c>
      <c r="N194" s="73">
        <f t="shared" si="51"/>
        <v>0</v>
      </c>
      <c r="O194" s="72">
        <f t="shared" si="45"/>
        <v>0</v>
      </c>
      <c r="P194" s="72">
        <f t="shared" si="52"/>
        <v>0</v>
      </c>
      <c r="Q194" s="72">
        <f t="shared" si="53"/>
        <v>0</v>
      </c>
      <c r="R194" s="75">
        <f>IFERROR(O194*'Fechamento fiscal'!AN34,"")</f>
        <v>0</v>
      </c>
      <c r="S194" s="75">
        <f>P194*'Gás fiscal'!H31</f>
        <v>0</v>
      </c>
      <c r="T194" s="104">
        <f>Q194*'Volumes de água'!$C$33</f>
        <v>0</v>
      </c>
      <c r="U194" s="181" t="s">
        <v>110</v>
      </c>
      <c r="V194" s="182"/>
      <c r="W194" s="183"/>
    </row>
    <row r="195" spans="1:23" x14ac:dyDescent="0.25">
      <c r="A195" s="42">
        <v>30</v>
      </c>
      <c r="B195" s="16" t="s">
        <v>118</v>
      </c>
      <c r="C195" s="16">
        <v>24</v>
      </c>
      <c r="D195" s="150">
        <v>0</v>
      </c>
      <c r="E195" s="150">
        <v>0</v>
      </c>
      <c r="F195" s="43">
        <f t="shared" si="46"/>
        <v>0</v>
      </c>
      <c r="G195" s="43">
        <f t="shared" si="47"/>
        <v>0</v>
      </c>
      <c r="H195" s="43">
        <f t="shared" si="48"/>
        <v>0</v>
      </c>
      <c r="I195" s="129">
        <v>1.3180000000000001</v>
      </c>
      <c r="J195" s="129">
        <v>61.87</v>
      </c>
      <c r="K195" s="129">
        <v>2.1999999999999999E-2</v>
      </c>
      <c r="L195" s="73">
        <f t="shared" si="49"/>
        <v>0</v>
      </c>
      <c r="M195" s="73">
        <f t="shared" si="50"/>
        <v>0</v>
      </c>
      <c r="N195" s="73">
        <f t="shared" si="51"/>
        <v>0</v>
      </c>
      <c r="O195" s="72">
        <f t="shared" si="45"/>
        <v>0</v>
      </c>
      <c r="P195" s="72">
        <f t="shared" si="52"/>
        <v>0</v>
      </c>
      <c r="Q195" s="72">
        <f t="shared" si="53"/>
        <v>0</v>
      </c>
      <c r="R195" s="75">
        <f>IFERROR(O195*'Fechamento fiscal'!AN35,"")</f>
        <v>0</v>
      </c>
      <c r="S195" s="75">
        <f>P195*'Gás fiscal'!H32</f>
        <v>0</v>
      </c>
      <c r="T195" s="104">
        <f>Q195*'Volumes de água'!$C$34</f>
        <v>0</v>
      </c>
      <c r="U195" s="181" t="s">
        <v>110</v>
      </c>
      <c r="V195" s="182"/>
      <c r="W195" s="183"/>
    </row>
    <row r="196" spans="1:23" x14ac:dyDescent="0.25">
      <c r="A196" s="42">
        <v>31</v>
      </c>
      <c r="B196" s="16" t="s">
        <v>118</v>
      </c>
      <c r="C196" s="16">
        <v>24</v>
      </c>
      <c r="D196" s="150">
        <v>0</v>
      </c>
      <c r="E196" s="150">
        <v>0</v>
      </c>
      <c r="F196" s="43">
        <f>IF(OR(C196="",E196=""),0,IF(E196&gt;C196,E196,E196/C196*24))</f>
        <v>0</v>
      </c>
      <c r="G196" s="43">
        <f>IF(OR(C196="",D196=""),0,IF(D196&gt;C196,D196,D196/C196*24))</f>
        <v>0</v>
      </c>
      <c r="H196" s="43">
        <f>IF(OR(C196="",D196=""),0,IF(D196&gt;C196,D196,D196/C196*24))</f>
        <v>0</v>
      </c>
      <c r="I196" s="129">
        <v>1.3180000000000001</v>
      </c>
      <c r="J196" s="129">
        <v>61.87</v>
      </c>
      <c r="K196" s="129">
        <v>2.1999999999999999E-2</v>
      </c>
      <c r="L196" s="73">
        <f>I196*(G196/C196)</f>
        <v>0</v>
      </c>
      <c r="M196" s="73">
        <f>J196*(F196/C196)</f>
        <v>0</v>
      </c>
      <c r="N196" s="73">
        <f>K196*(H196/C196)</f>
        <v>0</v>
      </c>
      <c r="O196" s="72">
        <f t="shared" si="45"/>
        <v>0</v>
      </c>
      <c r="P196" s="72">
        <f t="shared" si="52"/>
        <v>0</v>
      </c>
      <c r="Q196" s="72">
        <f t="shared" si="53"/>
        <v>0</v>
      </c>
      <c r="R196" s="75">
        <f>IFERROR(O196*'Fechamento fiscal'!AN36,"")</f>
        <v>0</v>
      </c>
      <c r="S196" s="75">
        <f>P196*'Gás fiscal'!H33</f>
        <v>0</v>
      </c>
      <c r="T196" s="104">
        <f>Q196*'Volumes de água'!$C$35</f>
        <v>0</v>
      </c>
      <c r="U196" s="181" t="s">
        <v>110</v>
      </c>
      <c r="V196" s="182"/>
      <c r="W196" s="183"/>
    </row>
    <row r="197" spans="1:23" x14ac:dyDescent="0.25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</row>
    <row r="198" spans="1:23" x14ac:dyDescent="0.25">
      <c r="A198" s="42">
        <v>1</v>
      </c>
      <c r="B198" s="16" t="s">
        <v>119</v>
      </c>
      <c r="C198" s="16">
        <v>24</v>
      </c>
      <c r="D198" s="150">
        <v>0</v>
      </c>
      <c r="E198" s="150">
        <v>0</v>
      </c>
      <c r="F198" s="43">
        <f>IF(OR(C198="",E198=""),0,IF(E198&gt;C198,E198,E198/C198*24))</f>
        <v>0</v>
      </c>
      <c r="G198" s="43">
        <f>IF(OR(C198="",D198=""),0,IF(D198&gt;C198,D198,D198/C198*24))</f>
        <v>0</v>
      </c>
      <c r="H198" s="43">
        <f>IF(OR(C198="",D198=""),0,IF(D198&gt;C198,D198,D198/C198*24))</f>
        <v>0</v>
      </c>
      <c r="I198" s="129">
        <v>1.3180000000000001</v>
      </c>
      <c r="J198" s="129">
        <v>61.87</v>
      </c>
      <c r="K198" s="129">
        <v>2.1999999999999999E-2</v>
      </c>
      <c r="L198" s="73">
        <f>I198*(G198/C198)</f>
        <v>0</v>
      </c>
      <c r="M198" s="73">
        <f>J198*(F198/C198)</f>
        <v>0</v>
      </c>
      <c r="N198" s="73">
        <f>K198*(H198/C198)</f>
        <v>0</v>
      </c>
      <c r="O198" s="72">
        <f t="shared" ref="O198:O228" si="54">IF(D198&lt;&gt;0,L198/(L70+L102+L134+L166+L198+L230+L262+L294+L326+L358+L6+L38+L198),0)</f>
        <v>0</v>
      </c>
      <c r="P198" s="72">
        <f>IF(E198&lt;&gt;0,M198/(M38+M70+M102+M134+M166+M198+M230+M294+M6+M38+M262+M326+M358),0)</f>
        <v>0</v>
      </c>
      <c r="Q198" s="72">
        <f>IF(D198&lt;&gt;0,N198/(N198+N230+N262+N294+N326+N358+N6+N38+N70+N102+N134+N166),0)</f>
        <v>0</v>
      </c>
      <c r="R198" s="75">
        <f>IFERROR(O198*'Fechamento fiscal'!AN6,"")</f>
        <v>0</v>
      </c>
      <c r="S198" s="75">
        <f>P198*'Gás fiscal'!H3</f>
        <v>0</v>
      </c>
      <c r="T198" s="104">
        <f>Q198*'Volumes de água'!$C$5</f>
        <v>0</v>
      </c>
      <c r="U198" s="181" t="s">
        <v>107</v>
      </c>
      <c r="V198" s="182"/>
      <c r="W198" s="183"/>
    </row>
    <row r="199" spans="1:23" x14ac:dyDescent="0.25">
      <c r="A199" s="42">
        <v>2</v>
      </c>
      <c r="B199" s="16" t="s">
        <v>119</v>
      </c>
      <c r="C199" s="16">
        <v>24</v>
      </c>
      <c r="D199" s="150">
        <v>0</v>
      </c>
      <c r="E199" s="150">
        <v>0</v>
      </c>
      <c r="F199" s="43">
        <f t="shared" ref="F199:F227" si="55">IF(OR(C199="",E199=""),0,IF(E199&gt;C199,E199,E199/C199*24))</f>
        <v>0</v>
      </c>
      <c r="G199" s="43">
        <f t="shared" ref="G199:G227" si="56">IF(OR(C199="",D199=""),0,IF(D199&gt;C199,D199,D199/C199*24))</f>
        <v>0</v>
      </c>
      <c r="H199" s="43">
        <f t="shared" ref="H199:H227" si="57">IF(OR(C199="",D199=""),0,IF(D199&gt;C199,D199,D199/C199*24))</f>
        <v>0</v>
      </c>
      <c r="I199" s="129">
        <v>1.3180000000000001</v>
      </c>
      <c r="J199" s="129">
        <v>61.87</v>
      </c>
      <c r="K199" s="129">
        <v>2.1999999999999999E-2</v>
      </c>
      <c r="L199" s="73">
        <f t="shared" ref="L199:L227" si="58">I199*(G199/C199)</f>
        <v>0</v>
      </c>
      <c r="M199" s="73">
        <f t="shared" ref="M199:M227" si="59">J199*(F199/C199)</f>
        <v>0</v>
      </c>
      <c r="N199" s="73">
        <f t="shared" ref="N199:N227" si="60">K199*(H199/C199)</f>
        <v>0</v>
      </c>
      <c r="O199" s="72">
        <f t="shared" si="54"/>
        <v>0</v>
      </c>
      <c r="P199" s="72">
        <f t="shared" ref="P199:P228" si="61">IF(E199&lt;&gt;0,M199/(M39+M71+M103+M135+M167+M199+M231+M295+M7+M39+M263+M327+M359),0)</f>
        <v>0</v>
      </c>
      <c r="Q199" s="72">
        <f t="shared" ref="Q199:Q228" si="62">IF(D199&lt;&gt;0,N199/(N199+N231+N263+N295+N327+N359+N7+N39+N71+N103+N135+N167),0)</f>
        <v>0</v>
      </c>
      <c r="R199" s="75">
        <f>IFERROR(O199*'Fechamento fiscal'!AN7,"")</f>
        <v>0</v>
      </c>
      <c r="S199" s="75">
        <f>P199*'Gás fiscal'!H4</f>
        <v>0</v>
      </c>
      <c r="T199" s="104">
        <f>Q199*'Volumes de água'!$C$6</f>
        <v>0</v>
      </c>
      <c r="U199" s="181" t="s">
        <v>107</v>
      </c>
      <c r="V199" s="182"/>
      <c r="W199" s="183"/>
    </row>
    <row r="200" spans="1:23" x14ac:dyDescent="0.25">
      <c r="A200" s="42">
        <v>3</v>
      </c>
      <c r="B200" s="16" t="s">
        <v>119</v>
      </c>
      <c r="C200" s="16">
        <v>24</v>
      </c>
      <c r="D200" s="150">
        <v>0</v>
      </c>
      <c r="E200" s="150">
        <v>0</v>
      </c>
      <c r="F200" s="43">
        <f t="shared" si="55"/>
        <v>0</v>
      </c>
      <c r="G200" s="43">
        <f t="shared" si="56"/>
        <v>0</v>
      </c>
      <c r="H200" s="43">
        <f t="shared" si="57"/>
        <v>0</v>
      </c>
      <c r="I200" s="129">
        <v>1.3180000000000001</v>
      </c>
      <c r="J200" s="129">
        <v>61.87</v>
      </c>
      <c r="K200" s="129">
        <v>2.1999999999999999E-2</v>
      </c>
      <c r="L200" s="73">
        <f t="shared" si="58"/>
        <v>0</v>
      </c>
      <c r="M200" s="73">
        <f t="shared" si="59"/>
        <v>0</v>
      </c>
      <c r="N200" s="73">
        <f t="shared" si="60"/>
        <v>0</v>
      </c>
      <c r="O200" s="72">
        <f t="shared" si="54"/>
        <v>0</v>
      </c>
      <c r="P200" s="72">
        <f t="shared" si="61"/>
        <v>0</v>
      </c>
      <c r="Q200" s="72">
        <f t="shared" si="62"/>
        <v>0</v>
      </c>
      <c r="R200" s="75">
        <f>IFERROR(O200*'Fechamento fiscal'!AN8,"")</f>
        <v>0</v>
      </c>
      <c r="S200" s="75">
        <f>P200*'Gás fiscal'!H5</f>
        <v>0</v>
      </c>
      <c r="T200" s="104">
        <f>Q200*'Volumes de água'!$C$7</f>
        <v>0</v>
      </c>
      <c r="U200" s="181" t="s">
        <v>107</v>
      </c>
      <c r="V200" s="182"/>
      <c r="W200" s="183"/>
    </row>
    <row r="201" spans="1:23" x14ac:dyDescent="0.25">
      <c r="A201" s="42">
        <v>4</v>
      </c>
      <c r="B201" s="16" t="s">
        <v>119</v>
      </c>
      <c r="C201" s="16">
        <v>24</v>
      </c>
      <c r="D201" s="150">
        <v>0</v>
      </c>
      <c r="E201" s="150">
        <v>0</v>
      </c>
      <c r="F201" s="43">
        <f t="shared" si="55"/>
        <v>0</v>
      </c>
      <c r="G201" s="43">
        <f t="shared" si="56"/>
        <v>0</v>
      </c>
      <c r="H201" s="43">
        <f t="shared" si="57"/>
        <v>0</v>
      </c>
      <c r="I201" s="129">
        <v>1.3180000000000001</v>
      </c>
      <c r="J201" s="129">
        <v>61.87</v>
      </c>
      <c r="K201" s="129">
        <v>2.1999999999999999E-2</v>
      </c>
      <c r="L201" s="73">
        <f t="shared" si="58"/>
        <v>0</v>
      </c>
      <c r="M201" s="73">
        <f t="shared" si="59"/>
        <v>0</v>
      </c>
      <c r="N201" s="73">
        <f t="shared" si="60"/>
        <v>0</v>
      </c>
      <c r="O201" s="72">
        <f t="shared" si="54"/>
        <v>0</v>
      </c>
      <c r="P201" s="72">
        <f t="shared" si="61"/>
        <v>0</v>
      </c>
      <c r="Q201" s="72">
        <f t="shared" si="62"/>
        <v>0</v>
      </c>
      <c r="R201" s="75">
        <f>IFERROR(O201*'Fechamento fiscal'!AN9,"")</f>
        <v>0</v>
      </c>
      <c r="S201" s="75">
        <f>P201*'Gás fiscal'!H6</f>
        <v>0</v>
      </c>
      <c r="T201" s="104">
        <f>Q201*'Volumes de água'!$C$8</f>
        <v>0</v>
      </c>
      <c r="U201" s="181" t="s">
        <v>107</v>
      </c>
      <c r="V201" s="182"/>
      <c r="W201" s="183"/>
    </row>
    <row r="202" spans="1:23" x14ac:dyDescent="0.25">
      <c r="A202" s="42">
        <v>5</v>
      </c>
      <c r="B202" s="16" t="s">
        <v>119</v>
      </c>
      <c r="C202" s="16">
        <v>24</v>
      </c>
      <c r="D202" s="150">
        <v>0</v>
      </c>
      <c r="E202" s="150">
        <v>0</v>
      </c>
      <c r="F202" s="43">
        <f t="shared" si="55"/>
        <v>0</v>
      </c>
      <c r="G202" s="43">
        <f t="shared" si="56"/>
        <v>0</v>
      </c>
      <c r="H202" s="43">
        <f t="shared" si="57"/>
        <v>0</v>
      </c>
      <c r="I202" s="129">
        <v>1.3180000000000001</v>
      </c>
      <c r="J202" s="129">
        <v>61.87</v>
      </c>
      <c r="K202" s="129">
        <v>2.1999999999999999E-2</v>
      </c>
      <c r="L202" s="73">
        <f t="shared" si="58"/>
        <v>0</v>
      </c>
      <c r="M202" s="73">
        <f t="shared" si="59"/>
        <v>0</v>
      </c>
      <c r="N202" s="73">
        <f t="shared" si="60"/>
        <v>0</v>
      </c>
      <c r="O202" s="72">
        <f t="shared" si="54"/>
        <v>0</v>
      </c>
      <c r="P202" s="72">
        <f t="shared" si="61"/>
        <v>0</v>
      </c>
      <c r="Q202" s="72">
        <f t="shared" si="62"/>
        <v>0</v>
      </c>
      <c r="R202" s="75">
        <f>IFERROR(O202*'Fechamento fiscal'!AN10,"")</f>
        <v>0</v>
      </c>
      <c r="S202" s="75">
        <f>P202*'Gás fiscal'!H7</f>
        <v>0</v>
      </c>
      <c r="T202" s="104">
        <f>Q202*'Volumes de água'!$C$9</f>
        <v>0</v>
      </c>
      <c r="U202" s="181" t="s">
        <v>107</v>
      </c>
      <c r="V202" s="182"/>
      <c r="W202" s="183"/>
    </row>
    <row r="203" spans="1:23" x14ac:dyDescent="0.25">
      <c r="A203" s="42">
        <v>6</v>
      </c>
      <c r="B203" s="16" t="s">
        <v>119</v>
      </c>
      <c r="C203" s="16">
        <v>24</v>
      </c>
      <c r="D203" s="150">
        <v>0</v>
      </c>
      <c r="E203" s="150">
        <v>0</v>
      </c>
      <c r="F203" s="43">
        <f t="shared" si="55"/>
        <v>0</v>
      </c>
      <c r="G203" s="43">
        <f t="shared" si="56"/>
        <v>0</v>
      </c>
      <c r="H203" s="43">
        <f t="shared" si="57"/>
        <v>0</v>
      </c>
      <c r="I203" s="129">
        <v>1.3180000000000001</v>
      </c>
      <c r="J203" s="129">
        <v>61.87</v>
      </c>
      <c r="K203" s="129">
        <v>2.1999999999999999E-2</v>
      </c>
      <c r="L203" s="73">
        <f t="shared" si="58"/>
        <v>0</v>
      </c>
      <c r="M203" s="73">
        <f t="shared" si="59"/>
        <v>0</v>
      </c>
      <c r="N203" s="73">
        <f t="shared" si="60"/>
        <v>0</v>
      </c>
      <c r="O203" s="72">
        <f t="shared" si="54"/>
        <v>0</v>
      </c>
      <c r="P203" s="72">
        <f t="shared" si="61"/>
        <v>0</v>
      </c>
      <c r="Q203" s="72">
        <f t="shared" si="62"/>
        <v>0</v>
      </c>
      <c r="R203" s="75">
        <f>IFERROR(O203*'Fechamento fiscal'!AN11,"")</f>
        <v>0</v>
      </c>
      <c r="S203" s="75">
        <f>P203*'Gás fiscal'!H8</f>
        <v>0</v>
      </c>
      <c r="T203" s="104">
        <f>Q203*'Volumes de água'!$C$10</f>
        <v>0</v>
      </c>
      <c r="U203" s="181" t="s">
        <v>107</v>
      </c>
      <c r="V203" s="182"/>
      <c r="W203" s="183"/>
    </row>
    <row r="204" spans="1:23" x14ac:dyDescent="0.25">
      <c r="A204" s="42">
        <v>7</v>
      </c>
      <c r="B204" s="16" t="s">
        <v>119</v>
      </c>
      <c r="C204" s="16">
        <v>24</v>
      </c>
      <c r="D204" s="150">
        <v>0</v>
      </c>
      <c r="E204" s="150">
        <v>0</v>
      </c>
      <c r="F204" s="43">
        <f t="shared" si="55"/>
        <v>0</v>
      </c>
      <c r="G204" s="43">
        <f t="shared" si="56"/>
        <v>0</v>
      </c>
      <c r="H204" s="43">
        <f t="shared" si="57"/>
        <v>0</v>
      </c>
      <c r="I204" s="129">
        <v>1.3180000000000001</v>
      </c>
      <c r="J204" s="129">
        <v>61.87</v>
      </c>
      <c r="K204" s="129">
        <v>2.1999999999999999E-2</v>
      </c>
      <c r="L204" s="73">
        <f t="shared" si="58"/>
        <v>0</v>
      </c>
      <c r="M204" s="73">
        <f t="shared" si="59"/>
        <v>0</v>
      </c>
      <c r="N204" s="73">
        <f t="shared" si="60"/>
        <v>0</v>
      </c>
      <c r="O204" s="72">
        <f t="shared" si="54"/>
        <v>0</v>
      </c>
      <c r="P204" s="72">
        <f t="shared" si="61"/>
        <v>0</v>
      </c>
      <c r="Q204" s="72">
        <f t="shared" si="62"/>
        <v>0</v>
      </c>
      <c r="R204" s="75">
        <f>IFERROR(O204*'Fechamento fiscal'!AN12,"")</f>
        <v>0</v>
      </c>
      <c r="S204" s="75">
        <f>P204*'Gás fiscal'!H9</f>
        <v>0</v>
      </c>
      <c r="T204" s="104">
        <f>Q204*'Volumes de água'!$C$11</f>
        <v>0</v>
      </c>
      <c r="U204" s="181" t="s">
        <v>107</v>
      </c>
      <c r="V204" s="182"/>
      <c r="W204" s="183"/>
    </row>
    <row r="205" spans="1:23" x14ac:dyDescent="0.25">
      <c r="A205" s="42">
        <v>8</v>
      </c>
      <c r="B205" s="16" t="s">
        <v>119</v>
      </c>
      <c r="C205" s="16">
        <v>24</v>
      </c>
      <c r="D205" s="150">
        <v>0</v>
      </c>
      <c r="E205" s="150">
        <v>0</v>
      </c>
      <c r="F205" s="43">
        <f t="shared" si="55"/>
        <v>0</v>
      </c>
      <c r="G205" s="43">
        <f t="shared" si="56"/>
        <v>0</v>
      </c>
      <c r="H205" s="43">
        <f t="shared" si="57"/>
        <v>0</v>
      </c>
      <c r="I205" s="129">
        <v>1.3180000000000001</v>
      </c>
      <c r="J205" s="129">
        <v>61.87</v>
      </c>
      <c r="K205" s="129">
        <v>2.1999999999999999E-2</v>
      </c>
      <c r="L205" s="73">
        <f t="shared" si="58"/>
        <v>0</v>
      </c>
      <c r="M205" s="73">
        <f t="shared" si="59"/>
        <v>0</v>
      </c>
      <c r="N205" s="73">
        <f t="shared" si="60"/>
        <v>0</v>
      </c>
      <c r="O205" s="72">
        <f t="shared" si="54"/>
        <v>0</v>
      </c>
      <c r="P205" s="72">
        <f t="shared" si="61"/>
        <v>0</v>
      </c>
      <c r="Q205" s="72">
        <f t="shared" si="62"/>
        <v>0</v>
      </c>
      <c r="R205" s="75">
        <f>IFERROR(O205*'Fechamento fiscal'!AN13,"")</f>
        <v>0</v>
      </c>
      <c r="S205" s="75">
        <f>P205*'Gás fiscal'!H10</f>
        <v>0</v>
      </c>
      <c r="T205" s="104">
        <f>Q205*'Volumes de água'!$C$12</f>
        <v>0</v>
      </c>
      <c r="U205" s="181" t="s">
        <v>107</v>
      </c>
      <c r="V205" s="182"/>
      <c r="W205" s="183"/>
    </row>
    <row r="206" spans="1:23" x14ac:dyDescent="0.25">
      <c r="A206" s="42">
        <v>9</v>
      </c>
      <c r="B206" s="16" t="s">
        <v>119</v>
      </c>
      <c r="C206" s="16">
        <v>24</v>
      </c>
      <c r="D206" s="150">
        <v>0</v>
      </c>
      <c r="E206" s="150">
        <v>0</v>
      </c>
      <c r="F206" s="43">
        <f t="shared" si="55"/>
        <v>0</v>
      </c>
      <c r="G206" s="43">
        <f t="shared" si="56"/>
        <v>0</v>
      </c>
      <c r="H206" s="43">
        <f t="shared" si="57"/>
        <v>0</v>
      </c>
      <c r="I206" s="129">
        <v>1.3180000000000001</v>
      </c>
      <c r="J206" s="129">
        <v>61.87</v>
      </c>
      <c r="K206" s="129">
        <v>2.1999999999999999E-2</v>
      </c>
      <c r="L206" s="73">
        <f t="shared" si="58"/>
        <v>0</v>
      </c>
      <c r="M206" s="73">
        <f t="shared" si="59"/>
        <v>0</v>
      </c>
      <c r="N206" s="73">
        <f t="shared" si="60"/>
        <v>0</v>
      </c>
      <c r="O206" s="72">
        <f t="shared" si="54"/>
        <v>0</v>
      </c>
      <c r="P206" s="72">
        <f t="shared" si="61"/>
        <v>0</v>
      </c>
      <c r="Q206" s="72">
        <f t="shared" si="62"/>
        <v>0</v>
      </c>
      <c r="R206" s="75">
        <f>IFERROR(O206*'Fechamento fiscal'!AN14,"")</f>
        <v>0</v>
      </c>
      <c r="S206" s="75">
        <f>P206*'Gás fiscal'!H11</f>
        <v>0</v>
      </c>
      <c r="T206" s="104">
        <f>Q206*'Volumes de água'!$C$13</f>
        <v>0</v>
      </c>
      <c r="U206" s="181" t="s">
        <v>107</v>
      </c>
      <c r="V206" s="182"/>
      <c r="W206" s="183"/>
    </row>
    <row r="207" spans="1:23" x14ac:dyDescent="0.25">
      <c r="A207" s="42">
        <v>10</v>
      </c>
      <c r="B207" s="16" t="s">
        <v>119</v>
      </c>
      <c r="C207" s="16">
        <v>24</v>
      </c>
      <c r="D207" s="150">
        <v>0</v>
      </c>
      <c r="E207" s="150">
        <v>0</v>
      </c>
      <c r="F207" s="43">
        <f t="shared" si="55"/>
        <v>0</v>
      </c>
      <c r="G207" s="43">
        <f t="shared" si="56"/>
        <v>0</v>
      </c>
      <c r="H207" s="43">
        <f t="shared" si="57"/>
        <v>0</v>
      </c>
      <c r="I207" s="129">
        <v>1.3180000000000001</v>
      </c>
      <c r="J207" s="129">
        <v>61.87</v>
      </c>
      <c r="K207" s="129">
        <v>2.1999999999999999E-2</v>
      </c>
      <c r="L207" s="73">
        <f t="shared" si="58"/>
        <v>0</v>
      </c>
      <c r="M207" s="73">
        <f t="shared" si="59"/>
        <v>0</v>
      </c>
      <c r="N207" s="73">
        <f t="shared" si="60"/>
        <v>0</v>
      </c>
      <c r="O207" s="72">
        <f t="shared" si="54"/>
        <v>0</v>
      </c>
      <c r="P207" s="72">
        <f t="shared" si="61"/>
        <v>0</v>
      </c>
      <c r="Q207" s="72">
        <f t="shared" si="62"/>
        <v>0</v>
      </c>
      <c r="R207" s="75">
        <f>IFERROR(O207*'Fechamento fiscal'!AN15,"")</f>
        <v>0</v>
      </c>
      <c r="S207" s="75">
        <f>P207*'Gás fiscal'!H12</f>
        <v>0</v>
      </c>
      <c r="T207" s="104">
        <f>Q207*'Volumes de água'!$C$14</f>
        <v>0</v>
      </c>
      <c r="U207" s="181" t="s">
        <v>107</v>
      </c>
      <c r="V207" s="182"/>
      <c r="W207" s="183"/>
    </row>
    <row r="208" spans="1:23" x14ac:dyDescent="0.25">
      <c r="A208" s="42">
        <v>11</v>
      </c>
      <c r="B208" s="16" t="s">
        <v>119</v>
      </c>
      <c r="C208" s="16">
        <v>24</v>
      </c>
      <c r="D208" s="150">
        <v>0</v>
      </c>
      <c r="E208" s="150">
        <v>0</v>
      </c>
      <c r="F208" s="43">
        <f t="shared" si="55"/>
        <v>0</v>
      </c>
      <c r="G208" s="43">
        <f t="shared" si="56"/>
        <v>0</v>
      </c>
      <c r="H208" s="43">
        <f t="shared" si="57"/>
        <v>0</v>
      </c>
      <c r="I208" s="129">
        <v>1.3180000000000001</v>
      </c>
      <c r="J208" s="129">
        <v>61.87</v>
      </c>
      <c r="K208" s="129">
        <v>2.1999999999999999E-2</v>
      </c>
      <c r="L208" s="73">
        <f t="shared" si="58"/>
        <v>0</v>
      </c>
      <c r="M208" s="73">
        <f t="shared" si="59"/>
        <v>0</v>
      </c>
      <c r="N208" s="73">
        <f t="shared" si="60"/>
        <v>0</v>
      </c>
      <c r="O208" s="72">
        <f t="shared" si="54"/>
        <v>0</v>
      </c>
      <c r="P208" s="72">
        <f t="shared" si="61"/>
        <v>0</v>
      </c>
      <c r="Q208" s="72">
        <f t="shared" si="62"/>
        <v>0</v>
      </c>
      <c r="R208" s="75">
        <f>IFERROR(O208*'Fechamento fiscal'!AN16,"")</f>
        <v>0</v>
      </c>
      <c r="S208" s="75">
        <f>P208*'Gás fiscal'!H13</f>
        <v>0</v>
      </c>
      <c r="T208" s="104">
        <f>Q208*'Volumes de água'!$C$15</f>
        <v>0</v>
      </c>
      <c r="U208" s="181" t="s">
        <v>107</v>
      </c>
      <c r="V208" s="182"/>
      <c r="W208" s="183"/>
    </row>
    <row r="209" spans="1:23" x14ac:dyDescent="0.25">
      <c r="A209" s="42">
        <v>12</v>
      </c>
      <c r="B209" s="16" t="s">
        <v>119</v>
      </c>
      <c r="C209" s="16">
        <v>24</v>
      </c>
      <c r="D209" s="150">
        <v>0</v>
      </c>
      <c r="E209" s="150">
        <v>0</v>
      </c>
      <c r="F209" s="43">
        <f t="shared" si="55"/>
        <v>0</v>
      </c>
      <c r="G209" s="43">
        <f t="shared" si="56"/>
        <v>0</v>
      </c>
      <c r="H209" s="43">
        <f t="shared" si="57"/>
        <v>0</v>
      </c>
      <c r="I209" s="129">
        <v>1.3180000000000001</v>
      </c>
      <c r="J209" s="129">
        <v>61.87</v>
      </c>
      <c r="K209" s="129">
        <v>2.1999999999999999E-2</v>
      </c>
      <c r="L209" s="73">
        <f t="shared" si="58"/>
        <v>0</v>
      </c>
      <c r="M209" s="73">
        <f t="shared" si="59"/>
        <v>0</v>
      </c>
      <c r="N209" s="73">
        <f t="shared" si="60"/>
        <v>0</v>
      </c>
      <c r="O209" s="72">
        <f t="shared" si="54"/>
        <v>0</v>
      </c>
      <c r="P209" s="72">
        <f t="shared" si="61"/>
        <v>0</v>
      </c>
      <c r="Q209" s="72">
        <f t="shared" si="62"/>
        <v>0</v>
      </c>
      <c r="R209" s="75">
        <f>IFERROR(O209*'Fechamento fiscal'!AN17,"")</f>
        <v>0</v>
      </c>
      <c r="S209" s="75">
        <f>P209*'Gás fiscal'!H14</f>
        <v>0</v>
      </c>
      <c r="T209" s="104">
        <f>Q209*'Volumes de água'!$C$16</f>
        <v>0</v>
      </c>
      <c r="U209" s="181" t="s">
        <v>107</v>
      </c>
      <c r="V209" s="182"/>
      <c r="W209" s="183"/>
    </row>
    <row r="210" spans="1:23" x14ac:dyDescent="0.25">
      <c r="A210" s="42">
        <v>13</v>
      </c>
      <c r="B210" s="16" t="s">
        <v>119</v>
      </c>
      <c r="C210" s="16">
        <v>24</v>
      </c>
      <c r="D210" s="150">
        <v>0</v>
      </c>
      <c r="E210" s="150">
        <v>0</v>
      </c>
      <c r="F210" s="43">
        <f t="shared" si="55"/>
        <v>0</v>
      </c>
      <c r="G210" s="43">
        <f t="shared" si="56"/>
        <v>0</v>
      </c>
      <c r="H210" s="43">
        <f t="shared" si="57"/>
        <v>0</v>
      </c>
      <c r="I210" s="129">
        <v>1.3180000000000001</v>
      </c>
      <c r="J210" s="129">
        <v>61.87</v>
      </c>
      <c r="K210" s="129">
        <v>2.1999999999999999E-2</v>
      </c>
      <c r="L210" s="73">
        <f t="shared" si="58"/>
        <v>0</v>
      </c>
      <c r="M210" s="73">
        <f t="shared" si="59"/>
        <v>0</v>
      </c>
      <c r="N210" s="73">
        <f t="shared" si="60"/>
        <v>0</v>
      </c>
      <c r="O210" s="72">
        <f t="shared" si="54"/>
        <v>0</v>
      </c>
      <c r="P210" s="72">
        <f t="shared" si="61"/>
        <v>0</v>
      </c>
      <c r="Q210" s="72">
        <f t="shared" si="62"/>
        <v>0</v>
      </c>
      <c r="R210" s="75">
        <f>IFERROR(O210*'Fechamento fiscal'!AN18,"")</f>
        <v>0</v>
      </c>
      <c r="S210" s="75">
        <f>P210*'Gás fiscal'!H15</f>
        <v>0</v>
      </c>
      <c r="T210" s="104">
        <f>Q210*'Volumes de água'!$C$17</f>
        <v>0</v>
      </c>
      <c r="U210" s="181" t="s">
        <v>107</v>
      </c>
      <c r="V210" s="182"/>
      <c r="W210" s="183"/>
    </row>
    <row r="211" spans="1:23" x14ac:dyDescent="0.25">
      <c r="A211" s="42">
        <v>14</v>
      </c>
      <c r="B211" s="16" t="s">
        <v>119</v>
      </c>
      <c r="C211" s="16">
        <v>24</v>
      </c>
      <c r="D211" s="150">
        <v>0</v>
      </c>
      <c r="E211" s="150">
        <v>0</v>
      </c>
      <c r="F211" s="43">
        <f t="shared" si="55"/>
        <v>0</v>
      </c>
      <c r="G211" s="43">
        <f t="shared" si="56"/>
        <v>0</v>
      </c>
      <c r="H211" s="43">
        <f t="shared" si="57"/>
        <v>0</v>
      </c>
      <c r="I211" s="129">
        <v>1.3180000000000001</v>
      </c>
      <c r="J211" s="129">
        <v>61.87</v>
      </c>
      <c r="K211" s="129">
        <v>2.1999999999999999E-2</v>
      </c>
      <c r="L211" s="73">
        <f t="shared" si="58"/>
        <v>0</v>
      </c>
      <c r="M211" s="73">
        <f t="shared" si="59"/>
        <v>0</v>
      </c>
      <c r="N211" s="73">
        <f t="shared" si="60"/>
        <v>0</v>
      </c>
      <c r="O211" s="72">
        <f t="shared" si="54"/>
        <v>0</v>
      </c>
      <c r="P211" s="72">
        <f t="shared" si="61"/>
        <v>0</v>
      </c>
      <c r="Q211" s="72">
        <f t="shared" si="62"/>
        <v>0</v>
      </c>
      <c r="R211" s="75">
        <f>IFERROR(O211*'Fechamento fiscal'!AN19,"")</f>
        <v>0</v>
      </c>
      <c r="S211" s="75">
        <f>P211*'Gás fiscal'!H16</f>
        <v>0</v>
      </c>
      <c r="T211" s="104">
        <f>Q211*'Volumes de água'!$C$18</f>
        <v>0</v>
      </c>
      <c r="U211" s="181" t="s">
        <v>107</v>
      </c>
      <c r="V211" s="182"/>
      <c r="W211" s="183"/>
    </row>
    <row r="212" spans="1:23" x14ac:dyDescent="0.25">
      <c r="A212" s="42">
        <v>15</v>
      </c>
      <c r="B212" s="16" t="s">
        <v>119</v>
      </c>
      <c r="C212" s="16">
        <v>24</v>
      </c>
      <c r="D212" s="150">
        <v>0</v>
      </c>
      <c r="E212" s="150">
        <v>0</v>
      </c>
      <c r="F212" s="43">
        <f t="shared" si="55"/>
        <v>0</v>
      </c>
      <c r="G212" s="43">
        <f t="shared" si="56"/>
        <v>0</v>
      </c>
      <c r="H212" s="43">
        <f t="shared" si="57"/>
        <v>0</v>
      </c>
      <c r="I212" s="129">
        <v>1.3180000000000001</v>
      </c>
      <c r="J212" s="129">
        <v>61.87</v>
      </c>
      <c r="K212" s="129">
        <v>2.1999999999999999E-2</v>
      </c>
      <c r="L212" s="73">
        <f t="shared" si="58"/>
        <v>0</v>
      </c>
      <c r="M212" s="73">
        <f t="shared" si="59"/>
        <v>0</v>
      </c>
      <c r="N212" s="73">
        <f t="shared" si="60"/>
        <v>0</v>
      </c>
      <c r="O212" s="72">
        <f t="shared" si="54"/>
        <v>0</v>
      </c>
      <c r="P212" s="72">
        <f t="shared" si="61"/>
        <v>0</v>
      </c>
      <c r="Q212" s="72">
        <f t="shared" si="62"/>
        <v>0</v>
      </c>
      <c r="R212" s="75">
        <f>IFERROR(O212*'Fechamento fiscal'!AN20,"")</f>
        <v>0</v>
      </c>
      <c r="S212" s="75">
        <f>P212*'Gás fiscal'!H17</f>
        <v>0</v>
      </c>
      <c r="T212" s="104">
        <f>Q212*'Volumes de água'!$C$19</f>
        <v>0</v>
      </c>
      <c r="U212" s="181" t="s">
        <v>107</v>
      </c>
      <c r="V212" s="182"/>
      <c r="W212" s="183"/>
    </row>
    <row r="213" spans="1:23" x14ac:dyDescent="0.25">
      <c r="A213" s="42">
        <v>16</v>
      </c>
      <c r="B213" s="16" t="s">
        <v>119</v>
      </c>
      <c r="C213" s="16">
        <v>24</v>
      </c>
      <c r="D213" s="150">
        <v>0</v>
      </c>
      <c r="E213" s="150">
        <v>0</v>
      </c>
      <c r="F213" s="43">
        <f t="shared" si="55"/>
        <v>0</v>
      </c>
      <c r="G213" s="43">
        <f t="shared" si="56"/>
        <v>0</v>
      </c>
      <c r="H213" s="43">
        <f t="shared" si="57"/>
        <v>0</v>
      </c>
      <c r="I213" s="129">
        <v>1.3180000000000001</v>
      </c>
      <c r="J213" s="129">
        <v>61.87</v>
      </c>
      <c r="K213" s="129">
        <v>2.1999999999999999E-2</v>
      </c>
      <c r="L213" s="73">
        <f t="shared" si="58"/>
        <v>0</v>
      </c>
      <c r="M213" s="73">
        <f t="shared" si="59"/>
        <v>0</v>
      </c>
      <c r="N213" s="73">
        <f t="shared" si="60"/>
        <v>0</v>
      </c>
      <c r="O213" s="72">
        <f t="shared" si="54"/>
        <v>0</v>
      </c>
      <c r="P213" s="72">
        <f t="shared" si="61"/>
        <v>0</v>
      </c>
      <c r="Q213" s="72">
        <f t="shared" si="62"/>
        <v>0</v>
      </c>
      <c r="R213" s="75">
        <f>IFERROR(O213*'Fechamento fiscal'!AN21,"")</f>
        <v>0</v>
      </c>
      <c r="S213" s="75">
        <f>P213*'Gás fiscal'!H18</f>
        <v>0</v>
      </c>
      <c r="T213" s="104">
        <f>Q213*'Volumes de água'!$C$20</f>
        <v>0</v>
      </c>
      <c r="U213" s="181" t="s">
        <v>107</v>
      </c>
      <c r="V213" s="182"/>
      <c r="W213" s="183"/>
    </row>
    <row r="214" spans="1:23" x14ac:dyDescent="0.25">
      <c r="A214" s="42">
        <v>17</v>
      </c>
      <c r="B214" s="16" t="s">
        <v>119</v>
      </c>
      <c r="C214" s="16">
        <v>24</v>
      </c>
      <c r="D214" s="150">
        <v>0</v>
      </c>
      <c r="E214" s="150">
        <v>0</v>
      </c>
      <c r="F214" s="43">
        <f t="shared" si="55"/>
        <v>0</v>
      </c>
      <c r="G214" s="43">
        <f t="shared" si="56"/>
        <v>0</v>
      </c>
      <c r="H214" s="43">
        <f t="shared" si="57"/>
        <v>0</v>
      </c>
      <c r="I214" s="129">
        <v>1.3180000000000001</v>
      </c>
      <c r="J214" s="129">
        <v>61.87</v>
      </c>
      <c r="K214" s="129">
        <v>2.1999999999999999E-2</v>
      </c>
      <c r="L214" s="73">
        <f t="shared" si="58"/>
        <v>0</v>
      </c>
      <c r="M214" s="73">
        <f t="shared" si="59"/>
        <v>0</v>
      </c>
      <c r="N214" s="73">
        <f t="shared" si="60"/>
        <v>0</v>
      </c>
      <c r="O214" s="72">
        <f t="shared" si="54"/>
        <v>0</v>
      </c>
      <c r="P214" s="72">
        <f t="shared" si="61"/>
        <v>0</v>
      </c>
      <c r="Q214" s="72">
        <f t="shared" si="62"/>
        <v>0</v>
      </c>
      <c r="R214" s="75">
        <f>IFERROR(O214*'Fechamento fiscal'!AN22,"")</f>
        <v>0</v>
      </c>
      <c r="S214" s="75">
        <f>P214*'Gás fiscal'!H19</f>
        <v>0</v>
      </c>
      <c r="T214" s="104">
        <f>Q214*'Volumes de água'!$C$21</f>
        <v>0</v>
      </c>
      <c r="U214" s="181" t="s">
        <v>110</v>
      </c>
      <c r="V214" s="182"/>
      <c r="W214" s="183"/>
    </row>
    <row r="215" spans="1:23" x14ac:dyDescent="0.25">
      <c r="A215" s="42">
        <v>18</v>
      </c>
      <c r="B215" s="16" t="s">
        <v>119</v>
      </c>
      <c r="C215" s="16">
        <v>24</v>
      </c>
      <c r="D215" s="150">
        <v>0</v>
      </c>
      <c r="E215" s="150">
        <v>0</v>
      </c>
      <c r="F215" s="43">
        <f t="shared" si="55"/>
        <v>0</v>
      </c>
      <c r="G215" s="43">
        <f t="shared" si="56"/>
        <v>0</v>
      </c>
      <c r="H215" s="43">
        <f t="shared" si="57"/>
        <v>0</v>
      </c>
      <c r="I215" s="129">
        <v>1.3180000000000001</v>
      </c>
      <c r="J215" s="129">
        <v>61.87</v>
      </c>
      <c r="K215" s="129">
        <v>2.1999999999999999E-2</v>
      </c>
      <c r="L215" s="73">
        <f t="shared" si="58"/>
        <v>0</v>
      </c>
      <c r="M215" s="73">
        <f t="shared" si="59"/>
        <v>0</v>
      </c>
      <c r="N215" s="73">
        <f t="shared" si="60"/>
        <v>0</v>
      </c>
      <c r="O215" s="72">
        <f t="shared" si="54"/>
        <v>0</v>
      </c>
      <c r="P215" s="72">
        <f t="shared" si="61"/>
        <v>0</v>
      </c>
      <c r="Q215" s="72">
        <f t="shared" si="62"/>
        <v>0</v>
      </c>
      <c r="R215" s="75">
        <f>IFERROR(O215*'Fechamento fiscal'!AN23,"")</f>
        <v>0</v>
      </c>
      <c r="S215" s="75">
        <f>P215*'Gás fiscal'!H20</f>
        <v>0</v>
      </c>
      <c r="T215" s="104">
        <f>Q215*'Volumes de água'!$C$22</f>
        <v>0</v>
      </c>
      <c r="U215" s="181" t="s">
        <v>110</v>
      </c>
      <c r="V215" s="182"/>
      <c r="W215" s="183"/>
    </row>
    <row r="216" spans="1:23" x14ac:dyDescent="0.25">
      <c r="A216" s="42">
        <v>19</v>
      </c>
      <c r="B216" s="16" t="s">
        <v>119</v>
      </c>
      <c r="C216" s="16">
        <v>24</v>
      </c>
      <c r="D216" s="150">
        <v>0</v>
      </c>
      <c r="E216" s="150">
        <v>0</v>
      </c>
      <c r="F216" s="43">
        <f t="shared" si="55"/>
        <v>0</v>
      </c>
      <c r="G216" s="43">
        <f t="shared" si="56"/>
        <v>0</v>
      </c>
      <c r="H216" s="43">
        <f t="shared" si="57"/>
        <v>0</v>
      </c>
      <c r="I216" s="129">
        <v>1.3180000000000001</v>
      </c>
      <c r="J216" s="129">
        <v>61.87</v>
      </c>
      <c r="K216" s="129">
        <v>2.1999999999999999E-2</v>
      </c>
      <c r="L216" s="73">
        <f t="shared" si="58"/>
        <v>0</v>
      </c>
      <c r="M216" s="73">
        <f t="shared" si="59"/>
        <v>0</v>
      </c>
      <c r="N216" s="73">
        <f t="shared" si="60"/>
        <v>0</v>
      </c>
      <c r="O216" s="72">
        <f t="shared" si="54"/>
        <v>0</v>
      </c>
      <c r="P216" s="72">
        <f t="shared" si="61"/>
        <v>0</v>
      </c>
      <c r="Q216" s="72">
        <f t="shared" si="62"/>
        <v>0</v>
      </c>
      <c r="R216" s="75">
        <f>IFERROR(O216*'Fechamento fiscal'!AN24,"")</f>
        <v>0</v>
      </c>
      <c r="S216" s="75">
        <f>P216*'Gás fiscal'!H21</f>
        <v>0</v>
      </c>
      <c r="T216" s="104">
        <f>Q216*'Volumes de água'!$C$23</f>
        <v>0</v>
      </c>
      <c r="U216" s="181" t="s">
        <v>110</v>
      </c>
      <c r="V216" s="182"/>
      <c r="W216" s="183"/>
    </row>
    <row r="217" spans="1:23" x14ac:dyDescent="0.25">
      <c r="A217" s="42">
        <v>20</v>
      </c>
      <c r="B217" s="16" t="s">
        <v>119</v>
      </c>
      <c r="C217" s="16">
        <v>24</v>
      </c>
      <c r="D217" s="150">
        <v>0</v>
      </c>
      <c r="E217" s="150">
        <v>0</v>
      </c>
      <c r="F217" s="43">
        <f t="shared" si="55"/>
        <v>0</v>
      </c>
      <c r="G217" s="43">
        <f t="shared" si="56"/>
        <v>0</v>
      </c>
      <c r="H217" s="43">
        <f t="shared" si="57"/>
        <v>0</v>
      </c>
      <c r="I217" s="129">
        <v>1.3180000000000001</v>
      </c>
      <c r="J217" s="129">
        <v>61.87</v>
      </c>
      <c r="K217" s="129">
        <v>2.1999999999999999E-2</v>
      </c>
      <c r="L217" s="73">
        <f t="shared" si="58"/>
        <v>0</v>
      </c>
      <c r="M217" s="73">
        <f t="shared" si="59"/>
        <v>0</v>
      </c>
      <c r="N217" s="73">
        <f t="shared" si="60"/>
        <v>0</v>
      </c>
      <c r="O217" s="72">
        <f t="shared" si="54"/>
        <v>0</v>
      </c>
      <c r="P217" s="72">
        <f t="shared" si="61"/>
        <v>0</v>
      </c>
      <c r="Q217" s="72">
        <f t="shared" si="62"/>
        <v>0</v>
      </c>
      <c r="R217" s="75">
        <f>IFERROR(O217*'Fechamento fiscal'!AN25,"")</f>
        <v>0</v>
      </c>
      <c r="S217" s="75">
        <f>P217*'Gás fiscal'!H22</f>
        <v>0</v>
      </c>
      <c r="T217" s="104">
        <f>Q217*'Volumes de água'!$C$24</f>
        <v>0</v>
      </c>
      <c r="U217" s="181" t="s">
        <v>110</v>
      </c>
      <c r="V217" s="182"/>
      <c r="W217" s="183"/>
    </row>
    <row r="218" spans="1:23" x14ac:dyDescent="0.25">
      <c r="A218" s="42">
        <v>21</v>
      </c>
      <c r="B218" s="16" t="s">
        <v>119</v>
      </c>
      <c r="C218" s="16">
        <v>24</v>
      </c>
      <c r="D218" s="150">
        <v>0</v>
      </c>
      <c r="E218" s="150">
        <v>0</v>
      </c>
      <c r="F218" s="43">
        <f t="shared" si="55"/>
        <v>0</v>
      </c>
      <c r="G218" s="43">
        <f t="shared" si="56"/>
        <v>0</v>
      </c>
      <c r="H218" s="43">
        <f t="shared" si="57"/>
        <v>0</v>
      </c>
      <c r="I218" s="129">
        <v>1.3180000000000001</v>
      </c>
      <c r="J218" s="129">
        <v>61.87</v>
      </c>
      <c r="K218" s="129">
        <v>2.1999999999999999E-2</v>
      </c>
      <c r="L218" s="73">
        <f t="shared" si="58"/>
        <v>0</v>
      </c>
      <c r="M218" s="73">
        <f t="shared" si="59"/>
        <v>0</v>
      </c>
      <c r="N218" s="73">
        <f t="shared" si="60"/>
        <v>0</v>
      </c>
      <c r="O218" s="72">
        <f t="shared" si="54"/>
        <v>0</v>
      </c>
      <c r="P218" s="72">
        <f t="shared" si="61"/>
        <v>0</v>
      </c>
      <c r="Q218" s="72">
        <f t="shared" si="62"/>
        <v>0</v>
      </c>
      <c r="R218" s="75">
        <f>IFERROR(O218*'Fechamento fiscal'!AN26,"")</f>
        <v>0</v>
      </c>
      <c r="S218" s="75">
        <f>P218*'Gás fiscal'!H23</f>
        <v>0</v>
      </c>
      <c r="T218" s="104">
        <f>Q218*'Volumes de água'!$C$25</f>
        <v>0</v>
      </c>
      <c r="U218" s="181" t="s">
        <v>110</v>
      </c>
      <c r="V218" s="182"/>
      <c r="W218" s="183"/>
    </row>
    <row r="219" spans="1:23" x14ac:dyDescent="0.25">
      <c r="A219" s="42">
        <v>22</v>
      </c>
      <c r="B219" s="16" t="s">
        <v>119</v>
      </c>
      <c r="C219" s="16">
        <v>24</v>
      </c>
      <c r="D219" s="150">
        <v>0</v>
      </c>
      <c r="E219" s="150">
        <v>0</v>
      </c>
      <c r="F219" s="43">
        <f t="shared" si="55"/>
        <v>0</v>
      </c>
      <c r="G219" s="43">
        <f t="shared" si="56"/>
        <v>0</v>
      </c>
      <c r="H219" s="43">
        <f t="shared" si="57"/>
        <v>0</v>
      </c>
      <c r="I219" s="129">
        <v>1.3180000000000001</v>
      </c>
      <c r="J219" s="129">
        <v>61.87</v>
      </c>
      <c r="K219" s="129">
        <v>2.1999999999999999E-2</v>
      </c>
      <c r="L219" s="73">
        <f t="shared" si="58"/>
        <v>0</v>
      </c>
      <c r="M219" s="73">
        <f t="shared" si="59"/>
        <v>0</v>
      </c>
      <c r="N219" s="73">
        <f t="shared" si="60"/>
        <v>0</v>
      </c>
      <c r="O219" s="72">
        <f t="shared" si="54"/>
        <v>0</v>
      </c>
      <c r="P219" s="72">
        <f t="shared" si="61"/>
        <v>0</v>
      </c>
      <c r="Q219" s="72">
        <f t="shared" si="62"/>
        <v>0</v>
      </c>
      <c r="R219" s="75">
        <f>IFERROR(O219*'Fechamento fiscal'!AN27,"")</f>
        <v>0</v>
      </c>
      <c r="S219" s="75">
        <f>P219*'Gás fiscal'!H24</f>
        <v>0</v>
      </c>
      <c r="T219" s="104">
        <f>Q219*'Volumes de água'!$C$26</f>
        <v>0</v>
      </c>
      <c r="U219" s="181" t="s">
        <v>110</v>
      </c>
      <c r="V219" s="182"/>
      <c r="W219" s="183"/>
    </row>
    <row r="220" spans="1:23" x14ac:dyDescent="0.25">
      <c r="A220" s="42">
        <v>23</v>
      </c>
      <c r="B220" s="16" t="s">
        <v>119</v>
      </c>
      <c r="C220" s="16">
        <v>24</v>
      </c>
      <c r="D220" s="150">
        <v>0</v>
      </c>
      <c r="E220" s="150">
        <v>0</v>
      </c>
      <c r="F220" s="43">
        <f t="shared" si="55"/>
        <v>0</v>
      </c>
      <c r="G220" s="43">
        <f t="shared" si="56"/>
        <v>0</v>
      </c>
      <c r="H220" s="43">
        <f t="shared" si="57"/>
        <v>0</v>
      </c>
      <c r="I220" s="129">
        <v>1.3180000000000001</v>
      </c>
      <c r="J220" s="129">
        <v>61.87</v>
      </c>
      <c r="K220" s="129">
        <v>2.1999999999999999E-2</v>
      </c>
      <c r="L220" s="73">
        <f t="shared" si="58"/>
        <v>0</v>
      </c>
      <c r="M220" s="73">
        <f t="shared" si="59"/>
        <v>0</v>
      </c>
      <c r="N220" s="73">
        <f t="shared" si="60"/>
        <v>0</v>
      </c>
      <c r="O220" s="72">
        <f t="shared" si="54"/>
        <v>0</v>
      </c>
      <c r="P220" s="72">
        <f t="shared" si="61"/>
        <v>0</v>
      </c>
      <c r="Q220" s="72">
        <f t="shared" si="62"/>
        <v>0</v>
      </c>
      <c r="R220" s="75">
        <f>IFERROR(O220*'Fechamento fiscal'!AN28,"")</f>
        <v>0</v>
      </c>
      <c r="S220" s="75">
        <f>P220*'Gás fiscal'!H25</f>
        <v>0</v>
      </c>
      <c r="T220" s="104">
        <f>Q220*'Volumes de água'!$C$27</f>
        <v>0</v>
      </c>
      <c r="U220" s="181" t="s">
        <v>110</v>
      </c>
      <c r="V220" s="182"/>
      <c r="W220" s="183"/>
    </row>
    <row r="221" spans="1:23" x14ac:dyDescent="0.25">
      <c r="A221" s="42">
        <v>24</v>
      </c>
      <c r="B221" s="16" t="s">
        <v>119</v>
      </c>
      <c r="C221" s="16">
        <v>24</v>
      </c>
      <c r="D221" s="150">
        <v>0</v>
      </c>
      <c r="E221" s="150">
        <v>0</v>
      </c>
      <c r="F221" s="43">
        <f t="shared" si="55"/>
        <v>0</v>
      </c>
      <c r="G221" s="43">
        <f t="shared" si="56"/>
        <v>0</v>
      </c>
      <c r="H221" s="43">
        <f t="shared" si="57"/>
        <v>0</v>
      </c>
      <c r="I221" s="129">
        <v>1.3180000000000001</v>
      </c>
      <c r="J221" s="129">
        <v>61.87</v>
      </c>
      <c r="K221" s="129">
        <v>2.1999999999999999E-2</v>
      </c>
      <c r="L221" s="73">
        <f t="shared" si="58"/>
        <v>0</v>
      </c>
      <c r="M221" s="73">
        <f t="shared" si="59"/>
        <v>0</v>
      </c>
      <c r="N221" s="73">
        <f t="shared" si="60"/>
        <v>0</v>
      </c>
      <c r="O221" s="72">
        <f t="shared" si="54"/>
        <v>0</v>
      </c>
      <c r="P221" s="72">
        <f t="shared" si="61"/>
        <v>0</v>
      </c>
      <c r="Q221" s="72">
        <f t="shared" si="62"/>
        <v>0</v>
      </c>
      <c r="R221" s="75">
        <f>IFERROR(O221*'Fechamento fiscal'!AN29,"")</f>
        <v>0</v>
      </c>
      <c r="S221" s="75">
        <f>P221*'Gás fiscal'!H26</f>
        <v>0</v>
      </c>
      <c r="T221" s="104">
        <f>Q221*'Volumes de água'!$C$28</f>
        <v>0</v>
      </c>
      <c r="U221" s="181" t="s">
        <v>110</v>
      </c>
      <c r="V221" s="182"/>
      <c r="W221" s="183"/>
    </row>
    <row r="222" spans="1:23" x14ac:dyDescent="0.25">
      <c r="A222" s="42">
        <v>25</v>
      </c>
      <c r="B222" s="16" t="s">
        <v>119</v>
      </c>
      <c r="C222" s="16">
        <v>24</v>
      </c>
      <c r="D222" s="150">
        <v>0</v>
      </c>
      <c r="E222" s="150">
        <v>0</v>
      </c>
      <c r="F222" s="43">
        <f t="shared" si="55"/>
        <v>0</v>
      </c>
      <c r="G222" s="43">
        <f t="shared" si="56"/>
        <v>0</v>
      </c>
      <c r="H222" s="43">
        <f t="shared" si="57"/>
        <v>0</v>
      </c>
      <c r="I222" s="129">
        <v>1.3180000000000001</v>
      </c>
      <c r="J222" s="129">
        <v>61.87</v>
      </c>
      <c r="K222" s="129">
        <v>2.1999999999999999E-2</v>
      </c>
      <c r="L222" s="73">
        <f t="shared" si="58"/>
        <v>0</v>
      </c>
      <c r="M222" s="73">
        <f t="shared" si="59"/>
        <v>0</v>
      </c>
      <c r="N222" s="73">
        <f t="shared" si="60"/>
        <v>0</v>
      </c>
      <c r="O222" s="72">
        <f t="shared" si="54"/>
        <v>0</v>
      </c>
      <c r="P222" s="72">
        <f t="shared" si="61"/>
        <v>0</v>
      </c>
      <c r="Q222" s="72">
        <f t="shared" si="62"/>
        <v>0</v>
      </c>
      <c r="R222" s="75">
        <f>IFERROR(O222*'Fechamento fiscal'!AN30,"")</f>
        <v>0</v>
      </c>
      <c r="S222" s="75">
        <f>P222*'Gás fiscal'!H27</f>
        <v>0</v>
      </c>
      <c r="T222" s="104">
        <f>Q222*'Volumes de água'!$C$29</f>
        <v>0</v>
      </c>
      <c r="U222" s="181" t="s">
        <v>110</v>
      </c>
      <c r="V222" s="182"/>
      <c r="W222" s="183"/>
    </row>
    <row r="223" spans="1:23" x14ac:dyDescent="0.25">
      <c r="A223" s="42">
        <v>26</v>
      </c>
      <c r="B223" s="16" t="s">
        <v>119</v>
      </c>
      <c r="C223" s="16">
        <v>24</v>
      </c>
      <c r="D223" s="150">
        <v>0</v>
      </c>
      <c r="E223" s="150">
        <v>0</v>
      </c>
      <c r="F223" s="43">
        <f t="shared" si="55"/>
        <v>0</v>
      </c>
      <c r="G223" s="43">
        <f t="shared" si="56"/>
        <v>0</v>
      </c>
      <c r="H223" s="43">
        <f t="shared" si="57"/>
        <v>0</v>
      </c>
      <c r="I223" s="129">
        <v>1.3180000000000001</v>
      </c>
      <c r="J223" s="129">
        <v>61.87</v>
      </c>
      <c r="K223" s="129">
        <v>2.1999999999999999E-2</v>
      </c>
      <c r="L223" s="73">
        <f t="shared" si="58"/>
        <v>0</v>
      </c>
      <c r="M223" s="73">
        <f t="shared" si="59"/>
        <v>0</v>
      </c>
      <c r="N223" s="73">
        <f t="shared" si="60"/>
        <v>0</v>
      </c>
      <c r="O223" s="72">
        <f t="shared" si="54"/>
        <v>0</v>
      </c>
      <c r="P223" s="72">
        <f t="shared" si="61"/>
        <v>0</v>
      </c>
      <c r="Q223" s="72">
        <f t="shared" si="62"/>
        <v>0</v>
      </c>
      <c r="R223" s="75">
        <f>IFERROR(O223*'Fechamento fiscal'!AN31,"")</f>
        <v>0</v>
      </c>
      <c r="S223" s="75">
        <f>P223*'Gás fiscal'!H28</f>
        <v>0</v>
      </c>
      <c r="T223" s="104">
        <f>Q223*'Volumes de água'!$C$30</f>
        <v>0</v>
      </c>
      <c r="U223" s="181" t="s">
        <v>110</v>
      </c>
      <c r="V223" s="182"/>
      <c r="W223" s="183"/>
    </row>
    <row r="224" spans="1:23" x14ac:dyDescent="0.25">
      <c r="A224" s="42">
        <v>27</v>
      </c>
      <c r="B224" s="16" t="s">
        <v>119</v>
      </c>
      <c r="C224" s="16">
        <v>24</v>
      </c>
      <c r="D224" s="150">
        <v>0</v>
      </c>
      <c r="E224" s="150">
        <v>0</v>
      </c>
      <c r="F224" s="43">
        <f t="shared" si="55"/>
        <v>0</v>
      </c>
      <c r="G224" s="43">
        <f t="shared" si="56"/>
        <v>0</v>
      </c>
      <c r="H224" s="43">
        <f t="shared" si="57"/>
        <v>0</v>
      </c>
      <c r="I224" s="129">
        <v>1.3180000000000001</v>
      </c>
      <c r="J224" s="129">
        <v>61.87</v>
      </c>
      <c r="K224" s="129">
        <v>2.1999999999999999E-2</v>
      </c>
      <c r="L224" s="73">
        <f t="shared" si="58"/>
        <v>0</v>
      </c>
      <c r="M224" s="73">
        <f t="shared" si="59"/>
        <v>0</v>
      </c>
      <c r="N224" s="73">
        <f t="shared" si="60"/>
        <v>0</v>
      </c>
      <c r="O224" s="72">
        <f t="shared" si="54"/>
        <v>0</v>
      </c>
      <c r="P224" s="72">
        <f t="shared" si="61"/>
        <v>0</v>
      </c>
      <c r="Q224" s="72">
        <f t="shared" si="62"/>
        <v>0</v>
      </c>
      <c r="R224" s="75">
        <f>IFERROR(O224*'Fechamento fiscal'!AN32,"")</f>
        <v>0</v>
      </c>
      <c r="S224" s="75">
        <f>P224*'Gás fiscal'!H29</f>
        <v>0</v>
      </c>
      <c r="T224" s="104">
        <f>Q224*'Volumes de água'!$C$31</f>
        <v>0</v>
      </c>
      <c r="U224" s="181" t="s">
        <v>110</v>
      </c>
      <c r="V224" s="182"/>
      <c r="W224" s="183"/>
    </row>
    <row r="225" spans="1:23" x14ac:dyDescent="0.25">
      <c r="A225" s="42">
        <v>28</v>
      </c>
      <c r="B225" s="16" t="s">
        <v>119</v>
      </c>
      <c r="C225" s="16">
        <v>24</v>
      </c>
      <c r="D225" s="150">
        <v>0</v>
      </c>
      <c r="E225" s="150">
        <v>0</v>
      </c>
      <c r="F225" s="43">
        <f t="shared" si="55"/>
        <v>0</v>
      </c>
      <c r="G225" s="43">
        <f t="shared" si="56"/>
        <v>0</v>
      </c>
      <c r="H225" s="43">
        <f t="shared" si="57"/>
        <v>0</v>
      </c>
      <c r="I225" s="129">
        <v>1.3180000000000001</v>
      </c>
      <c r="J225" s="129">
        <v>61.87</v>
      </c>
      <c r="K225" s="129">
        <v>2.1999999999999999E-2</v>
      </c>
      <c r="L225" s="73">
        <f t="shared" si="58"/>
        <v>0</v>
      </c>
      <c r="M225" s="73">
        <f t="shared" si="59"/>
        <v>0</v>
      </c>
      <c r="N225" s="73">
        <f t="shared" si="60"/>
        <v>0</v>
      </c>
      <c r="O225" s="72">
        <f t="shared" si="54"/>
        <v>0</v>
      </c>
      <c r="P225" s="72">
        <f t="shared" si="61"/>
        <v>0</v>
      </c>
      <c r="Q225" s="72">
        <f t="shared" si="62"/>
        <v>0</v>
      </c>
      <c r="R225" s="75">
        <f>IFERROR(O225*'Fechamento fiscal'!AN33,"")</f>
        <v>0</v>
      </c>
      <c r="S225" s="75">
        <f>P225*'Gás fiscal'!H30</f>
        <v>0</v>
      </c>
      <c r="T225" s="104">
        <f>Q225*'Volumes de água'!$C$32</f>
        <v>0</v>
      </c>
      <c r="U225" s="181" t="s">
        <v>110</v>
      </c>
      <c r="V225" s="182"/>
      <c r="W225" s="183"/>
    </row>
    <row r="226" spans="1:23" x14ac:dyDescent="0.25">
      <c r="A226" s="42">
        <v>29</v>
      </c>
      <c r="B226" s="16" t="s">
        <v>119</v>
      </c>
      <c r="C226" s="16">
        <v>24</v>
      </c>
      <c r="D226" s="150">
        <v>0</v>
      </c>
      <c r="E226" s="150">
        <v>0</v>
      </c>
      <c r="F226" s="43">
        <f t="shared" si="55"/>
        <v>0</v>
      </c>
      <c r="G226" s="43">
        <f t="shared" si="56"/>
        <v>0</v>
      </c>
      <c r="H226" s="43">
        <f t="shared" si="57"/>
        <v>0</v>
      </c>
      <c r="I226" s="129">
        <v>1.3180000000000001</v>
      </c>
      <c r="J226" s="129">
        <v>61.87</v>
      </c>
      <c r="K226" s="129">
        <v>2.1999999999999999E-2</v>
      </c>
      <c r="L226" s="73">
        <f t="shared" si="58"/>
        <v>0</v>
      </c>
      <c r="M226" s="73">
        <f t="shared" si="59"/>
        <v>0</v>
      </c>
      <c r="N226" s="73">
        <f t="shared" si="60"/>
        <v>0</v>
      </c>
      <c r="O226" s="72">
        <f t="shared" si="54"/>
        <v>0</v>
      </c>
      <c r="P226" s="72">
        <f t="shared" si="61"/>
        <v>0</v>
      </c>
      <c r="Q226" s="72">
        <f t="shared" si="62"/>
        <v>0</v>
      </c>
      <c r="R226" s="75">
        <f>IFERROR(O226*'Fechamento fiscal'!AN34,"")</f>
        <v>0</v>
      </c>
      <c r="S226" s="75">
        <f>P226*'Gás fiscal'!H31</f>
        <v>0</v>
      </c>
      <c r="T226" s="104">
        <f>Q226*'Volumes de água'!$C$33</f>
        <v>0</v>
      </c>
      <c r="U226" s="181" t="s">
        <v>110</v>
      </c>
      <c r="V226" s="182"/>
      <c r="W226" s="183"/>
    </row>
    <row r="227" spans="1:23" x14ac:dyDescent="0.25">
      <c r="A227" s="42">
        <v>30</v>
      </c>
      <c r="B227" s="16" t="s">
        <v>119</v>
      </c>
      <c r="C227" s="16">
        <v>24</v>
      </c>
      <c r="D227" s="150">
        <v>0</v>
      </c>
      <c r="E227" s="150">
        <v>0</v>
      </c>
      <c r="F227" s="43">
        <f t="shared" si="55"/>
        <v>0</v>
      </c>
      <c r="G227" s="43">
        <f t="shared" si="56"/>
        <v>0</v>
      </c>
      <c r="H227" s="43">
        <f t="shared" si="57"/>
        <v>0</v>
      </c>
      <c r="I227" s="129">
        <v>1.3180000000000001</v>
      </c>
      <c r="J227" s="129">
        <v>61.87</v>
      </c>
      <c r="K227" s="129">
        <v>2.1999999999999999E-2</v>
      </c>
      <c r="L227" s="73">
        <f t="shared" si="58"/>
        <v>0</v>
      </c>
      <c r="M227" s="73">
        <f t="shared" si="59"/>
        <v>0</v>
      </c>
      <c r="N227" s="73">
        <f t="shared" si="60"/>
        <v>0</v>
      </c>
      <c r="O227" s="72">
        <f t="shared" si="54"/>
        <v>0</v>
      </c>
      <c r="P227" s="72">
        <f t="shared" si="61"/>
        <v>0</v>
      </c>
      <c r="Q227" s="72">
        <f t="shared" si="62"/>
        <v>0</v>
      </c>
      <c r="R227" s="75">
        <f>IFERROR(O227*'Fechamento fiscal'!AN35,"")</f>
        <v>0</v>
      </c>
      <c r="S227" s="75">
        <f>P227*'Gás fiscal'!H32</f>
        <v>0</v>
      </c>
      <c r="T227" s="104">
        <f>Q227*'Volumes de água'!$C$34</f>
        <v>0</v>
      </c>
      <c r="U227" s="181" t="s">
        <v>110</v>
      </c>
      <c r="V227" s="182"/>
      <c r="W227" s="183"/>
    </row>
    <row r="228" spans="1:23" x14ac:dyDescent="0.25">
      <c r="A228" s="42">
        <v>31</v>
      </c>
      <c r="B228" s="16" t="s">
        <v>119</v>
      </c>
      <c r="C228" s="16">
        <v>24</v>
      </c>
      <c r="D228" s="150">
        <v>0</v>
      </c>
      <c r="E228" s="150">
        <v>0</v>
      </c>
      <c r="F228" s="43">
        <f>IF(OR(C228="",E228=""),0,IF(E228&gt;C228,E228,E228/C228*24))</f>
        <v>0</v>
      </c>
      <c r="G228" s="43">
        <f>IF(OR(C228="",D228=""),0,IF(D228&gt;C228,D228,D228/C228*24))</f>
        <v>0</v>
      </c>
      <c r="H228" s="43">
        <f>IF(OR(C228="",D228=""),0,IF(D228&gt;C228,D228,D228/C228*24))</f>
        <v>0</v>
      </c>
      <c r="I228" s="129">
        <v>1.3180000000000001</v>
      </c>
      <c r="J228" s="129">
        <v>61.87</v>
      </c>
      <c r="K228" s="129">
        <v>2.1999999999999999E-2</v>
      </c>
      <c r="L228" s="73">
        <f>I228*(G228/C228)</f>
        <v>0</v>
      </c>
      <c r="M228" s="73">
        <f>J228*(F228/C228)</f>
        <v>0</v>
      </c>
      <c r="N228" s="73">
        <f>K228*(H228/C228)</f>
        <v>0</v>
      </c>
      <c r="O228" s="72">
        <f t="shared" si="54"/>
        <v>0</v>
      </c>
      <c r="P228" s="72">
        <f t="shared" si="61"/>
        <v>0</v>
      </c>
      <c r="Q228" s="72">
        <f t="shared" si="62"/>
        <v>0</v>
      </c>
      <c r="R228" s="75">
        <f>IFERROR(O228*'Fechamento fiscal'!AN36,"")</f>
        <v>0</v>
      </c>
      <c r="S228" s="75">
        <f>P228*'Gás fiscal'!H33</f>
        <v>0</v>
      </c>
      <c r="T228" s="104">
        <f>Q228*'Volumes de água'!$C$35</f>
        <v>0</v>
      </c>
      <c r="U228" s="181" t="s">
        <v>110</v>
      </c>
      <c r="V228" s="182"/>
      <c r="W228" s="183"/>
    </row>
    <row r="229" spans="1:23" x14ac:dyDescent="0.25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</row>
    <row r="230" spans="1:23" x14ac:dyDescent="0.25">
      <c r="A230" s="42">
        <v>1</v>
      </c>
      <c r="B230" s="16" t="s">
        <v>120</v>
      </c>
      <c r="C230" s="16">
        <v>24</v>
      </c>
      <c r="D230" s="150">
        <v>0</v>
      </c>
      <c r="E230" s="150">
        <v>0</v>
      </c>
      <c r="F230" s="43">
        <f>IF(OR(C230="",E230=""),0,IF(E230&gt;C230,E230,E230/C230*24))</f>
        <v>0</v>
      </c>
      <c r="G230" s="43">
        <f>IF(OR(C230="",D230=""),0,IF(D230&gt;C230,D230,D230/C230*24))</f>
        <v>0</v>
      </c>
      <c r="H230" s="43">
        <f>IF(OR(C230="",D230=""),0,IF(D230&gt;C230,D230,D230/C230*24))</f>
        <v>0</v>
      </c>
      <c r="I230" s="129">
        <v>1.3180000000000001</v>
      </c>
      <c r="J230" s="129">
        <v>61.87</v>
      </c>
      <c r="K230" s="129">
        <v>2.1999999999999999E-2</v>
      </c>
      <c r="L230" s="73">
        <f>I230*(G230/C230)</f>
        <v>0</v>
      </c>
      <c r="M230" s="73">
        <f>J230*(F230/C230)</f>
        <v>0</v>
      </c>
      <c r="N230" s="73">
        <f>K230*(H230/C230)</f>
        <v>0</v>
      </c>
      <c r="O230" s="72">
        <f t="shared" ref="O230:O260" si="63">IF(D230&lt;&gt;0,L230/(L102+L134+L166+L198+L230+L262+L294+L326+L358+L6+L38+L70+L230),0)</f>
        <v>0</v>
      </c>
      <c r="P230" s="72">
        <f>IF(E230&lt;&gt;0,M230/(M38+M70+M102+M134+M166+M198+M230+M294+M6+M38+M262+M326+M358),0)</f>
        <v>0</v>
      </c>
      <c r="Q230" s="72">
        <f>IF(D230&lt;&gt;0,N230/(N230+N262+N294+N326+N358+N6+N38+N70+N102+N134+N166+N198),0)</f>
        <v>0</v>
      </c>
      <c r="R230" s="75">
        <f>IFERROR(O230*'Fechamento fiscal'!AN6,"")</f>
        <v>0</v>
      </c>
      <c r="S230" s="75">
        <f>P230*'Gás fiscal'!H3</f>
        <v>0</v>
      </c>
      <c r="T230" s="104">
        <f>Q230*'Volumes de água'!$C$5</f>
        <v>0</v>
      </c>
      <c r="U230" s="181" t="s">
        <v>107</v>
      </c>
      <c r="V230" s="182"/>
      <c r="W230" s="183"/>
    </row>
    <row r="231" spans="1:23" x14ac:dyDescent="0.25">
      <c r="A231" s="42">
        <v>2</v>
      </c>
      <c r="B231" s="16" t="s">
        <v>120</v>
      </c>
      <c r="C231" s="16">
        <v>24</v>
      </c>
      <c r="D231" s="150">
        <v>0</v>
      </c>
      <c r="E231" s="150">
        <v>0</v>
      </c>
      <c r="F231" s="43">
        <f t="shared" ref="F231:F259" si="64">IF(OR(C231="",E231=""),0,IF(E231&gt;C231,E231,E231/C231*24))</f>
        <v>0</v>
      </c>
      <c r="G231" s="43">
        <f t="shared" ref="G231:G259" si="65">IF(OR(C231="",D231=""),0,IF(D231&gt;C231,D231,D231/C231*24))</f>
        <v>0</v>
      </c>
      <c r="H231" s="43">
        <f t="shared" ref="H231:H259" si="66">IF(OR(C231="",D231=""),0,IF(D231&gt;C231,D231,D231/C231*24))</f>
        <v>0</v>
      </c>
      <c r="I231" s="129">
        <v>1.3180000000000001</v>
      </c>
      <c r="J231" s="129">
        <v>61.87</v>
      </c>
      <c r="K231" s="129">
        <v>2.1999999999999999E-2</v>
      </c>
      <c r="L231" s="73">
        <f t="shared" ref="L231:L259" si="67">I231*(G231/C231)</f>
        <v>0</v>
      </c>
      <c r="M231" s="73">
        <f t="shared" ref="M231:M259" si="68">J231*(F231/C231)</f>
        <v>0</v>
      </c>
      <c r="N231" s="73">
        <f t="shared" ref="N231:N259" si="69">K231*(H231/C231)</f>
        <v>0</v>
      </c>
      <c r="O231" s="72">
        <f t="shared" si="63"/>
        <v>0</v>
      </c>
      <c r="P231" s="72">
        <f t="shared" ref="P231:P260" si="70">IF(E231&lt;&gt;0,M231/(M39+M71+M103+M135+M167+M199+M231+M295+M7+M39+M263+M327+M359),0)</f>
        <v>0</v>
      </c>
      <c r="Q231" s="72">
        <f t="shared" ref="Q231:Q260" si="71">IF(D231&lt;&gt;0,N231/(N231+N263+N295+N327+N359+N7+N39+N71+N103+N135+N167+N199),0)</f>
        <v>0</v>
      </c>
      <c r="R231" s="75">
        <f>IFERROR(O231*'Fechamento fiscal'!AN7,"")</f>
        <v>0</v>
      </c>
      <c r="S231" s="75">
        <f>P231*'Gás fiscal'!H4</f>
        <v>0</v>
      </c>
      <c r="T231" s="104">
        <f>Q231*'Volumes de água'!$C$6</f>
        <v>0</v>
      </c>
      <c r="U231" s="181" t="s">
        <v>107</v>
      </c>
      <c r="V231" s="182"/>
      <c r="W231" s="183"/>
    </row>
    <row r="232" spans="1:23" x14ac:dyDescent="0.25">
      <c r="A232" s="42">
        <v>3</v>
      </c>
      <c r="B232" s="16" t="s">
        <v>120</v>
      </c>
      <c r="C232" s="16">
        <v>24</v>
      </c>
      <c r="D232" s="150">
        <v>0</v>
      </c>
      <c r="E232" s="150">
        <v>0</v>
      </c>
      <c r="F232" s="43">
        <f t="shared" si="64"/>
        <v>0</v>
      </c>
      <c r="G232" s="43">
        <f t="shared" si="65"/>
        <v>0</v>
      </c>
      <c r="H232" s="43">
        <f t="shared" si="66"/>
        <v>0</v>
      </c>
      <c r="I232" s="129">
        <v>1.3180000000000001</v>
      </c>
      <c r="J232" s="129">
        <v>61.87</v>
      </c>
      <c r="K232" s="129">
        <v>2.1999999999999999E-2</v>
      </c>
      <c r="L232" s="73">
        <f t="shared" si="67"/>
        <v>0</v>
      </c>
      <c r="M232" s="73">
        <f t="shared" si="68"/>
        <v>0</v>
      </c>
      <c r="N232" s="73">
        <f t="shared" si="69"/>
        <v>0</v>
      </c>
      <c r="O232" s="72">
        <f t="shared" si="63"/>
        <v>0</v>
      </c>
      <c r="P232" s="72">
        <f t="shared" si="70"/>
        <v>0</v>
      </c>
      <c r="Q232" s="72">
        <f t="shared" si="71"/>
        <v>0</v>
      </c>
      <c r="R232" s="75">
        <f>IFERROR(O232*'Fechamento fiscal'!AN8,"")</f>
        <v>0</v>
      </c>
      <c r="S232" s="75">
        <f>P232*'Gás fiscal'!H5</f>
        <v>0</v>
      </c>
      <c r="T232" s="104">
        <f>Q232*'Volumes de água'!$C$7</f>
        <v>0</v>
      </c>
      <c r="U232" s="181" t="s">
        <v>107</v>
      </c>
      <c r="V232" s="182"/>
      <c r="W232" s="183"/>
    </row>
    <row r="233" spans="1:23" x14ac:dyDescent="0.25">
      <c r="A233" s="42">
        <v>4</v>
      </c>
      <c r="B233" s="16" t="s">
        <v>120</v>
      </c>
      <c r="C233" s="16">
        <v>24</v>
      </c>
      <c r="D233" s="150">
        <v>0</v>
      </c>
      <c r="E233" s="150">
        <v>0</v>
      </c>
      <c r="F233" s="43">
        <f t="shared" si="64"/>
        <v>0</v>
      </c>
      <c r="G233" s="43">
        <f t="shared" si="65"/>
        <v>0</v>
      </c>
      <c r="H233" s="43">
        <f t="shared" si="66"/>
        <v>0</v>
      </c>
      <c r="I233" s="129">
        <v>1.3180000000000001</v>
      </c>
      <c r="J233" s="129">
        <v>61.87</v>
      </c>
      <c r="K233" s="129">
        <v>2.1999999999999999E-2</v>
      </c>
      <c r="L233" s="73">
        <f t="shared" si="67"/>
        <v>0</v>
      </c>
      <c r="M233" s="73">
        <f t="shared" si="68"/>
        <v>0</v>
      </c>
      <c r="N233" s="73">
        <f t="shared" si="69"/>
        <v>0</v>
      </c>
      <c r="O233" s="72">
        <f t="shared" si="63"/>
        <v>0</v>
      </c>
      <c r="P233" s="72">
        <f t="shared" si="70"/>
        <v>0</v>
      </c>
      <c r="Q233" s="72">
        <f t="shared" si="71"/>
        <v>0</v>
      </c>
      <c r="R233" s="75">
        <f>IFERROR(O233*'Fechamento fiscal'!AN9,"")</f>
        <v>0</v>
      </c>
      <c r="S233" s="75">
        <f>P233*'Gás fiscal'!H6</f>
        <v>0</v>
      </c>
      <c r="T233" s="104">
        <f>Q233*'Volumes de água'!$C$8</f>
        <v>0</v>
      </c>
      <c r="U233" s="181" t="s">
        <v>107</v>
      </c>
      <c r="V233" s="182"/>
      <c r="W233" s="183"/>
    </row>
    <row r="234" spans="1:23" x14ac:dyDescent="0.25">
      <c r="A234" s="42">
        <v>5</v>
      </c>
      <c r="B234" s="16" t="s">
        <v>120</v>
      </c>
      <c r="C234" s="16">
        <v>24</v>
      </c>
      <c r="D234" s="150">
        <v>0</v>
      </c>
      <c r="E234" s="150">
        <v>0</v>
      </c>
      <c r="F234" s="43">
        <f t="shared" si="64"/>
        <v>0</v>
      </c>
      <c r="G234" s="43">
        <f t="shared" si="65"/>
        <v>0</v>
      </c>
      <c r="H234" s="43">
        <f t="shared" si="66"/>
        <v>0</v>
      </c>
      <c r="I234" s="129">
        <v>1.3180000000000001</v>
      </c>
      <c r="J234" s="129">
        <v>61.87</v>
      </c>
      <c r="K234" s="129">
        <v>2.1999999999999999E-2</v>
      </c>
      <c r="L234" s="73">
        <f t="shared" si="67"/>
        <v>0</v>
      </c>
      <c r="M234" s="73">
        <f t="shared" si="68"/>
        <v>0</v>
      </c>
      <c r="N234" s="73">
        <f t="shared" si="69"/>
        <v>0</v>
      </c>
      <c r="O234" s="72">
        <f t="shared" si="63"/>
        <v>0</v>
      </c>
      <c r="P234" s="72">
        <f t="shared" si="70"/>
        <v>0</v>
      </c>
      <c r="Q234" s="72">
        <f t="shared" si="71"/>
        <v>0</v>
      </c>
      <c r="R234" s="75">
        <f>IFERROR(O234*'Fechamento fiscal'!AN10,"")</f>
        <v>0</v>
      </c>
      <c r="S234" s="75">
        <f>P234*'Gás fiscal'!H7</f>
        <v>0</v>
      </c>
      <c r="T234" s="104">
        <f>Q234*'Volumes de água'!$C$9</f>
        <v>0</v>
      </c>
      <c r="U234" s="181" t="s">
        <v>107</v>
      </c>
      <c r="V234" s="182"/>
      <c r="W234" s="183"/>
    </row>
    <row r="235" spans="1:23" x14ac:dyDescent="0.25">
      <c r="A235" s="42">
        <v>6</v>
      </c>
      <c r="B235" s="16" t="s">
        <v>120</v>
      </c>
      <c r="C235" s="16">
        <v>24</v>
      </c>
      <c r="D235" s="150">
        <v>0</v>
      </c>
      <c r="E235" s="150">
        <v>0</v>
      </c>
      <c r="F235" s="43">
        <f t="shared" si="64"/>
        <v>0</v>
      </c>
      <c r="G235" s="43">
        <f t="shared" si="65"/>
        <v>0</v>
      </c>
      <c r="H235" s="43">
        <f t="shared" si="66"/>
        <v>0</v>
      </c>
      <c r="I235" s="129">
        <v>1.3180000000000001</v>
      </c>
      <c r="J235" s="129">
        <v>61.87</v>
      </c>
      <c r="K235" s="129">
        <v>2.1999999999999999E-2</v>
      </c>
      <c r="L235" s="73">
        <f t="shared" si="67"/>
        <v>0</v>
      </c>
      <c r="M235" s="73">
        <f t="shared" si="68"/>
        <v>0</v>
      </c>
      <c r="N235" s="73">
        <f t="shared" si="69"/>
        <v>0</v>
      </c>
      <c r="O235" s="72">
        <f t="shared" si="63"/>
        <v>0</v>
      </c>
      <c r="P235" s="72">
        <f t="shared" si="70"/>
        <v>0</v>
      </c>
      <c r="Q235" s="72">
        <f t="shared" si="71"/>
        <v>0</v>
      </c>
      <c r="R235" s="75">
        <f>IFERROR(O235*'Fechamento fiscal'!AN11,"")</f>
        <v>0</v>
      </c>
      <c r="S235" s="75">
        <f>P235*'Gás fiscal'!H8</f>
        <v>0</v>
      </c>
      <c r="T235" s="104">
        <f>Q235*'Volumes de água'!$C$10</f>
        <v>0</v>
      </c>
      <c r="U235" s="181" t="s">
        <v>107</v>
      </c>
      <c r="V235" s="182"/>
      <c r="W235" s="183"/>
    </row>
    <row r="236" spans="1:23" x14ac:dyDescent="0.25">
      <c r="A236" s="42">
        <v>7</v>
      </c>
      <c r="B236" s="16" t="s">
        <v>120</v>
      </c>
      <c r="C236" s="16">
        <v>24</v>
      </c>
      <c r="D236" s="150">
        <v>0</v>
      </c>
      <c r="E236" s="150">
        <v>0</v>
      </c>
      <c r="F236" s="43">
        <f t="shared" si="64"/>
        <v>0</v>
      </c>
      <c r="G236" s="43">
        <f t="shared" si="65"/>
        <v>0</v>
      </c>
      <c r="H236" s="43">
        <f t="shared" si="66"/>
        <v>0</v>
      </c>
      <c r="I236" s="129">
        <v>1.3180000000000001</v>
      </c>
      <c r="J236" s="129">
        <v>61.87</v>
      </c>
      <c r="K236" s="129">
        <v>2.1999999999999999E-2</v>
      </c>
      <c r="L236" s="73">
        <f t="shared" si="67"/>
        <v>0</v>
      </c>
      <c r="M236" s="73">
        <f t="shared" si="68"/>
        <v>0</v>
      </c>
      <c r="N236" s="73">
        <f t="shared" si="69"/>
        <v>0</v>
      </c>
      <c r="O236" s="72">
        <f t="shared" si="63"/>
        <v>0</v>
      </c>
      <c r="P236" s="72">
        <f t="shared" si="70"/>
        <v>0</v>
      </c>
      <c r="Q236" s="72">
        <f t="shared" si="71"/>
        <v>0</v>
      </c>
      <c r="R236" s="75">
        <f>IFERROR(O236*'Fechamento fiscal'!AN12,"")</f>
        <v>0</v>
      </c>
      <c r="S236" s="75">
        <f>P236*'Gás fiscal'!H9</f>
        <v>0</v>
      </c>
      <c r="T236" s="104">
        <f>Q236*'Volumes de água'!$C$11</f>
        <v>0</v>
      </c>
      <c r="U236" s="181" t="s">
        <v>107</v>
      </c>
      <c r="V236" s="182"/>
      <c r="W236" s="183"/>
    </row>
    <row r="237" spans="1:23" x14ac:dyDescent="0.25">
      <c r="A237" s="42">
        <v>8</v>
      </c>
      <c r="B237" s="16" t="s">
        <v>120</v>
      </c>
      <c r="C237" s="16">
        <v>24</v>
      </c>
      <c r="D237" s="150">
        <v>0</v>
      </c>
      <c r="E237" s="150">
        <v>0</v>
      </c>
      <c r="F237" s="43">
        <f t="shared" si="64"/>
        <v>0</v>
      </c>
      <c r="G237" s="43">
        <f t="shared" si="65"/>
        <v>0</v>
      </c>
      <c r="H237" s="43">
        <f t="shared" si="66"/>
        <v>0</v>
      </c>
      <c r="I237" s="129">
        <v>1.3180000000000001</v>
      </c>
      <c r="J237" s="129">
        <v>61.87</v>
      </c>
      <c r="K237" s="129">
        <v>2.1999999999999999E-2</v>
      </c>
      <c r="L237" s="73">
        <f t="shared" si="67"/>
        <v>0</v>
      </c>
      <c r="M237" s="73">
        <f t="shared" si="68"/>
        <v>0</v>
      </c>
      <c r="N237" s="73">
        <f t="shared" si="69"/>
        <v>0</v>
      </c>
      <c r="O237" s="72">
        <f t="shared" si="63"/>
        <v>0</v>
      </c>
      <c r="P237" s="72">
        <f t="shared" si="70"/>
        <v>0</v>
      </c>
      <c r="Q237" s="72">
        <f t="shared" si="71"/>
        <v>0</v>
      </c>
      <c r="R237" s="75">
        <f>IFERROR(O237*'Fechamento fiscal'!AN13,"")</f>
        <v>0</v>
      </c>
      <c r="S237" s="75">
        <f>P237*'Gás fiscal'!H10</f>
        <v>0</v>
      </c>
      <c r="T237" s="104">
        <f>Q237*'Volumes de água'!$C$12</f>
        <v>0</v>
      </c>
      <c r="U237" s="181" t="s">
        <v>107</v>
      </c>
      <c r="V237" s="182"/>
      <c r="W237" s="183"/>
    </row>
    <row r="238" spans="1:23" x14ac:dyDescent="0.25">
      <c r="A238" s="42">
        <v>9</v>
      </c>
      <c r="B238" s="16" t="s">
        <v>120</v>
      </c>
      <c r="C238" s="16">
        <v>24</v>
      </c>
      <c r="D238" s="150">
        <v>0</v>
      </c>
      <c r="E238" s="150">
        <v>0</v>
      </c>
      <c r="F238" s="43">
        <f t="shared" si="64"/>
        <v>0</v>
      </c>
      <c r="G238" s="43">
        <f t="shared" si="65"/>
        <v>0</v>
      </c>
      <c r="H238" s="43">
        <f t="shared" si="66"/>
        <v>0</v>
      </c>
      <c r="I238" s="129">
        <v>1.3180000000000001</v>
      </c>
      <c r="J238" s="129">
        <v>61.87</v>
      </c>
      <c r="K238" s="129">
        <v>2.1999999999999999E-2</v>
      </c>
      <c r="L238" s="73">
        <f t="shared" si="67"/>
        <v>0</v>
      </c>
      <c r="M238" s="73">
        <f t="shared" si="68"/>
        <v>0</v>
      </c>
      <c r="N238" s="73">
        <f t="shared" si="69"/>
        <v>0</v>
      </c>
      <c r="O238" s="72">
        <f t="shared" si="63"/>
        <v>0</v>
      </c>
      <c r="P238" s="72">
        <f t="shared" si="70"/>
        <v>0</v>
      </c>
      <c r="Q238" s="72">
        <f t="shared" si="71"/>
        <v>0</v>
      </c>
      <c r="R238" s="75">
        <f>IFERROR(O238*'Fechamento fiscal'!AN14,"")</f>
        <v>0</v>
      </c>
      <c r="S238" s="75">
        <f>P238*'Gás fiscal'!H11</f>
        <v>0</v>
      </c>
      <c r="T238" s="104">
        <f>Q238*'Volumes de água'!$C$13</f>
        <v>0</v>
      </c>
      <c r="U238" s="181" t="s">
        <v>107</v>
      </c>
      <c r="V238" s="182"/>
      <c r="W238" s="183"/>
    </row>
    <row r="239" spans="1:23" x14ac:dyDescent="0.25">
      <c r="A239" s="42">
        <v>10</v>
      </c>
      <c r="B239" s="16" t="s">
        <v>120</v>
      </c>
      <c r="C239" s="16">
        <v>24</v>
      </c>
      <c r="D239" s="150">
        <v>0</v>
      </c>
      <c r="E239" s="150">
        <v>0</v>
      </c>
      <c r="F239" s="43">
        <f t="shared" si="64"/>
        <v>0</v>
      </c>
      <c r="G239" s="43">
        <f t="shared" si="65"/>
        <v>0</v>
      </c>
      <c r="H239" s="43">
        <f t="shared" si="66"/>
        <v>0</v>
      </c>
      <c r="I239" s="129">
        <v>1.3180000000000001</v>
      </c>
      <c r="J239" s="129">
        <v>61.87</v>
      </c>
      <c r="K239" s="129">
        <v>2.1999999999999999E-2</v>
      </c>
      <c r="L239" s="73">
        <f t="shared" si="67"/>
        <v>0</v>
      </c>
      <c r="M239" s="73">
        <f t="shared" si="68"/>
        <v>0</v>
      </c>
      <c r="N239" s="73">
        <f t="shared" si="69"/>
        <v>0</v>
      </c>
      <c r="O239" s="72">
        <f t="shared" si="63"/>
        <v>0</v>
      </c>
      <c r="P239" s="72">
        <f t="shared" si="70"/>
        <v>0</v>
      </c>
      <c r="Q239" s="72">
        <f t="shared" si="71"/>
        <v>0</v>
      </c>
      <c r="R239" s="75">
        <f>IFERROR(O239*'Fechamento fiscal'!AN15,"")</f>
        <v>0</v>
      </c>
      <c r="S239" s="75">
        <f>P239*'Gás fiscal'!H12</f>
        <v>0</v>
      </c>
      <c r="T239" s="104">
        <f>Q239*'Volumes de água'!$C$14</f>
        <v>0</v>
      </c>
      <c r="U239" s="181" t="s">
        <v>107</v>
      </c>
      <c r="V239" s="182"/>
      <c r="W239" s="183"/>
    </row>
    <row r="240" spans="1:23" x14ac:dyDescent="0.25">
      <c r="A240" s="42">
        <v>11</v>
      </c>
      <c r="B240" s="16" t="s">
        <v>120</v>
      </c>
      <c r="C240" s="16">
        <v>24</v>
      </c>
      <c r="D240" s="150">
        <v>0</v>
      </c>
      <c r="E240" s="150">
        <v>0</v>
      </c>
      <c r="F240" s="43">
        <f t="shared" si="64"/>
        <v>0</v>
      </c>
      <c r="G240" s="43">
        <f t="shared" si="65"/>
        <v>0</v>
      </c>
      <c r="H240" s="43">
        <f t="shared" si="66"/>
        <v>0</v>
      </c>
      <c r="I240" s="129">
        <v>1.3180000000000001</v>
      </c>
      <c r="J240" s="129">
        <v>61.87</v>
      </c>
      <c r="K240" s="129">
        <v>2.1999999999999999E-2</v>
      </c>
      <c r="L240" s="73">
        <f t="shared" si="67"/>
        <v>0</v>
      </c>
      <c r="M240" s="73">
        <f t="shared" si="68"/>
        <v>0</v>
      </c>
      <c r="N240" s="73">
        <f t="shared" si="69"/>
        <v>0</v>
      </c>
      <c r="O240" s="72">
        <f t="shared" si="63"/>
        <v>0</v>
      </c>
      <c r="P240" s="72">
        <f t="shared" si="70"/>
        <v>0</v>
      </c>
      <c r="Q240" s="72">
        <f t="shared" si="71"/>
        <v>0</v>
      </c>
      <c r="R240" s="75">
        <f>IFERROR(O240*'Fechamento fiscal'!AN16,"")</f>
        <v>0</v>
      </c>
      <c r="S240" s="75">
        <f>P240*'Gás fiscal'!H13</f>
        <v>0</v>
      </c>
      <c r="T240" s="104">
        <f>Q240*'Volumes de água'!$C$15</f>
        <v>0</v>
      </c>
      <c r="U240" s="181" t="s">
        <v>107</v>
      </c>
      <c r="V240" s="182"/>
      <c r="W240" s="183"/>
    </row>
    <row r="241" spans="1:23" x14ac:dyDescent="0.25">
      <c r="A241" s="42">
        <v>12</v>
      </c>
      <c r="B241" s="16" t="s">
        <v>120</v>
      </c>
      <c r="C241" s="16">
        <v>24</v>
      </c>
      <c r="D241" s="150">
        <v>0</v>
      </c>
      <c r="E241" s="150">
        <v>0</v>
      </c>
      <c r="F241" s="43">
        <f t="shared" si="64"/>
        <v>0</v>
      </c>
      <c r="G241" s="43">
        <f t="shared" si="65"/>
        <v>0</v>
      </c>
      <c r="H241" s="43">
        <f t="shared" si="66"/>
        <v>0</v>
      </c>
      <c r="I241" s="129">
        <v>1.3180000000000001</v>
      </c>
      <c r="J241" s="129">
        <v>61.87</v>
      </c>
      <c r="K241" s="129">
        <v>2.1999999999999999E-2</v>
      </c>
      <c r="L241" s="73">
        <f t="shared" si="67"/>
        <v>0</v>
      </c>
      <c r="M241" s="73">
        <f t="shared" si="68"/>
        <v>0</v>
      </c>
      <c r="N241" s="73">
        <f t="shared" si="69"/>
        <v>0</v>
      </c>
      <c r="O241" s="72">
        <f t="shared" si="63"/>
        <v>0</v>
      </c>
      <c r="P241" s="72">
        <f t="shared" si="70"/>
        <v>0</v>
      </c>
      <c r="Q241" s="72">
        <f t="shared" si="71"/>
        <v>0</v>
      </c>
      <c r="R241" s="75">
        <f>IFERROR(O241*'Fechamento fiscal'!AN17,"")</f>
        <v>0</v>
      </c>
      <c r="S241" s="75">
        <f>P241*'Gás fiscal'!H14</f>
        <v>0</v>
      </c>
      <c r="T241" s="104">
        <f>Q241*'Volumes de água'!$C$16</f>
        <v>0</v>
      </c>
      <c r="U241" s="181" t="s">
        <v>107</v>
      </c>
      <c r="V241" s="182"/>
      <c r="W241" s="183"/>
    </row>
    <row r="242" spans="1:23" x14ac:dyDescent="0.25">
      <c r="A242" s="42">
        <v>13</v>
      </c>
      <c r="B242" s="16" t="s">
        <v>120</v>
      </c>
      <c r="C242" s="16">
        <v>24</v>
      </c>
      <c r="D242" s="150">
        <v>0</v>
      </c>
      <c r="E242" s="150">
        <v>0</v>
      </c>
      <c r="F242" s="43">
        <f t="shared" si="64"/>
        <v>0</v>
      </c>
      <c r="G242" s="43">
        <f t="shared" si="65"/>
        <v>0</v>
      </c>
      <c r="H242" s="43">
        <f t="shared" si="66"/>
        <v>0</v>
      </c>
      <c r="I242" s="129">
        <v>1.3180000000000001</v>
      </c>
      <c r="J242" s="129">
        <v>61.87</v>
      </c>
      <c r="K242" s="129">
        <v>2.1999999999999999E-2</v>
      </c>
      <c r="L242" s="73">
        <f t="shared" si="67"/>
        <v>0</v>
      </c>
      <c r="M242" s="73">
        <f t="shared" si="68"/>
        <v>0</v>
      </c>
      <c r="N242" s="73">
        <f t="shared" si="69"/>
        <v>0</v>
      </c>
      <c r="O242" s="72">
        <f t="shared" si="63"/>
        <v>0</v>
      </c>
      <c r="P242" s="72">
        <f t="shared" si="70"/>
        <v>0</v>
      </c>
      <c r="Q242" s="72">
        <f t="shared" si="71"/>
        <v>0</v>
      </c>
      <c r="R242" s="75">
        <f>IFERROR(O242*'Fechamento fiscal'!AN18,"")</f>
        <v>0</v>
      </c>
      <c r="S242" s="75">
        <f>P242*'Gás fiscal'!H15</f>
        <v>0</v>
      </c>
      <c r="T242" s="104">
        <f>Q242*'Volumes de água'!$C$17</f>
        <v>0</v>
      </c>
      <c r="U242" s="181" t="s">
        <v>107</v>
      </c>
      <c r="V242" s="182"/>
      <c r="W242" s="183"/>
    </row>
    <row r="243" spans="1:23" x14ac:dyDescent="0.25">
      <c r="A243" s="42">
        <v>14</v>
      </c>
      <c r="B243" s="16" t="s">
        <v>120</v>
      </c>
      <c r="C243" s="16">
        <v>24</v>
      </c>
      <c r="D243" s="150">
        <v>0</v>
      </c>
      <c r="E243" s="150">
        <v>0</v>
      </c>
      <c r="F243" s="43">
        <f t="shared" si="64"/>
        <v>0</v>
      </c>
      <c r="G243" s="43">
        <f t="shared" si="65"/>
        <v>0</v>
      </c>
      <c r="H243" s="43">
        <f t="shared" si="66"/>
        <v>0</v>
      </c>
      <c r="I243" s="129">
        <v>1.3180000000000001</v>
      </c>
      <c r="J243" s="129">
        <v>61.87</v>
      </c>
      <c r="K243" s="129">
        <v>2.1999999999999999E-2</v>
      </c>
      <c r="L243" s="73">
        <f t="shared" si="67"/>
        <v>0</v>
      </c>
      <c r="M243" s="73">
        <f t="shared" si="68"/>
        <v>0</v>
      </c>
      <c r="N243" s="73">
        <f t="shared" si="69"/>
        <v>0</v>
      </c>
      <c r="O243" s="72">
        <f t="shared" si="63"/>
        <v>0</v>
      </c>
      <c r="P243" s="72">
        <f t="shared" si="70"/>
        <v>0</v>
      </c>
      <c r="Q243" s="72">
        <f t="shared" si="71"/>
        <v>0</v>
      </c>
      <c r="R243" s="75">
        <f>IFERROR(O243*'Fechamento fiscal'!AN19,"")</f>
        <v>0</v>
      </c>
      <c r="S243" s="75">
        <f>P243*'Gás fiscal'!H16</f>
        <v>0</v>
      </c>
      <c r="T243" s="104">
        <f>Q243*'Volumes de água'!$C$18</f>
        <v>0</v>
      </c>
      <c r="U243" s="181" t="s">
        <v>107</v>
      </c>
      <c r="V243" s="182"/>
      <c r="W243" s="183"/>
    </row>
    <row r="244" spans="1:23" x14ac:dyDescent="0.25">
      <c r="A244" s="42">
        <v>15</v>
      </c>
      <c r="B244" s="16" t="s">
        <v>120</v>
      </c>
      <c r="C244" s="16">
        <v>24</v>
      </c>
      <c r="D244" s="150">
        <v>0</v>
      </c>
      <c r="E244" s="150">
        <v>0</v>
      </c>
      <c r="F244" s="43">
        <f t="shared" si="64"/>
        <v>0</v>
      </c>
      <c r="G244" s="43">
        <f t="shared" si="65"/>
        <v>0</v>
      </c>
      <c r="H244" s="43">
        <f t="shared" si="66"/>
        <v>0</v>
      </c>
      <c r="I244" s="129">
        <v>1.3180000000000001</v>
      </c>
      <c r="J244" s="129">
        <v>61.87</v>
      </c>
      <c r="K244" s="129">
        <v>2.1999999999999999E-2</v>
      </c>
      <c r="L244" s="73">
        <f t="shared" si="67"/>
        <v>0</v>
      </c>
      <c r="M244" s="73">
        <f t="shared" si="68"/>
        <v>0</v>
      </c>
      <c r="N244" s="73">
        <f t="shared" si="69"/>
        <v>0</v>
      </c>
      <c r="O244" s="72">
        <f t="shared" si="63"/>
        <v>0</v>
      </c>
      <c r="P244" s="72">
        <f t="shared" si="70"/>
        <v>0</v>
      </c>
      <c r="Q244" s="72">
        <f t="shared" si="71"/>
        <v>0</v>
      </c>
      <c r="R244" s="75">
        <f>IFERROR(O244*'Fechamento fiscal'!AN20,"")</f>
        <v>0</v>
      </c>
      <c r="S244" s="75">
        <f>P244*'Gás fiscal'!H17</f>
        <v>0</v>
      </c>
      <c r="T244" s="104">
        <f>Q244*'Volumes de água'!$C$19</f>
        <v>0</v>
      </c>
      <c r="U244" s="181" t="s">
        <v>107</v>
      </c>
      <c r="V244" s="182"/>
      <c r="W244" s="183"/>
    </row>
    <row r="245" spans="1:23" x14ac:dyDescent="0.25">
      <c r="A245" s="42">
        <v>16</v>
      </c>
      <c r="B245" s="16" t="s">
        <v>120</v>
      </c>
      <c r="C245" s="16">
        <v>24</v>
      </c>
      <c r="D245" s="150">
        <v>0</v>
      </c>
      <c r="E245" s="150">
        <v>0</v>
      </c>
      <c r="F245" s="43">
        <f t="shared" si="64"/>
        <v>0</v>
      </c>
      <c r="G245" s="43">
        <f t="shared" si="65"/>
        <v>0</v>
      </c>
      <c r="H245" s="43">
        <f t="shared" si="66"/>
        <v>0</v>
      </c>
      <c r="I245" s="129">
        <v>1.3180000000000001</v>
      </c>
      <c r="J245" s="129">
        <v>61.87</v>
      </c>
      <c r="K245" s="129">
        <v>2.1999999999999999E-2</v>
      </c>
      <c r="L245" s="73">
        <f t="shared" si="67"/>
        <v>0</v>
      </c>
      <c r="M245" s="73">
        <f t="shared" si="68"/>
        <v>0</v>
      </c>
      <c r="N245" s="73">
        <f t="shared" si="69"/>
        <v>0</v>
      </c>
      <c r="O245" s="72">
        <f t="shared" si="63"/>
        <v>0</v>
      </c>
      <c r="P245" s="72">
        <f t="shared" si="70"/>
        <v>0</v>
      </c>
      <c r="Q245" s="72">
        <f t="shared" si="71"/>
        <v>0</v>
      </c>
      <c r="R245" s="75">
        <f>IFERROR(O245*'Fechamento fiscal'!AN21,"")</f>
        <v>0</v>
      </c>
      <c r="S245" s="75">
        <f>P245*'Gás fiscal'!H18</f>
        <v>0</v>
      </c>
      <c r="T245" s="104">
        <f>Q245*'Volumes de água'!$C$20</f>
        <v>0</v>
      </c>
      <c r="U245" s="181" t="s">
        <v>107</v>
      </c>
      <c r="V245" s="182"/>
      <c r="W245" s="183"/>
    </row>
    <row r="246" spans="1:23" x14ac:dyDescent="0.25">
      <c r="A246" s="42">
        <v>17</v>
      </c>
      <c r="B246" s="16" t="s">
        <v>120</v>
      </c>
      <c r="C246" s="16">
        <v>24</v>
      </c>
      <c r="D246" s="150">
        <v>0</v>
      </c>
      <c r="E246" s="150">
        <v>0</v>
      </c>
      <c r="F246" s="43">
        <f t="shared" si="64"/>
        <v>0</v>
      </c>
      <c r="G246" s="43">
        <f t="shared" si="65"/>
        <v>0</v>
      </c>
      <c r="H246" s="43">
        <f t="shared" si="66"/>
        <v>0</v>
      </c>
      <c r="I246" s="129">
        <v>1.3180000000000001</v>
      </c>
      <c r="J246" s="129">
        <v>61.87</v>
      </c>
      <c r="K246" s="129">
        <v>2.1999999999999999E-2</v>
      </c>
      <c r="L246" s="73">
        <f t="shared" si="67"/>
        <v>0</v>
      </c>
      <c r="M246" s="73">
        <f t="shared" si="68"/>
        <v>0</v>
      </c>
      <c r="N246" s="73">
        <f t="shared" si="69"/>
        <v>0</v>
      </c>
      <c r="O246" s="72">
        <f t="shared" si="63"/>
        <v>0</v>
      </c>
      <c r="P246" s="72">
        <f t="shared" si="70"/>
        <v>0</v>
      </c>
      <c r="Q246" s="72">
        <f t="shared" si="71"/>
        <v>0</v>
      </c>
      <c r="R246" s="75">
        <f>IFERROR(O246*'Fechamento fiscal'!AN22,"")</f>
        <v>0</v>
      </c>
      <c r="S246" s="75">
        <f>P246*'Gás fiscal'!H19</f>
        <v>0</v>
      </c>
      <c r="T246" s="104">
        <f>Q246*'Volumes de água'!$C$21</f>
        <v>0</v>
      </c>
      <c r="U246" s="181" t="s">
        <v>110</v>
      </c>
      <c r="V246" s="182"/>
      <c r="W246" s="183"/>
    </row>
    <row r="247" spans="1:23" x14ac:dyDescent="0.25">
      <c r="A247" s="42">
        <v>18</v>
      </c>
      <c r="B247" s="16" t="s">
        <v>120</v>
      </c>
      <c r="C247" s="16">
        <v>24</v>
      </c>
      <c r="D247" s="150">
        <v>0</v>
      </c>
      <c r="E247" s="150">
        <v>0</v>
      </c>
      <c r="F247" s="43">
        <f t="shared" si="64"/>
        <v>0</v>
      </c>
      <c r="G247" s="43">
        <f t="shared" si="65"/>
        <v>0</v>
      </c>
      <c r="H247" s="43">
        <f t="shared" si="66"/>
        <v>0</v>
      </c>
      <c r="I247" s="129">
        <v>1.3180000000000001</v>
      </c>
      <c r="J247" s="129">
        <v>61.87</v>
      </c>
      <c r="K247" s="129">
        <v>2.1999999999999999E-2</v>
      </c>
      <c r="L247" s="73">
        <f t="shared" si="67"/>
        <v>0</v>
      </c>
      <c r="M247" s="73">
        <f t="shared" si="68"/>
        <v>0</v>
      </c>
      <c r="N247" s="73">
        <f t="shared" si="69"/>
        <v>0</v>
      </c>
      <c r="O247" s="72">
        <f t="shared" si="63"/>
        <v>0</v>
      </c>
      <c r="P247" s="72">
        <f t="shared" si="70"/>
        <v>0</v>
      </c>
      <c r="Q247" s="72">
        <f t="shared" si="71"/>
        <v>0</v>
      </c>
      <c r="R247" s="75">
        <f>IFERROR(O247*'Fechamento fiscal'!AN23,"")</f>
        <v>0</v>
      </c>
      <c r="S247" s="75">
        <f>P247*'Gás fiscal'!H20</f>
        <v>0</v>
      </c>
      <c r="T247" s="104">
        <f>Q247*'Volumes de água'!$C$22</f>
        <v>0</v>
      </c>
      <c r="U247" s="181" t="s">
        <v>110</v>
      </c>
      <c r="V247" s="182"/>
      <c r="W247" s="183"/>
    </row>
    <row r="248" spans="1:23" x14ac:dyDescent="0.25">
      <c r="A248" s="42">
        <v>19</v>
      </c>
      <c r="B248" s="16" t="s">
        <v>120</v>
      </c>
      <c r="C248" s="16">
        <v>24</v>
      </c>
      <c r="D248" s="150">
        <v>0</v>
      </c>
      <c r="E248" s="150">
        <v>0</v>
      </c>
      <c r="F248" s="43">
        <f t="shared" si="64"/>
        <v>0</v>
      </c>
      <c r="G248" s="43">
        <f t="shared" si="65"/>
        <v>0</v>
      </c>
      <c r="H248" s="43">
        <f t="shared" si="66"/>
        <v>0</v>
      </c>
      <c r="I248" s="129">
        <v>1.3180000000000001</v>
      </c>
      <c r="J248" s="129">
        <v>61.87</v>
      </c>
      <c r="K248" s="129">
        <v>2.1999999999999999E-2</v>
      </c>
      <c r="L248" s="73">
        <f t="shared" si="67"/>
        <v>0</v>
      </c>
      <c r="M248" s="73">
        <f t="shared" si="68"/>
        <v>0</v>
      </c>
      <c r="N248" s="73">
        <f t="shared" si="69"/>
        <v>0</v>
      </c>
      <c r="O248" s="72">
        <f t="shared" si="63"/>
        <v>0</v>
      </c>
      <c r="P248" s="72">
        <f t="shared" si="70"/>
        <v>0</v>
      </c>
      <c r="Q248" s="72">
        <f t="shared" si="71"/>
        <v>0</v>
      </c>
      <c r="R248" s="75">
        <f>IFERROR(O248*'Fechamento fiscal'!AN24,"")</f>
        <v>0</v>
      </c>
      <c r="S248" s="75">
        <f>P248*'Gás fiscal'!H21</f>
        <v>0</v>
      </c>
      <c r="T248" s="104">
        <f>Q248*'Volumes de água'!$C$23</f>
        <v>0</v>
      </c>
      <c r="U248" s="181" t="s">
        <v>110</v>
      </c>
      <c r="V248" s="182"/>
      <c r="W248" s="183"/>
    </row>
    <row r="249" spans="1:23" x14ac:dyDescent="0.25">
      <c r="A249" s="42">
        <v>20</v>
      </c>
      <c r="B249" s="16" t="s">
        <v>120</v>
      </c>
      <c r="C249" s="16">
        <v>24</v>
      </c>
      <c r="D249" s="150">
        <v>0</v>
      </c>
      <c r="E249" s="150">
        <v>0</v>
      </c>
      <c r="F249" s="43">
        <f t="shared" si="64"/>
        <v>0</v>
      </c>
      <c r="G249" s="43">
        <f t="shared" si="65"/>
        <v>0</v>
      </c>
      <c r="H249" s="43">
        <f t="shared" si="66"/>
        <v>0</v>
      </c>
      <c r="I249" s="129">
        <v>1.3180000000000001</v>
      </c>
      <c r="J249" s="129">
        <v>61.87</v>
      </c>
      <c r="K249" s="129">
        <v>2.1999999999999999E-2</v>
      </c>
      <c r="L249" s="73">
        <f t="shared" si="67"/>
        <v>0</v>
      </c>
      <c r="M249" s="73">
        <f t="shared" si="68"/>
        <v>0</v>
      </c>
      <c r="N249" s="73">
        <f t="shared" si="69"/>
        <v>0</v>
      </c>
      <c r="O249" s="72">
        <f t="shared" si="63"/>
        <v>0</v>
      </c>
      <c r="P249" s="72">
        <f t="shared" si="70"/>
        <v>0</v>
      </c>
      <c r="Q249" s="72">
        <f t="shared" si="71"/>
        <v>0</v>
      </c>
      <c r="R249" s="75">
        <f>IFERROR(O249*'Fechamento fiscal'!AN25,"")</f>
        <v>0</v>
      </c>
      <c r="S249" s="75">
        <f>P249*'Gás fiscal'!H22</f>
        <v>0</v>
      </c>
      <c r="T249" s="104">
        <f>Q249*'Volumes de água'!$C$24</f>
        <v>0</v>
      </c>
      <c r="U249" s="181" t="s">
        <v>110</v>
      </c>
      <c r="V249" s="182"/>
      <c r="W249" s="183"/>
    </row>
    <row r="250" spans="1:23" x14ac:dyDescent="0.25">
      <c r="A250" s="42">
        <v>21</v>
      </c>
      <c r="B250" s="16" t="s">
        <v>120</v>
      </c>
      <c r="C250" s="16">
        <v>24</v>
      </c>
      <c r="D250" s="150">
        <v>0</v>
      </c>
      <c r="E250" s="150">
        <v>0</v>
      </c>
      <c r="F250" s="43">
        <f t="shared" si="64"/>
        <v>0</v>
      </c>
      <c r="G250" s="43">
        <f t="shared" si="65"/>
        <v>0</v>
      </c>
      <c r="H250" s="43">
        <f t="shared" si="66"/>
        <v>0</v>
      </c>
      <c r="I250" s="129">
        <v>1.3180000000000001</v>
      </c>
      <c r="J250" s="129">
        <v>61.87</v>
      </c>
      <c r="K250" s="129">
        <v>2.1999999999999999E-2</v>
      </c>
      <c r="L250" s="73">
        <f t="shared" si="67"/>
        <v>0</v>
      </c>
      <c r="M250" s="73">
        <f t="shared" si="68"/>
        <v>0</v>
      </c>
      <c r="N250" s="73">
        <f t="shared" si="69"/>
        <v>0</v>
      </c>
      <c r="O250" s="72">
        <f t="shared" si="63"/>
        <v>0</v>
      </c>
      <c r="P250" s="72">
        <f t="shared" si="70"/>
        <v>0</v>
      </c>
      <c r="Q250" s="72">
        <f t="shared" si="71"/>
        <v>0</v>
      </c>
      <c r="R250" s="75">
        <f>IFERROR(O250*'Fechamento fiscal'!AN26,"")</f>
        <v>0</v>
      </c>
      <c r="S250" s="75">
        <f>P250*'Gás fiscal'!H23</f>
        <v>0</v>
      </c>
      <c r="T250" s="104">
        <f>Q250*'Volumes de água'!$C$25</f>
        <v>0</v>
      </c>
      <c r="U250" s="181" t="s">
        <v>110</v>
      </c>
      <c r="V250" s="182"/>
      <c r="W250" s="183"/>
    </row>
    <row r="251" spans="1:23" x14ac:dyDescent="0.25">
      <c r="A251" s="42">
        <v>22</v>
      </c>
      <c r="B251" s="16" t="s">
        <v>120</v>
      </c>
      <c r="C251" s="16">
        <v>24</v>
      </c>
      <c r="D251" s="150">
        <v>0</v>
      </c>
      <c r="E251" s="150">
        <v>0</v>
      </c>
      <c r="F251" s="43">
        <f t="shared" si="64"/>
        <v>0</v>
      </c>
      <c r="G251" s="43">
        <f t="shared" si="65"/>
        <v>0</v>
      </c>
      <c r="H251" s="43">
        <f t="shared" si="66"/>
        <v>0</v>
      </c>
      <c r="I251" s="129">
        <v>1.3180000000000001</v>
      </c>
      <c r="J251" s="129">
        <v>61.87</v>
      </c>
      <c r="K251" s="129">
        <v>2.1999999999999999E-2</v>
      </c>
      <c r="L251" s="73">
        <f t="shared" si="67"/>
        <v>0</v>
      </c>
      <c r="M251" s="73">
        <f t="shared" si="68"/>
        <v>0</v>
      </c>
      <c r="N251" s="73">
        <f t="shared" si="69"/>
        <v>0</v>
      </c>
      <c r="O251" s="72">
        <f t="shared" si="63"/>
        <v>0</v>
      </c>
      <c r="P251" s="72">
        <f t="shared" si="70"/>
        <v>0</v>
      </c>
      <c r="Q251" s="72">
        <f t="shared" si="71"/>
        <v>0</v>
      </c>
      <c r="R251" s="75">
        <f>IFERROR(O251*'Fechamento fiscal'!AN27,"")</f>
        <v>0</v>
      </c>
      <c r="S251" s="75">
        <f>P251*'Gás fiscal'!H24</f>
        <v>0</v>
      </c>
      <c r="T251" s="104">
        <f>Q251*'Volumes de água'!$C$26</f>
        <v>0</v>
      </c>
      <c r="U251" s="181" t="s">
        <v>110</v>
      </c>
      <c r="V251" s="182"/>
      <c r="W251" s="183"/>
    </row>
    <row r="252" spans="1:23" x14ac:dyDescent="0.25">
      <c r="A252" s="42">
        <v>23</v>
      </c>
      <c r="B252" s="16" t="s">
        <v>120</v>
      </c>
      <c r="C252" s="16">
        <v>24</v>
      </c>
      <c r="D252" s="150">
        <v>0</v>
      </c>
      <c r="E252" s="150">
        <v>0</v>
      </c>
      <c r="F252" s="43">
        <f t="shared" si="64"/>
        <v>0</v>
      </c>
      <c r="G252" s="43">
        <f t="shared" si="65"/>
        <v>0</v>
      </c>
      <c r="H252" s="43">
        <f t="shared" si="66"/>
        <v>0</v>
      </c>
      <c r="I252" s="129">
        <v>1.3180000000000001</v>
      </c>
      <c r="J252" s="129">
        <v>61.87</v>
      </c>
      <c r="K252" s="129">
        <v>2.1999999999999999E-2</v>
      </c>
      <c r="L252" s="73">
        <f t="shared" si="67"/>
        <v>0</v>
      </c>
      <c r="M252" s="73">
        <f t="shared" si="68"/>
        <v>0</v>
      </c>
      <c r="N252" s="73">
        <f t="shared" si="69"/>
        <v>0</v>
      </c>
      <c r="O252" s="72">
        <f t="shared" si="63"/>
        <v>0</v>
      </c>
      <c r="P252" s="72">
        <f t="shared" si="70"/>
        <v>0</v>
      </c>
      <c r="Q252" s="72">
        <f t="shared" si="71"/>
        <v>0</v>
      </c>
      <c r="R252" s="75">
        <f>IFERROR(O252*'Fechamento fiscal'!AN28,"")</f>
        <v>0</v>
      </c>
      <c r="S252" s="75">
        <f>P252*'Gás fiscal'!H25</f>
        <v>0</v>
      </c>
      <c r="T252" s="104">
        <f>Q252*'Volumes de água'!$C$27</f>
        <v>0</v>
      </c>
      <c r="U252" s="181" t="s">
        <v>110</v>
      </c>
      <c r="V252" s="182"/>
      <c r="W252" s="183"/>
    </row>
    <row r="253" spans="1:23" x14ac:dyDescent="0.25">
      <c r="A253" s="42">
        <v>24</v>
      </c>
      <c r="B253" s="16" t="s">
        <v>120</v>
      </c>
      <c r="C253" s="16">
        <v>24</v>
      </c>
      <c r="D253" s="150">
        <v>0</v>
      </c>
      <c r="E253" s="150">
        <v>0</v>
      </c>
      <c r="F253" s="43">
        <f t="shared" si="64"/>
        <v>0</v>
      </c>
      <c r="G253" s="43">
        <f t="shared" si="65"/>
        <v>0</v>
      </c>
      <c r="H253" s="43">
        <f t="shared" si="66"/>
        <v>0</v>
      </c>
      <c r="I253" s="129">
        <v>1.3180000000000001</v>
      </c>
      <c r="J253" s="129">
        <v>61.87</v>
      </c>
      <c r="K253" s="129">
        <v>2.1999999999999999E-2</v>
      </c>
      <c r="L253" s="73">
        <f t="shared" si="67"/>
        <v>0</v>
      </c>
      <c r="M253" s="73">
        <f t="shared" si="68"/>
        <v>0</v>
      </c>
      <c r="N253" s="73">
        <f t="shared" si="69"/>
        <v>0</v>
      </c>
      <c r="O253" s="72">
        <f t="shared" si="63"/>
        <v>0</v>
      </c>
      <c r="P253" s="72">
        <f t="shared" si="70"/>
        <v>0</v>
      </c>
      <c r="Q253" s="72">
        <f t="shared" si="71"/>
        <v>0</v>
      </c>
      <c r="R253" s="75">
        <f>IFERROR(O253*'Fechamento fiscal'!AN29,"")</f>
        <v>0</v>
      </c>
      <c r="S253" s="75">
        <f>P253*'Gás fiscal'!H26</f>
        <v>0</v>
      </c>
      <c r="T253" s="104">
        <f>Q253*'Volumes de água'!$C$28</f>
        <v>0</v>
      </c>
      <c r="U253" s="181" t="s">
        <v>110</v>
      </c>
      <c r="V253" s="182"/>
      <c r="W253" s="183"/>
    </row>
    <row r="254" spans="1:23" x14ac:dyDescent="0.25">
      <c r="A254" s="42">
        <v>25</v>
      </c>
      <c r="B254" s="16" t="s">
        <v>120</v>
      </c>
      <c r="C254" s="16">
        <v>24</v>
      </c>
      <c r="D254" s="150">
        <v>0</v>
      </c>
      <c r="E254" s="150">
        <v>0</v>
      </c>
      <c r="F254" s="43">
        <f t="shared" si="64"/>
        <v>0</v>
      </c>
      <c r="G254" s="43">
        <f t="shared" si="65"/>
        <v>0</v>
      </c>
      <c r="H254" s="43">
        <f t="shared" si="66"/>
        <v>0</v>
      </c>
      <c r="I254" s="129">
        <v>1.3180000000000001</v>
      </c>
      <c r="J254" s="129">
        <v>61.87</v>
      </c>
      <c r="K254" s="129">
        <v>2.1999999999999999E-2</v>
      </c>
      <c r="L254" s="73">
        <f t="shared" si="67"/>
        <v>0</v>
      </c>
      <c r="M254" s="73">
        <f t="shared" si="68"/>
        <v>0</v>
      </c>
      <c r="N254" s="73">
        <f t="shared" si="69"/>
        <v>0</v>
      </c>
      <c r="O254" s="72">
        <f t="shared" si="63"/>
        <v>0</v>
      </c>
      <c r="P254" s="72">
        <f t="shared" si="70"/>
        <v>0</v>
      </c>
      <c r="Q254" s="72">
        <f t="shared" si="71"/>
        <v>0</v>
      </c>
      <c r="R254" s="75">
        <f>IFERROR(O254*'Fechamento fiscal'!AN30,"")</f>
        <v>0</v>
      </c>
      <c r="S254" s="75">
        <f>P254*'Gás fiscal'!H27</f>
        <v>0</v>
      </c>
      <c r="T254" s="104">
        <f>Q254*'Volumes de água'!$C$29</f>
        <v>0</v>
      </c>
      <c r="U254" s="181" t="s">
        <v>110</v>
      </c>
      <c r="V254" s="182"/>
      <c r="W254" s="183"/>
    </row>
    <row r="255" spans="1:23" x14ac:dyDescent="0.25">
      <c r="A255" s="42">
        <v>26</v>
      </c>
      <c r="B255" s="16" t="s">
        <v>120</v>
      </c>
      <c r="C255" s="16">
        <v>24</v>
      </c>
      <c r="D255" s="150">
        <v>0</v>
      </c>
      <c r="E255" s="150">
        <v>0</v>
      </c>
      <c r="F255" s="43">
        <f t="shared" si="64"/>
        <v>0</v>
      </c>
      <c r="G255" s="43">
        <f t="shared" si="65"/>
        <v>0</v>
      </c>
      <c r="H255" s="43">
        <f t="shared" si="66"/>
        <v>0</v>
      </c>
      <c r="I255" s="129">
        <v>1.3180000000000001</v>
      </c>
      <c r="J255" s="129">
        <v>61.87</v>
      </c>
      <c r="K255" s="129">
        <v>2.1999999999999999E-2</v>
      </c>
      <c r="L255" s="73">
        <f t="shared" si="67"/>
        <v>0</v>
      </c>
      <c r="M255" s="73">
        <f t="shared" si="68"/>
        <v>0</v>
      </c>
      <c r="N255" s="73">
        <f t="shared" si="69"/>
        <v>0</v>
      </c>
      <c r="O255" s="72">
        <f t="shared" si="63"/>
        <v>0</v>
      </c>
      <c r="P255" s="72">
        <f t="shared" si="70"/>
        <v>0</v>
      </c>
      <c r="Q255" s="72">
        <f t="shared" si="71"/>
        <v>0</v>
      </c>
      <c r="R255" s="75">
        <f>IFERROR(O255*'Fechamento fiscal'!AN31,"")</f>
        <v>0</v>
      </c>
      <c r="S255" s="75">
        <f>P255*'Gás fiscal'!H28</f>
        <v>0</v>
      </c>
      <c r="T255" s="104">
        <f>Q255*'Volumes de água'!$C$30</f>
        <v>0</v>
      </c>
      <c r="U255" s="181" t="s">
        <v>110</v>
      </c>
      <c r="V255" s="182"/>
      <c r="W255" s="183"/>
    </row>
    <row r="256" spans="1:23" x14ac:dyDescent="0.25">
      <c r="A256" s="42">
        <v>27</v>
      </c>
      <c r="B256" s="16" t="s">
        <v>120</v>
      </c>
      <c r="C256" s="16">
        <v>24</v>
      </c>
      <c r="D256" s="150">
        <v>0</v>
      </c>
      <c r="E256" s="150">
        <v>0</v>
      </c>
      <c r="F256" s="43">
        <f t="shared" si="64"/>
        <v>0</v>
      </c>
      <c r="G256" s="43">
        <f t="shared" si="65"/>
        <v>0</v>
      </c>
      <c r="H256" s="43">
        <f t="shared" si="66"/>
        <v>0</v>
      </c>
      <c r="I256" s="129">
        <v>1.3180000000000001</v>
      </c>
      <c r="J256" s="129">
        <v>61.87</v>
      </c>
      <c r="K256" s="129">
        <v>2.1999999999999999E-2</v>
      </c>
      <c r="L256" s="73">
        <f t="shared" si="67"/>
        <v>0</v>
      </c>
      <c r="M256" s="73">
        <f t="shared" si="68"/>
        <v>0</v>
      </c>
      <c r="N256" s="73">
        <f t="shared" si="69"/>
        <v>0</v>
      </c>
      <c r="O256" s="72">
        <f t="shared" si="63"/>
        <v>0</v>
      </c>
      <c r="P256" s="72">
        <f t="shared" si="70"/>
        <v>0</v>
      </c>
      <c r="Q256" s="72">
        <f t="shared" si="71"/>
        <v>0</v>
      </c>
      <c r="R256" s="75">
        <f>IFERROR(O256*'Fechamento fiscal'!AN32,"")</f>
        <v>0</v>
      </c>
      <c r="S256" s="75">
        <f>P256*'Gás fiscal'!H29</f>
        <v>0</v>
      </c>
      <c r="T256" s="104">
        <f>Q256*'Volumes de água'!$C$31</f>
        <v>0</v>
      </c>
      <c r="U256" s="181" t="s">
        <v>110</v>
      </c>
      <c r="V256" s="182"/>
      <c r="W256" s="183"/>
    </row>
    <row r="257" spans="1:23" x14ac:dyDescent="0.25">
      <c r="A257" s="42">
        <v>28</v>
      </c>
      <c r="B257" s="16" t="s">
        <v>120</v>
      </c>
      <c r="C257" s="16">
        <v>24</v>
      </c>
      <c r="D257" s="150">
        <v>0</v>
      </c>
      <c r="E257" s="150">
        <v>0</v>
      </c>
      <c r="F257" s="43">
        <f t="shared" si="64"/>
        <v>0</v>
      </c>
      <c r="G257" s="43">
        <f t="shared" si="65"/>
        <v>0</v>
      </c>
      <c r="H257" s="43">
        <f t="shared" si="66"/>
        <v>0</v>
      </c>
      <c r="I257" s="129">
        <v>1.3180000000000001</v>
      </c>
      <c r="J257" s="129">
        <v>61.87</v>
      </c>
      <c r="K257" s="129">
        <v>2.1999999999999999E-2</v>
      </c>
      <c r="L257" s="73">
        <f t="shared" si="67"/>
        <v>0</v>
      </c>
      <c r="M257" s="73">
        <f t="shared" si="68"/>
        <v>0</v>
      </c>
      <c r="N257" s="73">
        <f t="shared" si="69"/>
        <v>0</v>
      </c>
      <c r="O257" s="72">
        <f t="shared" si="63"/>
        <v>0</v>
      </c>
      <c r="P257" s="72">
        <f t="shared" si="70"/>
        <v>0</v>
      </c>
      <c r="Q257" s="72">
        <f t="shared" si="71"/>
        <v>0</v>
      </c>
      <c r="R257" s="75">
        <f>IFERROR(O257*'Fechamento fiscal'!AN33,"")</f>
        <v>0</v>
      </c>
      <c r="S257" s="75">
        <f>P257*'Gás fiscal'!H30</f>
        <v>0</v>
      </c>
      <c r="T257" s="104">
        <f>Q257*'Volumes de água'!$C$32</f>
        <v>0</v>
      </c>
      <c r="U257" s="181" t="s">
        <v>110</v>
      </c>
      <c r="V257" s="182"/>
      <c r="W257" s="183"/>
    </row>
    <row r="258" spans="1:23" x14ac:dyDescent="0.25">
      <c r="A258" s="42">
        <v>29</v>
      </c>
      <c r="B258" s="16" t="s">
        <v>120</v>
      </c>
      <c r="C258" s="16">
        <v>24</v>
      </c>
      <c r="D258" s="150">
        <v>0</v>
      </c>
      <c r="E258" s="150">
        <v>0</v>
      </c>
      <c r="F258" s="43">
        <f t="shared" si="64"/>
        <v>0</v>
      </c>
      <c r="G258" s="43">
        <f t="shared" si="65"/>
        <v>0</v>
      </c>
      <c r="H258" s="43">
        <f t="shared" si="66"/>
        <v>0</v>
      </c>
      <c r="I258" s="129">
        <v>1.3180000000000001</v>
      </c>
      <c r="J258" s="129">
        <v>61.87</v>
      </c>
      <c r="K258" s="129">
        <v>2.1999999999999999E-2</v>
      </c>
      <c r="L258" s="73">
        <f t="shared" si="67"/>
        <v>0</v>
      </c>
      <c r="M258" s="73">
        <f t="shared" si="68"/>
        <v>0</v>
      </c>
      <c r="N258" s="73">
        <f t="shared" si="69"/>
        <v>0</v>
      </c>
      <c r="O258" s="72">
        <f t="shared" si="63"/>
        <v>0</v>
      </c>
      <c r="P258" s="72">
        <f t="shared" si="70"/>
        <v>0</v>
      </c>
      <c r="Q258" s="72">
        <f t="shared" si="71"/>
        <v>0</v>
      </c>
      <c r="R258" s="75">
        <f>IFERROR(O258*'Fechamento fiscal'!AN34,"")</f>
        <v>0</v>
      </c>
      <c r="S258" s="75">
        <f>P258*'Gás fiscal'!H31</f>
        <v>0</v>
      </c>
      <c r="T258" s="104">
        <f>Q258*'Volumes de água'!$C$33</f>
        <v>0</v>
      </c>
      <c r="U258" s="181" t="s">
        <v>110</v>
      </c>
      <c r="V258" s="182"/>
      <c r="W258" s="183"/>
    </row>
    <row r="259" spans="1:23" x14ac:dyDescent="0.25">
      <c r="A259" s="42">
        <v>30</v>
      </c>
      <c r="B259" s="16" t="s">
        <v>120</v>
      </c>
      <c r="C259" s="16">
        <v>24</v>
      </c>
      <c r="D259" s="150">
        <v>0</v>
      </c>
      <c r="E259" s="150">
        <v>0</v>
      </c>
      <c r="F259" s="43">
        <f t="shared" si="64"/>
        <v>0</v>
      </c>
      <c r="G259" s="43">
        <f t="shared" si="65"/>
        <v>0</v>
      </c>
      <c r="H259" s="43">
        <f t="shared" si="66"/>
        <v>0</v>
      </c>
      <c r="I259" s="129">
        <v>1.3180000000000001</v>
      </c>
      <c r="J259" s="129">
        <v>61.87</v>
      </c>
      <c r="K259" s="129">
        <v>2.1999999999999999E-2</v>
      </c>
      <c r="L259" s="73">
        <f t="shared" si="67"/>
        <v>0</v>
      </c>
      <c r="M259" s="73">
        <f t="shared" si="68"/>
        <v>0</v>
      </c>
      <c r="N259" s="73">
        <f t="shared" si="69"/>
        <v>0</v>
      </c>
      <c r="O259" s="72">
        <f t="shared" si="63"/>
        <v>0</v>
      </c>
      <c r="P259" s="72">
        <f t="shared" si="70"/>
        <v>0</v>
      </c>
      <c r="Q259" s="72">
        <f t="shared" si="71"/>
        <v>0</v>
      </c>
      <c r="R259" s="75">
        <f>IFERROR(O259*'Fechamento fiscal'!AN35,"")</f>
        <v>0</v>
      </c>
      <c r="S259" s="75">
        <f>P259*'Gás fiscal'!H32</f>
        <v>0</v>
      </c>
      <c r="T259" s="104">
        <f>Q259*'Volumes de água'!$C$34</f>
        <v>0</v>
      </c>
      <c r="U259" s="181" t="s">
        <v>110</v>
      </c>
      <c r="V259" s="182"/>
      <c r="W259" s="183"/>
    </row>
    <row r="260" spans="1:23" x14ac:dyDescent="0.25">
      <c r="A260" s="42">
        <v>31</v>
      </c>
      <c r="B260" s="16" t="s">
        <v>120</v>
      </c>
      <c r="C260" s="16">
        <v>24</v>
      </c>
      <c r="D260" s="150">
        <v>0</v>
      </c>
      <c r="E260" s="150">
        <v>0</v>
      </c>
      <c r="F260" s="43">
        <f>IF(OR(C260="",E260=""),0,IF(E260&gt;C260,E260,E260/C260*24))</f>
        <v>0</v>
      </c>
      <c r="G260" s="43">
        <f>IF(OR(C260="",D260=""),0,IF(D260&gt;C260,D260,D260/C260*24))</f>
        <v>0</v>
      </c>
      <c r="H260" s="43">
        <f>IF(OR(C260="",D260=""),0,IF(D260&gt;C260,D260,D260/C260*24))</f>
        <v>0</v>
      </c>
      <c r="I260" s="129">
        <v>1.3180000000000001</v>
      </c>
      <c r="J260" s="129">
        <v>61.87</v>
      </c>
      <c r="K260" s="129">
        <v>2.1999999999999999E-2</v>
      </c>
      <c r="L260" s="73">
        <f>I260*(G260/C260)</f>
        <v>0</v>
      </c>
      <c r="M260" s="73">
        <f>J260*(F260/C260)</f>
        <v>0</v>
      </c>
      <c r="N260" s="73">
        <f>K260*(H260/C260)</f>
        <v>0</v>
      </c>
      <c r="O260" s="72">
        <f t="shared" si="63"/>
        <v>0</v>
      </c>
      <c r="P260" s="72">
        <f t="shared" si="70"/>
        <v>0</v>
      </c>
      <c r="Q260" s="72">
        <f t="shared" si="71"/>
        <v>0</v>
      </c>
      <c r="R260" s="75">
        <f>IFERROR(O260*'Fechamento fiscal'!AN36,"")</f>
        <v>0</v>
      </c>
      <c r="S260" s="75">
        <f>P260*'Gás fiscal'!H33</f>
        <v>0</v>
      </c>
      <c r="T260" s="104">
        <f>Q260*'Volumes de água'!$C$35</f>
        <v>0</v>
      </c>
      <c r="U260" s="181" t="s">
        <v>110</v>
      </c>
      <c r="V260" s="182"/>
      <c r="W260" s="183"/>
    </row>
    <row r="261" spans="1:23" x14ac:dyDescent="0.25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</row>
    <row r="262" spans="1:23" x14ac:dyDescent="0.25">
      <c r="A262" s="42">
        <v>1</v>
      </c>
      <c r="B262" s="16" t="s">
        <v>121</v>
      </c>
      <c r="C262" s="16">
        <v>24</v>
      </c>
      <c r="D262" s="150">
        <v>0</v>
      </c>
      <c r="E262" s="150">
        <v>0</v>
      </c>
      <c r="F262" s="43">
        <f>IF(OR(C262="",E262=""),0,IF(E262&gt;C262,E262,E262/C262*24))</f>
        <v>0</v>
      </c>
      <c r="G262" s="43">
        <f>IF(OR(C262="",D262=""),0,IF(D262&gt;C262,D262,D262/C262*24))</f>
        <v>0</v>
      </c>
      <c r="H262" s="43">
        <f>IF(OR(C262="",D262=""),0,IF(D262&gt;C262,D262,D262/C262*24))</f>
        <v>0</v>
      </c>
      <c r="I262" s="129">
        <v>1.3180000000000001</v>
      </c>
      <c r="J262" s="129">
        <v>61.87</v>
      </c>
      <c r="K262" s="129">
        <v>2.1999999999999999E-2</v>
      </c>
      <c r="L262" s="73">
        <f>I262*(G262/C262)</f>
        <v>0</v>
      </c>
      <c r="M262" s="73">
        <f>J262*(F262/C262)</f>
        <v>0</v>
      </c>
      <c r="N262" s="73">
        <f>K262*(H262/C262)</f>
        <v>0</v>
      </c>
      <c r="O262" s="72">
        <f t="shared" ref="O262:O292" si="72">IF(D262&lt;&gt;0,L262/(L134+L166+L198+L230+L262+L294+L326+L358+L6+L38+L70+L102+L262),0)</f>
        <v>0</v>
      </c>
      <c r="P262" s="72">
        <f>IF(E262&lt;&gt;0,M262/(M38+M70+M102+M134+M166+M198+M230+M294+M6+M38+M262+M326+M358),0)</f>
        <v>0</v>
      </c>
      <c r="Q262" s="72">
        <f>IF(D262&lt;&gt;0,N262/(N262+N294+N326+N358+N6+N38+N70+N102+N134+N166+N198+N230),0)</f>
        <v>0</v>
      </c>
      <c r="R262" s="75">
        <f>IFERROR(O262*'Fechamento fiscal'!AN6,"")</f>
        <v>0</v>
      </c>
      <c r="S262" s="75">
        <f>P262*'Gás fiscal'!H3</f>
        <v>0</v>
      </c>
      <c r="T262" s="104">
        <f>Q262*'Volumes de água'!$C$5</f>
        <v>0</v>
      </c>
      <c r="U262" s="181" t="s">
        <v>107</v>
      </c>
      <c r="V262" s="182"/>
      <c r="W262" s="183"/>
    </row>
    <row r="263" spans="1:23" x14ac:dyDescent="0.25">
      <c r="A263" s="42">
        <v>2</v>
      </c>
      <c r="B263" s="16" t="s">
        <v>121</v>
      </c>
      <c r="C263" s="16">
        <v>24</v>
      </c>
      <c r="D263" s="150">
        <v>0</v>
      </c>
      <c r="E263" s="150">
        <v>0</v>
      </c>
      <c r="F263" s="43">
        <f t="shared" ref="F263:F291" si="73">IF(OR(C263="",E263=""),0,IF(E263&gt;C263,E263,E263/C263*24))</f>
        <v>0</v>
      </c>
      <c r="G263" s="43">
        <f t="shared" ref="G263:G291" si="74">IF(OR(C263="",D263=""),0,IF(D263&gt;C263,D263,D263/C263*24))</f>
        <v>0</v>
      </c>
      <c r="H263" s="43">
        <f t="shared" ref="H263:H291" si="75">IF(OR(C263="",D263=""),0,IF(D263&gt;C263,D263,D263/C263*24))</f>
        <v>0</v>
      </c>
      <c r="I263" s="129">
        <v>1.3180000000000001</v>
      </c>
      <c r="J263" s="129">
        <v>61.87</v>
      </c>
      <c r="K263" s="129">
        <v>2.1999999999999999E-2</v>
      </c>
      <c r="L263" s="73">
        <f t="shared" ref="L263:L291" si="76">I263*(G263/C263)</f>
        <v>0</v>
      </c>
      <c r="M263" s="73">
        <f t="shared" ref="M263:M291" si="77">J263*(F263/C263)</f>
        <v>0</v>
      </c>
      <c r="N263" s="73">
        <f t="shared" ref="N263:N291" si="78">K263*(H263/C263)</f>
        <v>0</v>
      </c>
      <c r="O263" s="72">
        <f t="shared" si="72"/>
        <v>0</v>
      </c>
      <c r="P263" s="72">
        <f t="shared" ref="P263:P292" si="79">IF(E263&lt;&gt;0,M263/(M39+M71+M103+M135+M167+M199+M231+M295+M7+M39+M263+M327+M359),0)</f>
        <v>0</v>
      </c>
      <c r="Q263" s="72">
        <f t="shared" ref="Q263:Q292" si="80">IF(D263&lt;&gt;0,N263/(N263+N295+N327+N359+N7+N39+N71+N103+N135+N167+N199+N231),0)</f>
        <v>0</v>
      </c>
      <c r="R263" s="75">
        <f>IFERROR(O263*'Fechamento fiscal'!AN7,"")</f>
        <v>0</v>
      </c>
      <c r="S263" s="75">
        <f>P263*'Gás fiscal'!H4</f>
        <v>0</v>
      </c>
      <c r="T263" s="104">
        <f>Q263*'Volumes de água'!$C$6</f>
        <v>0</v>
      </c>
      <c r="U263" s="181" t="s">
        <v>107</v>
      </c>
      <c r="V263" s="182"/>
      <c r="W263" s="183"/>
    </row>
    <row r="264" spans="1:23" x14ac:dyDescent="0.25">
      <c r="A264" s="42">
        <v>3</v>
      </c>
      <c r="B264" s="16" t="s">
        <v>121</v>
      </c>
      <c r="C264" s="16">
        <v>24</v>
      </c>
      <c r="D264" s="150">
        <v>0</v>
      </c>
      <c r="E264" s="150">
        <v>0</v>
      </c>
      <c r="F264" s="43">
        <f t="shared" si="73"/>
        <v>0</v>
      </c>
      <c r="G264" s="43">
        <f t="shared" si="74"/>
        <v>0</v>
      </c>
      <c r="H264" s="43">
        <f t="shared" si="75"/>
        <v>0</v>
      </c>
      <c r="I264" s="129">
        <v>1.3180000000000001</v>
      </c>
      <c r="J264" s="129">
        <v>61.87</v>
      </c>
      <c r="K264" s="129">
        <v>2.1999999999999999E-2</v>
      </c>
      <c r="L264" s="73">
        <f t="shared" si="76"/>
        <v>0</v>
      </c>
      <c r="M264" s="73">
        <f t="shared" si="77"/>
        <v>0</v>
      </c>
      <c r="N264" s="73">
        <f t="shared" si="78"/>
        <v>0</v>
      </c>
      <c r="O264" s="72">
        <f t="shared" si="72"/>
        <v>0</v>
      </c>
      <c r="P264" s="72">
        <f t="shared" si="79"/>
        <v>0</v>
      </c>
      <c r="Q264" s="72">
        <f t="shared" si="80"/>
        <v>0</v>
      </c>
      <c r="R264" s="75">
        <f>IFERROR(O264*'Fechamento fiscal'!AN8,"")</f>
        <v>0</v>
      </c>
      <c r="S264" s="75">
        <f>P264*'Gás fiscal'!H5</f>
        <v>0</v>
      </c>
      <c r="T264" s="104">
        <f>Q264*'Volumes de água'!$C$7</f>
        <v>0</v>
      </c>
      <c r="U264" s="181" t="s">
        <v>107</v>
      </c>
      <c r="V264" s="182"/>
      <c r="W264" s="183"/>
    </row>
    <row r="265" spans="1:23" x14ac:dyDescent="0.25">
      <c r="A265" s="42">
        <v>4</v>
      </c>
      <c r="B265" s="16" t="s">
        <v>121</v>
      </c>
      <c r="C265" s="16">
        <v>24</v>
      </c>
      <c r="D265" s="150">
        <v>0</v>
      </c>
      <c r="E265" s="150">
        <v>0</v>
      </c>
      <c r="F265" s="43">
        <f t="shared" si="73"/>
        <v>0</v>
      </c>
      <c r="G265" s="43">
        <f t="shared" si="74"/>
        <v>0</v>
      </c>
      <c r="H265" s="43">
        <f t="shared" si="75"/>
        <v>0</v>
      </c>
      <c r="I265" s="129">
        <v>1.3180000000000001</v>
      </c>
      <c r="J265" s="129">
        <v>61.87</v>
      </c>
      <c r="K265" s="129">
        <v>2.1999999999999999E-2</v>
      </c>
      <c r="L265" s="73">
        <f t="shared" si="76"/>
        <v>0</v>
      </c>
      <c r="M265" s="73">
        <f t="shared" si="77"/>
        <v>0</v>
      </c>
      <c r="N265" s="73">
        <f t="shared" si="78"/>
        <v>0</v>
      </c>
      <c r="O265" s="72">
        <f t="shared" si="72"/>
        <v>0</v>
      </c>
      <c r="P265" s="72">
        <f t="shared" si="79"/>
        <v>0</v>
      </c>
      <c r="Q265" s="72">
        <f t="shared" si="80"/>
        <v>0</v>
      </c>
      <c r="R265" s="75">
        <f>IFERROR(O265*'Fechamento fiscal'!AN9,"")</f>
        <v>0</v>
      </c>
      <c r="S265" s="75">
        <f>P265*'Gás fiscal'!H6</f>
        <v>0</v>
      </c>
      <c r="T265" s="104">
        <f>Q265*'Volumes de água'!$C$8</f>
        <v>0</v>
      </c>
      <c r="U265" s="181" t="s">
        <v>107</v>
      </c>
      <c r="V265" s="182"/>
      <c r="W265" s="183"/>
    </row>
    <row r="266" spans="1:23" x14ac:dyDescent="0.25">
      <c r="A266" s="42">
        <v>5</v>
      </c>
      <c r="B266" s="16" t="s">
        <v>121</v>
      </c>
      <c r="C266" s="16">
        <v>24</v>
      </c>
      <c r="D266" s="150">
        <v>0</v>
      </c>
      <c r="E266" s="150">
        <v>0</v>
      </c>
      <c r="F266" s="43">
        <f t="shared" si="73"/>
        <v>0</v>
      </c>
      <c r="G266" s="43">
        <f t="shared" si="74"/>
        <v>0</v>
      </c>
      <c r="H266" s="43">
        <f t="shared" si="75"/>
        <v>0</v>
      </c>
      <c r="I266" s="129">
        <v>1.3180000000000001</v>
      </c>
      <c r="J266" s="129">
        <v>61.87</v>
      </c>
      <c r="K266" s="129">
        <v>2.1999999999999999E-2</v>
      </c>
      <c r="L266" s="73">
        <f t="shared" si="76"/>
        <v>0</v>
      </c>
      <c r="M266" s="73">
        <f t="shared" si="77"/>
        <v>0</v>
      </c>
      <c r="N266" s="73">
        <f t="shared" si="78"/>
        <v>0</v>
      </c>
      <c r="O266" s="72">
        <f t="shared" si="72"/>
        <v>0</v>
      </c>
      <c r="P266" s="72">
        <f t="shared" si="79"/>
        <v>0</v>
      </c>
      <c r="Q266" s="72">
        <f t="shared" si="80"/>
        <v>0</v>
      </c>
      <c r="R266" s="75">
        <f>IFERROR(O266*'Fechamento fiscal'!AN10,"")</f>
        <v>0</v>
      </c>
      <c r="S266" s="75">
        <f>P266*'Gás fiscal'!H7</f>
        <v>0</v>
      </c>
      <c r="T266" s="104">
        <f>Q266*'Volumes de água'!$C$9</f>
        <v>0</v>
      </c>
      <c r="U266" s="181" t="s">
        <v>107</v>
      </c>
      <c r="V266" s="182"/>
      <c r="W266" s="183"/>
    </row>
    <row r="267" spans="1:23" x14ac:dyDescent="0.25">
      <c r="A267" s="42">
        <v>6</v>
      </c>
      <c r="B267" s="16" t="s">
        <v>121</v>
      </c>
      <c r="C267" s="16">
        <v>24</v>
      </c>
      <c r="D267" s="150">
        <v>0</v>
      </c>
      <c r="E267" s="150">
        <v>0</v>
      </c>
      <c r="F267" s="43">
        <f t="shared" si="73"/>
        <v>0</v>
      </c>
      <c r="G267" s="43">
        <f t="shared" si="74"/>
        <v>0</v>
      </c>
      <c r="H267" s="43">
        <f t="shared" si="75"/>
        <v>0</v>
      </c>
      <c r="I267" s="129">
        <v>1.3180000000000001</v>
      </c>
      <c r="J267" s="129">
        <v>61.87</v>
      </c>
      <c r="K267" s="129">
        <v>2.1999999999999999E-2</v>
      </c>
      <c r="L267" s="73">
        <f t="shared" si="76"/>
        <v>0</v>
      </c>
      <c r="M267" s="73">
        <f t="shared" si="77"/>
        <v>0</v>
      </c>
      <c r="N267" s="73">
        <f t="shared" si="78"/>
        <v>0</v>
      </c>
      <c r="O267" s="72">
        <f t="shared" si="72"/>
        <v>0</v>
      </c>
      <c r="P267" s="72">
        <f t="shared" si="79"/>
        <v>0</v>
      </c>
      <c r="Q267" s="72">
        <f t="shared" si="80"/>
        <v>0</v>
      </c>
      <c r="R267" s="75">
        <f>IFERROR(O267*'Fechamento fiscal'!AN11,"")</f>
        <v>0</v>
      </c>
      <c r="S267" s="75">
        <f>P267*'Gás fiscal'!H8</f>
        <v>0</v>
      </c>
      <c r="T267" s="104">
        <f>Q267*'Volumes de água'!$C$10</f>
        <v>0</v>
      </c>
      <c r="U267" s="181" t="s">
        <v>107</v>
      </c>
      <c r="V267" s="182"/>
      <c r="W267" s="183"/>
    </row>
    <row r="268" spans="1:23" x14ac:dyDescent="0.25">
      <c r="A268" s="42">
        <v>7</v>
      </c>
      <c r="B268" s="16" t="s">
        <v>121</v>
      </c>
      <c r="C268" s="16">
        <v>24</v>
      </c>
      <c r="D268" s="150">
        <v>0</v>
      </c>
      <c r="E268" s="150">
        <v>0</v>
      </c>
      <c r="F268" s="43">
        <f t="shared" si="73"/>
        <v>0</v>
      </c>
      <c r="G268" s="43">
        <f t="shared" si="74"/>
        <v>0</v>
      </c>
      <c r="H268" s="43">
        <f t="shared" si="75"/>
        <v>0</v>
      </c>
      <c r="I268" s="129">
        <v>1.3180000000000001</v>
      </c>
      <c r="J268" s="129">
        <v>61.87</v>
      </c>
      <c r="K268" s="129">
        <v>2.1999999999999999E-2</v>
      </c>
      <c r="L268" s="73">
        <f t="shared" si="76"/>
        <v>0</v>
      </c>
      <c r="M268" s="73">
        <f t="shared" si="77"/>
        <v>0</v>
      </c>
      <c r="N268" s="73">
        <f t="shared" si="78"/>
        <v>0</v>
      </c>
      <c r="O268" s="72">
        <f t="shared" si="72"/>
        <v>0</v>
      </c>
      <c r="P268" s="72">
        <f t="shared" si="79"/>
        <v>0</v>
      </c>
      <c r="Q268" s="72">
        <f t="shared" si="80"/>
        <v>0</v>
      </c>
      <c r="R268" s="75">
        <f>IFERROR(O268*'Fechamento fiscal'!AN12,"")</f>
        <v>0</v>
      </c>
      <c r="S268" s="75">
        <f>P268*'Gás fiscal'!H9</f>
        <v>0</v>
      </c>
      <c r="T268" s="104">
        <f>Q268*'Volumes de água'!$C$11</f>
        <v>0</v>
      </c>
      <c r="U268" s="181" t="s">
        <v>107</v>
      </c>
      <c r="V268" s="182"/>
      <c r="W268" s="183"/>
    </row>
    <row r="269" spans="1:23" x14ac:dyDescent="0.25">
      <c r="A269" s="42">
        <v>8</v>
      </c>
      <c r="B269" s="16" t="s">
        <v>121</v>
      </c>
      <c r="C269" s="16">
        <v>24</v>
      </c>
      <c r="D269" s="150">
        <v>0</v>
      </c>
      <c r="E269" s="150">
        <v>0</v>
      </c>
      <c r="F269" s="43">
        <f t="shared" si="73"/>
        <v>0</v>
      </c>
      <c r="G269" s="43">
        <f t="shared" si="74"/>
        <v>0</v>
      </c>
      <c r="H269" s="43">
        <f t="shared" si="75"/>
        <v>0</v>
      </c>
      <c r="I269" s="129">
        <v>1.3180000000000001</v>
      </c>
      <c r="J269" s="129">
        <v>61.87</v>
      </c>
      <c r="K269" s="129">
        <v>2.1999999999999999E-2</v>
      </c>
      <c r="L269" s="73">
        <f t="shared" si="76"/>
        <v>0</v>
      </c>
      <c r="M269" s="73">
        <f t="shared" si="77"/>
        <v>0</v>
      </c>
      <c r="N269" s="73">
        <f t="shared" si="78"/>
        <v>0</v>
      </c>
      <c r="O269" s="72">
        <f t="shared" si="72"/>
        <v>0</v>
      </c>
      <c r="P269" s="72">
        <f t="shared" si="79"/>
        <v>0</v>
      </c>
      <c r="Q269" s="72">
        <f t="shared" si="80"/>
        <v>0</v>
      </c>
      <c r="R269" s="75">
        <f>IFERROR(O269*'Fechamento fiscal'!AN13,"")</f>
        <v>0</v>
      </c>
      <c r="S269" s="75">
        <f>P269*'Gás fiscal'!H10</f>
        <v>0</v>
      </c>
      <c r="T269" s="104">
        <f>Q269*'Volumes de água'!$C$12</f>
        <v>0</v>
      </c>
      <c r="U269" s="181" t="s">
        <v>107</v>
      </c>
      <c r="V269" s="182"/>
      <c r="W269" s="183"/>
    </row>
    <row r="270" spans="1:23" x14ac:dyDescent="0.25">
      <c r="A270" s="42">
        <v>9</v>
      </c>
      <c r="B270" s="16" t="s">
        <v>121</v>
      </c>
      <c r="C270" s="16">
        <v>24</v>
      </c>
      <c r="D270" s="150">
        <v>0</v>
      </c>
      <c r="E270" s="150">
        <v>0</v>
      </c>
      <c r="F270" s="43">
        <f t="shared" si="73"/>
        <v>0</v>
      </c>
      <c r="G270" s="43">
        <f t="shared" si="74"/>
        <v>0</v>
      </c>
      <c r="H270" s="43">
        <f t="shared" si="75"/>
        <v>0</v>
      </c>
      <c r="I270" s="129">
        <v>1.3180000000000001</v>
      </c>
      <c r="J270" s="129">
        <v>61.87</v>
      </c>
      <c r="K270" s="129">
        <v>2.1999999999999999E-2</v>
      </c>
      <c r="L270" s="73">
        <f t="shared" si="76"/>
        <v>0</v>
      </c>
      <c r="M270" s="73">
        <f t="shared" si="77"/>
        <v>0</v>
      </c>
      <c r="N270" s="73">
        <f t="shared" si="78"/>
        <v>0</v>
      </c>
      <c r="O270" s="72">
        <f t="shared" si="72"/>
        <v>0</v>
      </c>
      <c r="P270" s="72">
        <f t="shared" si="79"/>
        <v>0</v>
      </c>
      <c r="Q270" s="72">
        <f t="shared" si="80"/>
        <v>0</v>
      </c>
      <c r="R270" s="75">
        <f>IFERROR(O270*'Fechamento fiscal'!AN14,"")</f>
        <v>0</v>
      </c>
      <c r="S270" s="75">
        <f>P270*'Gás fiscal'!H11</f>
        <v>0</v>
      </c>
      <c r="T270" s="104">
        <f>Q270*'Volumes de água'!$C$13</f>
        <v>0</v>
      </c>
      <c r="U270" s="181" t="s">
        <v>107</v>
      </c>
      <c r="V270" s="182"/>
      <c r="W270" s="183"/>
    </row>
    <row r="271" spans="1:23" x14ac:dyDescent="0.25">
      <c r="A271" s="42">
        <v>10</v>
      </c>
      <c r="B271" s="16" t="s">
        <v>121</v>
      </c>
      <c r="C271" s="16">
        <v>24</v>
      </c>
      <c r="D271" s="150">
        <v>0</v>
      </c>
      <c r="E271" s="150">
        <v>0</v>
      </c>
      <c r="F271" s="43">
        <f t="shared" si="73"/>
        <v>0</v>
      </c>
      <c r="G271" s="43">
        <f t="shared" si="74"/>
        <v>0</v>
      </c>
      <c r="H271" s="43">
        <f t="shared" si="75"/>
        <v>0</v>
      </c>
      <c r="I271" s="129">
        <v>1.3180000000000001</v>
      </c>
      <c r="J271" s="129">
        <v>61.87</v>
      </c>
      <c r="K271" s="129">
        <v>2.1999999999999999E-2</v>
      </c>
      <c r="L271" s="73">
        <f t="shared" si="76"/>
        <v>0</v>
      </c>
      <c r="M271" s="73">
        <f t="shared" si="77"/>
        <v>0</v>
      </c>
      <c r="N271" s="73">
        <f t="shared" si="78"/>
        <v>0</v>
      </c>
      <c r="O271" s="72">
        <f t="shared" si="72"/>
        <v>0</v>
      </c>
      <c r="P271" s="72">
        <f t="shared" si="79"/>
        <v>0</v>
      </c>
      <c r="Q271" s="72">
        <f t="shared" si="80"/>
        <v>0</v>
      </c>
      <c r="R271" s="75">
        <f>IFERROR(O271*'Fechamento fiscal'!AN15,"")</f>
        <v>0</v>
      </c>
      <c r="S271" s="75">
        <f>P271*'Gás fiscal'!H12</f>
        <v>0</v>
      </c>
      <c r="T271" s="104">
        <f>Q271*'Volumes de água'!$C$14</f>
        <v>0</v>
      </c>
      <c r="U271" s="181" t="s">
        <v>107</v>
      </c>
      <c r="V271" s="182"/>
      <c r="W271" s="183"/>
    </row>
    <row r="272" spans="1:23" x14ac:dyDescent="0.25">
      <c r="A272" s="42">
        <v>11</v>
      </c>
      <c r="B272" s="16" t="s">
        <v>121</v>
      </c>
      <c r="C272" s="16">
        <v>24</v>
      </c>
      <c r="D272" s="150">
        <v>0</v>
      </c>
      <c r="E272" s="150">
        <v>0</v>
      </c>
      <c r="F272" s="43">
        <f t="shared" si="73"/>
        <v>0</v>
      </c>
      <c r="G272" s="43">
        <f t="shared" si="74"/>
        <v>0</v>
      </c>
      <c r="H272" s="43">
        <f t="shared" si="75"/>
        <v>0</v>
      </c>
      <c r="I272" s="129">
        <v>1.3180000000000001</v>
      </c>
      <c r="J272" s="129">
        <v>61.87</v>
      </c>
      <c r="K272" s="129">
        <v>2.1999999999999999E-2</v>
      </c>
      <c r="L272" s="73">
        <f t="shared" si="76"/>
        <v>0</v>
      </c>
      <c r="M272" s="73">
        <f t="shared" si="77"/>
        <v>0</v>
      </c>
      <c r="N272" s="73">
        <f t="shared" si="78"/>
        <v>0</v>
      </c>
      <c r="O272" s="72">
        <f t="shared" si="72"/>
        <v>0</v>
      </c>
      <c r="P272" s="72">
        <f t="shared" si="79"/>
        <v>0</v>
      </c>
      <c r="Q272" s="72">
        <f t="shared" si="80"/>
        <v>0</v>
      </c>
      <c r="R272" s="75">
        <f>IFERROR(O272*'Fechamento fiscal'!AN16,"")</f>
        <v>0</v>
      </c>
      <c r="S272" s="75">
        <f>P272*'Gás fiscal'!H13</f>
        <v>0</v>
      </c>
      <c r="T272" s="104">
        <f>Q272*'Volumes de água'!$C$15</f>
        <v>0</v>
      </c>
      <c r="U272" s="181" t="s">
        <v>107</v>
      </c>
      <c r="V272" s="182"/>
      <c r="W272" s="183"/>
    </row>
    <row r="273" spans="1:23" x14ac:dyDescent="0.25">
      <c r="A273" s="42">
        <v>12</v>
      </c>
      <c r="B273" s="16" t="s">
        <v>121</v>
      </c>
      <c r="C273" s="16">
        <v>24</v>
      </c>
      <c r="D273" s="150">
        <v>0</v>
      </c>
      <c r="E273" s="150">
        <v>0</v>
      </c>
      <c r="F273" s="43">
        <f t="shared" si="73"/>
        <v>0</v>
      </c>
      <c r="G273" s="43">
        <f t="shared" si="74"/>
        <v>0</v>
      </c>
      <c r="H273" s="43">
        <f t="shared" si="75"/>
        <v>0</v>
      </c>
      <c r="I273" s="129">
        <v>1.3180000000000001</v>
      </c>
      <c r="J273" s="129">
        <v>61.87</v>
      </c>
      <c r="K273" s="129">
        <v>2.1999999999999999E-2</v>
      </c>
      <c r="L273" s="73">
        <f t="shared" si="76"/>
        <v>0</v>
      </c>
      <c r="M273" s="73">
        <f t="shared" si="77"/>
        <v>0</v>
      </c>
      <c r="N273" s="73">
        <f t="shared" si="78"/>
        <v>0</v>
      </c>
      <c r="O273" s="72">
        <f t="shared" si="72"/>
        <v>0</v>
      </c>
      <c r="P273" s="72">
        <f t="shared" si="79"/>
        <v>0</v>
      </c>
      <c r="Q273" s="72">
        <f t="shared" si="80"/>
        <v>0</v>
      </c>
      <c r="R273" s="75">
        <f>IFERROR(O273*'Fechamento fiscal'!AN17,"")</f>
        <v>0</v>
      </c>
      <c r="S273" s="75">
        <f>P273*'Gás fiscal'!H14</f>
        <v>0</v>
      </c>
      <c r="T273" s="104">
        <f>Q273*'Volumes de água'!$C$16</f>
        <v>0</v>
      </c>
      <c r="U273" s="181" t="s">
        <v>107</v>
      </c>
      <c r="V273" s="182"/>
      <c r="W273" s="183"/>
    </row>
    <row r="274" spans="1:23" x14ac:dyDescent="0.25">
      <c r="A274" s="42">
        <v>13</v>
      </c>
      <c r="B274" s="16" t="s">
        <v>121</v>
      </c>
      <c r="C274" s="16">
        <v>24</v>
      </c>
      <c r="D274" s="150">
        <v>0</v>
      </c>
      <c r="E274" s="150">
        <v>0</v>
      </c>
      <c r="F274" s="43">
        <f t="shared" si="73"/>
        <v>0</v>
      </c>
      <c r="G274" s="43">
        <f t="shared" si="74"/>
        <v>0</v>
      </c>
      <c r="H274" s="43">
        <f t="shared" si="75"/>
        <v>0</v>
      </c>
      <c r="I274" s="129">
        <v>1.3180000000000001</v>
      </c>
      <c r="J274" s="129">
        <v>61.87</v>
      </c>
      <c r="K274" s="129">
        <v>2.1999999999999999E-2</v>
      </c>
      <c r="L274" s="73">
        <f t="shared" si="76"/>
        <v>0</v>
      </c>
      <c r="M274" s="73">
        <f t="shared" si="77"/>
        <v>0</v>
      </c>
      <c r="N274" s="73">
        <f t="shared" si="78"/>
        <v>0</v>
      </c>
      <c r="O274" s="72">
        <f t="shared" si="72"/>
        <v>0</v>
      </c>
      <c r="P274" s="72">
        <f t="shared" si="79"/>
        <v>0</v>
      </c>
      <c r="Q274" s="72">
        <f t="shared" si="80"/>
        <v>0</v>
      </c>
      <c r="R274" s="75">
        <f>IFERROR(O274*'Fechamento fiscal'!AN18,"")</f>
        <v>0</v>
      </c>
      <c r="S274" s="75">
        <f>P274*'Gás fiscal'!H15</f>
        <v>0</v>
      </c>
      <c r="T274" s="104">
        <f>Q274*'Volumes de água'!$C$17</f>
        <v>0</v>
      </c>
      <c r="U274" s="181" t="s">
        <v>107</v>
      </c>
      <c r="V274" s="182"/>
      <c r="W274" s="183"/>
    </row>
    <row r="275" spans="1:23" x14ac:dyDescent="0.25">
      <c r="A275" s="42">
        <v>14</v>
      </c>
      <c r="B275" s="16" t="s">
        <v>121</v>
      </c>
      <c r="C275" s="16">
        <v>24</v>
      </c>
      <c r="D275" s="150">
        <v>0</v>
      </c>
      <c r="E275" s="150">
        <v>0</v>
      </c>
      <c r="F275" s="43">
        <f t="shared" si="73"/>
        <v>0</v>
      </c>
      <c r="G275" s="43">
        <f t="shared" si="74"/>
        <v>0</v>
      </c>
      <c r="H275" s="43">
        <f t="shared" si="75"/>
        <v>0</v>
      </c>
      <c r="I275" s="129">
        <v>1.3180000000000001</v>
      </c>
      <c r="J275" s="129">
        <v>61.87</v>
      </c>
      <c r="K275" s="129">
        <v>2.1999999999999999E-2</v>
      </c>
      <c r="L275" s="73">
        <f t="shared" si="76"/>
        <v>0</v>
      </c>
      <c r="M275" s="73">
        <f t="shared" si="77"/>
        <v>0</v>
      </c>
      <c r="N275" s="73">
        <f t="shared" si="78"/>
        <v>0</v>
      </c>
      <c r="O275" s="72">
        <f t="shared" si="72"/>
        <v>0</v>
      </c>
      <c r="P275" s="72">
        <f t="shared" si="79"/>
        <v>0</v>
      </c>
      <c r="Q275" s="72">
        <f t="shared" si="80"/>
        <v>0</v>
      </c>
      <c r="R275" s="75">
        <f>IFERROR(O275*'Fechamento fiscal'!AN19,"")</f>
        <v>0</v>
      </c>
      <c r="S275" s="75">
        <f>P275*'Gás fiscal'!H16</f>
        <v>0</v>
      </c>
      <c r="T275" s="104">
        <f>Q275*'Volumes de água'!$C$18</f>
        <v>0</v>
      </c>
      <c r="U275" s="181" t="s">
        <v>107</v>
      </c>
      <c r="V275" s="182"/>
      <c r="W275" s="183"/>
    </row>
    <row r="276" spans="1:23" x14ac:dyDescent="0.25">
      <c r="A276" s="42">
        <v>15</v>
      </c>
      <c r="B276" s="16" t="s">
        <v>121</v>
      </c>
      <c r="C276" s="16">
        <v>24</v>
      </c>
      <c r="D276" s="150">
        <v>0</v>
      </c>
      <c r="E276" s="150">
        <v>0</v>
      </c>
      <c r="F276" s="43">
        <f t="shared" si="73"/>
        <v>0</v>
      </c>
      <c r="G276" s="43">
        <f t="shared" si="74"/>
        <v>0</v>
      </c>
      <c r="H276" s="43">
        <f t="shared" si="75"/>
        <v>0</v>
      </c>
      <c r="I276" s="129">
        <v>1.3180000000000001</v>
      </c>
      <c r="J276" s="129">
        <v>61.87</v>
      </c>
      <c r="K276" s="129">
        <v>2.1999999999999999E-2</v>
      </c>
      <c r="L276" s="73">
        <f t="shared" si="76"/>
        <v>0</v>
      </c>
      <c r="M276" s="73">
        <f t="shared" si="77"/>
        <v>0</v>
      </c>
      <c r="N276" s="73">
        <f t="shared" si="78"/>
        <v>0</v>
      </c>
      <c r="O276" s="72">
        <f t="shared" si="72"/>
        <v>0</v>
      </c>
      <c r="P276" s="72">
        <f t="shared" si="79"/>
        <v>0</v>
      </c>
      <c r="Q276" s="72">
        <f t="shared" si="80"/>
        <v>0</v>
      </c>
      <c r="R276" s="75">
        <f>IFERROR(O276*'Fechamento fiscal'!AN20,"")</f>
        <v>0</v>
      </c>
      <c r="S276" s="75">
        <f>P276*'Gás fiscal'!H17</f>
        <v>0</v>
      </c>
      <c r="T276" s="104">
        <f>Q276*'Volumes de água'!$C$19</f>
        <v>0</v>
      </c>
      <c r="U276" s="181" t="s">
        <v>107</v>
      </c>
      <c r="V276" s="182"/>
      <c r="W276" s="183"/>
    </row>
    <row r="277" spans="1:23" x14ac:dyDescent="0.25">
      <c r="A277" s="42">
        <v>16</v>
      </c>
      <c r="B277" s="16" t="s">
        <v>121</v>
      </c>
      <c r="C277" s="16">
        <v>24</v>
      </c>
      <c r="D277" s="150">
        <v>0</v>
      </c>
      <c r="E277" s="150">
        <v>0</v>
      </c>
      <c r="F277" s="43">
        <f t="shared" si="73"/>
        <v>0</v>
      </c>
      <c r="G277" s="43">
        <f t="shared" si="74"/>
        <v>0</v>
      </c>
      <c r="H277" s="43">
        <f t="shared" si="75"/>
        <v>0</v>
      </c>
      <c r="I277" s="129">
        <v>1.3180000000000001</v>
      </c>
      <c r="J277" s="129">
        <v>61.87</v>
      </c>
      <c r="K277" s="129">
        <v>2.1999999999999999E-2</v>
      </c>
      <c r="L277" s="73">
        <f t="shared" si="76"/>
        <v>0</v>
      </c>
      <c r="M277" s="73">
        <f t="shared" si="77"/>
        <v>0</v>
      </c>
      <c r="N277" s="73">
        <f t="shared" si="78"/>
        <v>0</v>
      </c>
      <c r="O277" s="72">
        <f t="shared" si="72"/>
        <v>0</v>
      </c>
      <c r="P277" s="72">
        <f t="shared" si="79"/>
        <v>0</v>
      </c>
      <c r="Q277" s="72">
        <f t="shared" si="80"/>
        <v>0</v>
      </c>
      <c r="R277" s="75">
        <f>IFERROR(O277*'Fechamento fiscal'!AN21,"")</f>
        <v>0</v>
      </c>
      <c r="S277" s="75">
        <f>P277*'Gás fiscal'!H18</f>
        <v>0</v>
      </c>
      <c r="T277" s="104">
        <f>Q277*'Volumes de água'!$C$20</f>
        <v>0</v>
      </c>
      <c r="U277" s="181" t="s">
        <v>107</v>
      </c>
      <c r="V277" s="182"/>
      <c r="W277" s="183"/>
    </row>
    <row r="278" spans="1:23" x14ac:dyDescent="0.25">
      <c r="A278" s="42">
        <v>17</v>
      </c>
      <c r="B278" s="16" t="s">
        <v>121</v>
      </c>
      <c r="C278" s="16">
        <v>24</v>
      </c>
      <c r="D278" s="150">
        <v>0</v>
      </c>
      <c r="E278" s="150">
        <v>0</v>
      </c>
      <c r="F278" s="43">
        <f t="shared" si="73"/>
        <v>0</v>
      </c>
      <c r="G278" s="43">
        <f t="shared" si="74"/>
        <v>0</v>
      </c>
      <c r="H278" s="43">
        <f t="shared" si="75"/>
        <v>0</v>
      </c>
      <c r="I278" s="129">
        <v>1.3180000000000001</v>
      </c>
      <c r="J278" s="129">
        <v>61.87</v>
      </c>
      <c r="K278" s="129">
        <v>2.1999999999999999E-2</v>
      </c>
      <c r="L278" s="73">
        <f t="shared" si="76"/>
        <v>0</v>
      </c>
      <c r="M278" s="73">
        <f t="shared" si="77"/>
        <v>0</v>
      </c>
      <c r="N278" s="73">
        <f t="shared" si="78"/>
        <v>0</v>
      </c>
      <c r="O278" s="72">
        <f t="shared" si="72"/>
        <v>0</v>
      </c>
      <c r="P278" s="72">
        <f t="shared" si="79"/>
        <v>0</v>
      </c>
      <c r="Q278" s="72">
        <f t="shared" si="80"/>
        <v>0</v>
      </c>
      <c r="R278" s="75">
        <f>IFERROR(O278*'Fechamento fiscal'!AN22,"")</f>
        <v>0</v>
      </c>
      <c r="S278" s="75">
        <f>P278*'Gás fiscal'!H19</f>
        <v>0</v>
      </c>
      <c r="T278" s="104">
        <f>Q278*'Volumes de água'!$C$21</f>
        <v>0</v>
      </c>
      <c r="U278" s="181" t="s">
        <v>110</v>
      </c>
      <c r="V278" s="182"/>
      <c r="W278" s="183"/>
    </row>
    <row r="279" spans="1:23" x14ac:dyDescent="0.25">
      <c r="A279" s="42">
        <v>18</v>
      </c>
      <c r="B279" s="16" t="s">
        <v>121</v>
      </c>
      <c r="C279" s="16">
        <v>24</v>
      </c>
      <c r="D279" s="150">
        <v>0</v>
      </c>
      <c r="E279" s="150">
        <v>0</v>
      </c>
      <c r="F279" s="43">
        <f t="shared" si="73"/>
        <v>0</v>
      </c>
      <c r="G279" s="43">
        <f t="shared" si="74"/>
        <v>0</v>
      </c>
      <c r="H279" s="43">
        <f t="shared" si="75"/>
        <v>0</v>
      </c>
      <c r="I279" s="129">
        <v>1.3180000000000001</v>
      </c>
      <c r="J279" s="129">
        <v>61.87</v>
      </c>
      <c r="K279" s="129">
        <v>2.1999999999999999E-2</v>
      </c>
      <c r="L279" s="73">
        <f t="shared" si="76"/>
        <v>0</v>
      </c>
      <c r="M279" s="73">
        <f t="shared" si="77"/>
        <v>0</v>
      </c>
      <c r="N279" s="73">
        <f t="shared" si="78"/>
        <v>0</v>
      </c>
      <c r="O279" s="72">
        <f t="shared" si="72"/>
        <v>0</v>
      </c>
      <c r="P279" s="72">
        <f t="shared" si="79"/>
        <v>0</v>
      </c>
      <c r="Q279" s="72">
        <f t="shared" si="80"/>
        <v>0</v>
      </c>
      <c r="R279" s="75">
        <f>IFERROR(O279*'Fechamento fiscal'!AN23,"")</f>
        <v>0</v>
      </c>
      <c r="S279" s="75">
        <f>P279*'Gás fiscal'!H20</f>
        <v>0</v>
      </c>
      <c r="T279" s="104">
        <f>Q279*'Volumes de água'!$C$22</f>
        <v>0</v>
      </c>
      <c r="U279" s="181" t="s">
        <v>110</v>
      </c>
      <c r="V279" s="182"/>
      <c r="W279" s="183"/>
    </row>
    <row r="280" spans="1:23" x14ac:dyDescent="0.25">
      <c r="A280" s="42">
        <v>19</v>
      </c>
      <c r="B280" s="16" t="s">
        <v>121</v>
      </c>
      <c r="C280" s="16">
        <v>24</v>
      </c>
      <c r="D280" s="150">
        <v>0</v>
      </c>
      <c r="E280" s="150">
        <v>0</v>
      </c>
      <c r="F280" s="43">
        <f t="shared" si="73"/>
        <v>0</v>
      </c>
      <c r="G280" s="43">
        <f t="shared" si="74"/>
        <v>0</v>
      </c>
      <c r="H280" s="43">
        <f t="shared" si="75"/>
        <v>0</v>
      </c>
      <c r="I280" s="129">
        <v>1.3180000000000001</v>
      </c>
      <c r="J280" s="129">
        <v>61.87</v>
      </c>
      <c r="K280" s="129">
        <v>2.1999999999999999E-2</v>
      </c>
      <c r="L280" s="73">
        <f t="shared" si="76"/>
        <v>0</v>
      </c>
      <c r="M280" s="73">
        <f t="shared" si="77"/>
        <v>0</v>
      </c>
      <c r="N280" s="73">
        <f t="shared" si="78"/>
        <v>0</v>
      </c>
      <c r="O280" s="72">
        <f t="shared" si="72"/>
        <v>0</v>
      </c>
      <c r="P280" s="72">
        <f t="shared" si="79"/>
        <v>0</v>
      </c>
      <c r="Q280" s="72">
        <f t="shared" si="80"/>
        <v>0</v>
      </c>
      <c r="R280" s="75">
        <f>IFERROR(O280*'Fechamento fiscal'!AN24,"")</f>
        <v>0</v>
      </c>
      <c r="S280" s="75">
        <f>P280*'Gás fiscal'!H21</f>
        <v>0</v>
      </c>
      <c r="T280" s="104">
        <f>Q280*'Volumes de água'!$C$23</f>
        <v>0</v>
      </c>
      <c r="U280" s="181" t="s">
        <v>110</v>
      </c>
      <c r="V280" s="182"/>
      <c r="W280" s="183"/>
    </row>
    <row r="281" spans="1:23" x14ac:dyDescent="0.25">
      <c r="A281" s="42">
        <v>20</v>
      </c>
      <c r="B281" s="16" t="s">
        <v>121</v>
      </c>
      <c r="C281" s="16">
        <v>24</v>
      </c>
      <c r="D281" s="150">
        <v>0</v>
      </c>
      <c r="E281" s="150">
        <v>0</v>
      </c>
      <c r="F281" s="43">
        <f t="shared" si="73"/>
        <v>0</v>
      </c>
      <c r="G281" s="43">
        <f t="shared" si="74"/>
        <v>0</v>
      </c>
      <c r="H281" s="43">
        <f t="shared" si="75"/>
        <v>0</v>
      </c>
      <c r="I281" s="129">
        <v>1.3180000000000001</v>
      </c>
      <c r="J281" s="129">
        <v>61.87</v>
      </c>
      <c r="K281" s="129">
        <v>2.1999999999999999E-2</v>
      </c>
      <c r="L281" s="73">
        <f t="shared" si="76"/>
        <v>0</v>
      </c>
      <c r="M281" s="73">
        <f t="shared" si="77"/>
        <v>0</v>
      </c>
      <c r="N281" s="73">
        <f t="shared" si="78"/>
        <v>0</v>
      </c>
      <c r="O281" s="72">
        <f t="shared" si="72"/>
        <v>0</v>
      </c>
      <c r="P281" s="72">
        <f t="shared" si="79"/>
        <v>0</v>
      </c>
      <c r="Q281" s="72">
        <f t="shared" si="80"/>
        <v>0</v>
      </c>
      <c r="R281" s="75">
        <f>IFERROR(O281*'Fechamento fiscal'!AN25,"")</f>
        <v>0</v>
      </c>
      <c r="S281" s="75">
        <f>P281*'Gás fiscal'!H22</f>
        <v>0</v>
      </c>
      <c r="T281" s="104">
        <f>Q281*'Volumes de água'!$C$24</f>
        <v>0</v>
      </c>
      <c r="U281" s="181" t="s">
        <v>110</v>
      </c>
      <c r="V281" s="182"/>
      <c r="W281" s="183"/>
    </row>
    <row r="282" spans="1:23" x14ac:dyDescent="0.25">
      <c r="A282" s="42">
        <v>21</v>
      </c>
      <c r="B282" s="16" t="s">
        <v>121</v>
      </c>
      <c r="C282" s="16">
        <v>24</v>
      </c>
      <c r="D282" s="150">
        <v>0</v>
      </c>
      <c r="E282" s="150">
        <v>0</v>
      </c>
      <c r="F282" s="43">
        <f t="shared" si="73"/>
        <v>0</v>
      </c>
      <c r="G282" s="43">
        <f t="shared" si="74"/>
        <v>0</v>
      </c>
      <c r="H282" s="43">
        <f t="shared" si="75"/>
        <v>0</v>
      </c>
      <c r="I282" s="129">
        <v>1.3180000000000001</v>
      </c>
      <c r="J282" s="129">
        <v>61.87</v>
      </c>
      <c r="K282" s="129">
        <v>2.1999999999999999E-2</v>
      </c>
      <c r="L282" s="73">
        <f t="shared" si="76"/>
        <v>0</v>
      </c>
      <c r="M282" s="73">
        <f t="shared" si="77"/>
        <v>0</v>
      </c>
      <c r="N282" s="73">
        <f t="shared" si="78"/>
        <v>0</v>
      </c>
      <c r="O282" s="72">
        <f t="shared" si="72"/>
        <v>0</v>
      </c>
      <c r="P282" s="72">
        <f t="shared" si="79"/>
        <v>0</v>
      </c>
      <c r="Q282" s="72">
        <f t="shared" si="80"/>
        <v>0</v>
      </c>
      <c r="R282" s="75">
        <f>IFERROR(O282*'Fechamento fiscal'!AN26,"")</f>
        <v>0</v>
      </c>
      <c r="S282" s="75">
        <f>P282*'Gás fiscal'!H23</f>
        <v>0</v>
      </c>
      <c r="T282" s="104">
        <f>Q282*'Volumes de água'!$C$25</f>
        <v>0</v>
      </c>
      <c r="U282" s="181" t="s">
        <v>110</v>
      </c>
      <c r="V282" s="182"/>
      <c r="W282" s="183"/>
    </row>
    <row r="283" spans="1:23" x14ac:dyDescent="0.25">
      <c r="A283" s="42">
        <v>22</v>
      </c>
      <c r="B283" s="16" t="s">
        <v>121</v>
      </c>
      <c r="C283" s="16">
        <v>24</v>
      </c>
      <c r="D283" s="150">
        <v>0</v>
      </c>
      <c r="E283" s="150">
        <v>0</v>
      </c>
      <c r="F283" s="43">
        <f t="shared" si="73"/>
        <v>0</v>
      </c>
      <c r="G283" s="43">
        <f t="shared" si="74"/>
        <v>0</v>
      </c>
      <c r="H283" s="43">
        <f t="shared" si="75"/>
        <v>0</v>
      </c>
      <c r="I283" s="129">
        <v>1.3180000000000001</v>
      </c>
      <c r="J283" s="129">
        <v>61.87</v>
      </c>
      <c r="K283" s="129">
        <v>2.1999999999999999E-2</v>
      </c>
      <c r="L283" s="73">
        <f t="shared" si="76"/>
        <v>0</v>
      </c>
      <c r="M283" s="73">
        <f t="shared" si="77"/>
        <v>0</v>
      </c>
      <c r="N283" s="73">
        <f t="shared" si="78"/>
        <v>0</v>
      </c>
      <c r="O283" s="72">
        <f t="shared" si="72"/>
        <v>0</v>
      </c>
      <c r="P283" s="72">
        <f t="shared" si="79"/>
        <v>0</v>
      </c>
      <c r="Q283" s="72">
        <f t="shared" si="80"/>
        <v>0</v>
      </c>
      <c r="R283" s="75">
        <f>IFERROR(O283*'Fechamento fiscal'!AN27,"")</f>
        <v>0</v>
      </c>
      <c r="S283" s="75">
        <f>P283*'Gás fiscal'!H24</f>
        <v>0</v>
      </c>
      <c r="T283" s="104">
        <f>Q283*'Volumes de água'!$C$26</f>
        <v>0</v>
      </c>
      <c r="U283" s="181" t="s">
        <v>110</v>
      </c>
      <c r="V283" s="182"/>
      <c r="W283" s="183"/>
    </row>
    <row r="284" spans="1:23" x14ac:dyDescent="0.25">
      <c r="A284" s="42">
        <v>23</v>
      </c>
      <c r="B284" s="16" t="s">
        <v>121</v>
      </c>
      <c r="C284" s="16">
        <v>24</v>
      </c>
      <c r="D284" s="150">
        <v>0</v>
      </c>
      <c r="E284" s="150">
        <v>0</v>
      </c>
      <c r="F284" s="43">
        <f t="shared" si="73"/>
        <v>0</v>
      </c>
      <c r="G284" s="43">
        <f t="shared" si="74"/>
        <v>0</v>
      </c>
      <c r="H284" s="43">
        <f t="shared" si="75"/>
        <v>0</v>
      </c>
      <c r="I284" s="129">
        <v>1.3180000000000001</v>
      </c>
      <c r="J284" s="129">
        <v>61.87</v>
      </c>
      <c r="K284" s="129">
        <v>2.1999999999999999E-2</v>
      </c>
      <c r="L284" s="73">
        <f t="shared" si="76"/>
        <v>0</v>
      </c>
      <c r="M284" s="73">
        <f t="shared" si="77"/>
        <v>0</v>
      </c>
      <c r="N284" s="73">
        <f t="shared" si="78"/>
        <v>0</v>
      </c>
      <c r="O284" s="72">
        <f t="shared" si="72"/>
        <v>0</v>
      </c>
      <c r="P284" s="72">
        <f t="shared" si="79"/>
        <v>0</v>
      </c>
      <c r="Q284" s="72">
        <f t="shared" si="80"/>
        <v>0</v>
      </c>
      <c r="R284" s="75">
        <f>IFERROR(O284*'Fechamento fiscal'!AN28,"")</f>
        <v>0</v>
      </c>
      <c r="S284" s="75">
        <f>P284*'Gás fiscal'!H25</f>
        <v>0</v>
      </c>
      <c r="T284" s="104">
        <f>Q284*'Volumes de água'!$C$27</f>
        <v>0</v>
      </c>
      <c r="U284" s="181" t="s">
        <v>110</v>
      </c>
      <c r="V284" s="182"/>
      <c r="W284" s="183"/>
    </row>
    <row r="285" spans="1:23" x14ac:dyDescent="0.25">
      <c r="A285" s="42">
        <v>24</v>
      </c>
      <c r="B285" s="16" t="s">
        <v>121</v>
      </c>
      <c r="C285" s="16">
        <v>24</v>
      </c>
      <c r="D285" s="150">
        <v>0</v>
      </c>
      <c r="E285" s="150">
        <v>0</v>
      </c>
      <c r="F285" s="43">
        <f t="shared" si="73"/>
        <v>0</v>
      </c>
      <c r="G285" s="43">
        <f t="shared" si="74"/>
        <v>0</v>
      </c>
      <c r="H285" s="43">
        <f t="shared" si="75"/>
        <v>0</v>
      </c>
      <c r="I285" s="129">
        <v>1.3180000000000001</v>
      </c>
      <c r="J285" s="129">
        <v>61.87</v>
      </c>
      <c r="K285" s="129">
        <v>2.1999999999999999E-2</v>
      </c>
      <c r="L285" s="73">
        <f t="shared" si="76"/>
        <v>0</v>
      </c>
      <c r="M285" s="73">
        <f t="shared" si="77"/>
        <v>0</v>
      </c>
      <c r="N285" s="73">
        <f t="shared" si="78"/>
        <v>0</v>
      </c>
      <c r="O285" s="72">
        <f t="shared" si="72"/>
        <v>0</v>
      </c>
      <c r="P285" s="72">
        <f t="shared" si="79"/>
        <v>0</v>
      </c>
      <c r="Q285" s="72">
        <f t="shared" si="80"/>
        <v>0</v>
      </c>
      <c r="R285" s="75">
        <f>IFERROR(O285*'Fechamento fiscal'!AN29,"")</f>
        <v>0</v>
      </c>
      <c r="S285" s="75">
        <f>P285*'Gás fiscal'!H26</f>
        <v>0</v>
      </c>
      <c r="T285" s="104">
        <f>Q285*'Volumes de água'!$C$28</f>
        <v>0</v>
      </c>
      <c r="U285" s="181" t="s">
        <v>110</v>
      </c>
      <c r="V285" s="182"/>
      <c r="W285" s="183"/>
    </row>
    <row r="286" spans="1:23" x14ac:dyDescent="0.25">
      <c r="A286" s="42">
        <v>25</v>
      </c>
      <c r="B286" s="16" t="s">
        <v>121</v>
      </c>
      <c r="C286" s="16">
        <v>24</v>
      </c>
      <c r="D286" s="150">
        <v>0</v>
      </c>
      <c r="E286" s="150">
        <v>0</v>
      </c>
      <c r="F286" s="43">
        <f t="shared" si="73"/>
        <v>0</v>
      </c>
      <c r="G286" s="43">
        <f t="shared" si="74"/>
        <v>0</v>
      </c>
      <c r="H286" s="43">
        <f t="shared" si="75"/>
        <v>0</v>
      </c>
      <c r="I286" s="129">
        <v>1.3180000000000001</v>
      </c>
      <c r="J286" s="129">
        <v>61.87</v>
      </c>
      <c r="K286" s="129">
        <v>2.1999999999999999E-2</v>
      </c>
      <c r="L286" s="73">
        <f t="shared" si="76"/>
        <v>0</v>
      </c>
      <c r="M286" s="73">
        <f t="shared" si="77"/>
        <v>0</v>
      </c>
      <c r="N286" s="73">
        <f t="shared" si="78"/>
        <v>0</v>
      </c>
      <c r="O286" s="72">
        <f t="shared" si="72"/>
        <v>0</v>
      </c>
      <c r="P286" s="72">
        <f t="shared" si="79"/>
        <v>0</v>
      </c>
      <c r="Q286" s="72">
        <f t="shared" si="80"/>
        <v>0</v>
      </c>
      <c r="R286" s="75">
        <f>IFERROR(O286*'Fechamento fiscal'!AN30,"")</f>
        <v>0</v>
      </c>
      <c r="S286" s="75">
        <f>P286*'Gás fiscal'!H27</f>
        <v>0</v>
      </c>
      <c r="T286" s="104">
        <f>Q286*'Volumes de água'!$C$29</f>
        <v>0</v>
      </c>
      <c r="U286" s="181" t="s">
        <v>110</v>
      </c>
      <c r="V286" s="182"/>
      <c r="W286" s="183"/>
    </row>
    <row r="287" spans="1:23" x14ac:dyDescent="0.25">
      <c r="A287" s="42">
        <v>26</v>
      </c>
      <c r="B287" s="16" t="s">
        <v>121</v>
      </c>
      <c r="C287" s="16">
        <v>24</v>
      </c>
      <c r="D287" s="150">
        <v>0</v>
      </c>
      <c r="E287" s="150">
        <v>0</v>
      </c>
      <c r="F287" s="43">
        <f t="shared" si="73"/>
        <v>0</v>
      </c>
      <c r="G287" s="43">
        <f t="shared" si="74"/>
        <v>0</v>
      </c>
      <c r="H287" s="43">
        <f t="shared" si="75"/>
        <v>0</v>
      </c>
      <c r="I287" s="129">
        <v>1.3180000000000001</v>
      </c>
      <c r="J287" s="129">
        <v>61.87</v>
      </c>
      <c r="K287" s="129">
        <v>2.1999999999999999E-2</v>
      </c>
      <c r="L287" s="73">
        <f t="shared" si="76"/>
        <v>0</v>
      </c>
      <c r="M287" s="73">
        <f t="shared" si="77"/>
        <v>0</v>
      </c>
      <c r="N287" s="73">
        <f t="shared" si="78"/>
        <v>0</v>
      </c>
      <c r="O287" s="72">
        <f t="shared" si="72"/>
        <v>0</v>
      </c>
      <c r="P287" s="72">
        <f t="shared" si="79"/>
        <v>0</v>
      </c>
      <c r="Q287" s="72">
        <f t="shared" si="80"/>
        <v>0</v>
      </c>
      <c r="R287" s="75">
        <f>IFERROR(O287*'Fechamento fiscal'!AN31,"")</f>
        <v>0</v>
      </c>
      <c r="S287" s="75">
        <f>P287*'Gás fiscal'!H28</f>
        <v>0</v>
      </c>
      <c r="T287" s="104">
        <f>Q287*'Volumes de água'!$C$30</f>
        <v>0</v>
      </c>
      <c r="U287" s="181" t="s">
        <v>110</v>
      </c>
      <c r="V287" s="182"/>
      <c r="W287" s="183"/>
    </row>
    <row r="288" spans="1:23" x14ac:dyDescent="0.25">
      <c r="A288" s="42">
        <v>27</v>
      </c>
      <c r="B288" s="16" t="s">
        <v>121</v>
      </c>
      <c r="C288" s="16">
        <v>24</v>
      </c>
      <c r="D288" s="150">
        <v>0</v>
      </c>
      <c r="E288" s="150">
        <v>0</v>
      </c>
      <c r="F288" s="43">
        <f t="shared" si="73"/>
        <v>0</v>
      </c>
      <c r="G288" s="43">
        <f t="shared" si="74"/>
        <v>0</v>
      </c>
      <c r="H288" s="43">
        <f t="shared" si="75"/>
        <v>0</v>
      </c>
      <c r="I288" s="129">
        <v>1.3180000000000001</v>
      </c>
      <c r="J288" s="129">
        <v>61.87</v>
      </c>
      <c r="K288" s="129">
        <v>2.1999999999999999E-2</v>
      </c>
      <c r="L288" s="73">
        <f t="shared" si="76"/>
        <v>0</v>
      </c>
      <c r="M288" s="73">
        <f t="shared" si="77"/>
        <v>0</v>
      </c>
      <c r="N288" s="73">
        <f t="shared" si="78"/>
        <v>0</v>
      </c>
      <c r="O288" s="72">
        <f t="shared" si="72"/>
        <v>0</v>
      </c>
      <c r="P288" s="72">
        <f t="shared" si="79"/>
        <v>0</v>
      </c>
      <c r="Q288" s="72">
        <f t="shared" si="80"/>
        <v>0</v>
      </c>
      <c r="R288" s="75">
        <f>IFERROR(O288*'Fechamento fiscal'!AN32,"")</f>
        <v>0</v>
      </c>
      <c r="S288" s="75">
        <f>P288*'Gás fiscal'!H29</f>
        <v>0</v>
      </c>
      <c r="T288" s="104">
        <f>Q288*'Volumes de água'!$C$31</f>
        <v>0</v>
      </c>
      <c r="U288" s="181" t="s">
        <v>110</v>
      </c>
      <c r="V288" s="182"/>
      <c r="W288" s="183"/>
    </row>
    <row r="289" spans="1:23" x14ac:dyDescent="0.25">
      <c r="A289" s="42">
        <v>28</v>
      </c>
      <c r="B289" s="16" t="s">
        <v>121</v>
      </c>
      <c r="C289" s="16">
        <v>24</v>
      </c>
      <c r="D289" s="150">
        <v>0</v>
      </c>
      <c r="E289" s="150">
        <v>0</v>
      </c>
      <c r="F289" s="43">
        <f t="shared" si="73"/>
        <v>0</v>
      </c>
      <c r="G289" s="43">
        <f t="shared" si="74"/>
        <v>0</v>
      </c>
      <c r="H289" s="43">
        <f t="shared" si="75"/>
        <v>0</v>
      </c>
      <c r="I289" s="129">
        <v>1.3180000000000001</v>
      </c>
      <c r="J289" s="129">
        <v>61.87</v>
      </c>
      <c r="K289" s="129">
        <v>2.1999999999999999E-2</v>
      </c>
      <c r="L289" s="73">
        <f t="shared" si="76"/>
        <v>0</v>
      </c>
      <c r="M289" s="73">
        <f t="shared" si="77"/>
        <v>0</v>
      </c>
      <c r="N289" s="73">
        <f t="shared" si="78"/>
        <v>0</v>
      </c>
      <c r="O289" s="72">
        <f t="shared" si="72"/>
        <v>0</v>
      </c>
      <c r="P289" s="72">
        <f t="shared" si="79"/>
        <v>0</v>
      </c>
      <c r="Q289" s="72">
        <f t="shared" si="80"/>
        <v>0</v>
      </c>
      <c r="R289" s="75">
        <f>IFERROR(O289*'Fechamento fiscal'!AN33,"")</f>
        <v>0</v>
      </c>
      <c r="S289" s="75">
        <f>P289*'Gás fiscal'!H30</f>
        <v>0</v>
      </c>
      <c r="T289" s="104">
        <f>Q289*'Volumes de água'!$C$32</f>
        <v>0</v>
      </c>
      <c r="U289" s="181" t="s">
        <v>110</v>
      </c>
      <c r="V289" s="182"/>
      <c r="W289" s="183"/>
    </row>
    <row r="290" spans="1:23" x14ac:dyDescent="0.25">
      <c r="A290" s="42">
        <v>29</v>
      </c>
      <c r="B290" s="16" t="s">
        <v>121</v>
      </c>
      <c r="C290" s="16">
        <v>24</v>
      </c>
      <c r="D290" s="150">
        <v>0</v>
      </c>
      <c r="E290" s="150">
        <v>0</v>
      </c>
      <c r="F290" s="43">
        <f t="shared" si="73"/>
        <v>0</v>
      </c>
      <c r="G290" s="43">
        <f t="shared" si="74"/>
        <v>0</v>
      </c>
      <c r="H290" s="43">
        <f t="shared" si="75"/>
        <v>0</v>
      </c>
      <c r="I290" s="129">
        <v>1.3180000000000001</v>
      </c>
      <c r="J290" s="129">
        <v>61.87</v>
      </c>
      <c r="K290" s="129">
        <v>2.1999999999999999E-2</v>
      </c>
      <c r="L290" s="73">
        <f t="shared" si="76"/>
        <v>0</v>
      </c>
      <c r="M290" s="73">
        <f t="shared" si="77"/>
        <v>0</v>
      </c>
      <c r="N290" s="73">
        <f t="shared" si="78"/>
        <v>0</v>
      </c>
      <c r="O290" s="72">
        <f t="shared" si="72"/>
        <v>0</v>
      </c>
      <c r="P290" s="72">
        <f t="shared" si="79"/>
        <v>0</v>
      </c>
      <c r="Q290" s="72">
        <f t="shared" si="80"/>
        <v>0</v>
      </c>
      <c r="R290" s="75">
        <f>IFERROR(O290*'Fechamento fiscal'!AN34,"")</f>
        <v>0</v>
      </c>
      <c r="S290" s="75">
        <f>P290*'Gás fiscal'!H31</f>
        <v>0</v>
      </c>
      <c r="T290" s="104">
        <f>Q290*'Volumes de água'!$C$33</f>
        <v>0</v>
      </c>
      <c r="U290" s="181" t="s">
        <v>110</v>
      </c>
      <c r="V290" s="182"/>
      <c r="W290" s="183"/>
    </row>
    <row r="291" spans="1:23" x14ac:dyDescent="0.25">
      <c r="A291" s="42">
        <v>30</v>
      </c>
      <c r="B291" s="16" t="s">
        <v>121</v>
      </c>
      <c r="C291" s="16">
        <v>24</v>
      </c>
      <c r="D291" s="150">
        <v>0</v>
      </c>
      <c r="E291" s="150">
        <v>0</v>
      </c>
      <c r="F291" s="43">
        <f t="shared" si="73"/>
        <v>0</v>
      </c>
      <c r="G291" s="43">
        <f t="shared" si="74"/>
        <v>0</v>
      </c>
      <c r="H291" s="43">
        <f t="shared" si="75"/>
        <v>0</v>
      </c>
      <c r="I291" s="129">
        <v>1.3180000000000001</v>
      </c>
      <c r="J291" s="129">
        <v>61.87</v>
      </c>
      <c r="K291" s="129">
        <v>2.1999999999999999E-2</v>
      </c>
      <c r="L291" s="73">
        <f t="shared" si="76"/>
        <v>0</v>
      </c>
      <c r="M291" s="73">
        <f t="shared" si="77"/>
        <v>0</v>
      </c>
      <c r="N291" s="73">
        <f t="shared" si="78"/>
        <v>0</v>
      </c>
      <c r="O291" s="72">
        <f t="shared" si="72"/>
        <v>0</v>
      </c>
      <c r="P291" s="72">
        <f t="shared" si="79"/>
        <v>0</v>
      </c>
      <c r="Q291" s="72">
        <f t="shared" si="80"/>
        <v>0</v>
      </c>
      <c r="R291" s="75">
        <f>IFERROR(O291*'Fechamento fiscal'!AN35,"")</f>
        <v>0</v>
      </c>
      <c r="S291" s="75">
        <f>P291*'Gás fiscal'!H32</f>
        <v>0</v>
      </c>
      <c r="T291" s="104">
        <f>Q291*'Volumes de água'!$C$34</f>
        <v>0</v>
      </c>
      <c r="U291" s="181" t="s">
        <v>110</v>
      </c>
      <c r="V291" s="182"/>
      <c r="W291" s="183"/>
    </row>
    <row r="292" spans="1:23" x14ac:dyDescent="0.25">
      <c r="A292" s="42">
        <v>31</v>
      </c>
      <c r="B292" s="16" t="s">
        <v>121</v>
      </c>
      <c r="C292" s="16">
        <v>24</v>
      </c>
      <c r="D292" s="150">
        <v>0</v>
      </c>
      <c r="E292" s="150">
        <v>0</v>
      </c>
      <c r="F292" s="43">
        <f>IF(OR(C292="",E292=""),0,IF(E292&gt;C292,E292,E292/C292*24))</f>
        <v>0</v>
      </c>
      <c r="G292" s="43">
        <f>IF(OR(C292="",D292=""),0,IF(D292&gt;C292,D292,D292/C292*24))</f>
        <v>0</v>
      </c>
      <c r="H292" s="43">
        <f>IF(OR(C292="",D292=""),0,IF(D292&gt;C292,D292,D292/C292*24))</f>
        <v>0</v>
      </c>
      <c r="I292" s="129">
        <v>1.3180000000000001</v>
      </c>
      <c r="J292" s="129">
        <v>61.87</v>
      </c>
      <c r="K292" s="129">
        <v>2.1999999999999999E-2</v>
      </c>
      <c r="L292" s="73">
        <f>I292*(G292/C292)</f>
        <v>0</v>
      </c>
      <c r="M292" s="73">
        <f>J292*(F292/C292)</f>
        <v>0</v>
      </c>
      <c r="N292" s="73">
        <f>K292*(H292/C292)</f>
        <v>0</v>
      </c>
      <c r="O292" s="72">
        <f t="shared" si="72"/>
        <v>0</v>
      </c>
      <c r="P292" s="72">
        <f t="shared" si="79"/>
        <v>0</v>
      </c>
      <c r="Q292" s="72">
        <f t="shared" si="80"/>
        <v>0</v>
      </c>
      <c r="R292" s="75">
        <f>IFERROR(O292*'Fechamento fiscal'!AN36,"")</f>
        <v>0</v>
      </c>
      <c r="S292" s="75">
        <f>P292*'Gás fiscal'!H33</f>
        <v>0</v>
      </c>
      <c r="T292" s="104">
        <f>Q292*'Volumes de água'!$C$35</f>
        <v>0</v>
      </c>
      <c r="U292" s="181" t="s">
        <v>110</v>
      </c>
      <c r="V292" s="182"/>
      <c r="W292" s="183"/>
    </row>
    <row r="293" spans="1:23" x14ac:dyDescent="0.25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</row>
    <row r="294" spans="1:23" x14ac:dyDescent="0.25">
      <c r="A294" s="42">
        <v>1</v>
      </c>
      <c r="B294" s="16" t="s">
        <v>122</v>
      </c>
      <c r="C294" s="16">
        <v>24</v>
      </c>
      <c r="D294" s="150">
        <v>0</v>
      </c>
      <c r="E294" s="150">
        <v>0</v>
      </c>
      <c r="F294" s="43">
        <f>IF(OR(C294="",E294=""),0,IF(E294&gt;C294,E294,E294/C294*24))</f>
        <v>0</v>
      </c>
      <c r="G294" s="43">
        <f>IF(OR(C294="",D294=""),0,IF(D294&gt;C294,D294,D294/C294*24))</f>
        <v>0</v>
      </c>
      <c r="H294" s="43">
        <f>IF(OR(C294="",D294=""),0,IF(D294&gt;C294,D294,D294/C294*24))</f>
        <v>0</v>
      </c>
      <c r="I294" s="129">
        <v>1.3180000000000001</v>
      </c>
      <c r="J294" s="129">
        <v>61.87</v>
      </c>
      <c r="K294" s="129">
        <v>2.1999999999999999E-2</v>
      </c>
      <c r="L294" s="73">
        <f>I294*(G294/C294)</f>
        <v>0</v>
      </c>
      <c r="M294" s="73">
        <f>J294*(F294/C294)</f>
        <v>0</v>
      </c>
      <c r="N294" s="73">
        <f>K294*(H294/C294)</f>
        <v>0</v>
      </c>
      <c r="O294" s="72">
        <f t="shared" ref="O294:O324" si="81">IF(D294&lt;&gt;0,L294/(L166+L198+L230+L262+L294+L326+L358+L6+L38+L70+L102+L134+L294),0)</f>
        <v>0</v>
      </c>
      <c r="P294" s="72">
        <f>IF(E294&lt;&gt;0,M294/(M38+M70+M102+M134+M166+M198+M230+M294+M6+M38+M262+M326+M358),0)</f>
        <v>0</v>
      </c>
      <c r="Q294" s="72">
        <f>IF(D294&lt;&gt;0,N294/(N294+N326+N358+N6+N38+N70+N102+N134+N166+N198+N230+N262),0)</f>
        <v>0</v>
      </c>
      <c r="R294" s="75">
        <f>IFERROR(O294*'Fechamento fiscal'!AN6,"")</f>
        <v>0</v>
      </c>
      <c r="S294" s="75">
        <f>P294*'Gás fiscal'!H3</f>
        <v>0</v>
      </c>
      <c r="T294" s="104">
        <f>Q294*'Volumes de água'!$C$5</f>
        <v>0</v>
      </c>
      <c r="U294" s="181" t="s">
        <v>107</v>
      </c>
      <c r="V294" s="182"/>
      <c r="W294" s="183"/>
    </row>
    <row r="295" spans="1:23" x14ac:dyDescent="0.25">
      <c r="A295" s="42">
        <v>2</v>
      </c>
      <c r="B295" s="16" t="s">
        <v>122</v>
      </c>
      <c r="C295" s="16">
        <v>24</v>
      </c>
      <c r="D295" s="150">
        <v>0</v>
      </c>
      <c r="E295" s="150">
        <v>0</v>
      </c>
      <c r="F295" s="43">
        <f t="shared" ref="F295:F323" si="82">IF(OR(C295="",E295=""),0,IF(E295&gt;C295,E295,E295/C295*24))</f>
        <v>0</v>
      </c>
      <c r="G295" s="43">
        <f t="shared" ref="G295:G323" si="83">IF(OR(C295="",D295=""),0,IF(D295&gt;C295,D295,D295/C295*24))</f>
        <v>0</v>
      </c>
      <c r="H295" s="43">
        <f t="shared" ref="H295:H323" si="84">IF(OR(C295="",D295=""),0,IF(D295&gt;C295,D295,D295/C295*24))</f>
        <v>0</v>
      </c>
      <c r="I295" s="129">
        <v>1.3180000000000001</v>
      </c>
      <c r="J295" s="129">
        <v>61.87</v>
      </c>
      <c r="K295" s="129">
        <v>2.1999999999999999E-2</v>
      </c>
      <c r="L295" s="73">
        <f t="shared" ref="L295:L323" si="85">I295*(G295/C295)</f>
        <v>0</v>
      </c>
      <c r="M295" s="73">
        <f t="shared" ref="M295:M323" si="86">J295*(F295/C295)</f>
        <v>0</v>
      </c>
      <c r="N295" s="73">
        <f t="shared" ref="N295:N323" si="87">K295*(H295/C295)</f>
        <v>0</v>
      </c>
      <c r="O295" s="72">
        <f t="shared" si="81"/>
        <v>0</v>
      </c>
      <c r="P295" s="72">
        <f t="shared" ref="P295:P324" si="88">IF(E295&lt;&gt;0,M295/(M39+M71+M103+M135+M167+M199+M231+M295+M7+M39+M263+M327+M359),0)</f>
        <v>0</v>
      </c>
      <c r="Q295" s="72">
        <f t="shared" ref="Q295:Q324" si="89">IF(D295&lt;&gt;0,N295/(N295+N327+N359+N7+N39+N71+N103+N135+N167+N199+N231+N263),0)</f>
        <v>0</v>
      </c>
      <c r="R295" s="75">
        <f>IFERROR(O295*'Fechamento fiscal'!AN7,"")</f>
        <v>0</v>
      </c>
      <c r="S295" s="75">
        <f>P295*'Gás fiscal'!H4</f>
        <v>0</v>
      </c>
      <c r="T295" s="104">
        <f>Q295*'Volumes de água'!$C$6</f>
        <v>0</v>
      </c>
      <c r="U295" s="181" t="s">
        <v>107</v>
      </c>
      <c r="V295" s="182"/>
      <c r="W295" s="183"/>
    </row>
    <row r="296" spans="1:23" x14ac:dyDescent="0.25">
      <c r="A296" s="42">
        <v>3</v>
      </c>
      <c r="B296" s="16" t="s">
        <v>122</v>
      </c>
      <c r="C296" s="16">
        <v>24</v>
      </c>
      <c r="D296" s="150">
        <v>0</v>
      </c>
      <c r="E296" s="150">
        <v>0</v>
      </c>
      <c r="F296" s="43">
        <f t="shared" si="82"/>
        <v>0</v>
      </c>
      <c r="G296" s="43">
        <f t="shared" si="83"/>
        <v>0</v>
      </c>
      <c r="H296" s="43">
        <f t="shared" si="84"/>
        <v>0</v>
      </c>
      <c r="I296" s="129">
        <v>1.3180000000000001</v>
      </c>
      <c r="J296" s="129">
        <v>61.87</v>
      </c>
      <c r="K296" s="129">
        <v>2.1999999999999999E-2</v>
      </c>
      <c r="L296" s="73">
        <f t="shared" si="85"/>
        <v>0</v>
      </c>
      <c r="M296" s="73">
        <f t="shared" si="86"/>
        <v>0</v>
      </c>
      <c r="N296" s="73">
        <f t="shared" si="87"/>
        <v>0</v>
      </c>
      <c r="O296" s="72">
        <f t="shared" si="81"/>
        <v>0</v>
      </c>
      <c r="P296" s="72">
        <f t="shared" si="88"/>
        <v>0</v>
      </c>
      <c r="Q296" s="72">
        <f t="shared" si="89"/>
        <v>0</v>
      </c>
      <c r="R296" s="75">
        <f>IFERROR(O296*'Fechamento fiscal'!AN8,"")</f>
        <v>0</v>
      </c>
      <c r="S296" s="75">
        <f>P296*'Gás fiscal'!H5</f>
        <v>0</v>
      </c>
      <c r="T296" s="104">
        <f>Q296*'Volumes de água'!$C$7</f>
        <v>0</v>
      </c>
      <c r="U296" s="181" t="s">
        <v>107</v>
      </c>
      <c r="V296" s="182"/>
      <c r="W296" s="183"/>
    </row>
    <row r="297" spans="1:23" x14ac:dyDescent="0.25">
      <c r="A297" s="42">
        <v>4</v>
      </c>
      <c r="B297" s="16" t="s">
        <v>122</v>
      </c>
      <c r="C297" s="16">
        <v>24</v>
      </c>
      <c r="D297" s="150">
        <v>0</v>
      </c>
      <c r="E297" s="150">
        <v>0</v>
      </c>
      <c r="F297" s="43">
        <f t="shared" si="82"/>
        <v>0</v>
      </c>
      <c r="G297" s="43">
        <f t="shared" si="83"/>
        <v>0</v>
      </c>
      <c r="H297" s="43">
        <f t="shared" si="84"/>
        <v>0</v>
      </c>
      <c r="I297" s="129">
        <v>1.3180000000000001</v>
      </c>
      <c r="J297" s="129">
        <v>61.87</v>
      </c>
      <c r="K297" s="129">
        <v>2.1999999999999999E-2</v>
      </c>
      <c r="L297" s="73">
        <f t="shared" si="85"/>
        <v>0</v>
      </c>
      <c r="M297" s="73">
        <f t="shared" si="86"/>
        <v>0</v>
      </c>
      <c r="N297" s="73">
        <f t="shared" si="87"/>
        <v>0</v>
      </c>
      <c r="O297" s="72">
        <f t="shared" si="81"/>
        <v>0</v>
      </c>
      <c r="P297" s="72">
        <f t="shared" si="88"/>
        <v>0</v>
      </c>
      <c r="Q297" s="72">
        <f t="shared" si="89"/>
        <v>0</v>
      </c>
      <c r="R297" s="75">
        <f>IFERROR(O297*'Fechamento fiscal'!AN9,"")</f>
        <v>0</v>
      </c>
      <c r="S297" s="75">
        <f>P297*'Gás fiscal'!H6</f>
        <v>0</v>
      </c>
      <c r="T297" s="104">
        <f>Q297*'Volumes de água'!$C$8</f>
        <v>0</v>
      </c>
      <c r="U297" s="181" t="s">
        <v>107</v>
      </c>
      <c r="V297" s="182"/>
      <c r="W297" s="183"/>
    </row>
    <row r="298" spans="1:23" x14ac:dyDescent="0.25">
      <c r="A298" s="42">
        <v>5</v>
      </c>
      <c r="B298" s="16" t="s">
        <v>122</v>
      </c>
      <c r="C298" s="16">
        <v>24</v>
      </c>
      <c r="D298" s="150">
        <v>0</v>
      </c>
      <c r="E298" s="150">
        <v>0</v>
      </c>
      <c r="F298" s="43">
        <f t="shared" si="82"/>
        <v>0</v>
      </c>
      <c r="G298" s="43">
        <f t="shared" si="83"/>
        <v>0</v>
      </c>
      <c r="H298" s="43">
        <f t="shared" si="84"/>
        <v>0</v>
      </c>
      <c r="I298" s="129">
        <v>1.3180000000000001</v>
      </c>
      <c r="J298" s="129">
        <v>61.87</v>
      </c>
      <c r="K298" s="129">
        <v>2.1999999999999999E-2</v>
      </c>
      <c r="L298" s="73">
        <f t="shared" si="85"/>
        <v>0</v>
      </c>
      <c r="M298" s="73">
        <f t="shared" si="86"/>
        <v>0</v>
      </c>
      <c r="N298" s="73">
        <f t="shared" si="87"/>
        <v>0</v>
      </c>
      <c r="O298" s="72">
        <f t="shared" si="81"/>
        <v>0</v>
      </c>
      <c r="P298" s="72">
        <f t="shared" si="88"/>
        <v>0</v>
      </c>
      <c r="Q298" s="72">
        <f t="shared" si="89"/>
        <v>0</v>
      </c>
      <c r="R298" s="75">
        <f>IFERROR(O298*'Fechamento fiscal'!AN10,"")</f>
        <v>0</v>
      </c>
      <c r="S298" s="75">
        <f>P298*'Gás fiscal'!H7</f>
        <v>0</v>
      </c>
      <c r="T298" s="104">
        <f>Q298*'Volumes de água'!$C$9</f>
        <v>0</v>
      </c>
      <c r="U298" s="181" t="s">
        <v>107</v>
      </c>
      <c r="V298" s="182"/>
      <c r="W298" s="183"/>
    </row>
    <row r="299" spans="1:23" x14ac:dyDescent="0.25">
      <c r="A299" s="42">
        <v>6</v>
      </c>
      <c r="B299" s="16" t="s">
        <v>122</v>
      </c>
      <c r="C299" s="16">
        <v>24</v>
      </c>
      <c r="D299" s="150">
        <v>0</v>
      </c>
      <c r="E299" s="150">
        <v>0</v>
      </c>
      <c r="F299" s="43">
        <f t="shared" si="82"/>
        <v>0</v>
      </c>
      <c r="G299" s="43">
        <f t="shared" si="83"/>
        <v>0</v>
      </c>
      <c r="H299" s="43">
        <f t="shared" si="84"/>
        <v>0</v>
      </c>
      <c r="I299" s="129">
        <v>1.3180000000000001</v>
      </c>
      <c r="J299" s="129">
        <v>61.87</v>
      </c>
      <c r="K299" s="129">
        <v>2.1999999999999999E-2</v>
      </c>
      <c r="L299" s="73">
        <f t="shared" si="85"/>
        <v>0</v>
      </c>
      <c r="M299" s="73">
        <f t="shared" si="86"/>
        <v>0</v>
      </c>
      <c r="N299" s="73">
        <f t="shared" si="87"/>
        <v>0</v>
      </c>
      <c r="O299" s="72">
        <f t="shared" si="81"/>
        <v>0</v>
      </c>
      <c r="P299" s="72">
        <f t="shared" si="88"/>
        <v>0</v>
      </c>
      <c r="Q299" s="72">
        <f t="shared" si="89"/>
        <v>0</v>
      </c>
      <c r="R299" s="75">
        <f>IFERROR(O299*'Fechamento fiscal'!AN11,"")</f>
        <v>0</v>
      </c>
      <c r="S299" s="75">
        <f>P299*'Gás fiscal'!H8</f>
        <v>0</v>
      </c>
      <c r="T299" s="104">
        <f>Q299*'Volumes de água'!$C$10</f>
        <v>0</v>
      </c>
      <c r="U299" s="181" t="s">
        <v>107</v>
      </c>
      <c r="V299" s="182"/>
      <c r="W299" s="183"/>
    </row>
    <row r="300" spans="1:23" x14ac:dyDescent="0.25">
      <c r="A300" s="42">
        <v>7</v>
      </c>
      <c r="B300" s="16" t="s">
        <v>122</v>
      </c>
      <c r="C300" s="16">
        <v>24</v>
      </c>
      <c r="D300" s="150">
        <v>0</v>
      </c>
      <c r="E300" s="150">
        <v>0</v>
      </c>
      <c r="F300" s="43">
        <f t="shared" si="82"/>
        <v>0</v>
      </c>
      <c r="G300" s="43">
        <f t="shared" si="83"/>
        <v>0</v>
      </c>
      <c r="H300" s="43">
        <f t="shared" si="84"/>
        <v>0</v>
      </c>
      <c r="I300" s="129">
        <v>1.3180000000000001</v>
      </c>
      <c r="J300" s="129">
        <v>61.87</v>
      </c>
      <c r="K300" s="129">
        <v>2.1999999999999999E-2</v>
      </c>
      <c r="L300" s="73">
        <f t="shared" si="85"/>
        <v>0</v>
      </c>
      <c r="M300" s="73">
        <f t="shared" si="86"/>
        <v>0</v>
      </c>
      <c r="N300" s="73">
        <f t="shared" si="87"/>
        <v>0</v>
      </c>
      <c r="O300" s="72">
        <f t="shared" si="81"/>
        <v>0</v>
      </c>
      <c r="P300" s="72">
        <f t="shared" si="88"/>
        <v>0</v>
      </c>
      <c r="Q300" s="72">
        <f t="shared" si="89"/>
        <v>0</v>
      </c>
      <c r="R300" s="75">
        <f>IFERROR(O300*'Fechamento fiscal'!AN12,"")</f>
        <v>0</v>
      </c>
      <c r="S300" s="75">
        <f>P300*'Gás fiscal'!H9</f>
        <v>0</v>
      </c>
      <c r="T300" s="104">
        <f>Q300*'Volumes de água'!$C$11</f>
        <v>0</v>
      </c>
      <c r="U300" s="181" t="s">
        <v>107</v>
      </c>
      <c r="V300" s="182"/>
      <c r="W300" s="183"/>
    </row>
    <row r="301" spans="1:23" x14ac:dyDescent="0.25">
      <c r="A301" s="42">
        <v>8</v>
      </c>
      <c r="B301" s="16" t="s">
        <v>122</v>
      </c>
      <c r="C301" s="16">
        <v>24</v>
      </c>
      <c r="D301" s="150">
        <v>0</v>
      </c>
      <c r="E301" s="150">
        <v>0</v>
      </c>
      <c r="F301" s="43">
        <f t="shared" si="82"/>
        <v>0</v>
      </c>
      <c r="G301" s="43">
        <f t="shared" si="83"/>
        <v>0</v>
      </c>
      <c r="H301" s="43">
        <f t="shared" si="84"/>
        <v>0</v>
      </c>
      <c r="I301" s="129">
        <v>1.3180000000000001</v>
      </c>
      <c r="J301" s="129">
        <v>61.87</v>
      </c>
      <c r="K301" s="129">
        <v>2.1999999999999999E-2</v>
      </c>
      <c r="L301" s="73">
        <f t="shared" si="85"/>
        <v>0</v>
      </c>
      <c r="M301" s="73">
        <f t="shared" si="86"/>
        <v>0</v>
      </c>
      <c r="N301" s="73">
        <f t="shared" si="87"/>
        <v>0</v>
      </c>
      <c r="O301" s="72">
        <f t="shared" si="81"/>
        <v>0</v>
      </c>
      <c r="P301" s="72">
        <f t="shared" si="88"/>
        <v>0</v>
      </c>
      <c r="Q301" s="72">
        <f t="shared" si="89"/>
        <v>0</v>
      </c>
      <c r="R301" s="75">
        <f>IFERROR(O301*'Fechamento fiscal'!AN13,"")</f>
        <v>0</v>
      </c>
      <c r="S301" s="75">
        <f>P301*'Gás fiscal'!H10</f>
        <v>0</v>
      </c>
      <c r="T301" s="104">
        <f>Q301*'Volumes de água'!$C$12</f>
        <v>0</v>
      </c>
      <c r="U301" s="181" t="s">
        <v>107</v>
      </c>
      <c r="V301" s="182"/>
      <c r="W301" s="183"/>
    </row>
    <row r="302" spans="1:23" x14ac:dyDescent="0.25">
      <c r="A302" s="42">
        <v>9</v>
      </c>
      <c r="B302" s="16" t="s">
        <v>122</v>
      </c>
      <c r="C302" s="16">
        <v>24</v>
      </c>
      <c r="D302" s="150">
        <v>0</v>
      </c>
      <c r="E302" s="150">
        <v>0</v>
      </c>
      <c r="F302" s="43">
        <f t="shared" si="82"/>
        <v>0</v>
      </c>
      <c r="G302" s="43">
        <f t="shared" si="83"/>
        <v>0</v>
      </c>
      <c r="H302" s="43">
        <f t="shared" si="84"/>
        <v>0</v>
      </c>
      <c r="I302" s="129">
        <v>1.3180000000000001</v>
      </c>
      <c r="J302" s="129">
        <v>61.87</v>
      </c>
      <c r="K302" s="129">
        <v>2.1999999999999999E-2</v>
      </c>
      <c r="L302" s="73">
        <f t="shared" si="85"/>
        <v>0</v>
      </c>
      <c r="M302" s="73">
        <f t="shared" si="86"/>
        <v>0</v>
      </c>
      <c r="N302" s="73">
        <f t="shared" si="87"/>
        <v>0</v>
      </c>
      <c r="O302" s="72">
        <f t="shared" si="81"/>
        <v>0</v>
      </c>
      <c r="P302" s="72">
        <f t="shared" si="88"/>
        <v>0</v>
      </c>
      <c r="Q302" s="72">
        <f t="shared" si="89"/>
        <v>0</v>
      </c>
      <c r="R302" s="75">
        <f>IFERROR(O302*'Fechamento fiscal'!AN14,"")</f>
        <v>0</v>
      </c>
      <c r="S302" s="75">
        <f>P302*'Gás fiscal'!H11</f>
        <v>0</v>
      </c>
      <c r="T302" s="104">
        <f>Q302*'Volumes de água'!$C$13</f>
        <v>0</v>
      </c>
      <c r="U302" s="181" t="s">
        <v>107</v>
      </c>
      <c r="V302" s="182"/>
      <c r="W302" s="183"/>
    </row>
    <row r="303" spans="1:23" x14ac:dyDescent="0.25">
      <c r="A303" s="42">
        <v>10</v>
      </c>
      <c r="B303" s="16" t="s">
        <v>122</v>
      </c>
      <c r="C303" s="16">
        <v>24</v>
      </c>
      <c r="D303" s="150">
        <v>0</v>
      </c>
      <c r="E303" s="150">
        <v>0</v>
      </c>
      <c r="F303" s="43">
        <f t="shared" si="82"/>
        <v>0</v>
      </c>
      <c r="G303" s="43">
        <f t="shared" si="83"/>
        <v>0</v>
      </c>
      <c r="H303" s="43">
        <f t="shared" si="84"/>
        <v>0</v>
      </c>
      <c r="I303" s="129">
        <v>1.3180000000000001</v>
      </c>
      <c r="J303" s="129">
        <v>61.87</v>
      </c>
      <c r="K303" s="129">
        <v>2.1999999999999999E-2</v>
      </c>
      <c r="L303" s="73">
        <f t="shared" si="85"/>
        <v>0</v>
      </c>
      <c r="M303" s="73">
        <f t="shared" si="86"/>
        <v>0</v>
      </c>
      <c r="N303" s="73">
        <f t="shared" si="87"/>
        <v>0</v>
      </c>
      <c r="O303" s="72">
        <f t="shared" si="81"/>
        <v>0</v>
      </c>
      <c r="P303" s="72">
        <f t="shared" si="88"/>
        <v>0</v>
      </c>
      <c r="Q303" s="72">
        <f t="shared" si="89"/>
        <v>0</v>
      </c>
      <c r="R303" s="75">
        <f>IFERROR(O303*'Fechamento fiscal'!AN15,"")</f>
        <v>0</v>
      </c>
      <c r="S303" s="75">
        <f>P303*'Gás fiscal'!H12</f>
        <v>0</v>
      </c>
      <c r="T303" s="104">
        <f>Q303*'Volumes de água'!$C$14</f>
        <v>0</v>
      </c>
      <c r="U303" s="181" t="s">
        <v>107</v>
      </c>
      <c r="V303" s="182"/>
      <c r="W303" s="183"/>
    </row>
    <row r="304" spans="1:23" x14ac:dyDescent="0.25">
      <c r="A304" s="42">
        <v>11</v>
      </c>
      <c r="B304" s="16" t="s">
        <v>122</v>
      </c>
      <c r="C304" s="16">
        <v>24</v>
      </c>
      <c r="D304" s="150">
        <v>0</v>
      </c>
      <c r="E304" s="150">
        <v>0</v>
      </c>
      <c r="F304" s="43">
        <f t="shared" si="82"/>
        <v>0</v>
      </c>
      <c r="G304" s="43">
        <f t="shared" si="83"/>
        <v>0</v>
      </c>
      <c r="H304" s="43">
        <f t="shared" si="84"/>
        <v>0</v>
      </c>
      <c r="I304" s="129">
        <v>1.3180000000000001</v>
      </c>
      <c r="J304" s="129">
        <v>61.87</v>
      </c>
      <c r="K304" s="129">
        <v>2.1999999999999999E-2</v>
      </c>
      <c r="L304" s="73">
        <f t="shared" si="85"/>
        <v>0</v>
      </c>
      <c r="M304" s="73">
        <f t="shared" si="86"/>
        <v>0</v>
      </c>
      <c r="N304" s="73">
        <f t="shared" si="87"/>
        <v>0</v>
      </c>
      <c r="O304" s="72">
        <f t="shared" si="81"/>
        <v>0</v>
      </c>
      <c r="P304" s="72">
        <f t="shared" si="88"/>
        <v>0</v>
      </c>
      <c r="Q304" s="72">
        <f t="shared" si="89"/>
        <v>0</v>
      </c>
      <c r="R304" s="75">
        <f>IFERROR(O304*'Fechamento fiscal'!AN16,"")</f>
        <v>0</v>
      </c>
      <c r="S304" s="75">
        <f>P304*'Gás fiscal'!H13</f>
        <v>0</v>
      </c>
      <c r="T304" s="104">
        <f>Q304*'Volumes de água'!$C$15</f>
        <v>0</v>
      </c>
      <c r="U304" s="181" t="s">
        <v>107</v>
      </c>
      <c r="V304" s="182"/>
      <c r="W304" s="183"/>
    </row>
    <row r="305" spans="1:23" x14ac:dyDescent="0.25">
      <c r="A305" s="42">
        <v>12</v>
      </c>
      <c r="B305" s="16" t="s">
        <v>122</v>
      </c>
      <c r="C305" s="16">
        <v>24</v>
      </c>
      <c r="D305" s="150">
        <v>0</v>
      </c>
      <c r="E305" s="150">
        <v>0</v>
      </c>
      <c r="F305" s="43">
        <f t="shared" si="82"/>
        <v>0</v>
      </c>
      <c r="G305" s="43">
        <f t="shared" si="83"/>
        <v>0</v>
      </c>
      <c r="H305" s="43">
        <f t="shared" si="84"/>
        <v>0</v>
      </c>
      <c r="I305" s="129">
        <v>1.3180000000000001</v>
      </c>
      <c r="J305" s="129">
        <v>61.87</v>
      </c>
      <c r="K305" s="129">
        <v>2.1999999999999999E-2</v>
      </c>
      <c r="L305" s="73">
        <f t="shared" si="85"/>
        <v>0</v>
      </c>
      <c r="M305" s="73">
        <f t="shared" si="86"/>
        <v>0</v>
      </c>
      <c r="N305" s="73">
        <f t="shared" si="87"/>
        <v>0</v>
      </c>
      <c r="O305" s="72">
        <f t="shared" si="81"/>
        <v>0</v>
      </c>
      <c r="P305" s="72">
        <f t="shared" si="88"/>
        <v>0</v>
      </c>
      <c r="Q305" s="72">
        <f t="shared" si="89"/>
        <v>0</v>
      </c>
      <c r="R305" s="75">
        <f>IFERROR(O305*'Fechamento fiscal'!AN17,"")</f>
        <v>0</v>
      </c>
      <c r="S305" s="75">
        <f>P305*'Gás fiscal'!H14</f>
        <v>0</v>
      </c>
      <c r="T305" s="104">
        <f>Q305*'Volumes de água'!$C$16</f>
        <v>0</v>
      </c>
      <c r="U305" s="181" t="s">
        <v>107</v>
      </c>
      <c r="V305" s="182"/>
      <c r="W305" s="183"/>
    </row>
    <row r="306" spans="1:23" x14ac:dyDescent="0.25">
      <c r="A306" s="42">
        <v>13</v>
      </c>
      <c r="B306" s="16" t="s">
        <v>122</v>
      </c>
      <c r="C306" s="16">
        <v>24</v>
      </c>
      <c r="D306" s="150">
        <v>0</v>
      </c>
      <c r="E306" s="150">
        <v>0</v>
      </c>
      <c r="F306" s="43">
        <f t="shared" si="82"/>
        <v>0</v>
      </c>
      <c r="G306" s="43">
        <f t="shared" si="83"/>
        <v>0</v>
      </c>
      <c r="H306" s="43">
        <f t="shared" si="84"/>
        <v>0</v>
      </c>
      <c r="I306" s="129">
        <v>1.3180000000000001</v>
      </c>
      <c r="J306" s="129">
        <v>61.87</v>
      </c>
      <c r="K306" s="129">
        <v>2.1999999999999999E-2</v>
      </c>
      <c r="L306" s="73">
        <f t="shared" si="85"/>
        <v>0</v>
      </c>
      <c r="M306" s="73">
        <f t="shared" si="86"/>
        <v>0</v>
      </c>
      <c r="N306" s="73">
        <f t="shared" si="87"/>
        <v>0</v>
      </c>
      <c r="O306" s="72">
        <f t="shared" si="81"/>
        <v>0</v>
      </c>
      <c r="P306" s="72">
        <f t="shared" si="88"/>
        <v>0</v>
      </c>
      <c r="Q306" s="72">
        <f t="shared" si="89"/>
        <v>0</v>
      </c>
      <c r="R306" s="75">
        <f>IFERROR(O306*'Fechamento fiscal'!AN18,"")</f>
        <v>0</v>
      </c>
      <c r="S306" s="75">
        <f>P306*'Gás fiscal'!H15</f>
        <v>0</v>
      </c>
      <c r="T306" s="104">
        <f>Q306*'Volumes de água'!$C$17</f>
        <v>0</v>
      </c>
      <c r="U306" s="181" t="s">
        <v>107</v>
      </c>
      <c r="V306" s="182"/>
      <c r="W306" s="183"/>
    </row>
    <row r="307" spans="1:23" x14ac:dyDescent="0.25">
      <c r="A307" s="42">
        <v>14</v>
      </c>
      <c r="B307" s="16" t="s">
        <v>122</v>
      </c>
      <c r="C307" s="16">
        <v>24</v>
      </c>
      <c r="D307" s="150">
        <v>0</v>
      </c>
      <c r="E307" s="150">
        <v>0</v>
      </c>
      <c r="F307" s="43">
        <f t="shared" si="82"/>
        <v>0</v>
      </c>
      <c r="G307" s="43">
        <f t="shared" si="83"/>
        <v>0</v>
      </c>
      <c r="H307" s="43">
        <f t="shared" si="84"/>
        <v>0</v>
      </c>
      <c r="I307" s="129">
        <v>1.3180000000000001</v>
      </c>
      <c r="J307" s="129">
        <v>61.87</v>
      </c>
      <c r="K307" s="129">
        <v>2.1999999999999999E-2</v>
      </c>
      <c r="L307" s="73">
        <f t="shared" si="85"/>
        <v>0</v>
      </c>
      <c r="M307" s="73">
        <f t="shared" si="86"/>
        <v>0</v>
      </c>
      <c r="N307" s="73">
        <f t="shared" si="87"/>
        <v>0</v>
      </c>
      <c r="O307" s="72">
        <f t="shared" si="81"/>
        <v>0</v>
      </c>
      <c r="P307" s="72">
        <f t="shared" si="88"/>
        <v>0</v>
      </c>
      <c r="Q307" s="72">
        <f t="shared" si="89"/>
        <v>0</v>
      </c>
      <c r="R307" s="75">
        <f>IFERROR(O307*'Fechamento fiscal'!AN19,"")</f>
        <v>0</v>
      </c>
      <c r="S307" s="75">
        <f>P307*'Gás fiscal'!H16</f>
        <v>0</v>
      </c>
      <c r="T307" s="104">
        <f>Q307*'Volumes de água'!$C$18</f>
        <v>0</v>
      </c>
      <c r="U307" s="181" t="s">
        <v>107</v>
      </c>
      <c r="V307" s="182"/>
      <c r="W307" s="183"/>
    </row>
    <row r="308" spans="1:23" x14ac:dyDescent="0.25">
      <c r="A308" s="42">
        <v>15</v>
      </c>
      <c r="B308" s="16" t="s">
        <v>122</v>
      </c>
      <c r="C308" s="16">
        <v>24</v>
      </c>
      <c r="D308" s="150">
        <v>0</v>
      </c>
      <c r="E308" s="150">
        <v>0</v>
      </c>
      <c r="F308" s="43">
        <f t="shared" si="82"/>
        <v>0</v>
      </c>
      <c r="G308" s="43">
        <f t="shared" si="83"/>
        <v>0</v>
      </c>
      <c r="H308" s="43">
        <f t="shared" si="84"/>
        <v>0</v>
      </c>
      <c r="I308" s="129">
        <v>1.3180000000000001</v>
      </c>
      <c r="J308" s="129">
        <v>61.87</v>
      </c>
      <c r="K308" s="129">
        <v>2.1999999999999999E-2</v>
      </c>
      <c r="L308" s="73">
        <f t="shared" si="85"/>
        <v>0</v>
      </c>
      <c r="M308" s="73">
        <f t="shared" si="86"/>
        <v>0</v>
      </c>
      <c r="N308" s="73">
        <f t="shared" si="87"/>
        <v>0</v>
      </c>
      <c r="O308" s="72">
        <f t="shared" si="81"/>
        <v>0</v>
      </c>
      <c r="P308" s="72">
        <f t="shared" si="88"/>
        <v>0</v>
      </c>
      <c r="Q308" s="72">
        <f t="shared" si="89"/>
        <v>0</v>
      </c>
      <c r="R308" s="75">
        <f>IFERROR(O308*'Fechamento fiscal'!AN20,"")</f>
        <v>0</v>
      </c>
      <c r="S308" s="75">
        <f>P308*'Gás fiscal'!H17</f>
        <v>0</v>
      </c>
      <c r="T308" s="104">
        <f>Q308*'Volumes de água'!$C$19</f>
        <v>0</v>
      </c>
      <c r="U308" s="181" t="s">
        <v>107</v>
      </c>
      <c r="V308" s="182"/>
      <c r="W308" s="183"/>
    </row>
    <row r="309" spans="1:23" x14ac:dyDescent="0.25">
      <c r="A309" s="42">
        <v>16</v>
      </c>
      <c r="B309" s="16" t="s">
        <v>122</v>
      </c>
      <c r="C309" s="16">
        <v>24</v>
      </c>
      <c r="D309" s="150">
        <v>0</v>
      </c>
      <c r="E309" s="150">
        <v>0</v>
      </c>
      <c r="F309" s="43">
        <f t="shared" si="82"/>
        <v>0</v>
      </c>
      <c r="G309" s="43">
        <f t="shared" si="83"/>
        <v>0</v>
      </c>
      <c r="H309" s="43">
        <f t="shared" si="84"/>
        <v>0</v>
      </c>
      <c r="I309" s="129">
        <v>1.3180000000000001</v>
      </c>
      <c r="J309" s="129">
        <v>61.87</v>
      </c>
      <c r="K309" s="129">
        <v>2.1999999999999999E-2</v>
      </c>
      <c r="L309" s="73">
        <f t="shared" si="85"/>
        <v>0</v>
      </c>
      <c r="M309" s="73">
        <f t="shared" si="86"/>
        <v>0</v>
      </c>
      <c r="N309" s="73">
        <f t="shared" si="87"/>
        <v>0</v>
      </c>
      <c r="O309" s="72">
        <f t="shared" si="81"/>
        <v>0</v>
      </c>
      <c r="P309" s="72">
        <f t="shared" si="88"/>
        <v>0</v>
      </c>
      <c r="Q309" s="72">
        <f t="shared" si="89"/>
        <v>0</v>
      </c>
      <c r="R309" s="75">
        <f>IFERROR(O309*'Fechamento fiscal'!AN21,"")</f>
        <v>0</v>
      </c>
      <c r="S309" s="75">
        <f>P309*'Gás fiscal'!H18</f>
        <v>0</v>
      </c>
      <c r="T309" s="104">
        <f>Q309*'Volumes de água'!$C$20</f>
        <v>0</v>
      </c>
      <c r="U309" s="181" t="s">
        <v>107</v>
      </c>
      <c r="V309" s="182"/>
      <c r="W309" s="183"/>
    </row>
    <row r="310" spans="1:23" x14ac:dyDescent="0.25">
      <c r="A310" s="42">
        <v>17</v>
      </c>
      <c r="B310" s="16" t="s">
        <v>122</v>
      </c>
      <c r="C310" s="16">
        <v>24</v>
      </c>
      <c r="D310" s="150">
        <v>0</v>
      </c>
      <c r="E310" s="150">
        <v>0</v>
      </c>
      <c r="F310" s="43">
        <f t="shared" si="82"/>
        <v>0</v>
      </c>
      <c r="G310" s="43">
        <f t="shared" si="83"/>
        <v>0</v>
      </c>
      <c r="H310" s="43">
        <f t="shared" si="84"/>
        <v>0</v>
      </c>
      <c r="I310" s="129">
        <v>1.3180000000000001</v>
      </c>
      <c r="J310" s="129">
        <v>61.87</v>
      </c>
      <c r="K310" s="129">
        <v>2.1999999999999999E-2</v>
      </c>
      <c r="L310" s="73">
        <f t="shared" si="85"/>
        <v>0</v>
      </c>
      <c r="M310" s="73">
        <f t="shared" si="86"/>
        <v>0</v>
      </c>
      <c r="N310" s="73">
        <f t="shared" si="87"/>
        <v>0</v>
      </c>
      <c r="O310" s="72">
        <f t="shared" si="81"/>
        <v>0</v>
      </c>
      <c r="P310" s="72">
        <f t="shared" si="88"/>
        <v>0</v>
      </c>
      <c r="Q310" s="72">
        <f t="shared" si="89"/>
        <v>0</v>
      </c>
      <c r="R310" s="75">
        <f>IFERROR(O310*'Fechamento fiscal'!AN22,"")</f>
        <v>0</v>
      </c>
      <c r="S310" s="75">
        <f>P310*'Gás fiscal'!H19</f>
        <v>0</v>
      </c>
      <c r="T310" s="104">
        <f>Q310*'Volumes de água'!$C$21</f>
        <v>0</v>
      </c>
      <c r="U310" s="181" t="s">
        <v>110</v>
      </c>
      <c r="V310" s="182"/>
      <c r="W310" s="183"/>
    </row>
    <row r="311" spans="1:23" x14ac:dyDescent="0.25">
      <c r="A311" s="42">
        <v>18</v>
      </c>
      <c r="B311" s="16" t="s">
        <v>122</v>
      </c>
      <c r="C311" s="16">
        <v>24</v>
      </c>
      <c r="D311" s="150">
        <v>0</v>
      </c>
      <c r="E311" s="150">
        <v>0</v>
      </c>
      <c r="F311" s="43">
        <f t="shared" si="82"/>
        <v>0</v>
      </c>
      <c r="G311" s="43">
        <f t="shared" si="83"/>
        <v>0</v>
      </c>
      <c r="H311" s="43">
        <f t="shared" si="84"/>
        <v>0</v>
      </c>
      <c r="I311" s="129">
        <v>1.3180000000000001</v>
      </c>
      <c r="J311" s="129">
        <v>61.87</v>
      </c>
      <c r="K311" s="129">
        <v>2.1999999999999999E-2</v>
      </c>
      <c r="L311" s="73">
        <f t="shared" si="85"/>
        <v>0</v>
      </c>
      <c r="M311" s="73">
        <f t="shared" si="86"/>
        <v>0</v>
      </c>
      <c r="N311" s="73">
        <f t="shared" si="87"/>
        <v>0</v>
      </c>
      <c r="O311" s="72">
        <f t="shared" si="81"/>
        <v>0</v>
      </c>
      <c r="P311" s="72">
        <f t="shared" si="88"/>
        <v>0</v>
      </c>
      <c r="Q311" s="72">
        <f t="shared" si="89"/>
        <v>0</v>
      </c>
      <c r="R311" s="75">
        <f>IFERROR(O311*'Fechamento fiscal'!AN23,"")</f>
        <v>0</v>
      </c>
      <c r="S311" s="75">
        <f>P311*'Gás fiscal'!H20</f>
        <v>0</v>
      </c>
      <c r="T311" s="104">
        <f>Q311*'Volumes de água'!$C$22</f>
        <v>0</v>
      </c>
      <c r="U311" s="181" t="s">
        <v>110</v>
      </c>
      <c r="V311" s="182"/>
      <c r="W311" s="183"/>
    </row>
    <row r="312" spans="1:23" x14ac:dyDescent="0.25">
      <c r="A312" s="42">
        <v>19</v>
      </c>
      <c r="B312" s="16" t="s">
        <v>122</v>
      </c>
      <c r="C312" s="16">
        <v>24</v>
      </c>
      <c r="D312" s="150">
        <v>0</v>
      </c>
      <c r="E312" s="150">
        <v>0</v>
      </c>
      <c r="F312" s="43">
        <f t="shared" si="82"/>
        <v>0</v>
      </c>
      <c r="G312" s="43">
        <f t="shared" si="83"/>
        <v>0</v>
      </c>
      <c r="H312" s="43">
        <f t="shared" si="84"/>
        <v>0</v>
      </c>
      <c r="I312" s="129">
        <v>1.3180000000000001</v>
      </c>
      <c r="J312" s="129">
        <v>61.87</v>
      </c>
      <c r="K312" s="129">
        <v>2.1999999999999999E-2</v>
      </c>
      <c r="L312" s="73">
        <f t="shared" si="85"/>
        <v>0</v>
      </c>
      <c r="M312" s="73">
        <f t="shared" si="86"/>
        <v>0</v>
      </c>
      <c r="N312" s="73">
        <f t="shared" si="87"/>
        <v>0</v>
      </c>
      <c r="O312" s="72">
        <f t="shared" si="81"/>
        <v>0</v>
      </c>
      <c r="P312" s="72">
        <f t="shared" si="88"/>
        <v>0</v>
      </c>
      <c r="Q312" s="72">
        <f t="shared" si="89"/>
        <v>0</v>
      </c>
      <c r="R312" s="75">
        <f>IFERROR(O312*'Fechamento fiscal'!AN24,"")</f>
        <v>0</v>
      </c>
      <c r="S312" s="75">
        <f>P312*'Gás fiscal'!H21</f>
        <v>0</v>
      </c>
      <c r="T312" s="104">
        <f>Q312*'Volumes de água'!$C$23</f>
        <v>0</v>
      </c>
      <c r="U312" s="181" t="s">
        <v>110</v>
      </c>
      <c r="V312" s="182"/>
      <c r="W312" s="183"/>
    </row>
    <row r="313" spans="1:23" x14ac:dyDescent="0.25">
      <c r="A313" s="42">
        <v>20</v>
      </c>
      <c r="B313" s="16" t="s">
        <v>122</v>
      </c>
      <c r="C313" s="16">
        <v>24</v>
      </c>
      <c r="D313" s="150">
        <v>0</v>
      </c>
      <c r="E313" s="150">
        <v>0</v>
      </c>
      <c r="F313" s="43">
        <f t="shared" si="82"/>
        <v>0</v>
      </c>
      <c r="G313" s="43">
        <f t="shared" si="83"/>
        <v>0</v>
      </c>
      <c r="H313" s="43">
        <f t="shared" si="84"/>
        <v>0</v>
      </c>
      <c r="I313" s="129">
        <v>1.3180000000000001</v>
      </c>
      <c r="J313" s="129">
        <v>61.87</v>
      </c>
      <c r="K313" s="129">
        <v>2.1999999999999999E-2</v>
      </c>
      <c r="L313" s="73">
        <f t="shared" si="85"/>
        <v>0</v>
      </c>
      <c r="M313" s="73">
        <f t="shared" si="86"/>
        <v>0</v>
      </c>
      <c r="N313" s="73">
        <f t="shared" si="87"/>
        <v>0</v>
      </c>
      <c r="O313" s="72">
        <f t="shared" si="81"/>
        <v>0</v>
      </c>
      <c r="P313" s="72">
        <f t="shared" si="88"/>
        <v>0</v>
      </c>
      <c r="Q313" s="72">
        <f t="shared" si="89"/>
        <v>0</v>
      </c>
      <c r="R313" s="75">
        <f>IFERROR(O313*'Fechamento fiscal'!AN25,"")</f>
        <v>0</v>
      </c>
      <c r="S313" s="75">
        <f>P313*'Gás fiscal'!H22</f>
        <v>0</v>
      </c>
      <c r="T313" s="104">
        <f>Q313*'Volumes de água'!$C$24</f>
        <v>0</v>
      </c>
      <c r="U313" s="181" t="s">
        <v>110</v>
      </c>
      <c r="V313" s="182"/>
      <c r="W313" s="183"/>
    </row>
    <row r="314" spans="1:23" x14ac:dyDescent="0.25">
      <c r="A314" s="42">
        <v>21</v>
      </c>
      <c r="B314" s="16" t="s">
        <v>122</v>
      </c>
      <c r="C314" s="16">
        <v>24</v>
      </c>
      <c r="D314" s="150">
        <v>0</v>
      </c>
      <c r="E314" s="150">
        <v>0</v>
      </c>
      <c r="F314" s="43">
        <f t="shared" si="82"/>
        <v>0</v>
      </c>
      <c r="G314" s="43">
        <f t="shared" si="83"/>
        <v>0</v>
      </c>
      <c r="H314" s="43">
        <f t="shared" si="84"/>
        <v>0</v>
      </c>
      <c r="I314" s="129">
        <v>1.3180000000000001</v>
      </c>
      <c r="J314" s="129">
        <v>61.87</v>
      </c>
      <c r="K314" s="129">
        <v>2.1999999999999999E-2</v>
      </c>
      <c r="L314" s="73">
        <f t="shared" si="85"/>
        <v>0</v>
      </c>
      <c r="M314" s="73">
        <f t="shared" si="86"/>
        <v>0</v>
      </c>
      <c r="N314" s="73">
        <f t="shared" si="87"/>
        <v>0</v>
      </c>
      <c r="O314" s="72">
        <f t="shared" si="81"/>
        <v>0</v>
      </c>
      <c r="P314" s="72">
        <f t="shared" si="88"/>
        <v>0</v>
      </c>
      <c r="Q314" s="72">
        <f t="shared" si="89"/>
        <v>0</v>
      </c>
      <c r="R314" s="75">
        <f>IFERROR(O314*'Fechamento fiscal'!AN26,"")</f>
        <v>0</v>
      </c>
      <c r="S314" s="75">
        <f>P314*'Gás fiscal'!H23</f>
        <v>0</v>
      </c>
      <c r="T314" s="104">
        <f>Q314*'Volumes de água'!$C$25</f>
        <v>0</v>
      </c>
      <c r="U314" s="181" t="s">
        <v>110</v>
      </c>
      <c r="V314" s="182"/>
      <c r="W314" s="183"/>
    </row>
    <row r="315" spans="1:23" x14ac:dyDescent="0.25">
      <c r="A315" s="42">
        <v>22</v>
      </c>
      <c r="B315" s="16" t="s">
        <v>122</v>
      </c>
      <c r="C315" s="16">
        <v>24</v>
      </c>
      <c r="D315" s="150">
        <v>0</v>
      </c>
      <c r="E315" s="150">
        <v>0</v>
      </c>
      <c r="F315" s="43">
        <f t="shared" si="82"/>
        <v>0</v>
      </c>
      <c r="G315" s="43">
        <f t="shared" si="83"/>
        <v>0</v>
      </c>
      <c r="H315" s="43">
        <f t="shared" si="84"/>
        <v>0</v>
      </c>
      <c r="I315" s="129">
        <v>1.3180000000000001</v>
      </c>
      <c r="J315" s="129">
        <v>61.87</v>
      </c>
      <c r="K315" s="129">
        <v>2.1999999999999999E-2</v>
      </c>
      <c r="L315" s="73">
        <f t="shared" si="85"/>
        <v>0</v>
      </c>
      <c r="M315" s="73">
        <f t="shared" si="86"/>
        <v>0</v>
      </c>
      <c r="N315" s="73">
        <f t="shared" si="87"/>
        <v>0</v>
      </c>
      <c r="O315" s="72">
        <f t="shared" si="81"/>
        <v>0</v>
      </c>
      <c r="P315" s="72">
        <f t="shared" si="88"/>
        <v>0</v>
      </c>
      <c r="Q315" s="72">
        <f t="shared" si="89"/>
        <v>0</v>
      </c>
      <c r="R315" s="75">
        <f>IFERROR(O315*'Fechamento fiscal'!AN27,"")</f>
        <v>0</v>
      </c>
      <c r="S315" s="75">
        <f>P315*'Gás fiscal'!H24</f>
        <v>0</v>
      </c>
      <c r="T315" s="104">
        <f>Q315*'Volumes de água'!$C$26</f>
        <v>0</v>
      </c>
      <c r="U315" s="181" t="s">
        <v>110</v>
      </c>
      <c r="V315" s="182"/>
      <c r="W315" s="183"/>
    </row>
    <row r="316" spans="1:23" x14ac:dyDescent="0.25">
      <c r="A316" s="42">
        <v>23</v>
      </c>
      <c r="B316" s="16" t="s">
        <v>122</v>
      </c>
      <c r="C316" s="16">
        <v>24</v>
      </c>
      <c r="D316" s="150">
        <v>0</v>
      </c>
      <c r="E316" s="150">
        <v>0</v>
      </c>
      <c r="F316" s="43">
        <f t="shared" si="82"/>
        <v>0</v>
      </c>
      <c r="G316" s="43">
        <f t="shared" si="83"/>
        <v>0</v>
      </c>
      <c r="H316" s="43">
        <f t="shared" si="84"/>
        <v>0</v>
      </c>
      <c r="I316" s="129">
        <v>1.3180000000000001</v>
      </c>
      <c r="J316" s="129">
        <v>61.87</v>
      </c>
      <c r="K316" s="129">
        <v>2.1999999999999999E-2</v>
      </c>
      <c r="L316" s="73">
        <f t="shared" si="85"/>
        <v>0</v>
      </c>
      <c r="M316" s="73">
        <f t="shared" si="86"/>
        <v>0</v>
      </c>
      <c r="N316" s="73">
        <f t="shared" si="87"/>
        <v>0</v>
      </c>
      <c r="O316" s="72">
        <f t="shared" si="81"/>
        <v>0</v>
      </c>
      <c r="P316" s="72">
        <f t="shared" si="88"/>
        <v>0</v>
      </c>
      <c r="Q316" s="72">
        <f t="shared" si="89"/>
        <v>0</v>
      </c>
      <c r="R316" s="75">
        <f>IFERROR(O316*'Fechamento fiscal'!AN28,"")</f>
        <v>0</v>
      </c>
      <c r="S316" s="75">
        <f>P316*'Gás fiscal'!H25</f>
        <v>0</v>
      </c>
      <c r="T316" s="104">
        <f>Q316*'Volumes de água'!$C$27</f>
        <v>0</v>
      </c>
      <c r="U316" s="181" t="s">
        <v>110</v>
      </c>
      <c r="V316" s="182"/>
      <c r="W316" s="183"/>
    </row>
    <row r="317" spans="1:23" x14ac:dyDescent="0.25">
      <c r="A317" s="42">
        <v>24</v>
      </c>
      <c r="B317" s="16" t="s">
        <v>122</v>
      </c>
      <c r="C317" s="16">
        <v>24</v>
      </c>
      <c r="D317" s="150">
        <v>0</v>
      </c>
      <c r="E317" s="150">
        <v>0</v>
      </c>
      <c r="F317" s="43">
        <f t="shared" si="82"/>
        <v>0</v>
      </c>
      <c r="G317" s="43">
        <f t="shared" si="83"/>
        <v>0</v>
      </c>
      <c r="H317" s="43">
        <f t="shared" si="84"/>
        <v>0</v>
      </c>
      <c r="I317" s="129">
        <v>1.3180000000000001</v>
      </c>
      <c r="J317" s="129">
        <v>61.87</v>
      </c>
      <c r="K317" s="129">
        <v>2.1999999999999999E-2</v>
      </c>
      <c r="L317" s="73">
        <f t="shared" si="85"/>
        <v>0</v>
      </c>
      <c r="M317" s="73">
        <f t="shared" si="86"/>
        <v>0</v>
      </c>
      <c r="N317" s="73">
        <f t="shared" si="87"/>
        <v>0</v>
      </c>
      <c r="O317" s="72">
        <f t="shared" si="81"/>
        <v>0</v>
      </c>
      <c r="P317" s="72">
        <f t="shared" si="88"/>
        <v>0</v>
      </c>
      <c r="Q317" s="72">
        <f t="shared" si="89"/>
        <v>0</v>
      </c>
      <c r="R317" s="75">
        <f>IFERROR(O317*'Fechamento fiscal'!AN29,"")</f>
        <v>0</v>
      </c>
      <c r="S317" s="75">
        <f>P317*'Gás fiscal'!H26</f>
        <v>0</v>
      </c>
      <c r="T317" s="104">
        <f>Q317*'Volumes de água'!$C$28</f>
        <v>0</v>
      </c>
      <c r="U317" s="181" t="s">
        <v>110</v>
      </c>
      <c r="V317" s="182"/>
      <c r="W317" s="183"/>
    </row>
    <row r="318" spans="1:23" x14ac:dyDescent="0.25">
      <c r="A318" s="42">
        <v>25</v>
      </c>
      <c r="B318" s="16" t="s">
        <v>122</v>
      </c>
      <c r="C318" s="16">
        <v>24</v>
      </c>
      <c r="D318" s="150">
        <v>0</v>
      </c>
      <c r="E318" s="150">
        <v>0</v>
      </c>
      <c r="F318" s="43">
        <f t="shared" si="82"/>
        <v>0</v>
      </c>
      <c r="G318" s="43">
        <f t="shared" si="83"/>
        <v>0</v>
      </c>
      <c r="H318" s="43">
        <f t="shared" si="84"/>
        <v>0</v>
      </c>
      <c r="I318" s="129">
        <v>1.3180000000000001</v>
      </c>
      <c r="J318" s="129">
        <v>61.87</v>
      </c>
      <c r="K318" s="129">
        <v>2.1999999999999999E-2</v>
      </c>
      <c r="L318" s="73">
        <f t="shared" si="85"/>
        <v>0</v>
      </c>
      <c r="M318" s="73">
        <f t="shared" si="86"/>
        <v>0</v>
      </c>
      <c r="N318" s="73">
        <f t="shared" si="87"/>
        <v>0</v>
      </c>
      <c r="O318" s="72">
        <f t="shared" si="81"/>
        <v>0</v>
      </c>
      <c r="P318" s="72">
        <f t="shared" si="88"/>
        <v>0</v>
      </c>
      <c r="Q318" s="72">
        <f t="shared" si="89"/>
        <v>0</v>
      </c>
      <c r="R318" s="75">
        <f>IFERROR(O318*'Fechamento fiscal'!AN30,"")</f>
        <v>0</v>
      </c>
      <c r="S318" s="75">
        <f>P318*'Gás fiscal'!H27</f>
        <v>0</v>
      </c>
      <c r="T318" s="104">
        <f>Q318*'Volumes de água'!$C$29</f>
        <v>0</v>
      </c>
      <c r="U318" s="181" t="s">
        <v>110</v>
      </c>
      <c r="V318" s="182"/>
      <c r="W318" s="183"/>
    </row>
    <row r="319" spans="1:23" x14ac:dyDescent="0.25">
      <c r="A319" s="42">
        <v>26</v>
      </c>
      <c r="B319" s="16" t="s">
        <v>122</v>
      </c>
      <c r="C319" s="16">
        <v>24</v>
      </c>
      <c r="D319" s="150">
        <v>0</v>
      </c>
      <c r="E319" s="150">
        <v>0</v>
      </c>
      <c r="F319" s="43">
        <f t="shared" si="82"/>
        <v>0</v>
      </c>
      <c r="G319" s="43">
        <f t="shared" si="83"/>
        <v>0</v>
      </c>
      <c r="H319" s="43">
        <f t="shared" si="84"/>
        <v>0</v>
      </c>
      <c r="I319" s="129">
        <v>1.3180000000000001</v>
      </c>
      <c r="J319" s="129">
        <v>61.87</v>
      </c>
      <c r="K319" s="129">
        <v>2.1999999999999999E-2</v>
      </c>
      <c r="L319" s="73">
        <f t="shared" si="85"/>
        <v>0</v>
      </c>
      <c r="M319" s="73">
        <f t="shared" si="86"/>
        <v>0</v>
      </c>
      <c r="N319" s="73">
        <f t="shared" si="87"/>
        <v>0</v>
      </c>
      <c r="O319" s="72">
        <f t="shared" si="81"/>
        <v>0</v>
      </c>
      <c r="P319" s="72">
        <f t="shared" si="88"/>
        <v>0</v>
      </c>
      <c r="Q319" s="72">
        <f t="shared" si="89"/>
        <v>0</v>
      </c>
      <c r="R319" s="75">
        <f>IFERROR(O319*'Fechamento fiscal'!AN31,"")</f>
        <v>0</v>
      </c>
      <c r="S319" s="75">
        <f>P319*'Gás fiscal'!H28</f>
        <v>0</v>
      </c>
      <c r="T319" s="104">
        <f>Q319*'Volumes de água'!$C$30</f>
        <v>0</v>
      </c>
      <c r="U319" s="181" t="s">
        <v>110</v>
      </c>
      <c r="V319" s="182"/>
      <c r="W319" s="183"/>
    </row>
    <row r="320" spans="1:23" x14ac:dyDescent="0.25">
      <c r="A320" s="42">
        <v>27</v>
      </c>
      <c r="B320" s="16" t="s">
        <v>122</v>
      </c>
      <c r="C320" s="16">
        <v>24</v>
      </c>
      <c r="D320" s="150">
        <v>0</v>
      </c>
      <c r="E320" s="150">
        <v>0</v>
      </c>
      <c r="F320" s="43">
        <f t="shared" si="82"/>
        <v>0</v>
      </c>
      <c r="G320" s="43">
        <f t="shared" si="83"/>
        <v>0</v>
      </c>
      <c r="H320" s="43">
        <f t="shared" si="84"/>
        <v>0</v>
      </c>
      <c r="I320" s="129">
        <v>1.3180000000000001</v>
      </c>
      <c r="J320" s="129">
        <v>61.87</v>
      </c>
      <c r="K320" s="129">
        <v>2.1999999999999999E-2</v>
      </c>
      <c r="L320" s="73">
        <f t="shared" si="85"/>
        <v>0</v>
      </c>
      <c r="M320" s="73">
        <f t="shared" si="86"/>
        <v>0</v>
      </c>
      <c r="N320" s="73">
        <f t="shared" si="87"/>
        <v>0</v>
      </c>
      <c r="O320" s="72">
        <f t="shared" si="81"/>
        <v>0</v>
      </c>
      <c r="P320" s="72">
        <f t="shared" si="88"/>
        <v>0</v>
      </c>
      <c r="Q320" s="72">
        <f t="shared" si="89"/>
        <v>0</v>
      </c>
      <c r="R320" s="75">
        <f>IFERROR(O320*'Fechamento fiscal'!AN32,"")</f>
        <v>0</v>
      </c>
      <c r="S320" s="75">
        <f>P320*'Gás fiscal'!H29</f>
        <v>0</v>
      </c>
      <c r="T320" s="104">
        <f>Q320*'Volumes de água'!$C$31</f>
        <v>0</v>
      </c>
      <c r="U320" s="181" t="s">
        <v>110</v>
      </c>
      <c r="V320" s="182"/>
      <c r="W320" s="183"/>
    </row>
    <row r="321" spans="1:23" x14ac:dyDescent="0.25">
      <c r="A321" s="42">
        <v>28</v>
      </c>
      <c r="B321" s="16" t="s">
        <v>122</v>
      </c>
      <c r="C321" s="16">
        <v>24</v>
      </c>
      <c r="D321" s="150">
        <v>0</v>
      </c>
      <c r="E321" s="150">
        <v>0</v>
      </c>
      <c r="F321" s="43">
        <f t="shared" si="82"/>
        <v>0</v>
      </c>
      <c r="G321" s="43">
        <f t="shared" si="83"/>
        <v>0</v>
      </c>
      <c r="H321" s="43">
        <f t="shared" si="84"/>
        <v>0</v>
      </c>
      <c r="I321" s="129">
        <v>1.3180000000000001</v>
      </c>
      <c r="J321" s="129">
        <v>61.87</v>
      </c>
      <c r="K321" s="129">
        <v>2.1999999999999999E-2</v>
      </c>
      <c r="L321" s="73">
        <f t="shared" si="85"/>
        <v>0</v>
      </c>
      <c r="M321" s="73">
        <f t="shared" si="86"/>
        <v>0</v>
      </c>
      <c r="N321" s="73">
        <f t="shared" si="87"/>
        <v>0</v>
      </c>
      <c r="O321" s="72">
        <f t="shared" si="81"/>
        <v>0</v>
      </c>
      <c r="P321" s="72">
        <f t="shared" si="88"/>
        <v>0</v>
      </c>
      <c r="Q321" s="72">
        <f t="shared" si="89"/>
        <v>0</v>
      </c>
      <c r="R321" s="75">
        <f>IFERROR(O321*'Fechamento fiscal'!AN33,"")</f>
        <v>0</v>
      </c>
      <c r="S321" s="75">
        <f>P321*'Gás fiscal'!H30</f>
        <v>0</v>
      </c>
      <c r="T321" s="104">
        <f>Q321*'Volumes de água'!$C$32</f>
        <v>0</v>
      </c>
      <c r="U321" s="181" t="s">
        <v>110</v>
      </c>
      <c r="V321" s="182"/>
      <c r="W321" s="183"/>
    </row>
    <row r="322" spans="1:23" x14ac:dyDescent="0.25">
      <c r="A322" s="42">
        <v>29</v>
      </c>
      <c r="B322" s="16" t="s">
        <v>122</v>
      </c>
      <c r="C322" s="16">
        <v>24</v>
      </c>
      <c r="D322" s="150">
        <v>0</v>
      </c>
      <c r="E322" s="150">
        <v>0</v>
      </c>
      <c r="F322" s="43">
        <f t="shared" si="82"/>
        <v>0</v>
      </c>
      <c r="G322" s="43">
        <f t="shared" si="83"/>
        <v>0</v>
      </c>
      <c r="H322" s="43">
        <f t="shared" si="84"/>
        <v>0</v>
      </c>
      <c r="I322" s="129">
        <v>1.3180000000000001</v>
      </c>
      <c r="J322" s="129">
        <v>61.87</v>
      </c>
      <c r="K322" s="129">
        <v>2.1999999999999999E-2</v>
      </c>
      <c r="L322" s="73">
        <f t="shared" si="85"/>
        <v>0</v>
      </c>
      <c r="M322" s="73">
        <f t="shared" si="86"/>
        <v>0</v>
      </c>
      <c r="N322" s="73">
        <f t="shared" si="87"/>
        <v>0</v>
      </c>
      <c r="O322" s="72">
        <f t="shared" si="81"/>
        <v>0</v>
      </c>
      <c r="P322" s="72">
        <f t="shared" si="88"/>
        <v>0</v>
      </c>
      <c r="Q322" s="72">
        <f t="shared" si="89"/>
        <v>0</v>
      </c>
      <c r="R322" s="75">
        <f>IFERROR(O322*'Fechamento fiscal'!AN34,"")</f>
        <v>0</v>
      </c>
      <c r="S322" s="75">
        <f>P322*'Gás fiscal'!H31</f>
        <v>0</v>
      </c>
      <c r="T322" s="104">
        <f>Q322*'Volumes de água'!$C$33</f>
        <v>0</v>
      </c>
      <c r="U322" s="181" t="s">
        <v>110</v>
      </c>
      <c r="V322" s="182"/>
      <c r="W322" s="183"/>
    </row>
    <row r="323" spans="1:23" x14ac:dyDescent="0.25">
      <c r="A323" s="42">
        <v>30</v>
      </c>
      <c r="B323" s="16" t="s">
        <v>122</v>
      </c>
      <c r="C323" s="16">
        <v>24</v>
      </c>
      <c r="D323" s="150">
        <v>0</v>
      </c>
      <c r="E323" s="150">
        <v>0</v>
      </c>
      <c r="F323" s="43">
        <f t="shared" si="82"/>
        <v>0</v>
      </c>
      <c r="G323" s="43">
        <f t="shared" si="83"/>
        <v>0</v>
      </c>
      <c r="H323" s="43">
        <f t="shared" si="84"/>
        <v>0</v>
      </c>
      <c r="I323" s="129">
        <v>1.3180000000000001</v>
      </c>
      <c r="J323" s="129">
        <v>61.87</v>
      </c>
      <c r="K323" s="129">
        <v>2.1999999999999999E-2</v>
      </c>
      <c r="L323" s="73">
        <f t="shared" si="85"/>
        <v>0</v>
      </c>
      <c r="M323" s="73">
        <f t="shared" si="86"/>
        <v>0</v>
      </c>
      <c r="N323" s="73">
        <f t="shared" si="87"/>
        <v>0</v>
      </c>
      <c r="O323" s="72">
        <f t="shared" si="81"/>
        <v>0</v>
      </c>
      <c r="P323" s="72">
        <f t="shared" si="88"/>
        <v>0</v>
      </c>
      <c r="Q323" s="72">
        <f t="shared" si="89"/>
        <v>0</v>
      </c>
      <c r="R323" s="75">
        <f>IFERROR(O323*'Fechamento fiscal'!AN35,"")</f>
        <v>0</v>
      </c>
      <c r="S323" s="75">
        <f>P323*'Gás fiscal'!H32</f>
        <v>0</v>
      </c>
      <c r="T323" s="104">
        <f>Q323*'Volumes de água'!$C$34</f>
        <v>0</v>
      </c>
      <c r="U323" s="181" t="s">
        <v>110</v>
      </c>
      <c r="V323" s="182"/>
      <c r="W323" s="183"/>
    </row>
    <row r="324" spans="1:23" x14ac:dyDescent="0.25">
      <c r="A324" s="42">
        <v>31</v>
      </c>
      <c r="B324" s="16" t="s">
        <v>122</v>
      </c>
      <c r="C324" s="16">
        <v>24</v>
      </c>
      <c r="D324" s="150">
        <v>0</v>
      </c>
      <c r="E324" s="150">
        <v>0</v>
      </c>
      <c r="F324" s="43">
        <f>IF(OR(C324="",E324=""),0,IF(E324&gt;C324,E324,E324/C324*24))</f>
        <v>0</v>
      </c>
      <c r="G324" s="43">
        <f>IF(OR(C324="",D324=""),0,IF(D324&gt;C324,D324,D324/C324*24))</f>
        <v>0</v>
      </c>
      <c r="H324" s="43">
        <f>IF(OR(C324="",D324=""),0,IF(D324&gt;C324,D324,D324/C324*24))</f>
        <v>0</v>
      </c>
      <c r="I324" s="129">
        <v>1.3180000000000001</v>
      </c>
      <c r="J324" s="129">
        <v>61.87</v>
      </c>
      <c r="K324" s="129">
        <v>2.1999999999999999E-2</v>
      </c>
      <c r="L324" s="73">
        <f>I324*(G324/C324)</f>
        <v>0</v>
      </c>
      <c r="M324" s="73">
        <f>J324*(F324/C324)</f>
        <v>0</v>
      </c>
      <c r="N324" s="73">
        <f>K324*(H324/C324)</f>
        <v>0</v>
      </c>
      <c r="O324" s="72">
        <f t="shared" si="81"/>
        <v>0</v>
      </c>
      <c r="P324" s="72">
        <f t="shared" si="88"/>
        <v>0</v>
      </c>
      <c r="Q324" s="72">
        <f t="shared" si="89"/>
        <v>0</v>
      </c>
      <c r="R324" s="75">
        <f>IFERROR(O324*'Fechamento fiscal'!AN36,"")</f>
        <v>0</v>
      </c>
      <c r="S324" s="75">
        <f>P324*'Gás fiscal'!H33</f>
        <v>0</v>
      </c>
      <c r="T324" s="104">
        <f>Q324*'Volumes de água'!$C$35</f>
        <v>0</v>
      </c>
      <c r="U324" s="181" t="s">
        <v>110</v>
      </c>
      <c r="V324" s="182"/>
      <c r="W324" s="183"/>
    </row>
    <row r="325" spans="1:23" x14ac:dyDescent="0.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</row>
    <row r="326" spans="1:23" x14ac:dyDescent="0.25">
      <c r="A326" s="42">
        <v>1</v>
      </c>
      <c r="B326" s="16" t="s">
        <v>123</v>
      </c>
      <c r="C326" s="16">
        <v>24</v>
      </c>
      <c r="D326" s="150">
        <v>24</v>
      </c>
      <c r="E326" s="150">
        <v>24</v>
      </c>
      <c r="F326" s="43">
        <f>IF(OR(C326="",E326=""),0,IF(E326&gt;C326,E326,E326/C326*24))</f>
        <v>24</v>
      </c>
      <c r="G326" s="43">
        <f>IF(OR(C326="",D326=""),0,IF(D326&gt;C326,D326,D326/C326*24))</f>
        <v>24</v>
      </c>
      <c r="H326" s="43">
        <f>IF(OR(C326="",D326=""),0,IF(D326&gt;C326,D326,D326/C326*24))</f>
        <v>24</v>
      </c>
      <c r="I326" s="129">
        <v>6.1539999999999999</v>
      </c>
      <c r="J326" s="129">
        <v>61.87</v>
      </c>
      <c r="K326" s="129">
        <v>2.1999999999999999E-2</v>
      </c>
      <c r="L326" s="73">
        <f>I326*(G326/C326)</f>
        <v>6.1539999999999999</v>
      </c>
      <c r="M326" s="73">
        <f>J326*(F326/C326)</f>
        <v>61.87</v>
      </c>
      <c r="N326" s="73">
        <f>K326*(H326/C326)</f>
        <v>2.1999999999999999E-2</v>
      </c>
      <c r="O326" s="72">
        <f>IF(D326&lt;&gt;0,L326/(L70+L134+L326),0)</f>
        <v>0.26238594696000683</v>
      </c>
      <c r="P326" s="72">
        <f>IF(E326&lt;&gt;0,M326/(M38+M70+M102+M134+M166+M198+M230+M294+M6+M38+M262+M326+M358),0)</f>
        <v>3.7265965879385236E-2</v>
      </c>
      <c r="Q326" s="72">
        <f>IF(D326&lt;&gt;0,N326/(N326+N358+N6+N38+N70+N102+N134+N166+N198+N230+N262+N294),0)</f>
        <v>2.2071976716071105E-5</v>
      </c>
      <c r="R326" s="75">
        <f>IFERROR(O326*'Fechamento fiscal'!AN6,"")</f>
        <v>3.9863023934742876</v>
      </c>
      <c r="S326" s="75">
        <f>P326*'Gás fiscal'!H3</f>
        <v>39.241062070992655</v>
      </c>
      <c r="T326" s="104">
        <f>Q326*'Volumes de água'!$C$5</f>
        <v>3.8449383439395864E-2</v>
      </c>
      <c r="U326" s="181" t="s">
        <v>107</v>
      </c>
      <c r="V326" s="182"/>
      <c r="W326" s="183"/>
    </row>
    <row r="327" spans="1:23" x14ac:dyDescent="0.25">
      <c r="A327" s="42">
        <v>2</v>
      </c>
      <c r="B327" s="16" t="s">
        <v>123</v>
      </c>
      <c r="C327" s="16">
        <v>24</v>
      </c>
      <c r="D327" s="150">
        <v>24</v>
      </c>
      <c r="E327" s="150">
        <v>24</v>
      </c>
      <c r="F327" s="43">
        <f t="shared" ref="F327:F355" si="90">IF(OR(C327="",E327=""),0,IF(E327&gt;C327,E327,E327/C327*24))</f>
        <v>24</v>
      </c>
      <c r="G327" s="43">
        <f t="shared" ref="G327:G355" si="91">IF(OR(C327="",D327=""),0,IF(D327&gt;C327,D327,D327/C327*24))</f>
        <v>24</v>
      </c>
      <c r="H327" s="43">
        <f t="shared" ref="H327:H355" si="92">IF(OR(C327="",D327=""),0,IF(D327&gt;C327,D327,D327/C327*24))</f>
        <v>24</v>
      </c>
      <c r="I327" s="129">
        <v>6.1539999999999999</v>
      </c>
      <c r="J327" s="129">
        <v>61.87</v>
      </c>
      <c r="K327" s="129">
        <v>2.1999999999999999E-2</v>
      </c>
      <c r="L327" s="73">
        <f t="shared" ref="L327:L355" si="93">I327*(G327/C327)</f>
        <v>6.1539999999999999</v>
      </c>
      <c r="M327" s="73">
        <f t="shared" ref="M327:M355" si="94">J327*(F327/C327)</f>
        <v>61.87</v>
      </c>
      <c r="N327" s="73">
        <f t="shared" ref="N327:N355" si="95">K327*(H327/C327)</f>
        <v>2.1999999999999999E-2</v>
      </c>
      <c r="O327" s="72">
        <f t="shared" ref="O327:O356" si="96">IF(D327&lt;&gt;0,L327/(L71+L135+L327),0)</f>
        <v>0.26572344582657165</v>
      </c>
      <c r="P327" s="72">
        <f t="shared" ref="P327:P356" si="97">IF(E327&lt;&gt;0,M327/(M39+M71+M103+M135+M167+M199+M231+M295+M7+M39+M263+M327+M359),0)</f>
        <v>3.7805870485731065E-2</v>
      </c>
      <c r="Q327" s="72">
        <f t="shared" ref="Q327:Q356" si="98">IF(D327&lt;&gt;0,N327/(N327+N359+N7+N39+N71+N103+N135+N167+N199+N231+N263+N295),0)</f>
        <v>2.2412277105818609E-5</v>
      </c>
      <c r="R327" s="75">
        <f>IFERROR(O327*'Fechamento fiscal'!AN7,"")</f>
        <v>5.1931261209348509</v>
      </c>
      <c r="S327" s="75">
        <f>P327*'Gás fiscal'!H4</f>
        <v>68.163984485773113</v>
      </c>
      <c r="T327" s="104">
        <f>Q327*'Volumes de água'!$C$6</f>
        <v>3.7831923754621813E-2</v>
      </c>
      <c r="U327" s="181" t="s">
        <v>107</v>
      </c>
      <c r="V327" s="182"/>
      <c r="W327" s="183"/>
    </row>
    <row r="328" spans="1:23" x14ac:dyDescent="0.25">
      <c r="A328" s="42">
        <v>3</v>
      </c>
      <c r="B328" s="16" t="s">
        <v>123</v>
      </c>
      <c r="C328" s="16">
        <v>24</v>
      </c>
      <c r="D328" s="150">
        <v>24</v>
      </c>
      <c r="E328" s="150">
        <v>24</v>
      </c>
      <c r="F328" s="43">
        <f t="shared" si="90"/>
        <v>24</v>
      </c>
      <c r="G328" s="43">
        <f t="shared" si="91"/>
        <v>24</v>
      </c>
      <c r="H328" s="43">
        <f t="shared" si="92"/>
        <v>24</v>
      </c>
      <c r="I328" s="129">
        <v>6.1539999999999999</v>
      </c>
      <c r="J328" s="129">
        <v>61.87</v>
      </c>
      <c r="K328" s="129">
        <v>2.1999999999999999E-2</v>
      </c>
      <c r="L328" s="73">
        <f t="shared" si="93"/>
        <v>6.1539999999999999</v>
      </c>
      <c r="M328" s="73">
        <f t="shared" si="94"/>
        <v>61.87</v>
      </c>
      <c r="N328" s="73">
        <f t="shared" si="95"/>
        <v>2.1999999999999999E-2</v>
      </c>
      <c r="O328" s="72">
        <f t="shared" si="96"/>
        <v>0.26238594696000683</v>
      </c>
      <c r="P328" s="72">
        <f t="shared" si="97"/>
        <v>3.7265965879385236E-2</v>
      </c>
      <c r="Q328" s="72">
        <f t="shared" si="98"/>
        <v>2.2071976716071105E-5</v>
      </c>
      <c r="R328" s="75">
        <f>IFERROR(O328*'Fechamento fiscal'!AN8,"")</f>
        <v>4.1759506402347295</v>
      </c>
      <c r="S328" s="75">
        <f>P328*'Gás fiscal'!H5</f>
        <v>61.600641598623795</v>
      </c>
      <c r="T328" s="104">
        <f>Q328*'Volumes de água'!$C$7</f>
        <v>3.7125064836431597E-2</v>
      </c>
      <c r="U328" s="181" t="s">
        <v>107</v>
      </c>
      <c r="V328" s="182"/>
      <c r="W328" s="183"/>
    </row>
    <row r="329" spans="1:23" x14ac:dyDescent="0.25">
      <c r="A329" s="42">
        <v>4</v>
      </c>
      <c r="B329" s="16" t="s">
        <v>123</v>
      </c>
      <c r="C329" s="16">
        <v>24</v>
      </c>
      <c r="D329" s="150">
        <v>24</v>
      </c>
      <c r="E329" s="150">
        <v>24</v>
      </c>
      <c r="F329" s="43">
        <f t="shared" si="90"/>
        <v>24</v>
      </c>
      <c r="G329" s="43">
        <f t="shared" si="91"/>
        <v>24</v>
      </c>
      <c r="H329" s="43">
        <f t="shared" si="92"/>
        <v>24</v>
      </c>
      <c r="I329" s="129">
        <v>6.1539999999999999</v>
      </c>
      <c r="J329" s="129">
        <v>61.87</v>
      </c>
      <c r="K329" s="129">
        <v>2.1999999999999999E-2</v>
      </c>
      <c r="L329" s="73">
        <f t="shared" si="93"/>
        <v>6.1539999999999999</v>
      </c>
      <c r="M329" s="73">
        <f t="shared" si="94"/>
        <v>61.87</v>
      </c>
      <c r="N329" s="73">
        <f t="shared" si="95"/>
        <v>2.1999999999999999E-2</v>
      </c>
      <c r="O329" s="72">
        <f t="shared" si="96"/>
        <v>0.26238594696000683</v>
      </c>
      <c r="P329" s="72">
        <f t="shared" si="97"/>
        <v>3.7265965879385236E-2</v>
      </c>
      <c r="Q329" s="72">
        <f t="shared" si="98"/>
        <v>2.2071976716071105E-5</v>
      </c>
      <c r="R329" s="75">
        <f>IFERROR(O329*'Fechamento fiscal'!AN9,"")</f>
        <v>4.2048122391602512</v>
      </c>
      <c r="S329" s="75">
        <f>P329*'Gás fiscal'!H6</f>
        <v>42.483201102499173</v>
      </c>
      <c r="T329" s="104">
        <f>Q329*'Volumes de água'!$C$8</f>
        <v>3.7610648324185161E-2</v>
      </c>
      <c r="U329" s="181" t="s">
        <v>107</v>
      </c>
      <c r="V329" s="182"/>
      <c r="W329" s="183"/>
    </row>
    <row r="330" spans="1:23" x14ac:dyDescent="0.25">
      <c r="A330" s="42">
        <v>5</v>
      </c>
      <c r="B330" s="16" t="s">
        <v>123</v>
      </c>
      <c r="C330" s="16">
        <v>24</v>
      </c>
      <c r="D330" s="150">
        <v>24</v>
      </c>
      <c r="E330" s="150">
        <v>24</v>
      </c>
      <c r="F330" s="43">
        <f t="shared" si="90"/>
        <v>24</v>
      </c>
      <c r="G330" s="43">
        <f t="shared" si="91"/>
        <v>24</v>
      </c>
      <c r="H330" s="43">
        <f t="shared" si="92"/>
        <v>24</v>
      </c>
      <c r="I330" s="129">
        <v>6.1539999999999999</v>
      </c>
      <c r="J330" s="129">
        <v>61.87</v>
      </c>
      <c r="K330" s="129">
        <v>2.1999999999999999E-2</v>
      </c>
      <c r="L330" s="73">
        <f t="shared" si="93"/>
        <v>6.1539999999999999</v>
      </c>
      <c r="M330" s="73">
        <f t="shared" si="94"/>
        <v>61.87</v>
      </c>
      <c r="N330" s="73">
        <f t="shared" si="95"/>
        <v>2.1999999999999999E-2</v>
      </c>
      <c r="O330" s="72">
        <f t="shared" si="96"/>
        <v>0.26238594696000683</v>
      </c>
      <c r="P330" s="72">
        <f t="shared" si="97"/>
        <v>3.7265965879385236E-2</v>
      </c>
      <c r="Q330" s="72">
        <f t="shared" si="98"/>
        <v>2.2071976716071105E-5</v>
      </c>
      <c r="R330" s="75">
        <f>IFERROR(O330*'Fechamento fiscal'!AN10,"")</f>
        <v>3.1291157508760135</v>
      </c>
      <c r="S330" s="75">
        <f>P330*'Gás fiscal'!H7</f>
        <v>70.022749887364853</v>
      </c>
      <c r="T330" s="104">
        <f>Q330*'Volumes de água'!$C$9</f>
        <v>3.7676864254333378E-2</v>
      </c>
      <c r="U330" s="181" t="s">
        <v>107</v>
      </c>
      <c r="V330" s="182"/>
      <c r="W330" s="183"/>
    </row>
    <row r="331" spans="1:23" x14ac:dyDescent="0.25">
      <c r="A331" s="42">
        <v>6</v>
      </c>
      <c r="B331" s="16" t="s">
        <v>123</v>
      </c>
      <c r="C331" s="16">
        <v>24</v>
      </c>
      <c r="D331" s="150">
        <v>24</v>
      </c>
      <c r="E331" s="150">
        <v>24</v>
      </c>
      <c r="F331" s="43">
        <f t="shared" si="90"/>
        <v>24</v>
      </c>
      <c r="G331" s="43">
        <f t="shared" si="91"/>
        <v>24</v>
      </c>
      <c r="H331" s="43">
        <f t="shared" si="92"/>
        <v>24</v>
      </c>
      <c r="I331" s="129">
        <v>6.1539999999999999</v>
      </c>
      <c r="J331" s="129">
        <v>61.87</v>
      </c>
      <c r="K331" s="129">
        <v>2.1999999999999999E-2</v>
      </c>
      <c r="L331" s="73">
        <f t="shared" si="93"/>
        <v>6.1539999999999999</v>
      </c>
      <c r="M331" s="73">
        <f t="shared" si="94"/>
        <v>61.87</v>
      </c>
      <c r="N331" s="73">
        <f t="shared" si="95"/>
        <v>2.1999999999999999E-2</v>
      </c>
      <c r="O331" s="72">
        <f t="shared" si="96"/>
        <v>0.26238594696000683</v>
      </c>
      <c r="P331" s="72">
        <f t="shared" si="97"/>
        <v>3.7265965879385236E-2</v>
      </c>
      <c r="Q331" s="72">
        <f t="shared" si="98"/>
        <v>2.2071976716071105E-5</v>
      </c>
      <c r="R331" s="75">
        <f>IFERROR(O331*'Fechamento fiscal'!AN11,"")</f>
        <v>3.3072225298338833</v>
      </c>
      <c r="S331" s="75">
        <f>P331*'Gás fiscal'!H8</f>
        <v>66.817876821737727</v>
      </c>
      <c r="T331" s="104">
        <f>Q331*'Volumes de água'!$C$10</f>
        <v>3.5712458326603046E-2</v>
      </c>
      <c r="U331" s="181" t="s">
        <v>107</v>
      </c>
      <c r="V331" s="182"/>
      <c r="W331" s="183"/>
    </row>
    <row r="332" spans="1:23" x14ac:dyDescent="0.25">
      <c r="A332" s="42">
        <v>7</v>
      </c>
      <c r="B332" s="16" t="s">
        <v>123</v>
      </c>
      <c r="C332" s="16">
        <v>24</v>
      </c>
      <c r="D332" s="150">
        <v>24</v>
      </c>
      <c r="E332" s="150">
        <v>24</v>
      </c>
      <c r="F332" s="43">
        <f t="shared" si="90"/>
        <v>24</v>
      </c>
      <c r="G332" s="43">
        <f t="shared" si="91"/>
        <v>24</v>
      </c>
      <c r="H332" s="43">
        <f t="shared" si="92"/>
        <v>24</v>
      </c>
      <c r="I332" s="129">
        <v>6.1539999999999999</v>
      </c>
      <c r="J332" s="129">
        <v>61.87</v>
      </c>
      <c r="K332" s="129">
        <v>2.1999999999999999E-2</v>
      </c>
      <c r="L332" s="73">
        <f t="shared" si="93"/>
        <v>6.1539999999999999</v>
      </c>
      <c r="M332" s="73">
        <f t="shared" si="94"/>
        <v>61.87</v>
      </c>
      <c r="N332" s="73">
        <f t="shared" si="95"/>
        <v>2.1999999999999999E-2</v>
      </c>
      <c r="O332" s="72">
        <f t="shared" si="96"/>
        <v>0.26238594696000683</v>
      </c>
      <c r="P332" s="72">
        <f t="shared" si="97"/>
        <v>3.7265965879385236E-2</v>
      </c>
      <c r="Q332" s="72">
        <f t="shared" si="98"/>
        <v>2.2071976716071105E-5</v>
      </c>
      <c r="R332" s="75">
        <f>IFERROR(O332*'Fechamento fiscal'!AN12,"")</f>
        <v>5.1406111376083743</v>
      </c>
      <c r="S332" s="75">
        <f>P332*'Gás fiscal'!H9</f>
        <v>76.320698120980964</v>
      </c>
      <c r="T332" s="104">
        <f>Q332*'Volumes de água'!$C$11</f>
        <v>3.6507049488381606E-2</v>
      </c>
      <c r="U332" s="181" t="s">
        <v>107</v>
      </c>
      <c r="V332" s="182"/>
      <c r="W332" s="183"/>
    </row>
    <row r="333" spans="1:23" x14ac:dyDescent="0.25">
      <c r="A333" s="42">
        <v>8</v>
      </c>
      <c r="B333" s="16" t="s">
        <v>123</v>
      </c>
      <c r="C333" s="16">
        <v>24</v>
      </c>
      <c r="D333" s="150">
        <v>24</v>
      </c>
      <c r="E333" s="150">
        <v>24</v>
      </c>
      <c r="F333" s="43">
        <f t="shared" si="90"/>
        <v>24</v>
      </c>
      <c r="G333" s="43">
        <f t="shared" si="91"/>
        <v>24</v>
      </c>
      <c r="H333" s="43">
        <f t="shared" si="92"/>
        <v>24</v>
      </c>
      <c r="I333" s="129">
        <v>6.1539999999999999</v>
      </c>
      <c r="J333" s="129">
        <v>61.87</v>
      </c>
      <c r="K333" s="129">
        <v>2.1999999999999999E-2</v>
      </c>
      <c r="L333" s="73">
        <f t="shared" si="93"/>
        <v>6.1539999999999999</v>
      </c>
      <c r="M333" s="73">
        <f t="shared" si="94"/>
        <v>61.87</v>
      </c>
      <c r="N333" s="73">
        <f t="shared" si="95"/>
        <v>2.1999999999999999E-2</v>
      </c>
      <c r="O333" s="72">
        <f t="shared" si="96"/>
        <v>0.26238594696000683</v>
      </c>
      <c r="P333" s="72">
        <f t="shared" si="97"/>
        <v>3.7265965879385236E-2</v>
      </c>
      <c r="Q333" s="72">
        <f t="shared" si="98"/>
        <v>2.2071976716071105E-5</v>
      </c>
      <c r="R333" s="75">
        <f>IFERROR(O333*'Fechamento fiscal'!AN13,"")</f>
        <v>6.1070159403588926</v>
      </c>
      <c r="S333" s="75">
        <f>P333*'Gás fiscal'!H10</f>
        <v>80.419954367713345</v>
      </c>
      <c r="T333" s="104">
        <f>Q333*'Volumes de água'!$C$12</f>
        <v>1.8297668697622945E-2</v>
      </c>
      <c r="U333" s="181" t="s">
        <v>107</v>
      </c>
      <c r="V333" s="182"/>
      <c r="W333" s="183"/>
    </row>
    <row r="334" spans="1:23" x14ac:dyDescent="0.25">
      <c r="A334" s="42">
        <v>9</v>
      </c>
      <c r="B334" s="16" t="s">
        <v>123</v>
      </c>
      <c r="C334" s="16">
        <v>24</v>
      </c>
      <c r="D334" s="150">
        <v>24</v>
      </c>
      <c r="E334" s="150">
        <v>24</v>
      </c>
      <c r="F334" s="43">
        <f t="shared" si="90"/>
        <v>24</v>
      </c>
      <c r="G334" s="43">
        <f t="shared" si="91"/>
        <v>24</v>
      </c>
      <c r="H334" s="43">
        <f t="shared" si="92"/>
        <v>24</v>
      </c>
      <c r="I334" s="129">
        <v>6.1539999999999999</v>
      </c>
      <c r="J334" s="129">
        <v>61.87</v>
      </c>
      <c r="K334" s="129">
        <v>2.1999999999999999E-2</v>
      </c>
      <c r="L334" s="73">
        <f t="shared" si="93"/>
        <v>6.1539999999999999</v>
      </c>
      <c r="M334" s="73">
        <f t="shared" si="94"/>
        <v>61.87</v>
      </c>
      <c r="N334" s="73">
        <f t="shared" si="95"/>
        <v>2.1999999999999999E-2</v>
      </c>
      <c r="O334" s="72">
        <f t="shared" si="96"/>
        <v>0.26238594696000683</v>
      </c>
      <c r="P334" s="72">
        <f t="shared" si="97"/>
        <v>3.7265965879385236E-2</v>
      </c>
      <c r="Q334" s="72">
        <f t="shared" si="98"/>
        <v>2.2071976716071105E-5</v>
      </c>
      <c r="R334" s="75">
        <f>IFERROR(O334*'Fechamento fiscal'!AN14,"")</f>
        <v>0.10091490247101029</v>
      </c>
      <c r="S334" s="75">
        <f>P334*'Gás fiscal'!H11</f>
        <v>59.886407168172077</v>
      </c>
      <c r="T334" s="104">
        <f>Q334*'Volumes de água'!$C$13</f>
        <v>3.7191280766579814E-2</v>
      </c>
      <c r="U334" s="181" t="s">
        <v>107</v>
      </c>
      <c r="V334" s="182"/>
      <c r="W334" s="183"/>
    </row>
    <row r="335" spans="1:23" x14ac:dyDescent="0.25">
      <c r="A335" s="42">
        <v>10</v>
      </c>
      <c r="B335" s="16" t="s">
        <v>123</v>
      </c>
      <c r="C335" s="16">
        <v>24</v>
      </c>
      <c r="D335" s="150">
        <v>24</v>
      </c>
      <c r="E335" s="150">
        <v>24</v>
      </c>
      <c r="F335" s="43">
        <f t="shared" si="90"/>
        <v>24</v>
      </c>
      <c r="G335" s="43">
        <f t="shared" si="91"/>
        <v>24</v>
      </c>
      <c r="H335" s="43">
        <f t="shared" si="92"/>
        <v>24</v>
      </c>
      <c r="I335" s="129">
        <v>6.1539999999999999</v>
      </c>
      <c r="J335" s="129">
        <v>61.87</v>
      </c>
      <c r="K335" s="129">
        <v>2.1999999999999999E-2</v>
      </c>
      <c r="L335" s="73">
        <f t="shared" si="93"/>
        <v>6.1539999999999999</v>
      </c>
      <c r="M335" s="73">
        <f t="shared" si="94"/>
        <v>61.87</v>
      </c>
      <c r="N335" s="73">
        <f t="shared" si="95"/>
        <v>2.1999999999999999E-2</v>
      </c>
      <c r="O335" s="72">
        <f t="shared" si="96"/>
        <v>0.26238594696000683</v>
      </c>
      <c r="P335" s="72">
        <f t="shared" si="97"/>
        <v>3.7265965879385236E-2</v>
      </c>
      <c r="Q335" s="72">
        <f t="shared" si="98"/>
        <v>2.2071976716071105E-5</v>
      </c>
      <c r="R335" s="75">
        <f>IFERROR(O335*'Fechamento fiscal'!AN15,"")</f>
        <v>0.358574676486277</v>
      </c>
      <c r="S335" s="75">
        <f>P335*'Gás fiscal'!H12</f>
        <v>59.58827944113699</v>
      </c>
      <c r="T335" s="104">
        <f>Q335*'Volumes de água'!$C$14</f>
        <v>3.7919655998210157E-2</v>
      </c>
      <c r="U335" s="181" t="s">
        <v>107</v>
      </c>
      <c r="V335" s="182"/>
      <c r="W335" s="183"/>
    </row>
    <row r="336" spans="1:23" x14ac:dyDescent="0.25">
      <c r="A336" s="42">
        <v>11</v>
      </c>
      <c r="B336" s="16" t="s">
        <v>123</v>
      </c>
      <c r="C336" s="16">
        <v>24</v>
      </c>
      <c r="D336" s="150">
        <v>24</v>
      </c>
      <c r="E336" s="150">
        <v>24</v>
      </c>
      <c r="F336" s="43">
        <f t="shared" si="90"/>
        <v>24</v>
      </c>
      <c r="G336" s="43">
        <f t="shared" si="91"/>
        <v>24</v>
      </c>
      <c r="H336" s="43">
        <f t="shared" si="92"/>
        <v>24</v>
      </c>
      <c r="I336" s="129">
        <v>6.1539999999999999</v>
      </c>
      <c r="J336" s="129">
        <v>61.87</v>
      </c>
      <c r="K336" s="129">
        <v>2.1999999999999999E-2</v>
      </c>
      <c r="L336" s="73">
        <f t="shared" si="93"/>
        <v>6.1539999999999999</v>
      </c>
      <c r="M336" s="73">
        <f t="shared" si="94"/>
        <v>61.87</v>
      </c>
      <c r="N336" s="73">
        <f t="shared" si="95"/>
        <v>2.1999999999999999E-2</v>
      </c>
      <c r="O336" s="72">
        <f t="shared" si="96"/>
        <v>0.26238594696000683</v>
      </c>
      <c r="P336" s="72">
        <f t="shared" si="97"/>
        <v>3.7265965879385236E-2</v>
      </c>
      <c r="Q336" s="72">
        <f t="shared" si="98"/>
        <v>2.2071976716071105E-5</v>
      </c>
      <c r="R336" s="75">
        <f>IFERROR(O336*'Fechamento fiscal'!AN16,"")</f>
        <v>0.31494080303820693</v>
      </c>
      <c r="S336" s="75">
        <f>P336*'Gás fiscal'!H13</f>
        <v>59.43921557761945</v>
      </c>
      <c r="T336" s="104">
        <f>Q336*'Volumes de água'!$C$15</f>
        <v>3.7919655998210157E-2</v>
      </c>
      <c r="U336" s="181" t="s">
        <v>107</v>
      </c>
      <c r="V336" s="182"/>
      <c r="W336" s="183"/>
    </row>
    <row r="337" spans="1:23" x14ac:dyDescent="0.25">
      <c r="A337" s="42">
        <v>12</v>
      </c>
      <c r="B337" s="16" t="s">
        <v>123</v>
      </c>
      <c r="C337" s="16">
        <v>24</v>
      </c>
      <c r="D337" s="150">
        <v>24</v>
      </c>
      <c r="E337" s="150">
        <v>24</v>
      </c>
      <c r="F337" s="43">
        <f t="shared" si="90"/>
        <v>24</v>
      </c>
      <c r="G337" s="43">
        <f t="shared" si="91"/>
        <v>24</v>
      </c>
      <c r="H337" s="43">
        <f t="shared" si="92"/>
        <v>24</v>
      </c>
      <c r="I337" s="129">
        <v>6.1539999999999999</v>
      </c>
      <c r="J337" s="129">
        <v>61.87</v>
      </c>
      <c r="K337" s="129">
        <v>2.1999999999999999E-2</v>
      </c>
      <c r="L337" s="73">
        <f t="shared" si="93"/>
        <v>6.1539999999999999</v>
      </c>
      <c r="M337" s="73">
        <f t="shared" si="94"/>
        <v>61.87</v>
      </c>
      <c r="N337" s="73">
        <f t="shared" si="95"/>
        <v>2.1999999999999999E-2</v>
      </c>
      <c r="O337" s="72">
        <f t="shared" si="96"/>
        <v>0.26238594696000683</v>
      </c>
      <c r="P337" s="72">
        <f t="shared" si="97"/>
        <v>3.7265965879385236E-2</v>
      </c>
      <c r="Q337" s="72">
        <f t="shared" si="98"/>
        <v>2.2071976716071105E-5</v>
      </c>
      <c r="R337" s="75">
        <f>IFERROR(O337*'Fechamento fiscal'!AN17,"")</f>
        <v>0.56494751297731405</v>
      </c>
      <c r="S337" s="75">
        <f>P337*'Gás fiscal'!H14</f>
        <v>59.998205065810232</v>
      </c>
      <c r="T337" s="104">
        <f>Q337*'Volumes de água'!$C$16</f>
        <v>3.7897584021494089E-2</v>
      </c>
      <c r="U337" s="181" t="s">
        <v>107</v>
      </c>
      <c r="V337" s="182"/>
      <c r="W337" s="183"/>
    </row>
    <row r="338" spans="1:23" x14ac:dyDescent="0.25">
      <c r="A338" s="42">
        <v>13</v>
      </c>
      <c r="B338" s="16" t="s">
        <v>123</v>
      </c>
      <c r="C338" s="16">
        <v>24</v>
      </c>
      <c r="D338" s="150">
        <v>24</v>
      </c>
      <c r="E338" s="150">
        <v>24</v>
      </c>
      <c r="F338" s="43">
        <f t="shared" si="90"/>
        <v>24</v>
      </c>
      <c r="G338" s="43">
        <f t="shared" si="91"/>
        <v>24</v>
      </c>
      <c r="H338" s="43">
        <f t="shared" si="92"/>
        <v>24</v>
      </c>
      <c r="I338" s="129">
        <v>6.1539999999999999</v>
      </c>
      <c r="J338" s="129">
        <v>61.87</v>
      </c>
      <c r="K338" s="129">
        <v>2.1999999999999999E-2</v>
      </c>
      <c r="L338" s="73">
        <f t="shared" si="93"/>
        <v>6.1539999999999999</v>
      </c>
      <c r="M338" s="73">
        <f t="shared" si="94"/>
        <v>61.87</v>
      </c>
      <c r="N338" s="73">
        <f t="shared" si="95"/>
        <v>2.1999999999999999E-2</v>
      </c>
      <c r="O338" s="72">
        <f t="shared" si="96"/>
        <v>0.26238594696000683</v>
      </c>
      <c r="P338" s="72">
        <f t="shared" si="97"/>
        <v>3.7265965879385236E-2</v>
      </c>
      <c r="Q338" s="72">
        <f t="shared" si="98"/>
        <v>2.2071976716071105E-5</v>
      </c>
      <c r="R338" s="75">
        <f>IFERROR(O338*'Fechamento fiscal'!AN18,"")</f>
        <v>0.35543268029124819</v>
      </c>
      <c r="S338" s="75">
        <f>P338*'Gás fiscal'!H15</f>
        <v>63.240344097316743</v>
      </c>
      <c r="T338" s="104">
        <f>Q338*'Volumes de água'!$C$17</f>
        <v>3.5866962163615547E-2</v>
      </c>
      <c r="U338" s="181" t="s">
        <v>107</v>
      </c>
      <c r="V338" s="182"/>
      <c r="W338" s="183"/>
    </row>
    <row r="339" spans="1:23" x14ac:dyDescent="0.25">
      <c r="A339" s="42">
        <v>14</v>
      </c>
      <c r="B339" s="16" t="s">
        <v>123</v>
      </c>
      <c r="C339" s="16">
        <v>24</v>
      </c>
      <c r="D339" s="150">
        <v>22.37</v>
      </c>
      <c r="E339" s="150">
        <v>22.37</v>
      </c>
      <c r="F339" s="43">
        <f t="shared" si="90"/>
        <v>22.37</v>
      </c>
      <c r="G339" s="43">
        <f t="shared" si="91"/>
        <v>22.37</v>
      </c>
      <c r="H339" s="43">
        <f t="shared" si="92"/>
        <v>22.37</v>
      </c>
      <c r="I339" s="129">
        <v>6.1539999999999999</v>
      </c>
      <c r="J339" s="129">
        <v>61.87</v>
      </c>
      <c r="K339" s="129">
        <v>2.1999999999999999E-2</v>
      </c>
      <c r="L339" s="73">
        <f t="shared" si="93"/>
        <v>5.7360408333333339</v>
      </c>
      <c r="M339" s="73">
        <f t="shared" si="94"/>
        <v>57.667995833333336</v>
      </c>
      <c r="N339" s="73">
        <f t="shared" si="95"/>
        <v>2.0505833333333334E-2</v>
      </c>
      <c r="O339" s="72">
        <f t="shared" si="96"/>
        <v>0.26238594696000683</v>
      </c>
      <c r="P339" s="72">
        <f t="shared" si="97"/>
        <v>3.7265965879385243E-2</v>
      </c>
      <c r="Q339" s="72">
        <f t="shared" si="98"/>
        <v>2.2071976716071109E-5</v>
      </c>
      <c r="R339" s="75">
        <f>IFERROR(O339*'Fechamento fiscal'!AN19,"")</f>
        <v>0.56786023008775455</v>
      </c>
      <c r="S339" s="75">
        <f>P339*'Gás fiscal'!H16</f>
        <v>62.34596091621151</v>
      </c>
      <c r="T339" s="104">
        <f>Q339*'Volumes de água'!$C$18</f>
        <v>3.2975533213810235E-2</v>
      </c>
      <c r="U339" s="181" t="s">
        <v>107</v>
      </c>
      <c r="V339" s="182"/>
      <c r="W339" s="183"/>
    </row>
    <row r="340" spans="1:23" x14ac:dyDescent="0.25">
      <c r="A340" s="42">
        <v>15</v>
      </c>
      <c r="B340" s="16" t="s">
        <v>123</v>
      </c>
      <c r="C340" s="16">
        <v>24</v>
      </c>
      <c r="D340" s="150">
        <v>24</v>
      </c>
      <c r="E340" s="150">
        <v>24</v>
      </c>
      <c r="F340" s="43">
        <f t="shared" si="90"/>
        <v>24</v>
      </c>
      <c r="G340" s="43">
        <f t="shared" si="91"/>
        <v>24</v>
      </c>
      <c r="H340" s="43">
        <f t="shared" si="92"/>
        <v>24</v>
      </c>
      <c r="I340" s="129">
        <v>6.1539999999999999</v>
      </c>
      <c r="J340" s="129">
        <v>61.87</v>
      </c>
      <c r="K340" s="129">
        <v>2.1999999999999999E-2</v>
      </c>
      <c r="L340" s="73">
        <f t="shared" si="93"/>
        <v>6.1539999999999999</v>
      </c>
      <c r="M340" s="73">
        <f t="shared" si="94"/>
        <v>61.87</v>
      </c>
      <c r="N340" s="73">
        <f t="shared" si="95"/>
        <v>2.1999999999999999E-2</v>
      </c>
      <c r="O340" s="72">
        <f t="shared" si="96"/>
        <v>0.26238594696000683</v>
      </c>
      <c r="P340" s="72">
        <f t="shared" si="97"/>
        <v>3.7265965879385236E-2</v>
      </c>
      <c r="Q340" s="72">
        <f t="shared" si="98"/>
        <v>2.2071976716071105E-5</v>
      </c>
      <c r="R340" s="75">
        <f>IFERROR(O340*'Fechamento fiscal'!AN20,"")</f>
        <v>-5.9596173173276253E-5</v>
      </c>
      <c r="S340" s="75">
        <f>P340*'Gás fiscal'!H17</f>
        <v>66.929674719375882</v>
      </c>
      <c r="T340" s="104">
        <f>Q340*'Volumes de água'!$C$19</f>
        <v>3.573453030331912E-2</v>
      </c>
      <c r="U340" s="181" t="s">
        <v>107</v>
      </c>
      <c r="V340" s="182"/>
      <c r="W340" s="183"/>
    </row>
    <row r="341" spans="1:23" x14ac:dyDescent="0.25">
      <c r="A341" s="42">
        <v>16</v>
      </c>
      <c r="B341" s="16" t="s">
        <v>123</v>
      </c>
      <c r="C341" s="16">
        <v>24</v>
      </c>
      <c r="D341" s="150">
        <v>24</v>
      </c>
      <c r="E341" s="150">
        <v>24</v>
      </c>
      <c r="F341" s="43">
        <f t="shared" si="90"/>
        <v>24</v>
      </c>
      <c r="G341" s="43">
        <f t="shared" si="91"/>
        <v>24</v>
      </c>
      <c r="H341" s="43">
        <f t="shared" si="92"/>
        <v>24</v>
      </c>
      <c r="I341" s="129">
        <v>6.1539999999999999</v>
      </c>
      <c r="J341" s="129">
        <v>61.87</v>
      </c>
      <c r="K341" s="129">
        <v>2.1999999999999999E-2</v>
      </c>
      <c r="L341" s="73">
        <f t="shared" si="93"/>
        <v>6.1539999999999999</v>
      </c>
      <c r="M341" s="73">
        <f t="shared" si="94"/>
        <v>61.87</v>
      </c>
      <c r="N341" s="73">
        <f t="shared" si="95"/>
        <v>2.1999999999999999E-2</v>
      </c>
      <c r="O341" s="72">
        <f t="shared" si="96"/>
        <v>0.26238594696000683</v>
      </c>
      <c r="P341" s="72">
        <f t="shared" si="97"/>
        <v>3.7265965879385236E-2</v>
      </c>
      <c r="Q341" s="72">
        <f t="shared" si="98"/>
        <v>2.2071976716071105E-5</v>
      </c>
      <c r="R341" s="75">
        <f>IFERROR(O341*'Fechamento fiscal'!AN21,"")</f>
        <v>-6.8601682180766482E-2</v>
      </c>
      <c r="S341" s="75">
        <f>P341*'Gás fiscal'!H18</f>
        <v>69.463760399174078</v>
      </c>
      <c r="T341" s="104">
        <f>Q341*'Volumes de água'!$C$20</f>
        <v>3.5050299025120912E-2</v>
      </c>
      <c r="U341" s="181" t="s">
        <v>107</v>
      </c>
      <c r="V341" s="182"/>
      <c r="W341" s="183"/>
    </row>
    <row r="342" spans="1:23" x14ac:dyDescent="0.25">
      <c r="A342" s="42">
        <v>17</v>
      </c>
      <c r="B342" s="16" t="s">
        <v>123</v>
      </c>
      <c r="C342" s="16">
        <v>24</v>
      </c>
      <c r="D342" s="150">
        <v>24</v>
      </c>
      <c r="E342" s="150">
        <v>24</v>
      </c>
      <c r="F342" s="43">
        <f t="shared" si="90"/>
        <v>24</v>
      </c>
      <c r="G342" s="43">
        <f t="shared" si="91"/>
        <v>24</v>
      </c>
      <c r="H342" s="43">
        <f t="shared" si="92"/>
        <v>24</v>
      </c>
      <c r="I342" s="129">
        <v>6.1539999999999999</v>
      </c>
      <c r="J342" s="129">
        <v>61.87</v>
      </c>
      <c r="K342" s="129">
        <v>2.1999999999999999E-2</v>
      </c>
      <c r="L342" s="73">
        <f t="shared" si="93"/>
        <v>6.1539999999999999</v>
      </c>
      <c r="M342" s="73">
        <f t="shared" si="94"/>
        <v>61.87</v>
      </c>
      <c r="N342" s="73">
        <f t="shared" si="95"/>
        <v>2.1999999999999999E-2</v>
      </c>
      <c r="O342" s="72">
        <f t="shared" si="96"/>
        <v>0.26238594696000683</v>
      </c>
      <c r="P342" s="72">
        <f t="shared" si="97"/>
        <v>3.7265965879385236E-2</v>
      </c>
      <c r="Q342" s="72">
        <f t="shared" si="98"/>
        <v>2.2071976716071105E-5</v>
      </c>
      <c r="R342" s="75">
        <f>IFERROR(O342*'Fechamento fiscal'!AN22,"")</f>
        <v>-1.6096122372740321E-4</v>
      </c>
      <c r="S342" s="75">
        <f>P342*'Gás fiscal'!H19</f>
        <v>69.761888126209158</v>
      </c>
      <c r="T342" s="104">
        <f>Q342*'Volumes de água'!$C$21</f>
        <v>3.7500288440604809E-2</v>
      </c>
      <c r="U342" s="181" t="s">
        <v>110</v>
      </c>
      <c r="V342" s="182"/>
      <c r="W342" s="183"/>
    </row>
    <row r="343" spans="1:23" x14ac:dyDescent="0.25">
      <c r="A343" s="42">
        <v>18</v>
      </c>
      <c r="B343" s="16" t="s">
        <v>123</v>
      </c>
      <c r="C343" s="16">
        <v>24</v>
      </c>
      <c r="D343" s="150">
        <v>22.9</v>
      </c>
      <c r="E343" s="150">
        <v>22.9</v>
      </c>
      <c r="F343" s="43">
        <f t="shared" si="90"/>
        <v>22.9</v>
      </c>
      <c r="G343" s="43">
        <f t="shared" si="91"/>
        <v>22.9</v>
      </c>
      <c r="H343" s="43">
        <f t="shared" si="92"/>
        <v>22.9</v>
      </c>
      <c r="I343" s="129">
        <v>6.1539999999999999</v>
      </c>
      <c r="J343" s="129">
        <v>61.87</v>
      </c>
      <c r="K343" s="129">
        <v>2.1999999999999999E-2</v>
      </c>
      <c r="L343" s="73">
        <f t="shared" si="93"/>
        <v>5.8719416666666664</v>
      </c>
      <c r="M343" s="73">
        <f t="shared" si="94"/>
        <v>59.034291666666661</v>
      </c>
      <c r="N343" s="73">
        <f t="shared" si="95"/>
        <v>2.0991666666666665E-2</v>
      </c>
      <c r="O343" s="72">
        <f t="shared" si="96"/>
        <v>0.26238594696000683</v>
      </c>
      <c r="P343" s="72">
        <f t="shared" si="97"/>
        <v>3.7265965879385236E-2</v>
      </c>
      <c r="Q343" s="72">
        <f t="shared" si="98"/>
        <v>2.2071976716071109E-5</v>
      </c>
      <c r="R343" s="75">
        <f>IFERROR(O343*'Fechamento fiscal'!AN23,"")</f>
        <v>-1.6546819356217952E-2</v>
      </c>
      <c r="S343" s="75">
        <f>P343*'Gás fiscal'!H20</f>
        <v>66.780610855858342</v>
      </c>
      <c r="T343" s="104">
        <f>Q343*'Volumes de água'!$C$22</f>
        <v>3.6286329721220902E-2</v>
      </c>
      <c r="U343" s="181" t="s">
        <v>110</v>
      </c>
      <c r="V343" s="182"/>
      <c r="W343" s="183"/>
    </row>
    <row r="344" spans="1:23" x14ac:dyDescent="0.25">
      <c r="A344" s="42">
        <v>19</v>
      </c>
      <c r="B344" s="16" t="s">
        <v>123</v>
      </c>
      <c r="C344" s="16">
        <v>24</v>
      </c>
      <c r="D344" s="150">
        <v>10</v>
      </c>
      <c r="E344" s="150">
        <v>10</v>
      </c>
      <c r="F344" s="43">
        <f t="shared" si="90"/>
        <v>10</v>
      </c>
      <c r="G344" s="43">
        <f t="shared" si="91"/>
        <v>10</v>
      </c>
      <c r="H344" s="43">
        <f t="shared" si="92"/>
        <v>10</v>
      </c>
      <c r="I344" s="129">
        <v>6.1539999999999999</v>
      </c>
      <c r="J344" s="129">
        <v>61.87</v>
      </c>
      <c r="K344" s="129">
        <v>2.1999999999999999E-2</v>
      </c>
      <c r="L344" s="73">
        <f t="shared" si="93"/>
        <v>2.5641666666666669</v>
      </c>
      <c r="M344" s="73">
        <f t="shared" si="94"/>
        <v>25.779166666666665</v>
      </c>
      <c r="N344" s="73">
        <f t="shared" si="95"/>
        <v>9.1666666666666667E-3</v>
      </c>
      <c r="O344" s="72">
        <f t="shared" si="96"/>
        <v>0.26238594696000683</v>
      </c>
      <c r="P344" s="72">
        <f t="shared" si="97"/>
        <v>3.7265965879385236E-2</v>
      </c>
      <c r="Q344" s="72">
        <f t="shared" si="98"/>
        <v>2.2071976716071109E-5</v>
      </c>
      <c r="R344" s="75">
        <f>IFERROR(O344*'Fechamento fiscal'!AN24,"")</f>
        <v>3.5848699667357824</v>
      </c>
      <c r="S344" s="75">
        <f>P344*'Gás fiscal'!H21</f>
        <v>25.19179293446442</v>
      </c>
      <c r="T344" s="104">
        <f>Q344*'Volumes de água'!$C$23</f>
        <v>1.4545432655890861E-2</v>
      </c>
      <c r="U344" s="181" t="s">
        <v>110</v>
      </c>
      <c r="V344" s="182"/>
      <c r="W344" s="183"/>
    </row>
    <row r="345" spans="1:23" x14ac:dyDescent="0.25">
      <c r="A345" s="42">
        <v>20</v>
      </c>
      <c r="B345" s="16" t="s">
        <v>123</v>
      </c>
      <c r="C345" s="16">
        <v>24</v>
      </c>
      <c r="D345" s="150">
        <v>24</v>
      </c>
      <c r="E345" s="150">
        <v>24</v>
      </c>
      <c r="F345" s="43">
        <f t="shared" si="90"/>
        <v>24</v>
      </c>
      <c r="G345" s="43">
        <f t="shared" si="91"/>
        <v>24</v>
      </c>
      <c r="H345" s="43">
        <f t="shared" si="92"/>
        <v>24</v>
      </c>
      <c r="I345" s="129">
        <v>6.1539999999999999</v>
      </c>
      <c r="J345" s="129">
        <v>61.87</v>
      </c>
      <c r="K345" s="129">
        <v>2.1999999999999999E-2</v>
      </c>
      <c r="L345" s="73">
        <f t="shared" si="93"/>
        <v>6.1539999999999999</v>
      </c>
      <c r="M345" s="73">
        <f t="shared" si="94"/>
        <v>61.87</v>
      </c>
      <c r="N345" s="73">
        <f t="shared" si="95"/>
        <v>2.1999999999999999E-2</v>
      </c>
      <c r="O345" s="72">
        <f t="shared" si="96"/>
        <v>0.26238594696000683</v>
      </c>
      <c r="P345" s="72">
        <f t="shared" si="97"/>
        <v>3.7265965879385236E-2</v>
      </c>
      <c r="Q345" s="72">
        <f t="shared" si="98"/>
        <v>2.2071976716071105E-5</v>
      </c>
      <c r="R345" s="75">
        <f>IFERROR(O345*'Fechamento fiscal'!AN25,"")</f>
        <v>5.7171619529471913</v>
      </c>
      <c r="S345" s="75">
        <f>P345*'Gás fiscal'!H22</f>
        <v>68.084919661636832</v>
      </c>
      <c r="T345" s="104">
        <f>Q345*'Volumes de água'!$C$24</f>
        <v>3.738992855702445E-2</v>
      </c>
      <c r="U345" s="181" t="s">
        <v>110</v>
      </c>
      <c r="V345" s="182"/>
      <c r="W345" s="183"/>
    </row>
    <row r="346" spans="1:23" x14ac:dyDescent="0.25">
      <c r="A346" s="42">
        <v>21</v>
      </c>
      <c r="B346" s="16" t="s">
        <v>123</v>
      </c>
      <c r="C346" s="16">
        <v>24</v>
      </c>
      <c r="D346" s="150">
        <v>24</v>
      </c>
      <c r="E346" s="150">
        <v>24</v>
      </c>
      <c r="F346" s="43">
        <f t="shared" si="90"/>
        <v>24</v>
      </c>
      <c r="G346" s="43">
        <f t="shared" si="91"/>
        <v>24</v>
      </c>
      <c r="H346" s="43">
        <f t="shared" si="92"/>
        <v>24</v>
      </c>
      <c r="I346" s="129">
        <v>6.1539999999999999</v>
      </c>
      <c r="J346" s="129">
        <v>61.87</v>
      </c>
      <c r="K346" s="129">
        <v>2.1999999999999999E-2</v>
      </c>
      <c r="L346" s="73">
        <f t="shared" si="93"/>
        <v>6.1539999999999999</v>
      </c>
      <c r="M346" s="73">
        <f t="shared" si="94"/>
        <v>61.87</v>
      </c>
      <c r="N346" s="73">
        <f t="shared" si="95"/>
        <v>2.1999999999999999E-2</v>
      </c>
      <c r="O346" s="72">
        <f t="shared" si="96"/>
        <v>0.26238594696000683</v>
      </c>
      <c r="P346" s="72">
        <f t="shared" si="97"/>
        <v>3.7265965879385236E-2</v>
      </c>
      <c r="Q346" s="72">
        <f t="shared" si="98"/>
        <v>2.2071976716071105E-5</v>
      </c>
      <c r="R346" s="75">
        <f>IFERROR(O346*'Fechamento fiscal'!AN26,"")</f>
        <v>5.6496882763834906</v>
      </c>
      <c r="S346" s="75">
        <f>P346*'Gás fiscal'!H23</f>
        <v>66.519749094702647</v>
      </c>
      <c r="T346" s="104">
        <f>Q346*'Volumes de água'!$C$25</f>
        <v>1.7723797303005096E-2</v>
      </c>
      <c r="U346" s="181" t="s">
        <v>110</v>
      </c>
      <c r="V346" s="182"/>
      <c r="W346" s="183"/>
    </row>
    <row r="347" spans="1:23" x14ac:dyDescent="0.25">
      <c r="A347" s="42">
        <v>22</v>
      </c>
      <c r="B347" s="16" t="s">
        <v>123</v>
      </c>
      <c r="C347" s="16">
        <v>24</v>
      </c>
      <c r="D347" s="150">
        <v>24</v>
      </c>
      <c r="E347" s="150">
        <v>24</v>
      </c>
      <c r="F347" s="43">
        <f t="shared" si="90"/>
        <v>24</v>
      </c>
      <c r="G347" s="43">
        <f t="shared" si="91"/>
        <v>24</v>
      </c>
      <c r="H347" s="43">
        <f t="shared" si="92"/>
        <v>24</v>
      </c>
      <c r="I347" s="129">
        <v>6.1539999999999999</v>
      </c>
      <c r="J347" s="129">
        <v>61.87</v>
      </c>
      <c r="K347" s="129">
        <v>2.1999999999999999E-2</v>
      </c>
      <c r="L347" s="73">
        <f t="shared" si="93"/>
        <v>6.1539999999999999</v>
      </c>
      <c r="M347" s="73">
        <f t="shared" si="94"/>
        <v>61.87</v>
      </c>
      <c r="N347" s="73">
        <f t="shared" si="95"/>
        <v>2.1999999999999999E-2</v>
      </c>
      <c r="O347" s="72">
        <f t="shared" si="96"/>
        <v>0.27014134792660444</v>
      </c>
      <c r="P347" s="72">
        <f t="shared" si="97"/>
        <v>3.852345717611623E-2</v>
      </c>
      <c r="Q347" s="72">
        <f t="shared" si="98"/>
        <v>2.2865536785798423E-5</v>
      </c>
      <c r="R347" s="75">
        <f>IFERROR(O347*'Fechamento fiscal'!AN27,"")</f>
        <v>6.3217185297720597</v>
      </c>
      <c r="S347" s="75">
        <f>P347*'Gás fiscal'!H24</f>
        <v>73.810943949438695</v>
      </c>
      <c r="T347" s="104">
        <f>Q347*'Volumes de água'!$C$26</f>
        <v>3.5830296143346131E-2</v>
      </c>
      <c r="U347" s="181" t="s">
        <v>110</v>
      </c>
      <c r="V347" s="182"/>
      <c r="W347" s="183"/>
    </row>
    <row r="348" spans="1:23" x14ac:dyDescent="0.25">
      <c r="A348" s="42">
        <v>23</v>
      </c>
      <c r="B348" s="16" t="s">
        <v>123</v>
      </c>
      <c r="C348" s="16">
        <v>24</v>
      </c>
      <c r="D348" s="150">
        <v>24</v>
      </c>
      <c r="E348" s="150">
        <v>24</v>
      </c>
      <c r="F348" s="43">
        <f t="shared" si="90"/>
        <v>24</v>
      </c>
      <c r="G348" s="43">
        <f t="shared" si="91"/>
        <v>24</v>
      </c>
      <c r="H348" s="43">
        <f t="shared" si="92"/>
        <v>24</v>
      </c>
      <c r="I348" s="129">
        <v>6.1539999999999999</v>
      </c>
      <c r="J348" s="129">
        <v>61.87</v>
      </c>
      <c r="K348" s="129">
        <v>2.1999999999999999E-2</v>
      </c>
      <c r="L348" s="73">
        <f t="shared" si="93"/>
        <v>6.1539999999999999</v>
      </c>
      <c r="M348" s="73">
        <f t="shared" si="94"/>
        <v>61.87</v>
      </c>
      <c r="N348" s="73">
        <f t="shared" si="95"/>
        <v>2.1999999999999999E-2</v>
      </c>
      <c r="O348" s="72">
        <f t="shared" si="96"/>
        <v>0.26238594696000683</v>
      </c>
      <c r="P348" s="72">
        <f t="shared" si="97"/>
        <v>3.7265965879385236E-2</v>
      </c>
      <c r="Q348" s="72">
        <f t="shared" si="98"/>
        <v>2.2071976716071105E-5</v>
      </c>
      <c r="R348" s="75">
        <f>IFERROR(O348*'Fechamento fiscal'!AN28,"")</f>
        <v>6.3228084926326691</v>
      </c>
      <c r="S348" s="75">
        <f>P348*'Gás fiscal'!H25</f>
        <v>72.780431362439373</v>
      </c>
      <c r="T348" s="104">
        <f>Q348*'Volumes de água'!$C$27</f>
        <v>3.6065609954060183E-2</v>
      </c>
      <c r="U348" s="181" t="s">
        <v>110</v>
      </c>
      <c r="V348" s="182"/>
      <c r="W348" s="183"/>
    </row>
    <row r="349" spans="1:23" x14ac:dyDescent="0.25">
      <c r="A349" s="42">
        <v>24</v>
      </c>
      <c r="B349" s="16" t="s">
        <v>123</v>
      </c>
      <c r="C349" s="16">
        <v>24</v>
      </c>
      <c r="D349" s="150">
        <v>24</v>
      </c>
      <c r="E349" s="150">
        <v>24</v>
      </c>
      <c r="F349" s="43">
        <f t="shared" si="90"/>
        <v>24</v>
      </c>
      <c r="G349" s="43">
        <f t="shared" si="91"/>
        <v>24</v>
      </c>
      <c r="H349" s="43">
        <f t="shared" si="92"/>
        <v>24</v>
      </c>
      <c r="I349" s="129">
        <v>6.1539999999999999</v>
      </c>
      <c r="J349" s="129">
        <v>61.87</v>
      </c>
      <c r="K349" s="129">
        <v>2.1999999999999999E-2</v>
      </c>
      <c r="L349" s="73">
        <f t="shared" si="93"/>
        <v>6.1539999999999999</v>
      </c>
      <c r="M349" s="73">
        <f t="shared" si="94"/>
        <v>61.87</v>
      </c>
      <c r="N349" s="73">
        <f t="shared" si="95"/>
        <v>2.1999999999999999E-2</v>
      </c>
      <c r="O349" s="72">
        <f t="shared" si="96"/>
        <v>0.26238594696000683</v>
      </c>
      <c r="P349" s="72">
        <f t="shared" si="97"/>
        <v>3.7265965879385236E-2</v>
      </c>
      <c r="Q349" s="72">
        <f t="shared" si="98"/>
        <v>2.2071976716071105E-5</v>
      </c>
      <c r="R349" s="75">
        <f>IFERROR(O349*'Fechamento fiscal'!AN29,"")</f>
        <v>5.7414764484009995</v>
      </c>
      <c r="S349" s="75">
        <f>P349*'Gás fiscal'!H26</f>
        <v>64.432855005457071</v>
      </c>
      <c r="T349" s="104">
        <f>Q349*'Volumes de água'!$C$28</f>
        <v>3.4697147397663775E-2</v>
      </c>
      <c r="U349" s="181" t="s">
        <v>110</v>
      </c>
      <c r="V349" s="182"/>
      <c r="W349" s="183"/>
    </row>
    <row r="350" spans="1:23" x14ac:dyDescent="0.25">
      <c r="A350" s="42">
        <v>25</v>
      </c>
      <c r="B350" s="16" t="s">
        <v>123</v>
      </c>
      <c r="C350" s="16">
        <v>24</v>
      </c>
      <c r="D350" s="150">
        <v>24</v>
      </c>
      <c r="E350" s="150">
        <v>24</v>
      </c>
      <c r="F350" s="43">
        <f t="shared" si="90"/>
        <v>24</v>
      </c>
      <c r="G350" s="43">
        <f t="shared" si="91"/>
        <v>24</v>
      </c>
      <c r="H350" s="43">
        <f t="shared" si="92"/>
        <v>24</v>
      </c>
      <c r="I350" s="129">
        <v>6.1539999999999999</v>
      </c>
      <c r="J350" s="129">
        <v>61.87</v>
      </c>
      <c r="K350" s="129">
        <v>2.1999999999999999E-2</v>
      </c>
      <c r="L350" s="73">
        <f t="shared" si="93"/>
        <v>6.1539999999999999</v>
      </c>
      <c r="M350" s="73">
        <f t="shared" si="94"/>
        <v>61.87</v>
      </c>
      <c r="N350" s="73">
        <f t="shared" si="95"/>
        <v>2.1999999999999999E-2</v>
      </c>
      <c r="O350" s="72">
        <f t="shared" si="96"/>
        <v>0.26238594696000683</v>
      </c>
      <c r="P350" s="72">
        <f t="shared" si="97"/>
        <v>3.7265965879385236E-2</v>
      </c>
      <c r="Q350" s="72">
        <f t="shared" si="98"/>
        <v>2.2071976716071105E-5</v>
      </c>
      <c r="R350" s="75">
        <f>IFERROR(O350*'Fechamento fiscal'!AN30,"")</f>
        <v>6.1571291831926702</v>
      </c>
      <c r="S350" s="75">
        <f>P350*'Gás fiscal'!H27</f>
        <v>70.544473409676257</v>
      </c>
      <c r="T350" s="104">
        <f>Q350*'Volumes de água'!$C$29</f>
        <v>3.692641704598696E-2</v>
      </c>
      <c r="U350" s="181" t="s">
        <v>110</v>
      </c>
      <c r="V350" s="182"/>
      <c r="W350" s="183"/>
    </row>
    <row r="351" spans="1:23" x14ac:dyDescent="0.25">
      <c r="A351" s="42">
        <v>26</v>
      </c>
      <c r="B351" s="16" t="s">
        <v>123</v>
      </c>
      <c r="C351" s="16">
        <v>24</v>
      </c>
      <c r="D351" s="150">
        <v>24</v>
      </c>
      <c r="E351" s="150">
        <v>24</v>
      </c>
      <c r="F351" s="43">
        <f t="shared" si="90"/>
        <v>24</v>
      </c>
      <c r="G351" s="43">
        <f t="shared" si="91"/>
        <v>24</v>
      </c>
      <c r="H351" s="43">
        <f t="shared" si="92"/>
        <v>24</v>
      </c>
      <c r="I351" s="129">
        <v>6.1539999999999999</v>
      </c>
      <c r="J351" s="129">
        <v>61.87</v>
      </c>
      <c r="K351" s="129">
        <v>2.1999999999999999E-2</v>
      </c>
      <c r="L351" s="73">
        <f t="shared" si="93"/>
        <v>6.1539999999999999</v>
      </c>
      <c r="M351" s="73">
        <f t="shared" si="94"/>
        <v>61.87</v>
      </c>
      <c r="N351" s="73">
        <f t="shared" si="95"/>
        <v>2.1999999999999999E-2</v>
      </c>
      <c r="O351" s="72">
        <f t="shared" si="96"/>
        <v>0.26238594696000683</v>
      </c>
      <c r="P351" s="72">
        <f t="shared" si="97"/>
        <v>3.7265965879385236E-2</v>
      </c>
      <c r="Q351" s="72">
        <f t="shared" si="98"/>
        <v>2.2071976716071105E-5</v>
      </c>
      <c r="R351" s="75">
        <f>IFERROR(O351*'Fechamento fiscal'!AN31,"")</f>
        <v>-4.7852457709749607E-2</v>
      </c>
      <c r="S351" s="75">
        <f>P351*'Gás fiscal'!H28</f>
        <v>71.886048181334118</v>
      </c>
      <c r="T351" s="104">
        <f>Q351*'Volumes de água'!$C$30</f>
        <v>3.7235424720011956E-2</v>
      </c>
      <c r="U351" s="181" t="s">
        <v>110</v>
      </c>
      <c r="V351" s="182"/>
      <c r="W351" s="183"/>
    </row>
    <row r="352" spans="1:23" x14ac:dyDescent="0.25">
      <c r="A352" s="42">
        <v>27</v>
      </c>
      <c r="B352" s="16" t="s">
        <v>123</v>
      </c>
      <c r="C352" s="16">
        <v>24</v>
      </c>
      <c r="D352" s="150">
        <v>24</v>
      </c>
      <c r="E352" s="150">
        <v>24</v>
      </c>
      <c r="F352" s="43">
        <f t="shared" si="90"/>
        <v>24</v>
      </c>
      <c r="G352" s="43">
        <f t="shared" si="91"/>
        <v>24</v>
      </c>
      <c r="H352" s="43">
        <f t="shared" si="92"/>
        <v>24</v>
      </c>
      <c r="I352" s="129">
        <v>6.1539999999999999</v>
      </c>
      <c r="J352" s="129">
        <v>61.87</v>
      </c>
      <c r="K352" s="129">
        <v>2.1999999999999999E-2</v>
      </c>
      <c r="L352" s="73">
        <f t="shared" si="93"/>
        <v>6.1539999999999999</v>
      </c>
      <c r="M352" s="73">
        <f t="shared" si="94"/>
        <v>61.87</v>
      </c>
      <c r="N352" s="73">
        <f t="shared" si="95"/>
        <v>2.1999999999999999E-2</v>
      </c>
      <c r="O352" s="72">
        <f t="shared" si="96"/>
        <v>0.26238594696000683</v>
      </c>
      <c r="P352" s="72">
        <f t="shared" si="97"/>
        <v>3.7265965879385236E-2</v>
      </c>
      <c r="Q352" s="72">
        <f t="shared" si="98"/>
        <v>2.2071976716071105E-5</v>
      </c>
      <c r="R352" s="75">
        <f>IFERROR(O352*'Fechamento fiscal'!AN32,"")</f>
        <v>-0.10314033774465245</v>
      </c>
      <c r="S352" s="75">
        <f>P352*'Gás fiscal'!H29</f>
        <v>67.749525968722367</v>
      </c>
      <c r="T352" s="104">
        <f>Q352*'Volumes de água'!$C$31</f>
        <v>3.5293090768997698E-2</v>
      </c>
      <c r="U352" s="181" t="s">
        <v>110</v>
      </c>
      <c r="V352" s="182"/>
      <c r="W352" s="183"/>
    </row>
    <row r="353" spans="1:23" x14ac:dyDescent="0.25">
      <c r="A353" s="42">
        <v>28</v>
      </c>
      <c r="B353" s="16" t="s">
        <v>123</v>
      </c>
      <c r="C353" s="16">
        <v>24</v>
      </c>
      <c r="D353" s="150">
        <v>24</v>
      </c>
      <c r="E353" s="150">
        <v>24</v>
      </c>
      <c r="F353" s="43">
        <f t="shared" si="90"/>
        <v>24</v>
      </c>
      <c r="G353" s="43">
        <f t="shared" si="91"/>
        <v>24</v>
      </c>
      <c r="H353" s="43">
        <f t="shared" si="92"/>
        <v>24</v>
      </c>
      <c r="I353" s="129">
        <v>6.1539999999999999</v>
      </c>
      <c r="J353" s="129">
        <v>61.87</v>
      </c>
      <c r="K353" s="129">
        <v>2.1999999999999999E-2</v>
      </c>
      <c r="L353" s="73">
        <f t="shared" si="93"/>
        <v>6.1539999999999999</v>
      </c>
      <c r="M353" s="73">
        <f t="shared" si="94"/>
        <v>61.87</v>
      </c>
      <c r="N353" s="73">
        <f t="shared" si="95"/>
        <v>2.1999999999999999E-2</v>
      </c>
      <c r="O353" s="72">
        <f t="shared" si="96"/>
        <v>0.26238594696000683</v>
      </c>
      <c r="P353" s="72">
        <f t="shared" si="97"/>
        <v>3.7265965879385236E-2</v>
      </c>
      <c r="Q353" s="72">
        <f t="shared" si="98"/>
        <v>2.2071976716071105E-5</v>
      </c>
      <c r="R353" s="75">
        <f>IFERROR(O353*'Fechamento fiscal'!AN33,"")</f>
        <v>-3.7596345828432381E-3</v>
      </c>
      <c r="S353" s="75">
        <f>P353*'Gás fiscal'!H30</f>
        <v>64.991844493647847</v>
      </c>
      <c r="T353" s="104">
        <f>Q353*'Volumes de água'!$C$32</f>
        <v>3.4167419956478068E-2</v>
      </c>
      <c r="U353" s="181" t="s">
        <v>110</v>
      </c>
      <c r="V353" s="182"/>
      <c r="W353" s="183"/>
    </row>
    <row r="354" spans="1:23" x14ac:dyDescent="0.25">
      <c r="A354" s="42">
        <v>29</v>
      </c>
      <c r="B354" s="16" t="s">
        <v>123</v>
      </c>
      <c r="C354" s="16">
        <v>24</v>
      </c>
      <c r="D354" s="150">
        <v>24</v>
      </c>
      <c r="E354" s="150">
        <v>24</v>
      </c>
      <c r="F354" s="43">
        <f t="shared" si="90"/>
        <v>24</v>
      </c>
      <c r="G354" s="43">
        <f t="shared" si="91"/>
        <v>24</v>
      </c>
      <c r="H354" s="43">
        <f t="shared" si="92"/>
        <v>24</v>
      </c>
      <c r="I354" s="129">
        <v>6.1539999999999999</v>
      </c>
      <c r="J354" s="129">
        <v>61.87</v>
      </c>
      <c r="K354" s="129">
        <v>2.1999999999999999E-2</v>
      </c>
      <c r="L354" s="73">
        <f t="shared" si="93"/>
        <v>6.1539999999999999</v>
      </c>
      <c r="M354" s="73">
        <f t="shared" si="94"/>
        <v>61.87</v>
      </c>
      <c r="N354" s="73">
        <f t="shared" si="95"/>
        <v>2.1999999999999999E-2</v>
      </c>
      <c r="O354" s="72">
        <f t="shared" si="96"/>
        <v>0.26238594696000683</v>
      </c>
      <c r="P354" s="72">
        <f t="shared" si="97"/>
        <v>3.7265965879385236E-2</v>
      </c>
      <c r="Q354" s="72">
        <f t="shared" si="98"/>
        <v>2.2071976716071105E-5</v>
      </c>
      <c r="R354" s="75">
        <f>IFERROR(O354*'Fechamento fiscal'!AN34,"")</f>
        <v>-9.3511754804508664E-3</v>
      </c>
      <c r="S354" s="75">
        <f>P354*'Gás fiscal'!H31</f>
        <v>68.159451593395602</v>
      </c>
      <c r="T354" s="104">
        <f>Q354*'Volumes de água'!$C$33</f>
        <v>3.5028227048404845E-2</v>
      </c>
      <c r="U354" s="181" t="s">
        <v>110</v>
      </c>
      <c r="V354" s="182"/>
      <c r="W354" s="183"/>
    </row>
    <row r="355" spans="1:23" x14ac:dyDescent="0.25">
      <c r="A355" s="42">
        <v>30</v>
      </c>
      <c r="B355" s="16" t="s">
        <v>123</v>
      </c>
      <c r="C355" s="16">
        <v>24</v>
      </c>
      <c r="D355" s="150">
        <v>24</v>
      </c>
      <c r="E355" s="150">
        <v>24</v>
      </c>
      <c r="F355" s="43">
        <f t="shared" si="90"/>
        <v>24</v>
      </c>
      <c r="G355" s="43">
        <f t="shared" si="91"/>
        <v>24</v>
      </c>
      <c r="H355" s="43">
        <f t="shared" si="92"/>
        <v>24</v>
      </c>
      <c r="I355" s="129">
        <v>6.1539999999999999</v>
      </c>
      <c r="J355" s="129">
        <v>61.87</v>
      </c>
      <c r="K355" s="129">
        <v>2.1999999999999999E-2</v>
      </c>
      <c r="L355" s="73">
        <f t="shared" si="93"/>
        <v>6.1539999999999999</v>
      </c>
      <c r="M355" s="73">
        <f t="shared" si="94"/>
        <v>61.87</v>
      </c>
      <c r="N355" s="73">
        <f t="shared" si="95"/>
        <v>2.1999999999999999E-2</v>
      </c>
      <c r="O355" s="72">
        <f t="shared" si="96"/>
        <v>0.26238594696000683</v>
      </c>
      <c r="P355" s="72">
        <f t="shared" si="97"/>
        <v>3.7265965879385236E-2</v>
      </c>
      <c r="Q355" s="72">
        <f t="shared" si="98"/>
        <v>2.2071976716071105E-5</v>
      </c>
      <c r="R355" s="75">
        <f>IFERROR(O355*'Fechamento fiscal'!AN35,"")</f>
        <v>5.4277199224998025E-2</v>
      </c>
      <c r="S355" s="75">
        <f>P355*'Gás fiscal'!H32</f>
        <v>71.327058693143343</v>
      </c>
      <c r="T355" s="104">
        <f>Q355*'Volumes de água'!$C$34</f>
        <v>3.6705697278826249E-2</v>
      </c>
      <c r="U355" s="181" t="s">
        <v>110</v>
      </c>
      <c r="V355" s="182"/>
      <c r="W355" s="183"/>
    </row>
    <row r="356" spans="1:23" x14ac:dyDescent="0.25">
      <c r="A356" s="42">
        <v>31</v>
      </c>
      <c r="B356" s="16" t="s">
        <v>123</v>
      </c>
      <c r="C356" s="16">
        <v>24</v>
      </c>
      <c r="D356" s="150">
        <v>11.22</v>
      </c>
      <c r="E356" s="150">
        <v>11.22</v>
      </c>
      <c r="F356" s="43">
        <f>IF(OR(C356="",E356=""),0,IF(E356&gt;C356,E356,E356/C356*24))</f>
        <v>11.22</v>
      </c>
      <c r="G356" s="43">
        <f>IF(OR(C356="",D356=""),0,IF(D356&gt;C356,D356,D356/C356*24))</f>
        <v>11.22</v>
      </c>
      <c r="H356" s="43">
        <f>IF(OR(C356="",D356=""),0,IF(D356&gt;C356,D356,D356/C356*24))</f>
        <v>11.22</v>
      </c>
      <c r="I356" s="129">
        <v>6.1539999999999999</v>
      </c>
      <c r="J356" s="129">
        <v>61.87</v>
      </c>
      <c r="K356" s="129">
        <v>2.1999999999999999E-2</v>
      </c>
      <c r="L356" s="73">
        <f>I356*(G356/C356)</f>
        <v>2.876995</v>
      </c>
      <c r="M356" s="73">
        <f>J356*(F356/C356)</f>
        <v>28.924225</v>
      </c>
      <c r="N356" s="73">
        <f>K356*(H356/C356)</f>
        <v>1.0285000000000001E-2</v>
      </c>
      <c r="O356" s="72">
        <f t="shared" si="96"/>
        <v>0.26238594696000678</v>
      </c>
      <c r="P356" s="72">
        <f t="shared" si="97"/>
        <v>3.7265965879385236E-2</v>
      </c>
      <c r="Q356" s="72">
        <f t="shared" si="98"/>
        <v>2.2071976716071109E-5</v>
      </c>
      <c r="R356" s="75">
        <f>IFERROR(O356*'Fechamento fiscal'!AN36,"")</f>
        <v>-6.5190868221003822E-4</v>
      </c>
      <c r="S356" s="75">
        <f>P356*'Gás fiscal'!H33</f>
        <v>37.154167981747079</v>
      </c>
      <c r="T356" s="104">
        <f>Q356*'Volumes de água'!$C$35</f>
        <v>2.0372434508933633E-2</v>
      </c>
      <c r="U356" s="181" t="s">
        <v>110</v>
      </c>
      <c r="V356" s="182"/>
      <c r="W356" s="183"/>
    </row>
    <row r="357" spans="1:23" x14ac:dyDescent="0.25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</row>
    <row r="358" spans="1:23" x14ac:dyDescent="0.25">
      <c r="A358" s="42">
        <v>1</v>
      </c>
      <c r="B358" s="16" t="s">
        <v>124</v>
      </c>
      <c r="C358" s="16">
        <v>24</v>
      </c>
      <c r="D358" s="150">
        <v>0</v>
      </c>
      <c r="E358" s="150">
        <v>0</v>
      </c>
      <c r="F358" s="43">
        <f>IF(OR(C358="",E358=""),0,IF(E358&gt;C358,E358,E358/C358*24))</f>
        <v>0</v>
      </c>
      <c r="G358" s="43">
        <f>IF(OR(C358="",D358=""),0,IF(D358&gt;C358,D358,D358/C358*24))</f>
        <v>0</v>
      </c>
      <c r="H358" s="43">
        <f>IF(OR(C358="",D358=""),0,IF(D358&gt;C358,D358,D358/C358*24))</f>
        <v>0</v>
      </c>
      <c r="I358" s="129">
        <v>1.3180000000000001</v>
      </c>
      <c r="J358" s="129">
        <v>61.87</v>
      </c>
      <c r="K358" s="129">
        <v>2.1999999999999999E-2</v>
      </c>
      <c r="L358" s="73">
        <f>I358*(G358/C358)</f>
        <v>0</v>
      </c>
      <c r="M358" s="73">
        <f>J358*(F358/C358)</f>
        <v>0</v>
      </c>
      <c r="N358" s="73">
        <f>K358*(H358/C358)</f>
        <v>0</v>
      </c>
      <c r="O358" s="72">
        <f t="shared" ref="O358:O388" si="99">IF(D358&lt;&gt;0,L358/(L230+L262+L294+L326+L358+L6+L38+L70+L102+L134+L166+L198+L358),0)</f>
        <v>0</v>
      </c>
      <c r="P358" s="72">
        <f>IF(E358&lt;&gt;0,M358/(M38+M70+M102+M134+M166+M198+M230+M294+M6+M38+M262+M326+M358),0)</f>
        <v>0</v>
      </c>
      <c r="Q358" s="72">
        <f>IF(D358&lt;&gt;0,N358/(N358+N6+N38+N70+N102+N134+N166+N198+N230+N262+N294+N326),0)</f>
        <v>0</v>
      </c>
      <c r="R358" s="75">
        <f>IFERROR(O358*'Fechamento fiscal'!AN6,"")</f>
        <v>0</v>
      </c>
      <c r="S358" s="75">
        <f>P358*'Gás fiscal'!H3</f>
        <v>0</v>
      </c>
      <c r="T358" s="104">
        <f>Q358*'Volumes de água'!$C$5</f>
        <v>0</v>
      </c>
      <c r="U358" s="181" t="s">
        <v>107</v>
      </c>
      <c r="V358" s="182"/>
      <c r="W358" s="183"/>
    </row>
    <row r="359" spans="1:23" x14ac:dyDescent="0.25">
      <c r="A359" s="42">
        <v>2</v>
      </c>
      <c r="B359" s="16" t="s">
        <v>124</v>
      </c>
      <c r="C359" s="16">
        <v>24</v>
      </c>
      <c r="D359" s="150">
        <v>0</v>
      </c>
      <c r="E359" s="150">
        <v>0</v>
      </c>
      <c r="F359" s="43">
        <f t="shared" ref="F359:F387" si="100">IF(OR(C359="",E359=""),0,IF(E359&gt;C359,E359,E359/C359*24))</f>
        <v>0</v>
      </c>
      <c r="G359" s="43">
        <f t="shared" ref="G359:G387" si="101">IF(OR(C359="",D359=""),0,IF(D359&gt;C359,D359,D359/C359*24))</f>
        <v>0</v>
      </c>
      <c r="H359" s="43">
        <f t="shared" ref="H359:H387" si="102">IF(OR(C359="",D359=""),0,IF(D359&gt;C359,D359,D359/C359*24))</f>
        <v>0</v>
      </c>
      <c r="I359" s="129">
        <v>1.3180000000000001</v>
      </c>
      <c r="J359" s="129">
        <v>61.87</v>
      </c>
      <c r="K359" s="129">
        <v>2.1999999999999999E-2</v>
      </c>
      <c r="L359" s="73">
        <f t="shared" ref="L359:L387" si="103">I359*(G359/C359)</f>
        <v>0</v>
      </c>
      <c r="M359" s="73">
        <f t="shared" ref="M359:M387" si="104">J359*(F359/C359)</f>
        <v>0</v>
      </c>
      <c r="N359" s="73">
        <f t="shared" ref="N359:N387" si="105">K359*(H359/C359)</f>
        <v>0</v>
      </c>
      <c r="O359" s="72">
        <f t="shared" si="99"/>
        <v>0</v>
      </c>
      <c r="P359" s="72">
        <f t="shared" ref="P359:P388" si="106">IF(E359&lt;&gt;0,M359/(M39+M71+M103+M135+M167+M199+M231+M295+M7+M39+M263+M327+M359),0)</f>
        <v>0</v>
      </c>
      <c r="Q359" s="72">
        <f t="shared" ref="Q359:Q388" si="107">IF(D359&lt;&gt;0,N359/(N359+N7+N39+N71+N103+N135+N167+N199+N231+N263+N295+N327),0)</f>
        <v>0</v>
      </c>
      <c r="R359" s="75">
        <f>IFERROR(O359*'Fechamento fiscal'!AN7,"")</f>
        <v>0</v>
      </c>
      <c r="S359" s="75">
        <f>P359*'Gás fiscal'!H4</f>
        <v>0</v>
      </c>
      <c r="T359" s="104">
        <f>Q359*'Volumes de água'!$C$6</f>
        <v>0</v>
      </c>
      <c r="U359" s="181" t="s">
        <v>107</v>
      </c>
      <c r="V359" s="182"/>
      <c r="W359" s="183"/>
    </row>
    <row r="360" spans="1:23" x14ac:dyDescent="0.25">
      <c r="A360" s="42">
        <v>3</v>
      </c>
      <c r="B360" s="16" t="s">
        <v>124</v>
      </c>
      <c r="C360" s="16">
        <v>24</v>
      </c>
      <c r="D360" s="150">
        <v>0</v>
      </c>
      <c r="E360" s="150">
        <v>0</v>
      </c>
      <c r="F360" s="43">
        <f t="shared" si="100"/>
        <v>0</v>
      </c>
      <c r="G360" s="43">
        <f t="shared" si="101"/>
        <v>0</v>
      </c>
      <c r="H360" s="43">
        <f t="shared" si="102"/>
        <v>0</v>
      </c>
      <c r="I360" s="129">
        <v>1.3180000000000001</v>
      </c>
      <c r="J360" s="129">
        <v>61.87</v>
      </c>
      <c r="K360" s="129">
        <v>2.1999999999999999E-2</v>
      </c>
      <c r="L360" s="73">
        <f t="shared" si="103"/>
        <v>0</v>
      </c>
      <c r="M360" s="73">
        <f t="shared" si="104"/>
        <v>0</v>
      </c>
      <c r="N360" s="73">
        <f t="shared" si="105"/>
        <v>0</v>
      </c>
      <c r="O360" s="72">
        <f t="shared" si="99"/>
        <v>0</v>
      </c>
      <c r="P360" s="72">
        <f t="shared" si="106"/>
        <v>0</v>
      </c>
      <c r="Q360" s="72">
        <f t="shared" si="107"/>
        <v>0</v>
      </c>
      <c r="R360" s="75">
        <f>IFERROR(O360*'Fechamento fiscal'!AN8,"")</f>
        <v>0</v>
      </c>
      <c r="S360" s="75">
        <f>P360*'Gás fiscal'!H5</f>
        <v>0</v>
      </c>
      <c r="T360" s="104">
        <f>Q360*'Volumes de água'!$C$7</f>
        <v>0</v>
      </c>
      <c r="U360" s="181" t="s">
        <v>107</v>
      </c>
      <c r="V360" s="182"/>
      <c r="W360" s="183"/>
    </row>
    <row r="361" spans="1:23" x14ac:dyDescent="0.25">
      <c r="A361" s="42">
        <v>4</v>
      </c>
      <c r="B361" s="16" t="s">
        <v>124</v>
      </c>
      <c r="C361" s="16">
        <v>24</v>
      </c>
      <c r="D361" s="150">
        <v>0</v>
      </c>
      <c r="E361" s="150">
        <v>0</v>
      </c>
      <c r="F361" s="43">
        <f t="shared" si="100"/>
        <v>0</v>
      </c>
      <c r="G361" s="43">
        <f t="shared" si="101"/>
        <v>0</v>
      </c>
      <c r="H361" s="43">
        <f t="shared" si="102"/>
        <v>0</v>
      </c>
      <c r="I361" s="129">
        <v>1.3180000000000001</v>
      </c>
      <c r="J361" s="129">
        <v>61.87</v>
      </c>
      <c r="K361" s="129">
        <v>2.1999999999999999E-2</v>
      </c>
      <c r="L361" s="73">
        <f t="shared" si="103"/>
        <v>0</v>
      </c>
      <c r="M361" s="73">
        <f t="shared" si="104"/>
        <v>0</v>
      </c>
      <c r="N361" s="73">
        <f t="shared" si="105"/>
        <v>0</v>
      </c>
      <c r="O361" s="72">
        <f t="shared" si="99"/>
        <v>0</v>
      </c>
      <c r="P361" s="72">
        <f t="shared" si="106"/>
        <v>0</v>
      </c>
      <c r="Q361" s="72">
        <f t="shared" si="107"/>
        <v>0</v>
      </c>
      <c r="R361" s="75">
        <f>IFERROR(O361*'Fechamento fiscal'!AN9,"")</f>
        <v>0</v>
      </c>
      <c r="S361" s="75">
        <f>P361*'Gás fiscal'!H6</f>
        <v>0</v>
      </c>
      <c r="T361" s="104">
        <f>Q361*'Volumes de água'!$C$8</f>
        <v>0</v>
      </c>
      <c r="U361" s="181" t="s">
        <v>107</v>
      </c>
      <c r="V361" s="182"/>
      <c r="W361" s="183"/>
    </row>
    <row r="362" spans="1:23" x14ac:dyDescent="0.25">
      <c r="A362" s="42">
        <v>5</v>
      </c>
      <c r="B362" s="16" t="s">
        <v>124</v>
      </c>
      <c r="C362" s="16">
        <v>24</v>
      </c>
      <c r="D362" s="150">
        <v>0</v>
      </c>
      <c r="E362" s="150">
        <v>0</v>
      </c>
      <c r="F362" s="43">
        <f t="shared" si="100"/>
        <v>0</v>
      </c>
      <c r="G362" s="43">
        <f t="shared" si="101"/>
        <v>0</v>
      </c>
      <c r="H362" s="43">
        <f t="shared" si="102"/>
        <v>0</v>
      </c>
      <c r="I362" s="129">
        <v>1.3180000000000001</v>
      </c>
      <c r="J362" s="129">
        <v>61.87</v>
      </c>
      <c r="K362" s="129">
        <v>2.1999999999999999E-2</v>
      </c>
      <c r="L362" s="73">
        <f t="shared" si="103"/>
        <v>0</v>
      </c>
      <c r="M362" s="73">
        <f t="shared" si="104"/>
        <v>0</v>
      </c>
      <c r="N362" s="73">
        <f t="shared" si="105"/>
        <v>0</v>
      </c>
      <c r="O362" s="72">
        <f t="shared" si="99"/>
        <v>0</v>
      </c>
      <c r="P362" s="72">
        <f t="shared" si="106"/>
        <v>0</v>
      </c>
      <c r="Q362" s="72">
        <f t="shared" si="107"/>
        <v>0</v>
      </c>
      <c r="R362" s="75">
        <f>IFERROR(O362*'Fechamento fiscal'!AN10,"")</f>
        <v>0</v>
      </c>
      <c r="S362" s="75">
        <f>P362*'Gás fiscal'!H7</f>
        <v>0</v>
      </c>
      <c r="T362" s="104">
        <f>Q362*'Volumes de água'!$C$9</f>
        <v>0</v>
      </c>
      <c r="U362" s="181" t="s">
        <v>107</v>
      </c>
      <c r="V362" s="182"/>
      <c r="W362" s="183"/>
    </row>
    <row r="363" spans="1:23" x14ac:dyDescent="0.25">
      <c r="A363" s="42">
        <v>6</v>
      </c>
      <c r="B363" s="16" t="s">
        <v>124</v>
      </c>
      <c r="C363" s="16">
        <v>24</v>
      </c>
      <c r="D363" s="150">
        <v>0</v>
      </c>
      <c r="E363" s="150">
        <v>0</v>
      </c>
      <c r="F363" s="43">
        <f t="shared" si="100"/>
        <v>0</v>
      </c>
      <c r="G363" s="43">
        <f t="shared" si="101"/>
        <v>0</v>
      </c>
      <c r="H363" s="43">
        <f t="shared" si="102"/>
        <v>0</v>
      </c>
      <c r="I363" s="129">
        <v>1.3180000000000001</v>
      </c>
      <c r="J363" s="129">
        <v>61.87</v>
      </c>
      <c r="K363" s="129">
        <v>2.1999999999999999E-2</v>
      </c>
      <c r="L363" s="73">
        <f t="shared" si="103"/>
        <v>0</v>
      </c>
      <c r="M363" s="73">
        <f t="shared" si="104"/>
        <v>0</v>
      </c>
      <c r="N363" s="73">
        <f t="shared" si="105"/>
        <v>0</v>
      </c>
      <c r="O363" s="72">
        <f t="shared" si="99"/>
        <v>0</v>
      </c>
      <c r="P363" s="72">
        <f t="shared" si="106"/>
        <v>0</v>
      </c>
      <c r="Q363" s="72">
        <f t="shared" si="107"/>
        <v>0</v>
      </c>
      <c r="R363" s="75">
        <f>IFERROR(O363*'Fechamento fiscal'!AN11,"")</f>
        <v>0</v>
      </c>
      <c r="S363" s="75">
        <f>P363*'Gás fiscal'!H8</f>
        <v>0</v>
      </c>
      <c r="T363" s="104">
        <f>Q363*'Volumes de água'!$C$10</f>
        <v>0</v>
      </c>
      <c r="U363" s="181" t="s">
        <v>107</v>
      </c>
      <c r="V363" s="182"/>
      <c r="W363" s="183"/>
    </row>
    <row r="364" spans="1:23" x14ac:dyDescent="0.25">
      <c r="A364" s="42">
        <v>7</v>
      </c>
      <c r="B364" s="16" t="s">
        <v>124</v>
      </c>
      <c r="C364" s="16">
        <v>24</v>
      </c>
      <c r="D364" s="150">
        <v>0</v>
      </c>
      <c r="E364" s="150">
        <v>0</v>
      </c>
      <c r="F364" s="43">
        <f t="shared" si="100"/>
        <v>0</v>
      </c>
      <c r="G364" s="43">
        <f t="shared" si="101"/>
        <v>0</v>
      </c>
      <c r="H364" s="43">
        <f t="shared" si="102"/>
        <v>0</v>
      </c>
      <c r="I364" s="129">
        <v>1.3180000000000001</v>
      </c>
      <c r="J364" s="129">
        <v>61.87</v>
      </c>
      <c r="K364" s="129">
        <v>2.1999999999999999E-2</v>
      </c>
      <c r="L364" s="73">
        <f t="shared" si="103"/>
        <v>0</v>
      </c>
      <c r="M364" s="73">
        <f t="shared" si="104"/>
        <v>0</v>
      </c>
      <c r="N364" s="73">
        <f t="shared" si="105"/>
        <v>0</v>
      </c>
      <c r="O364" s="72">
        <f t="shared" si="99"/>
        <v>0</v>
      </c>
      <c r="P364" s="72">
        <f t="shared" si="106"/>
        <v>0</v>
      </c>
      <c r="Q364" s="72">
        <f t="shared" si="107"/>
        <v>0</v>
      </c>
      <c r="R364" s="75">
        <f>IFERROR(O364*'Fechamento fiscal'!AN12,"")</f>
        <v>0</v>
      </c>
      <c r="S364" s="75">
        <f>P364*'Gás fiscal'!H9</f>
        <v>0</v>
      </c>
      <c r="T364" s="104">
        <f>Q364*'Volumes de água'!$C$11</f>
        <v>0</v>
      </c>
      <c r="U364" s="181" t="s">
        <v>107</v>
      </c>
      <c r="V364" s="182"/>
      <c r="W364" s="183"/>
    </row>
    <row r="365" spans="1:23" x14ac:dyDescent="0.25">
      <c r="A365" s="42">
        <v>8</v>
      </c>
      <c r="B365" s="16" t="s">
        <v>124</v>
      </c>
      <c r="C365" s="16">
        <v>24</v>
      </c>
      <c r="D365" s="150">
        <v>0</v>
      </c>
      <c r="E365" s="150">
        <v>0</v>
      </c>
      <c r="F365" s="43">
        <f t="shared" si="100"/>
        <v>0</v>
      </c>
      <c r="G365" s="43">
        <f t="shared" si="101"/>
        <v>0</v>
      </c>
      <c r="H365" s="43">
        <f t="shared" si="102"/>
        <v>0</v>
      </c>
      <c r="I365" s="129">
        <v>1.3180000000000001</v>
      </c>
      <c r="J365" s="129">
        <v>61.87</v>
      </c>
      <c r="K365" s="129">
        <v>2.1999999999999999E-2</v>
      </c>
      <c r="L365" s="73">
        <f t="shared" si="103"/>
        <v>0</v>
      </c>
      <c r="M365" s="73">
        <f t="shared" si="104"/>
        <v>0</v>
      </c>
      <c r="N365" s="73">
        <f t="shared" si="105"/>
        <v>0</v>
      </c>
      <c r="O365" s="72">
        <f t="shared" si="99"/>
        <v>0</v>
      </c>
      <c r="P365" s="72">
        <f t="shared" si="106"/>
        <v>0</v>
      </c>
      <c r="Q365" s="72">
        <f t="shared" si="107"/>
        <v>0</v>
      </c>
      <c r="R365" s="75">
        <f>IFERROR(O365*'Fechamento fiscal'!AN13,"")</f>
        <v>0</v>
      </c>
      <c r="S365" s="75">
        <f>P365*'Gás fiscal'!H10</f>
        <v>0</v>
      </c>
      <c r="T365" s="104">
        <f>Q365*'Volumes de água'!$C$12</f>
        <v>0</v>
      </c>
      <c r="U365" s="181" t="s">
        <v>107</v>
      </c>
      <c r="V365" s="182"/>
      <c r="W365" s="183"/>
    </row>
    <row r="366" spans="1:23" x14ac:dyDescent="0.25">
      <c r="A366" s="42">
        <v>9</v>
      </c>
      <c r="B366" s="16" t="s">
        <v>124</v>
      </c>
      <c r="C366" s="16">
        <v>24</v>
      </c>
      <c r="D366" s="150">
        <v>0</v>
      </c>
      <c r="E366" s="150">
        <v>0</v>
      </c>
      <c r="F366" s="43">
        <f t="shared" si="100"/>
        <v>0</v>
      </c>
      <c r="G366" s="43">
        <f t="shared" si="101"/>
        <v>0</v>
      </c>
      <c r="H366" s="43">
        <f t="shared" si="102"/>
        <v>0</v>
      </c>
      <c r="I366" s="129">
        <v>1.3180000000000001</v>
      </c>
      <c r="J366" s="129">
        <v>61.87</v>
      </c>
      <c r="K366" s="129">
        <v>2.1999999999999999E-2</v>
      </c>
      <c r="L366" s="73">
        <f t="shared" si="103"/>
        <v>0</v>
      </c>
      <c r="M366" s="73">
        <f t="shared" si="104"/>
        <v>0</v>
      </c>
      <c r="N366" s="73">
        <f t="shared" si="105"/>
        <v>0</v>
      </c>
      <c r="O366" s="72">
        <f t="shared" si="99"/>
        <v>0</v>
      </c>
      <c r="P366" s="72">
        <f t="shared" si="106"/>
        <v>0</v>
      </c>
      <c r="Q366" s="72">
        <f t="shared" si="107"/>
        <v>0</v>
      </c>
      <c r="R366" s="75">
        <f>IFERROR(O366*'Fechamento fiscal'!AN14,"")</f>
        <v>0</v>
      </c>
      <c r="S366" s="75">
        <f>P366*'Gás fiscal'!H11</f>
        <v>0</v>
      </c>
      <c r="T366" s="104">
        <f>Q366*'Volumes de água'!$C$13</f>
        <v>0</v>
      </c>
      <c r="U366" s="181" t="s">
        <v>107</v>
      </c>
      <c r="V366" s="182"/>
      <c r="W366" s="183"/>
    </row>
    <row r="367" spans="1:23" x14ac:dyDescent="0.25">
      <c r="A367" s="42">
        <v>10</v>
      </c>
      <c r="B367" s="16" t="s">
        <v>124</v>
      </c>
      <c r="C367" s="16">
        <v>24</v>
      </c>
      <c r="D367" s="150">
        <v>0</v>
      </c>
      <c r="E367" s="150">
        <v>0</v>
      </c>
      <c r="F367" s="43">
        <f t="shared" si="100"/>
        <v>0</v>
      </c>
      <c r="G367" s="43">
        <f t="shared" si="101"/>
        <v>0</v>
      </c>
      <c r="H367" s="43">
        <f t="shared" si="102"/>
        <v>0</v>
      </c>
      <c r="I367" s="129">
        <v>1.3180000000000001</v>
      </c>
      <c r="J367" s="129">
        <v>61.87</v>
      </c>
      <c r="K367" s="129">
        <v>2.1999999999999999E-2</v>
      </c>
      <c r="L367" s="73">
        <f t="shared" si="103"/>
        <v>0</v>
      </c>
      <c r="M367" s="73">
        <f t="shared" si="104"/>
        <v>0</v>
      </c>
      <c r="N367" s="73">
        <f t="shared" si="105"/>
        <v>0</v>
      </c>
      <c r="O367" s="72">
        <f t="shared" si="99"/>
        <v>0</v>
      </c>
      <c r="P367" s="72">
        <f t="shared" si="106"/>
        <v>0</v>
      </c>
      <c r="Q367" s="72">
        <f t="shared" si="107"/>
        <v>0</v>
      </c>
      <c r="R367" s="75">
        <f>IFERROR(O367*'Fechamento fiscal'!AN15,"")</f>
        <v>0</v>
      </c>
      <c r="S367" s="75">
        <f>P367*'Gás fiscal'!H12</f>
        <v>0</v>
      </c>
      <c r="T367" s="104">
        <f>Q367*'Volumes de água'!$C$14</f>
        <v>0</v>
      </c>
      <c r="U367" s="181" t="s">
        <v>107</v>
      </c>
      <c r="V367" s="182"/>
      <c r="W367" s="183"/>
    </row>
    <row r="368" spans="1:23" x14ac:dyDescent="0.25">
      <c r="A368" s="42">
        <v>11</v>
      </c>
      <c r="B368" s="16" t="s">
        <v>124</v>
      </c>
      <c r="C368" s="16">
        <v>24</v>
      </c>
      <c r="D368" s="150">
        <v>0</v>
      </c>
      <c r="E368" s="150">
        <v>0</v>
      </c>
      <c r="F368" s="43">
        <f t="shared" si="100"/>
        <v>0</v>
      </c>
      <c r="G368" s="43">
        <f t="shared" si="101"/>
        <v>0</v>
      </c>
      <c r="H368" s="43">
        <f t="shared" si="102"/>
        <v>0</v>
      </c>
      <c r="I368" s="129">
        <v>1.3180000000000001</v>
      </c>
      <c r="J368" s="129">
        <v>61.87</v>
      </c>
      <c r="K368" s="129">
        <v>2.1999999999999999E-2</v>
      </c>
      <c r="L368" s="73">
        <f t="shared" si="103"/>
        <v>0</v>
      </c>
      <c r="M368" s="73">
        <f t="shared" si="104"/>
        <v>0</v>
      </c>
      <c r="N368" s="73">
        <f t="shared" si="105"/>
        <v>0</v>
      </c>
      <c r="O368" s="72">
        <f t="shared" si="99"/>
        <v>0</v>
      </c>
      <c r="P368" s="72">
        <f t="shared" si="106"/>
        <v>0</v>
      </c>
      <c r="Q368" s="72">
        <f t="shared" si="107"/>
        <v>0</v>
      </c>
      <c r="R368" s="75">
        <f>IFERROR(O368*'Fechamento fiscal'!AN16,"")</f>
        <v>0</v>
      </c>
      <c r="S368" s="75">
        <f>P368*'Gás fiscal'!H13</f>
        <v>0</v>
      </c>
      <c r="T368" s="104">
        <f>Q368*'Volumes de água'!$C$15</f>
        <v>0</v>
      </c>
      <c r="U368" s="181" t="s">
        <v>107</v>
      </c>
      <c r="V368" s="182"/>
      <c r="W368" s="183"/>
    </row>
    <row r="369" spans="1:23" x14ac:dyDescent="0.25">
      <c r="A369" s="42">
        <v>12</v>
      </c>
      <c r="B369" s="16" t="s">
        <v>124</v>
      </c>
      <c r="C369" s="16">
        <v>24</v>
      </c>
      <c r="D369" s="150">
        <v>0</v>
      </c>
      <c r="E369" s="150">
        <v>0</v>
      </c>
      <c r="F369" s="43">
        <f t="shared" si="100"/>
        <v>0</v>
      </c>
      <c r="G369" s="43">
        <f t="shared" si="101"/>
        <v>0</v>
      </c>
      <c r="H369" s="43">
        <f t="shared" si="102"/>
        <v>0</v>
      </c>
      <c r="I369" s="129">
        <v>1.3180000000000001</v>
      </c>
      <c r="J369" s="129">
        <v>61.87</v>
      </c>
      <c r="K369" s="129">
        <v>2.1999999999999999E-2</v>
      </c>
      <c r="L369" s="73">
        <f t="shared" si="103"/>
        <v>0</v>
      </c>
      <c r="M369" s="73">
        <f t="shared" si="104"/>
        <v>0</v>
      </c>
      <c r="N369" s="73">
        <f t="shared" si="105"/>
        <v>0</v>
      </c>
      <c r="O369" s="72">
        <f t="shared" si="99"/>
        <v>0</v>
      </c>
      <c r="P369" s="72">
        <f t="shared" si="106"/>
        <v>0</v>
      </c>
      <c r="Q369" s="72">
        <f t="shared" si="107"/>
        <v>0</v>
      </c>
      <c r="R369" s="75">
        <f>IFERROR(O369*'Fechamento fiscal'!AN17,"")</f>
        <v>0</v>
      </c>
      <c r="S369" s="75">
        <f>P369*'Gás fiscal'!H14</f>
        <v>0</v>
      </c>
      <c r="T369" s="104">
        <f>Q369*'Volumes de água'!$C$16</f>
        <v>0</v>
      </c>
      <c r="U369" s="181" t="s">
        <v>107</v>
      </c>
      <c r="V369" s="182"/>
      <c r="W369" s="183"/>
    </row>
    <row r="370" spans="1:23" x14ac:dyDescent="0.25">
      <c r="A370" s="42">
        <v>13</v>
      </c>
      <c r="B370" s="16" t="s">
        <v>124</v>
      </c>
      <c r="C370" s="16">
        <v>24</v>
      </c>
      <c r="D370" s="150">
        <v>0</v>
      </c>
      <c r="E370" s="150">
        <v>0</v>
      </c>
      <c r="F370" s="43">
        <f t="shared" si="100"/>
        <v>0</v>
      </c>
      <c r="G370" s="43">
        <f t="shared" si="101"/>
        <v>0</v>
      </c>
      <c r="H370" s="43">
        <f t="shared" si="102"/>
        <v>0</v>
      </c>
      <c r="I370" s="129">
        <v>1.3180000000000001</v>
      </c>
      <c r="J370" s="129">
        <v>61.87</v>
      </c>
      <c r="K370" s="129">
        <v>2.1999999999999999E-2</v>
      </c>
      <c r="L370" s="73">
        <f t="shared" si="103"/>
        <v>0</v>
      </c>
      <c r="M370" s="73">
        <f t="shared" si="104"/>
        <v>0</v>
      </c>
      <c r="N370" s="73">
        <f t="shared" si="105"/>
        <v>0</v>
      </c>
      <c r="O370" s="72">
        <f t="shared" si="99"/>
        <v>0</v>
      </c>
      <c r="P370" s="72">
        <f t="shared" si="106"/>
        <v>0</v>
      </c>
      <c r="Q370" s="72">
        <f t="shared" si="107"/>
        <v>0</v>
      </c>
      <c r="R370" s="75">
        <f>IFERROR(O370*'Fechamento fiscal'!AN18,"")</f>
        <v>0</v>
      </c>
      <c r="S370" s="75">
        <f>P370*'Gás fiscal'!H15</f>
        <v>0</v>
      </c>
      <c r="T370" s="104">
        <f>Q370*'Volumes de água'!$C$17</f>
        <v>0</v>
      </c>
      <c r="U370" s="181" t="s">
        <v>107</v>
      </c>
      <c r="V370" s="182"/>
      <c r="W370" s="183"/>
    </row>
    <row r="371" spans="1:23" x14ac:dyDescent="0.25">
      <c r="A371" s="42">
        <v>14</v>
      </c>
      <c r="B371" s="16" t="s">
        <v>124</v>
      </c>
      <c r="C371" s="16">
        <v>24</v>
      </c>
      <c r="D371" s="150">
        <v>0</v>
      </c>
      <c r="E371" s="150">
        <v>0</v>
      </c>
      <c r="F371" s="43">
        <f t="shared" si="100"/>
        <v>0</v>
      </c>
      <c r="G371" s="43">
        <f t="shared" si="101"/>
        <v>0</v>
      </c>
      <c r="H371" s="43">
        <f t="shared" si="102"/>
        <v>0</v>
      </c>
      <c r="I371" s="129">
        <v>1.3180000000000001</v>
      </c>
      <c r="J371" s="129">
        <v>61.87</v>
      </c>
      <c r="K371" s="129">
        <v>2.1999999999999999E-2</v>
      </c>
      <c r="L371" s="73">
        <f t="shared" si="103"/>
        <v>0</v>
      </c>
      <c r="M371" s="73">
        <f t="shared" si="104"/>
        <v>0</v>
      </c>
      <c r="N371" s="73">
        <f t="shared" si="105"/>
        <v>0</v>
      </c>
      <c r="O371" s="72">
        <f t="shared" si="99"/>
        <v>0</v>
      </c>
      <c r="P371" s="72">
        <f t="shared" si="106"/>
        <v>0</v>
      </c>
      <c r="Q371" s="72">
        <f t="shared" si="107"/>
        <v>0</v>
      </c>
      <c r="R371" s="75">
        <f>IFERROR(O371*'Fechamento fiscal'!AN19,"")</f>
        <v>0</v>
      </c>
      <c r="S371" s="75">
        <f>P371*'Gás fiscal'!H16</f>
        <v>0</v>
      </c>
      <c r="T371" s="104">
        <f>Q371*'Volumes de água'!$C$18</f>
        <v>0</v>
      </c>
      <c r="U371" s="181" t="s">
        <v>107</v>
      </c>
      <c r="V371" s="182"/>
      <c r="W371" s="183"/>
    </row>
    <row r="372" spans="1:23" x14ac:dyDescent="0.25">
      <c r="A372" s="42">
        <v>15</v>
      </c>
      <c r="B372" s="16" t="s">
        <v>124</v>
      </c>
      <c r="C372" s="16">
        <v>24</v>
      </c>
      <c r="D372" s="150">
        <v>0</v>
      </c>
      <c r="E372" s="150">
        <v>0</v>
      </c>
      <c r="F372" s="43">
        <f t="shared" si="100"/>
        <v>0</v>
      </c>
      <c r="G372" s="43">
        <f t="shared" si="101"/>
        <v>0</v>
      </c>
      <c r="H372" s="43">
        <f t="shared" si="102"/>
        <v>0</v>
      </c>
      <c r="I372" s="129">
        <v>1.3180000000000001</v>
      </c>
      <c r="J372" s="129">
        <v>61.87</v>
      </c>
      <c r="K372" s="129">
        <v>2.1999999999999999E-2</v>
      </c>
      <c r="L372" s="73">
        <f t="shared" si="103"/>
        <v>0</v>
      </c>
      <c r="M372" s="73">
        <f t="shared" si="104"/>
        <v>0</v>
      </c>
      <c r="N372" s="73">
        <f t="shared" si="105"/>
        <v>0</v>
      </c>
      <c r="O372" s="72">
        <f t="shared" si="99"/>
        <v>0</v>
      </c>
      <c r="P372" s="72">
        <f t="shared" si="106"/>
        <v>0</v>
      </c>
      <c r="Q372" s="72">
        <f t="shared" si="107"/>
        <v>0</v>
      </c>
      <c r="R372" s="75">
        <f>IFERROR(O372*'Fechamento fiscal'!AN20,"")</f>
        <v>0</v>
      </c>
      <c r="S372" s="75">
        <f>P372*'Gás fiscal'!H17</f>
        <v>0</v>
      </c>
      <c r="T372" s="104">
        <f>Q372*'Volumes de água'!$C$19</f>
        <v>0</v>
      </c>
      <c r="U372" s="181" t="s">
        <v>107</v>
      </c>
      <c r="V372" s="182"/>
      <c r="W372" s="183"/>
    </row>
    <row r="373" spans="1:23" x14ac:dyDescent="0.25">
      <c r="A373" s="42">
        <v>16</v>
      </c>
      <c r="B373" s="16" t="s">
        <v>124</v>
      </c>
      <c r="C373" s="16">
        <v>24</v>
      </c>
      <c r="D373" s="150">
        <v>0</v>
      </c>
      <c r="E373" s="150">
        <v>0</v>
      </c>
      <c r="F373" s="43">
        <f t="shared" si="100"/>
        <v>0</v>
      </c>
      <c r="G373" s="43">
        <f t="shared" si="101"/>
        <v>0</v>
      </c>
      <c r="H373" s="43">
        <f t="shared" si="102"/>
        <v>0</v>
      </c>
      <c r="I373" s="129">
        <v>1.3180000000000001</v>
      </c>
      <c r="J373" s="129">
        <v>61.87</v>
      </c>
      <c r="K373" s="129">
        <v>2.1999999999999999E-2</v>
      </c>
      <c r="L373" s="73">
        <f t="shared" si="103"/>
        <v>0</v>
      </c>
      <c r="M373" s="73">
        <f t="shared" si="104"/>
        <v>0</v>
      </c>
      <c r="N373" s="73">
        <f t="shared" si="105"/>
        <v>0</v>
      </c>
      <c r="O373" s="72">
        <f t="shared" si="99"/>
        <v>0</v>
      </c>
      <c r="P373" s="72">
        <f t="shared" si="106"/>
        <v>0</v>
      </c>
      <c r="Q373" s="72">
        <f t="shared" si="107"/>
        <v>0</v>
      </c>
      <c r="R373" s="75">
        <f>IFERROR(O373*'Fechamento fiscal'!AN21,"")</f>
        <v>0</v>
      </c>
      <c r="S373" s="75">
        <f>P373*'Gás fiscal'!H18</f>
        <v>0</v>
      </c>
      <c r="T373" s="104">
        <f>Q373*'Volumes de água'!$C$20</f>
        <v>0</v>
      </c>
      <c r="U373" s="181" t="s">
        <v>107</v>
      </c>
      <c r="V373" s="182"/>
      <c r="W373" s="183"/>
    </row>
    <row r="374" spans="1:23" x14ac:dyDescent="0.25">
      <c r="A374" s="42">
        <v>17</v>
      </c>
      <c r="B374" s="16" t="s">
        <v>124</v>
      </c>
      <c r="C374" s="16">
        <v>24</v>
      </c>
      <c r="D374" s="150">
        <v>0</v>
      </c>
      <c r="E374" s="150">
        <v>0</v>
      </c>
      <c r="F374" s="43">
        <f t="shared" si="100"/>
        <v>0</v>
      </c>
      <c r="G374" s="43">
        <f t="shared" si="101"/>
        <v>0</v>
      </c>
      <c r="H374" s="43">
        <f t="shared" si="102"/>
        <v>0</v>
      </c>
      <c r="I374" s="129">
        <v>1.3180000000000001</v>
      </c>
      <c r="J374" s="129">
        <v>61.87</v>
      </c>
      <c r="K374" s="129">
        <v>2.1999999999999999E-2</v>
      </c>
      <c r="L374" s="73">
        <f t="shared" si="103"/>
        <v>0</v>
      </c>
      <c r="M374" s="73">
        <f t="shared" si="104"/>
        <v>0</v>
      </c>
      <c r="N374" s="73">
        <f t="shared" si="105"/>
        <v>0</v>
      </c>
      <c r="O374" s="72">
        <f t="shared" si="99"/>
        <v>0</v>
      </c>
      <c r="P374" s="72">
        <f t="shared" si="106"/>
        <v>0</v>
      </c>
      <c r="Q374" s="72">
        <f t="shared" si="107"/>
        <v>0</v>
      </c>
      <c r="R374" s="75">
        <f>IFERROR(O374*'Fechamento fiscal'!AN22,"")</f>
        <v>0</v>
      </c>
      <c r="S374" s="75">
        <f>P374*'Gás fiscal'!H19</f>
        <v>0</v>
      </c>
      <c r="T374" s="104">
        <f>Q374*'Volumes de água'!$C$21</f>
        <v>0</v>
      </c>
      <c r="U374" s="181" t="s">
        <v>110</v>
      </c>
      <c r="V374" s="182"/>
      <c r="W374" s="183"/>
    </row>
    <row r="375" spans="1:23" x14ac:dyDescent="0.25">
      <c r="A375" s="42">
        <v>18</v>
      </c>
      <c r="B375" s="16" t="s">
        <v>124</v>
      </c>
      <c r="C375" s="16">
        <v>24</v>
      </c>
      <c r="D375" s="150">
        <v>0</v>
      </c>
      <c r="E375" s="150">
        <v>0</v>
      </c>
      <c r="F375" s="43">
        <f t="shared" si="100"/>
        <v>0</v>
      </c>
      <c r="G375" s="43">
        <f t="shared" si="101"/>
        <v>0</v>
      </c>
      <c r="H375" s="43">
        <f t="shared" si="102"/>
        <v>0</v>
      </c>
      <c r="I375" s="129">
        <v>1.3180000000000001</v>
      </c>
      <c r="J375" s="129">
        <v>61.87</v>
      </c>
      <c r="K375" s="129">
        <v>2.1999999999999999E-2</v>
      </c>
      <c r="L375" s="73">
        <f t="shared" si="103"/>
        <v>0</v>
      </c>
      <c r="M375" s="73">
        <f t="shared" si="104"/>
        <v>0</v>
      </c>
      <c r="N375" s="73">
        <f t="shared" si="105"/>
        <v>0</v>
      </c>
      <c r="O375" s="72">
        <f t="shared" si="99"/>
        <v>0</v>
      </c>
      <c r="P375" s="72">
        <f t="shared" si="106"/>
        <v>0</v>
      </c>
      <c r="Q375" s="72">
        <f t="shared" si="107"/>
        <v>0</v>
      </c>
      <c r="R375" s="75">
        <f>IFERROR(O375*'Fechamento fiscal'!AN23,"")</f>
        <v>0</v>
      </c>
      <c r="S375" s="75">
        <f>P375*'Gás fiscal'!H20</f>
        <v>0</v>
      </c>
      <c r="T375" s="104">
        <f>Q375*'Volumes de água'!$C$22</f>
        <v>0</v>
      </c>
      <c r="U375" s="181" t="s">
        <v>110</v>
      </c>
      <c r="V375" s="182"/>
      <c r="W375" s="183"/>
    </row>
    <row r="376" spans="1:23" x14ac:dyDescent="0.25">
      <c r="A376" s="42">
        <v>19</v>
      </c>
      <c r="B376" s="16" t="s">
        <v>124</v>
      </c>
      <c r="C376" s="16">
        <v>24</v>
      </c>
      <c r="D376" s="150">
        <v>0</v>
      </c>
      <c r="E376" s="150">
        <v>0</v>
      </c>
      <c r="F376" s="43">
        <f t="shared" si="100"/>
        <v>0</v>
      </c>
      <c r="G376" s="43">
        <f t="shared" si="101"/>
        <v>0</v>
      </c>
      <c r="H376" s="43">
        <f t="shared" si="102"/>
        <v>0</v>
      </c>
      <c r="I376" s="129">
        <v>1.3180000000000001</v>
      </c>
      <c r="J376" s="129">
        <v>61.87</v>
      </c>
      <c r="K376" s="129">
        <v>2.1999999999999999E-2</v>
      </c>
      <c r="L376" s="73">
        <f t="shared" si="103"/>
        <v>0</v>
      </c>
      <c r="M376" s="73">
        <f t="shared" si="104"/>
        <v>0</v>
      </c>
      <c r="N376" s="73">
        <f t="shared" si="105"/>
        <v>0</v>
      </c>
      <c r="O376" s="72">
        <f t="shared" si="99"/>
        <v>0</v>
      </c>
      <c r="P376" s="72">
        <f t="shared" si="106"/>
        <v>0</v>
      </c>
      <c r="Q376" s="72">
        <f t="shared" si="107"/>
        <v>0</v>
      </c>
      <c r="R376" s="75">
        <f>IFERROR(O376*'Fechamento fiscal'!AN24,"")</f>
        <v>0</v>
      </c>
      <c r="S376" s="75">
        <f>P376*'Gás fiscal'!H21</f>
        <v>0</v>
      </c>
      <c r="T376" s="104">
        <f>Q376*'Volumes de água'!$C$23</f>
        <v>0</v>
      </c>
      <c r="U376" s="181" t="s">
        <v>110</v>
      </c>
      <c r="V376" s="182"/>
      <c r="W376" s="183"/>
    </row>
    <row r="377" spans="1:23" x14ac:dyDescent="0.25">
      <c r="A377" s="42">
        <v>20</v>
      </c>
      <c r="B377" s="16" t="s">
        <v>124</v>
      </c>
      <c r="C377" s="16">
        <v>24</v>
      </c>
      <c r="D377" s="150">
        <v>0</v>
      </c>
      <c r="E377" s="150">
        <v>0</v>
      </c>
      <c r="F377" s="43">
        <f t="shared" si="100"/>
        <v>0</v>
      </c>
      <c r="G377" s="43">
        <f t="shared" si="101"/>
        <v>0</v>
      </c>
      <c r="H377" s="43">
        <f t="shared" si="102"/>
        <v>0</v>
      </c>
      <c r="I377" s="129">
        <v>1.3180000000000001</v>
      </c>
      <c r="J377" s="129">
        <v>61.87</v>
      </c>
      <c r="K377" s="129">
        <v>2.1999999999999999E-2</v>
      </c>
      <c r="L377" s="73">
        <f t="shared" si="103"/>
        <v>0</v>
      </c>
      <c r="M377" s="73">
        <f t="shared" si="104"/>
        <v>0</v>
      </c>
      <c r="N377" s="73">
        <f t="shared" si="105"/>
        <v>0</v>
      </c>
      <c r="O377" s="72">
        <f t="shared" si="99"/>
        <v>0</v>
      </c>
      <c r="P377" s="72">
        <f t="shared" si="106"/>
        <v>0</v>
      </c>
      <c r="Q377" s="72">
        <f t="shared" si="107"/>
        <v>0</v>
      </c>
      <c r="R377" s="75">
        <f>IFERROR(O377*'Fechamento fiscal'!AN25,"")</f>
        <v>0</v>
      </c>
      <c r="S377" s="75">
        <f>P377*'Gás fiscal'!H22</f>
        <v>0</v>
      </c>
      <c r="T377" s="104">
        <f>Q377*'Volumes de água'!$C$24</f>
        <v>0</v>
      </c>
      <c r="U377" s="181" t="s">
        <v>110</v>
      </c>
      <c r="V377" s="182"/>
      <c r="W377" s="183"/>
    </row>
    <row r="378" spans="1:23" x14ac:dyDescent="0.25">
      <c r="A378" s="42">
        <v>21</v>
      </c>
      <c r="B378" s="16" t="s">
        <v>124</v>
      </c>
      <c r="C378" s="16">
        <v>24</v>
      </c>
      <c r="D378" s="150">
        <v>0</v>
      </c>
      <c r="E378" s="150">
        <v>0</v>
      </c>
      <c r="F378" s="43">
        <f t="shared" si="100"/>
        <v>0</v>
      </c>
      <c r="G378" s="43">
        <f t="shared" si="101"/>
        <v>0</v>
      </c>
      <c r="H378" s="43">
        <f t="shared" si="102"/>
        <v>0</v>
      </c>
      <c r="I378" s="129">
        <v>1.3180000000000001</v>
      </c>
      <c r="J378" s="129">
        <v>61.87</v>
      </c>
      <c r="K378" s="129">
        <v>2.1999999999999999E-2</v>
      </c>
      <c r="L378" s="73">
        <f t="shared" si="103"/>
        <v>0</v>
      </c>
      <c r="M378" s="73">
        <f t="shared" si="104"/>
        <v>0</v>
      </c>
      <c r="N378" s="73">
        <f t="shared" si="105"/>
        <v>0</v>
      </c>
      <c r="O378" s="72">
        <f t="shared" si="99"/>
        <v>0</v>
      </c>
      <c r="P378" s="72">
        <f t="shared" si="106"/>
        <v>0</v>
      </c>
      <c r="Q378" s="72">
        <f t="shared" si="107"/>
        <v>0</v>
      </c>
      <c r="R378" s="75">
        <f>IFERROR(O378*'Fechamento fiscal'!AN26,"")</f>
        <v>0</v>
      </c>
      <c r="S378" s="75">
        <f>P378*'Gás fiscal'!H23</f>
        <v>0</v>
      </c>
      <c r="T378" s="104">
        <f>Q378*'Volumes de água'!$C$25</f>
        <v>0</v>
      </c>
      <c r="U378" s="181" t="s">
        <v>110</v>
      </c>
      <c r="V378" s="182"/>
      <c r="W378" s="183"/>
    </row>
    <row r="379" spans="1:23" x14ac:dyDescent="0.25">
      <c r="A379" s="42">
        <v>22</v>
      </c>
      <c r="B379" s="16" t="s">
        <v>124</v>
      </c>
      <c r="C379" s="16">
        <v>24</v>
      </c>
      <c r="D379" s="150">
        <v>0</v>
      </c>
      <c r="E379" s="150">
        <v>0</v>
      </c>
      <c r="F379" s="43">
        <f t="shared" si="100"/>
        <v>0</v>
      </c>
      <c r="G379" s="43">
        <f t="shared" si="101"/>
        <v>0</v>
      </c>
      <c r="H379" s="43">
        <f t="shared" si="102"/>
        <v>0</v>
      </c>
      <c r="I379" s="129">
        <v>1.3180000000000001</v>
      </c>
      <c r="J379" s="129">
        <v>61.87</v>
      </c>
      <c r="K379" s="129">
        <v>2.1999999999999999E-2</v>
      </c>
      <c r="L379" s="73">
        <f t="shared" si="103"/>
        <v>0</v>
      </c>
      <c r="M379" s="73">
        <f t="shared" si="104"/>
        <v>0</v>
      </c>
      <c r="N379" s="73">
        <f t="shared" si="105"/>
        <v>0</v>
      </c>
      <c r="O379" s="72">
        <f t="shared" si="99"/>
        <v>0</v>
      </c>
      <c r="P379" s="72">
        <f t="shared" si="106"/>
        <v>0</v>
      </c>
      <c r="Q379" s="72">
        <f t="shared" si="107"/>
        <v>0</v>
      </c>
      <c r="R379" s="75">
        <f>IFERROR(O379*'Fechamento fiscal'!AN27,"")</f>
        <v>0</v>
      </c>
      <c r="S379" s="75">
        <f>P379*'Gás fiscal'!H24</f>
        <v>0</v>
      </c>
      <c r="T379" s="104">
        <f>Q379*'Volumes de água'!$C$26</f>
        <v>0</v>
      </c>
      <c r="U379" s="181" t="s">
        <v>110</v>
      </c>
      <c r="V379" s="182"/>
      <c r="W379" s="183"/>
    </row>
    <row r="380" spans="1:23" x14ac:dyDescent="0.25">
      <c r="A380" s="42">
        <v>23</v>
      </c>
      <c r="B380" s="16" t="s">
        <v>124</v>
      </c>
      <c r="C380" s="16">
        <v>24</v>
      </c>
      <c r="D380" s="150">
        <v>0</v>
      </c>
      <c r="E380" s="150">
        <v>0</v>
      </c>
      <c r="F380" s="43">
        <f t="shared" si="100"/>
        <v>0</v>
      </c>
      <c r="G380" s="43">
        <f t="shared" si="101"/>
        <v>0</v>
      </c>
      <c r="H380" s="43">
        <f t="shared" si="102"/>
        <v>0</v>
      </c>
      <c r="I380" s="129">
        <v>1.3180000000000001</v>
      </c>
      <c r="J380" s="129">
        <v>61.87</v>
      </c>
      <c r="K380" s="129">
        <v>2.1999999999999999E-2</v>
      </c>
      <c r="L380" s="73">
        <f t="shared" si="103"/>
        <v>0</v>
      </c>
      <c r="M380" s="73">
        <f t="shared" si="104"/>
        <v>0</v>
      </c>
      <c r="N380" s="73">
        <f t="shared" si="105"/>
        <v>0</v>
      </c>
      <c r="O380" s="72">
        <f t="shared" si="99"/>
        <v>0</v>
      </c>
      <c r="P380" s="72">
        <f t="shared" si="106"/>
        <v>0</v>
      </c>
      <c r="Q380" s="72">
        <f t="shared" si="107"/>
        <v>0</v>
      </c>
      <c r="R380" s="75">
        <f>IFERROR(O380*'Fechamento fiscal'!AN28,"")</f>
        <v>0</v>
      </c>
      <c r="S380" s="75">
        <f>P380*'Gás fiscal'!H25</f>
        <v>0</v>
      </c>
      <c r="T380" s="104">
        <f>Q380*'Volumes de água'!$C$27</f>
        <v>0</v>
      </c>
      <c r="U380" s="181" t="s">
        <v>110</v>
      </c>
      <c r="V380" s="182"/>
      <c r="W380" s="183"/>
    </row>
    <row r="381" spans="1:23" x14ac:dyDescent="0.25">
      <c r="A381" s="42">
        <v>24</v>
      </c>
      <c r="B381" s="16" t="s">
        <v>124</v>
      </c>
      <c r="C381" s="16">
        <v>24</v>
      </c>
      <c r="D381" s="150">
        <v>0</v>
      </c>
      <c r="E381" s="150">
        <v>0</v>
      </c>
      <c r="F381" s="43">
        <f t="shared" si="100"/>
        <v>0</v>
      </c>
      <c r="G381" s="43">
        <f t="shared" si="101"/>
        <v>0</v>
      </c>
      <c r="H381" s="43">
        <f t="shared" si="102"/>
        <v>0</v>
      </c>
      <c r="I381" s="129">
        <v>1.3180000000000001</v>
      </c>
      <c r="J381" s="129">
        <v>61.87</v>
      </c>
      <c r="K381" s="129">
        <v>2.1999999999999999E-2</v>
      </c>
      <c r="L381" s="73">
        <f t="shared" si="103"/>
        <v>0</v>
      </c>
      <c r="M381" s="73">
        <f t="shared" si="104"/>
        <v>0</v>
      </c>
      <c r="N381" s="73">
        <f t="shared" si="105"/>
        <v>0</v>
      </c>
      <c r="O381" s="72">
        <f t="shared" si="99"/>
        <v>0</v>
      </c>
      <c r="P381" s="72">
        <f t="shared" si="106"/>
        <v>0</v>
      </c>
      <c r="Q381" s="72">
        <f t="shared" si="107"/>
        <v>0</v>
      </c>
      <c r="R381" s="75">
        <f>IFERROR(O381*'Fechamento fiscal'!AN29,"")</f>
        <v>0</v>
      </c>
      <c r="S381" s="75">
        <f>P381*'Gás fiscal'!H26</f>
        <v>0</v>
      </c>
      <c r="T381" s="104">
        <f>Q381*'Volumes de água'!$C$28</f>
        <v>0</v>
      </c>
      <c r="U381" s="181" t="s">
        <v>110</v>
      </c>
      <c r="V381" s="182"/>
      <c r="W381" s="183"/>
    </row>
    <row r="382" spans="1:23" x14ac:dyDescent="0.25">
      <c r="A382" s="42">
        <v>25</v>
      </c>
      <c r="B382" s="16" t="s">
        <v>124</v>
      </c>
      <c r="C382" s="16">
        <v>24</v>
      </c>
      <c r="D382" s="150">
        <v>0</v>
      </c>
      <c r="E382" s="150">
        <v>0</v>
      </c>
      <c r="F382" s="43">
        <f t="shared" si="100"/>
        <v>0</v>
      </c>
      <c r="G382" s="43">
        <f t="shared" si="101"/>
        <v>0</v>
      </c>
      <c r="H382" s="43">
        <f t="shared" si="102"/>
        <v>0</v>
      </c>
      <c r="I382" s="129">
        <v>1.3180000000000001</v>
      </c>
      <c r="J382" s="129">
        <v>61.87</v>
      </c>
      <c r="K382" s="129">
        <v>2.1999999999999999E-2</v>
      </c>
      <c r="L382" s="73">
        <f t="shared" si="103"/>
        <v>0</v>
      </c>
      <c r="M382" s="73">
        <f t="shared" si="104"/>
        <v>0</v>
      </c>
      <c r="N382" s="73">
        <f t="shared" si="105"/>
        <v>0</v>
      </c>
      <c r="O382" s="72">
        <f t="shared" si="99"/>
        <v>0</v>
      </c>
      <c r="P382" s="72">
        <f t="shared" si="106"/>
        <v>0</v>
      </c>
      <c r="Q382" s="72">
        <f t="shared" si="107"/>
        <v>0</v>
      </c>
      <c r="R382" s="75">
        <f>IFERROR(O382*'Fechamento fiscal'!AN30,"")</f>
        <v>0</v>
      </c>
      <c r="S382" s="75">
        <f>P382*'Gás fiscal'!H27</f>
        <v>0</v>
      </c>
      <c r="T382" s="104">
        <f>Q382*'Volumes de água'!$C$29</f>
        <v>0</v>
      </c>
      <c r="U382" s="181" t="s">
        <v>110</v>
      </c>
      <c r="V382" s="182"/>
      <c r="W382" s="183"/>
    </row>
    <row r="383" spans="1:23" x14ac:dyDescent="0.25">
      <c r="A383" s="42">
        <v>26</v>
      </c>
      <c r="B383" s="16" t="s">
        <v>124</v>
      </c>
      <c r="C383" s="16">
        <v>24</v>
      </c>
      <c r="D383" s="150">
        <v>0</v>
      </c>
      <c r="E383" s="150">
        <v>0</v>
      </c>
      <c r="F383" s="43">
        <f t="shared" si="100"/>
        <v>0</v>
      </c>
      <c r="G383" s="43">
        <f t="shared" si="101"/>
        <v>0</v>
      </c>
      <c r="H383" s="43">
        <f t="shared" si="102"/>
        <v>0</v>
      </c>
      <c r="I383" s="129">
        <v>1.3180000000000001</v>
      </c>
      <c r="J383" s="129">
        <v>61.87</v>
      </c>
      <c r="K383" s="129">
        <v>2.1999999999999999E-2</v>
      </c>
      <c r="L383" s="73">
        <f t="shared" si="103"/>
        <v>0</v>
      </c>
      <c r="M383" s="73">
        <f t="shared" si="104"/>
        <v>0</v>
      </c>
      <c r="N383" s="73">
        <f t="shared" si="105"/>
        <v>0</v>
      </c>
      <c r="O383" s="72">
        <f t="shared" si="99"/>
        <v>0</v>
      </c>
      <c r="P383" s="72">
        <f t="shared" si="106"/>
        <v>0</v>
      </c>
      <c r="Q383" s="72">
        <f t="shared" si="107"/>
        <v>0</v>
      </c>
      <c r="R383" s="75">
        <f>IFERROR(O383*'Fechamento fiscal'!AN31,"")</f>
        <v>0</v>
      </c>
      <c r="S383" s="75">
        <f>P383*'Gás fiscal'!H28</f>
        <v>0</v>
      </c>
      <c r="T383" s="104">
        <f>Q383*'Volumes de água'!$C$30</f>
        <v>0</v>
      </c>
      <c r="U383" s="181" t="s">
        <v>110</v>
      </c>
      <c r="V383" s="182"/>
      <c r="W383" s="183"/>
    </row>
    <row r="384" spans="1:23" x14ac:dyDescent="0.25">
      <c r="A384" s="42">
        <v>27</v>
      </c>
      <c r="B384" s="16" t="s">
        <v>124</v>
      </c>
      <c r="C384" s="16">
        <v>24</v>
      </c>
      <c r="D384" s="150">
        <v>0</v>
      </c>
      <c r="E384" s="150">
        <v>0</v>
      </c>
      <c r="F384" s="43">
        <f t="shared" si="100"/>
        <v>0</v>
      </c>
      <c r="G384" s="43">
        <f t="shared" si="101"/>
        <v>0</v>
      </c>
      <c r="H384" s="43">
        <f t="shared" si="102"/>
        <v>0</v>
      </c>
      <c r="I384" s="129">
        <v>1.3180000000000001</v>
      </c>
      <c r="J384" s="129">
        <v>61.87</v>
      </c>
      <c r="K384" s="129">
        <v>2.1999999999999999E-2</v>
      </c>
      <c r="L384" s="73">
        <f t="shared" si="103"/>
        <v>0</v>
      </c>
      <c r="M384" s="73">
        <f t="shared" si="104"/>
        <v>0</v>
      </c>
      <c r="N384" s="73">
        <f t="shared" si="105"/>
        <v>0</v>
      </c>
      <c r="O384" s="72">
        <f t="shared" si="99"/>
        <v>0</v>
      </c>
      <c r="P384" s="72">
        <f t="shared" si="106"/>
        <v>0</v>
      </c>
      <c r="Q384" s="72">
        <f t="shared" si="107"/>
        <v>0</v>
      </c>
      <c r="R384" s="75">
        <f>IFERROR(O384*'Fechamento fiscal'!AN32,"")</f>
        <v>0</v>
      </c>
      <c r="S384" s="75">
        <f>P384*'Gás fiscal'!H29</f>
        <v>0</v>
      </c>
      <c r="T384" s="104">
        <f>Q384*'Volumes de água'!$C$31</f>
        <v>0</v>
      </c>
      <c r="U384" s="181" t="s">
        <v>110</v>
      </c>
      <c r="V384" s="182"/>
      <c r="W384" s="183"/>
    </row>
    <row r="385" spans="1:23" x14ac:dyDescent="0.25">
      <c r="A385" s="42">
        <v>28</v>
      </c>
      <c r="B385" s="16" t="s">
        <v>124</v>
      </c>
      <c r="C385" s="16">
        <v>24</v>
      </c>
      <c r="D385" s="150">
        <v>0</v>
      </c>
      <c r="E385" s="150">
        <v>0</v>
      </c>
      <c r="F385" s="43">
        <f t="shared" si="100"/>
        <v>0</v>
      </c>
      <c r="G385" s="43">
        <f t="shared" si="101"/>
        <v>0</v>
      </c>
      <c r="H385" s="43">
        <f t="shared" si="102"/>
        <v>0</v>
      </c>
      <c r="I385" s="129">
        <v>1.3180000000000001</v>
      </c>
      <c r="J385" s="129">
        <v>61.87</v>
      </c>
      <c r="K385" s="129">
        <v>2.1999999999999999E-2</v>
      </c>
      <c r="L385" s="73">
        <f t="shared" si="103"/>
        <v>0</v>
      </c>
      <c r="M385" s="73">
        <f t="shared" si="104"/>
        <v>0</v>
      </c>
      <c r="N385" s="73">
        <f t="shared" si="105"/>
        <v>0</v>
      </c>
      <c r="O385" s="72">
        <f t="shared" si="99"/>
        <v>0</v>
      </c>
      <c r="P385" s="72">
        <f t="shared" si="106"/>
        <v>0</v>
      </c>
      <c r="Q385" s="72">
        <f t="shared" si="107"/>
        <v>0</v>
      </c>
      <c r="R385" s="75">
        <f>IFERROR(O385*'Fechamento fiscal'!AN33,"")</f>
        <v>0</v>
      </c>
      <c r="S385" s="75">
        <f>P385*'Gás fiscal'!H30</f>
        <v>0</v>
      </c>
      <c r="T385" s="104">
        <f>Q385*'Volumes de água'!$C$32</f>
        <v>0</v>
      </c>
      <c r="U385" s="181" t="s">
        <v>110</v>
      </c>
      <c r="V385" s="182"/>
      <c r="W385" s="183"/>
    </row>
    <row r="386" spans="1:23" x14ac:dyDescent="0.25">
      <c r="A386" s="42">
        <v>29</v>
      </c>
      <c r="B386" s="16" t="s">
        <v>124</v>
      </c>
      <c r="C386" s="16">
        <v>24</v>
      </c>
      <c r="D386" s="150">
        <v>0</v>
      </c>
      <c r="E386" s="150">
        <v>0</v>
      </c>
      <c r="F386" s="43">
        <f t="shared" si="100"/>
        <v>0</v>
      </c>
      <c r="G386" s="43">
        <f t="shared" si="101"/>
        <v>0</v>
      </c>
      <c r="H386" s="43">
        <f t="shared" si="102"/>
        <v>0</v>
      </c>
      <c r="I386" s="129">
        <v>1.3180000000000001</v>
      </c>
      <c r="J386" s="129">
        <v>61.87</v>
      </c>
      <c r="K386" s="129">
        <v>2.1999999999999999E-2</v>
      </c>
      <c r="L386" s="73">
        <f t="shared" si="103"/>
        <v>0</v>
      </c>
      <c r="M386" s="73">
        <f t="shared" si="104"/>
        <v>0</v>
      </c>
      <c r="N386" s="73">
        <f t="shared" si="105"/>
        <v>0</v>
      </c>
      <c r="O386" s="72">
        <f t="shared" si="99"/>
        <v>0</v>
      </c>
      <c r="P386" s="72">
        <f t="shared" si="106"/>
        <v>0</v>
      </c>
      <c r="Q386" s="72">
        <f t="shared" si="107"/>
        <v>0</v>
      </c>
      <c r="R386" s="75">
        <f>IFERROR(O386*'Fechamento fiscal'!AN34,"")</f>
        <v>0</v>
      </c>
      <c r="S386" s="75">
        <f>P386*'Gás fiscal'!H31</f>
        <v>0</v>
      </c>
      <c r="T386" s="104">
        <f>Q386*'Volumes de água'!$C$33</f>
        <v>0</v>
      </c>
      <c r="U386" s="181" t="s">
        <v>110</v>
      </c>
      <c r="V386" s="182"/>
      <c r="W386" s="183"/>
    </row>
    <row r="387" spans="1:23" x14ac:dyDescent="0.25">
      <c r="A387" s="42">
        <v>30</v>
      </c>
      <c r="B387" s="16" t="s">
        <v>124</v>
      </c>
      <c r="C387" s="16">
        <v>24</v>
      </c>
      <c r="D387" s="150">
        <v>0</v>
      </c>
      <c r="E387" s="150">
        <v>0</v>
      </c>
      <c r="F387" s="43">
        <f t="shared" si="100"/>
        <v>0</v>
      </c>
      <c r="G387" s="43">
        <f t="shared" si="101"/>
        <v>0</v>
      </c>
      <c r="H387" s="43">
        <f t="shared" si="102"/>
        <v>0</v>
      </c>
      <c r="I387" s="129">
        <v>1.3180000000000001</v>
      </c>
      <c r="J387" s="129">
        <v>61.87</v>
      </c>
      <c r="K387" s="129">
        <v>2.1999999999999999E-2</v>
      </c>
      <c r="L387" s="73">
        <f t="shared" si="103"/>
        <v>0</v>
      </c>
      <c r="M387" s="73">
        <f t="shared" si="104"/>
        <v>0</v>
      </c>
      <c r="N387" s="73">
        <f t="shared" si="105"/>
        <v>0</v>
      </c>
      <c r="O387" s="72">
        <f t="shared" si="99"/>
        <v>0</v>
      </c>
      <c r="P387" s="72">
        <f t="shared" si="106"/>
        <v>0</v>
      </c>
      <c r="Q387" s="72">
        <f t="shared" si="107"/>
        <v>0</v>
      </c>
      <c r="R387" s="75">
        <f>IFERROR(O387*'Fechamento fiscal'!AN35,"")</f>
        <v>0</v>
      </c>
      <c r="S387" s="75">
        <f>P387*'Gás fiscal'!H32</f>
        <v>0</v>
      </c>
      <c r="T387" s="104">
        <f>Q387*'Volumes de água'!$C$34</f>
        <v>0</v>
      </c>
      <c r="U387" s="181" t="s">
        <v>110</v>
      </c>
      <c r="V387" s="182"/>
      <c r="W387" s="183"/>
    </row>
    <row r="388" spans="1:23" x14ac:dyDescent="0.25">
      <c r="A388" s="42">
        <v>31</v>
      </c>
      <c r="B388" s="16" t="s">
        <v>124</v>
      </c>
      <c r="C388" s="16">
        <v>24</v>
      </c>
      <c r="D388" s="150">
        <v>0</v>
      </c>
      <c r="E388" s="150">
        <v>0</v>
      </c>
      <c r="F388" s="43">
        <f>IF(OR(C388="",E388=""),0,IF(E388&gt;C388,E388,E388/C388*24))</f>
        <v>0</v>
      </c>
      <c r="G388" s="43">
        <f>IF(OR(C388="",D388=""),0,IF(D388&gt;C388,D388,D388/C388*24))</f>
        <v>0</v>
      </c>
      <c r="H388" s="43">
        <f>IF(OR(C388="",D388=""),0,IF(D388&gt;C388,D388,D388/C388*24))</f>
        <v>0</v>
      </c>
      <c r="I388" s="129">
        <v>1.3180000000000001</v>
      </c>
      <c r="J388" s="129">
        <v>61.87</v>
      </c>
      <c r="K388" s="129">
        <v>2.1999999999999999E-2</v>
      </c>
      <c r="L388" s="73">
        <f>I388*(G388/C388)</f>
        <v>0</v>
      </c>
      <c r="M388" s="73">
        <f>J388*(F388/C388)</f>
        <v>0</v>
      </c>
      <c r="N388" s="73">
        <f>K388*(H388/C388)</f>
        <v>0</v>
      </c>
      <c r="O388" s="72">
        <f t="shared" si="99"/>
        <v>0</v>
      </c>
      <c r="P388" s="72">
        <f t="shared" si="106"/>
        <v>0</v>
      </c>
      <c r="Q388" s="72">
        <f t="shared" si="107"/>
        <v>0</v>
      </c>
      <c r="R388" s="75">
        <f>IFERROR(O388*'Fechamento fiscal'!AN36,"")</f>
        <v>0</v>
      </c>
      <c r="S388" s="75">
        <f>P388*'Gás fiscal'!H33</f>
        <v>0</v>
      </c>
      <c r="T388" s="104">
        <f>Q388*'Volumes de água'!$C$35</f>
        <v>0</v>
      </c>
      <c r="U388" s="181" t="s">
        <v>110</v>
      </c>
      <c r="V388" s="182"/>
      <c r="W388" s="183"/>
    </row>
    <row r="389" spans="1:23" x14ac:dyDescent="0.25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</row>
  </sheetData>
  <mergeCells count="384">
    <mergeCell ref="U36:W36"/>
    <mergeCell ref="U260:W260"/>
    <mergeCell ref="U228:W228"/>
    <mergeCell ref="U196:W196"/>
    <mergeCell ref="U164:W164"/>
    <mergeCell ref="U132:W132"/>
    <mergeCell ref="U388:W388"/>
    <mergeCell ref="U356:W356"/>
    <mergeCell ref="U324:W324"/>
    <mergeCell ref="U292:W292"/>
    <mergeCell ref="U383:W383"/>
    <mergeCell ref="U384:W384"/>
    <mergeCell ref="U385:W385"/>
    <mergeCell ref="U386:W386"/>
    <mergeCell ref="U387:W387"/>
    <mergeCell ref="U378:W378"/>
    <mergeCell ref="U379:W379"/>
    <mergeCell ref="U380:W380"/>
    <mergeCell ref="U381:W381"/>
    <mergeCell ref="U382:W382"/>
    <mergeCell ref="U373:W373"/>
    <mergeCell ref="U374:W374"/>
    <mergeCell ref="U375:W375"/>
    <mergeCell ref="U376:W376"/>
    <mergeCell ref="U377:W377"/>
    <mergeCell ref="U368:W368"/>
    <mergeCell ref="U369:W369"/>
    <mergeCell ref="U370:W370"/>
    <mergeCell ref="U371:W371"/>
    <mergeCell ref="U372:W372"/>
    <mergeCell ref="U363:W363"/>
    <mergeCell ref="U364:W364"/>
    <mergeCell ref="U365:W365"/>
    <mergeCell ref="U366:W366"/>
    <mergeCell ref="U367:W367"/>
    <mergeCell ref="U358:W358"/>
    <mergeCell ref="U359:W359"/>
    <mergeCell ref="U360:W360"/>
    <mergeCell ref="U361:W361"/>
    <mergeCell ref="U362:W362"/>
    <mergeCell ref="U351:W351"/>
    <mergeCell ref="U352:W352"/>
    <mergeCell ref="U353:W353"/>
    <mergeCell ref="U354:W354"/>
    <mergeCell ref="U355:W355"/>
    <mergeCell ref="U346:W346"/>
    <mergeCell ref="U347:W347"/>
    <mergeCell ref="U348:W348"/>
    <mergeCell ref="U349:W349"/>
    <mergeCell ref="U350:W350"/>
    <mergeCell ref="U341:W341"/>
    <mergeCell ref="U342:W342"/>
    <mergeCell ref="U343:W343"/>
    <mergeCell ref="U344:W344"/>
    <mergeCell ref="U345:W345"/>
    <mergeCell ref="U336:W336"/>
    <mergeCell ref="U337:W337"/>
    <mergeCell ref="U338:W338"/>
    <mergeCell ref="U339:W339"/>
    <mergeCell ref="U340:W340"/>
    <mergeCell ref="U331:W331"/>
    <mergeCell ref="U332:W332"/>
    <mergeCell ref="U333:W333"/>
    <mergeCell ref="U334:W334"/>
    <mergeCell ref="U335:W335"/>
    <mergeCell ref="U326:W326"/>
    <mergeCell ref="U327:W327"/>
    <mergeCell ref="U328:W328"/>
    <mergeCell ref="U329:W329"/>
    <mergeCell ref="U330:W330"/>
    <mergeCell ref="U319:W319"/>
    <mergeCell ref="U320:W320"/>
    <mergeCell ref="U321:W321"/>
    <mergeCell ref="U322:W322"/>
    <mergeCell ref="U323:W323"/>
    <mergeCell ref="U314:W314"/>
    <mergeCell ref="U315:W315"/>
    <mergeCell ref="U316:W316"/>
    <mergeCell ref="U317:W317"/>
    <mergeCell ref="U318:W318"/>
    <mergeCell ref="U309:W309"/>
    <mergeCell ref="U310:W310"/>
    <mergeCell ref="U311:W311"/>
    <mergeCell ref="U312:W312"/>
    <mergeCell ref="U313:W313"/>
    <mergeCell ref="U304:W304"/>
    <mergeCell ref="U305:W305"/>
    <mergeCell ref="U306:W306"/>
    <mergeCell ref="U307:W307"/>
    <mergeCell ref="U308:W308"/>
    <mergeCell ref="U299:W299"/>
    <mergeCell ref="U300:W300"/>
    <mergeCell ref="U301:W301"/>
    <mergeCell ref="U302:W302"/>
    <mergeCell ref="U303:W303"/>
    <mergeCell ref="U294:W294"/>
    <mergeCell ref="U295:W295"/>
    <mergeCell ref="U296:W296"/>
    <mergeCell ref="U297:W297"/>
    <mergeCell ref="U298:W298"/>
    <mergeCell ref="U287:W287"/>
    <mergeCell ref="U288:W288"/>
    <mergeCell ref="U289:W289"/>
    <mergeCell ref="U290:W290"/>
    <mergeCell ref="U291:W291"/>
    <mergeCell ref="U282:W282"/>
    <mergeCell ref="U283:W283"/>
    <mergeCell ref="U284:W284"/>
    <mergeCell ref="U285:W285"/>
    <mergeCell ref="U286:W286"/>
    <mergeCell ref="U277:W277"/>
    <mergeCell ref="U278:W278"/>
    <mergeCell ref="U279:W279"/>
    <mergeCell ref="U280:W280"/>
    <mergeCell ref="U281:W281"/>
    <mergeCell ref="U272:W272"/>
    <mergeCell ref="U273:W273"/>
    <mergeCell ref="U274:W274"/>
    <mergeCell ref="U275:W275"/>
    <mergeCell ref="U276:W276"/>
    <mergeCell ref="U267:W267"/>
    <mergeCell ref="U268:W268"/>
    <mergeCell ref="U269:W269"/>
    <mergeCell ref="U270:W270"/>
    <mergeCell ref="U271:W271"/>
    <mergeCell ref="U262:W262"/>
    <mergeCell ref="U263:W263"/>
    <mergeCell ref="U264:W264"/>
    <mergeCell ref="U265:W265"/>
    <mergeCell ref="U266:W266"/>
    <mergeCell ref="U255:W255"/>
    <mergeCell ref="U256:W256"/>
    <mergeCell ref="U257:W257"/>
    <mergeCell ref="U258:W258"/>
    <mergeCell ref="U259:W259"/>
    <mergeCell ref="U250:W250"/>
    <mergeCell ref="U251:W251"/>
    <mergeCell ref="U252:W252"/>
    <mergeCell ref="U253:W253"/>
    <mergeCell ref="U254:W254"/>
    <mergeCell ref="U245:W245"/>
    <mergeCell ref="U246:W246"/>
    <mergeCell ref="U247:W247"/>
    <mergeCell ref="U248:W248"/>
    <mergeCell ref="U249:W249"/>
    <mergeCell ref="U240:W240"/>
    <mergeCell ref="U241:W241"/>
    <mergeCell ref="U242:W242"/>
    <mergeCell ref="U243:W243"/>
    <mergeCell ref="U244:W244"/>
    <mergeCell ref="U235:W235"/>
    <mergeCell ref="U236:W236"/>
    <mergeCell ref="U237:W237"/>
    <mergeCell ref="U238:W238"/>
    <mergeCell ref="U239:W239"/>
    <mergeCell ref="U230:W230"/>
    <mergeCell ref="U231:W231"/>
    <mergeCell ref="U232:W232"/>
    <mergeCell ref="U233:W233"/>
    <mergeCell ref="U234:W234"/>
    <mergeCell ref="U223:W223"/>
    <mergeCell ref="U224:W224"/>
    <mergeCell ref="U225:W225"/>
    <mergeCell ref="U226:W226"/>
    <mergeCell ref="U227:W227"/>
    <mergeCell ref="U218:W218"/>
    <mergeCell ref="U219:W219"/>
    <mergeCell ref="U220:W220"/>
    <mergeCell ref="U221:W221"/>
    <mergeCell ref="U222:W222"/>
    <mergeCell ref="U213:W213"/>
    <mergeCell ref="U214:W214"/>
    <mergeCell ref="U215:W215"/>
    <mergeCell ref="U216:W216"/>
    <mergeCell ref="U217:W217"/>
    <mergeCell ref="U208:W208"/>
    <mergeCell ref="U209:W209"/>
    <mergeCell ref="U210:W210"/>
    <mergeCell ref="U211:W211"/>
    <mergeCell ref="U212:W212"/>
    <mergeCell ref="U203:W203"/>
    <mergeCell ref="U204:W204"/>
    <mergeCell ref="U205:W205"/>
    <mergeCell ref="U206:W206"/>
    <mergeCell ref="U207:W207"/>
    <mergeCell ref="U198:W198"/>
    <mergeCell ref="U199:W199"/>
    <mergeCell ref="U200:W200"/>
    <mergeCell ref="U201:W201"/>
    <mergeCell ref="U202:W202"/>
    <mergeCell ref="U191:W191"/>
    <mergeCell ref="U192:W192"/>
    <mergeCell ref="U193:W193"/>
    <mergeCell ref="U194:W194"/>
    <mergeCell ref="U195:W195"/>
    <mergeCell ref="U186:W186"/>
    <mergeCell ref="U187:W187"/>
    <mergeCell ref="U188:W188"/>
    <mergeCell ref="U189:W189"/>
    <mergeCell ref="U190:W190"/>
    <mergeCell ref="U181:W181"/>
    <mergeCell ref="U182:W182"/>
    <mergeCell ref="U183:W183"/>
    <mergeCell ref="U184:W184"/>
    <mergeCell ref="U185:W185"/>
    <mergeCell ref="U176:W176"/>
    <mergeCell ref="U177:W177"/>
    <mergeCell ref="U178:W178"/>
    <mergeCell ref="U179:W179"/>
    <mergeCell ref="U180:W180"/>
    <mergeCell ref="U171:W171"/>
    <mergeCell ref="U172:W172"/>
    <mergeCell ref="U173:W173"/>
    <mergeCell ref="U174:W174"/>
    <mergeCell ref="U175:W175"/>
    <mergeCell ref="U166:W166"/>
    <mergeCell ref="U167:W167"/>
    <mergeCell ref="U168:W168"/>
    <mergeCell ref="U169:W169"/>
    <mergeCell ref="U170:W170"/>
    <mergeCell ref="U159:W159"/>
    <mergeCell ref="U160:W160"/>
    <mergeCell ref="U161:W161"/>
    <mergeCell ref="U162:W162"/>
    <mergeCell ref="U163:W163"/>
    <mergeCell ref="U154:W154"/>
    <mergeCell ref="U155:W155"/>
    <mergeCell ref="U156:W156"/>
    <mergeCell ref="U157:W157"/>
    <mergeCell ref="U158:W158"/>
    <mergeCell ref="U149:W149"/>
    <mergeCell ref="U150:W150"/>
    <mergeCell ref="U151:W151"/>
    <mergeCell ref="U152:W152"/>
    <mergeCell ref="U153:W153"/>
    <mergeCell ref="U144:W144"/>
    <mergeCell ref="U145:W145"/>
    <mergeCell ref="U146:W146"/>
    <mergeCell ref="U147:W147"/>
    <mergeCell ref="U148:W148"/>
    <mergeCell ref="U139:W139"/>
    <mergeCell ref="U140:W140"/>
    <mergeCell ref="U141:W141"/>
    <mergeCell ref="U142:W142"/>
    <mergeCell ref="U143:W143"/>
    <mergeCell ref="U134:W134"/>
    <mergeCell ref="U135:W135"/>
    <mergeCell ref="U136:W136"/>
    <mergeCell ref="U137:W137"/>
    <mergeCell ref="U138:W138"/>
    <mergeCell ref="U127:W127"/>
    <mergeCell ref="U128:W128"/>
    <mergeCell ref="U129:W129"/>
    <mergeCell ref="U130:W130"/>
    <mergeCell ref="U131:W131"/>
    <mergeCell ref="U122:W122"/>
    <mergeCell ref="U123:W123"/>
    <mergeCell ref="U124:W124"/>
    <mergeCell ref="U125:W125"/>
    <mergeCell ref="U126:W126"/>
    <mergeCell ref="U117:W117"/>
    <mergeCell ref="U118:W118"/>
    <mergeCell ref="U119:W119"/>
    <mergeCell ref="U120:W120"/>
    <mergeCell ref="U121:W121"/>
    <mergeCell ref="U112:W112"/>
    <mergeCell ref="U113:W113"/>
    <mergeCell ref="U114:W114"/>
    <mergeCell ref="U115:W115"/>
    <mergeCell ref="U116:W116"/>
    <mergeCell ref="U107:W107"/>
    <mergeCell ref="U108:W108"/>
    <mergeCell ref="U109:W109"/>
    <mergeCell ref="U110:W110"/>
    <mergeCell ref="U111:W111"/>
    <mergeCell ref="U102:W102"/>
    <mergeCell ref="U103:W103"/>
    <mergeCell ref="U104:W104"/>
    <mergeCell ref="U105:W105"/>
    <mergeCell ref="U106:W106"/>
    <mergeCell ref="U95:W95"/>
    <mergeCell ref="U96:W96"/>
    <mergeCell ref="U97:W97"/>
    <mergeCell ref="U98:W98"/>
    <mergeCell ref="U99:W99"/>
    <mergeCell ref="U100:W100"/>
    <mergeCell ref="U90:W90"/>
    <mergeCell ref="U91:W91"/>
    <mergeCell ref="U92:W92"/>
    <mergeCell ref="U93:W93"/>
    <mergeCell ref="U94:W94"/>
    <mergeCell ref="U85:W85"/>
    <mergeCell ref="U86:W86"/>
    <mergeCell ref="U87:W87"/>
    <mergeCell ref="U88:W88"/>
    <mergeCell ref="U89:W89"/>
    <mergeCell ref="U80:W80"/>
    <mergeCell ref="U81:W81"/>
    <mergeCell ref="U82:W82"/>
    <mergeCell ref="U83:W83"/>
    <mergeCell ref="U84:W84"/>
    <mergeCell ref="U75:W75"/>
    <mergeCell ref="U76:W76"/>
    <mergeCell ref="U77:W77"/>
    <mergeCell ref="U78:W78"/>
    <mergeCell ref="U79:W79"/>
    <mergeCell ref="U70:W70"/>
    <mergeCell ref="U71:W71"/>
    <mergeCell ref="U72:W72"/>
    <mergeCell ref="U73:W73"/>
    <mergeCell ref="U74:W74"/>
    <mergeCell ref="U63:W63"/>
    <mergeCell ref="U64:W64"/>
    <mergeCell ref="U65:W65"/>
    <mergeCell ref="U66:W66"/>
    <mergeCell ref="U67:W67"/>
    <mergeCell ref="U68:W68"/>
    <mergeCell ref="U58:W58"/>
    <mergeCell ref="U59:W59"/>
    <mergeCell ref="U60:W60"/>
    <mergeCell ref="U61:W61"/>
    <mergeCell ref="U62:W62"/>
    <mergeCell ref="U53:W53"/>
    <mergeCell ref="U54:W54"/>
    <mergeCell ref="U55:W55"/>
    <mergeCell ref="U56:W56"/>
    <mergeCell ref="U57:W57"/>
    <mergeCell ref="U48:W48"/>
    <mergeCell ref="U49:W49"/>
    <mergeCell ref="U50:W50"/>
    <mergeCell ref="U51:W51"/>
    <mergeCell ref="U52:W52"/>
    <mergeCell ref="U43:W43"/>
    <mergeCell ref="U44:W44"/>
    <mergeCell ref="U45:W45"/>
    <mergeCell ref="U46:W46"/>
    <mergeCell ref="U47:W47"/>
    <mergeCell ref="U38:W38"/>
    <mergeCell ref="U39:W39"/>
    <mergeCell ref="U40:W40"/>
    <mergeCell ref="U41:W41"/>
    <mergeCell ref="U42:W42"/>
    <mergeCell ref="B4:B5"/>
    <mergeCell ref="A4:A5"/>
    <mergeCell ref="R4:T4"/>
    <mergeCell ref="I4:K4"/>
    <mergeCell ref="G4:G5"/>
    <mergeCell ref="F4:F5"/>
    <mergeCell ref="E4:E5"/>
    <mergeCell ref="D4:D5"/>
    <mergeCell ref="C4:C5"/>
    <mergeCell ref="L4:N4"/>
    <mergeCell ref="H4:H5"/>
    <mergeCell ref="U4:W5"/>
    <mergeCell ref="U6:W6"/>
    <mergeCell ref="U7:W7"/>
    <mergeCell ref="U8:W8"/>
    <mergeCell ref="U9:W9"/>
    <mergeCell ref="U10:W10"/>
    <mergeCell ref="U11:W11"/>
    <mergeCell ref="U12:W12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22:W22"/>
    <mergeCell ref="U23:W23"/>
    <mergeCell ref="U24:W24"/>
    <mergeCell ref="U25:W25"/>
    <mergeCell ref="U26:W26"/>
    <mergeCell ref="U27:W27"/>
    <mergeCell ref="U28:W28"/>
    <mergeCell ref="U29:W29"/>
    <mergeCell ref="U35:W35"/>
    <mergeCell ref="U30:W30"/>
    <mergeCell ref="U31:W31"/>
    <mergeCell ref="U32:W32"/>
    <mergeCell ref="U33:W33"/>
    <mergeCell ref="U34:W34"/>
  </mergeCells>
  <pageMargins left="0.511811024" right="0.511811024" top="0.78740157499999996" bottom="0.78740157499999996" header="0.31496062000000002" footer="0.31496062000000002"/>
  <pageSetup paperSize="9" scale="1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B1:P38"/>
  <sheetViews>
    <sheetView showGridLines="0" view="pageBreakPreview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customWidth="1"/>
    <col min="14" max="14" width="22.85546875" customWidth="1"/>
    <col min="15" max="15" width="22.140625" customWidth="1"/>
    <col min="16" max="16" width="19.7109375" customWidth="1"/>
  </cols>
  <sheetData>
    <row r="1" spans="2:16" x14ac:dyDescent="0.25">
      <c r="B1" s="188" t="s">
        <v>76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2:16" x14ac:dyDescent="0.25"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</row>
    <row r="3" spans="2:16" x14ac:dyDescent="0.25">
      <c r="B3" s="105"/>
      <c r="C3" s="106" t="s">
        <v>64</v>
      </c>
      <c r="D3" s="190">
        <f>YEAR('Fechamento fiscal'!B6)</f>
        <v>2020</v>
      </c>
      <c r="E3" s="190"/>
      <c r="F3" s="107" t="s">
        <v>65</v>
      </c>
      <c r="G3" s="108" t="str">
        <f>UPPER(TEXT('Fechamento fiscal'!B6,"MMMM"))</f>
        <v>OUTUBRO</v>
      </c>
      <c r="H3" s="191"/>
      <c r="I3" s="191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15" t="s">
        <v>81</v>
      </c>
      <c r="N5" s="115" t="s">
        <v>81</v>
      </c>
      <c r="O5" s="115" t="s">
        <v>81</v>
      </c>
      <c r="P5" s="115" t="s">
        <v>82</v>
      </c>
    </row>
    <row r="6" spans="2:16" x14ac:dyDescent="0.25">
      <c r="B6" s="186" t="s">
        <v>83</v>
      </c>
      <c r="C6" s="186"/>
      <c r="D6" s="192" t="s">
        <v>84</v>
      </c>
      <c r="E6" s="193"/>
      <c r="F6" s="193"/>
      <c r="G6" s="193"/>
      <c r="H6" s="194"/>
      <c r="J6">
        <f t="shared" ref="J6:J33" si="0">VALUE(K6:K36)</f>
        <v>44105</v>
      </c>
      <c r="K6" s="116">
        <f>'Fechamento fiscal'!B6</f>
        <v>44105</v>
      </c>
      <c r="L6" s="117"/>
      <c r="M6" s="117">
        <f>IF($D$12&gt;=K6,'Fechamento fiscal'!AL6,"")</f>
        <v>85.743897685069513</v>
      </c>
      <c r="N6" s="118">
        <f>IF($D$12&gt;=K6,'Fechamento fiscal'!AM6,"")</f>
        <v>0</v>
      </c>
      <c r="O6" s="118">
        <f>IF($D$12&gt;=K6,'Fechamento fiscal'!AN6,"")</f>
        <v>15.192514841817669</v>
      </c>
      <c r="P6" s="118">
        <f>IF($D$12&gt;=K6,'Gás fiscal'!H3,"")</f>
        <v>1053</v>
      </c>
    </row>
    <row r="7" spans="2:16" x14ac:dyDescent="0.25">
      <c r="B7" s="119"/>
      <c r="C7" s="119"/>
      <c r="J7">
        <f t="shared" si="0"/>
        <v>44106</v>
      </c>
      <c r="K7" s="116">
        <f>'Fechamento fiscal'!B7</f>
        <v>44106</v>
      </c>
      <c r="L7" s="117"/>
      <c r="M7" s="117">
        <f>IF($D$12&gt;=K7,'Fechamento fiscal'!AL7,"")</f>
        <v>105.28724699239493</v>
      </c>
      <c r="N7" s="118">
        <f>IF($D$12&gt;=K7,'Fechamento fiscal'!AM7,"")</f>
        <v>0</v>
      </c>
      <c r="O7" s="118">
        <f>IF($D$12&gt;=K7,'Fechamento fiscal'!AN7,"")</f>
        <v>19.543349307325414</v>
      </c>
      <c r="P7" s="118">
        <f>IF($D$12&gt;=K7,'Gás fiscal'!H4,"")</f>
        <v>1803</v>
      </c>
    </row>
    <row r="8" spans="2:16" x14ac:dyDescent="0.25">
      <c r="B8" s="186" t="s">
        <v>85</v>
      </c>
      <c r="C8" s="186"/>
      <c r="D8" s="187" t="s">
        <v>129</v>
      </c>
      <c r="E8" s="187"/>
      <c r="J8">
        <f t="shared" si="0"/>
        <v>44107</v>
      </c>
      <c r="K8" s="116">
        <f>'Fechamento fiscal'!B8</f>
        <v>44107</v>
      </c>
      <c r="L8" s="117"/>
      <c r="M8" s="117">
        <f>IF($D$12&gt;=K8,'Fechamento fiscal'!AL8,"")</f>
        <v>121.2025453862957</v>
      </c>
      <c r="N8" s="118">
        <f>IF($D$12&gt;=K8,'Fechamento fiscal'!AM8,"")</f>
        <v>0</v>
      </c>
      <c r="O8" s="118">
        <f>IF($D$12&gt;=K8,'Fechamento fiscal'!AN8,"")</f>
        <v>15.91529839390077</v>
      </c>
      <c r="P8" s="118">
        <f>IF($D$12&gt;=K8,'Gás fiscal'!H5,"")</f>
        <v>1653</v>
      </c>
    </row>
    <row r="9" spans="2:16" x14ac:dyDescent="0.25">
      <c r="B9" s="119"/>
      <c r="C9" s="119"/>
      <c r="J9">
        <f t="shared" si="0"/>
        <v>44108</v>
      </c>
      <c r="K9" s="116">
        <f>'Fechamento fiscal'!B9</f>
        <v>44108</v>
      </c>
      <c r="L9" s="117"/>
      <c r="M9" s="117">
        <f>IF($D$12&gt;=K9,'Fechamento fiscal'!AL9,"")</f>
        <v>137.22784052072282</v>
      </c>
      <c r="N9" s="118">
        <f>IF($D$12&gt;=K9,'Fechamento fiscal'!AM9,"")</f>
        <v>0</v>
      </c>
      <c r="O9" s="118">
        <f>IF($D$12&gt;=K9,'Fechamento fiscal'!AN9,"")</f>
        <v>16.025295134427125</v>
      </c>
      <c r="P9" s="118">
        <f>IF($D$12&gt;=K9,'Gás fiscal'!H6,"")</f>
        <v>1140</v>
      </c>
    </row>
    <row r="10" spans="2:16" x14ac:dyDescent="0.25">
      <c r="B10" s="186" t="s">
        <v>86</v>
      </c>
      <c r="C10" s="186"/>
      <c r="D10" s="196">
        <v>10201</v>
      </c>
      <c r="E10" s="197"/>
      <c r="F10" s="197"/>
      <c r="G10" s="197"/>
      <c r="H10" s="198"/>
      <c r="J10">
        <f t="shared" si="0"/>
        <v>44109</v>
      </c>
      <c r="K10" s="116">
        <f>'Fechamento fiscal'!B10</f>
        <v>44109</v>
      </c>
      <c r="L10" s="117"/>
      <c r="M10" s="117">
        <f>IF($D$12&gt;=K10,'Fechamento fiscal'!AL10,"")</f>
        <v>149.15346301358048</v>
      </c>
      <c r="N10" s="118">
        <f>IF($D$12&gt;=K10,'Fechamento fiscal'!AM10,"")</f>
        <v>0</v>
      </c>
      <c r="O10" s="118">
        <f>IF($D$12&gt;=K10,'Fechamento fiscal'!AN10,"")</f>
        <v>11.925622492857656</v>
      </c>
      <c r="P10" s="118">
        <f>IF($D$12&gt;=K10,'Gás fiscal'!H7,"")</f>
        <v>1879</v>
      </c>
    </row>
    <row r="11" spans="2:16" x14ac:dyDescent="0.25">
      <c r="B11" s="119"/>
      <c r="C11" s="119"/>
      <c r="J11">
        <f t="shared" si="0"/>
        <v>44110</v>
      </c>
      <c r="K11" s="116">
        <f>'Fechamento fiscal'!B11</f>
        <v>44110</v>
      </c>
      <c r="L11" s="117"/>
      <c r="M11" s="117">
        <f>IF($D$12&gt;=K11,'Fechamento fiscal'!AL11,"")</f>
        <v>161.75788245048719</v>
      </c>
      <c r="N11" s="118">
        <f>IF($D$12&gt;=K11,'Fechamento fiscal'!AM11,"")</f>
        <v>0</v>
      </c>
      <c r="O11" s="118">
        <f>IF($D$12&gt;=K11,'Fechamento fiscal'!AN11,"")</f>
        <v>12.60441943690671</v>
      </c>
      <c r="P11" s="118">
        <f>IF($D$12&gt;=K11,'Gás fiscal'!H8,"")</f>
        <v>1793</v>
      </c>
    </row>
    <row r="12" spans="2:16" x14ac:dyDescent="0.25">
      <c r="B12" s="186" t="s">
        <v>87</v>
      </c>
      <c r="C12" s="186"/>
      <c r="D12" s="199">
        <v>44135</v>
      </c>
      <c r="E12" s="200"/>
      <c r="J12">
        <f t="shared" si="0"/>
        <v>44111</v>
      </c>
      <c r="K12" s="116">
        <f>'Fechamento fiscal'!B12</f>
        <v>44111</v>
      </c>
      <c r="L12" s="117"/>
      <c r="M12" s="117">
        <f>IF($D$12&gt;=K12,'Fechamento fiscal'!AL12,"")</f>
        <v>181.34967536915258</v>
      </c>
      <c r="N12" s="118">
        <f>IF($D$12&gt;=K12,'Fechamento fiscal'!AM12,"")</f>
        <v>0</v>
      </c>
      <c r="O12" s="118">
        <f>IF($D$12&gt;=K12,'Fechamento fiscal'!AN12,"")</f>
        <v>19.591792918665391</v>
      </c>
      <c r="P12" s="118">
        <f>IF($D$12&gt;=K12,'Gás fiscal'!H9,"")</f>
        <v>2048</v>
      </c>
    </row>
    <row r="13" spans="2:16" x14ac:dyDescent="0.25">
      <c r="B13" s="119"/>
      <c r="C13" s="119"/>
      <c r="J13">
        <f t="shared" si="0"/>
        <v>44112</v>
      </c>
      <c r="K13" s="116">
        <f>'Fechamento fiscal'!B13</f>
        <v>44112</v>
      </c>
      <c r="L13" s="117"/>
      <c r="M13" s="117">
        <f>IF($D$12&gt;=K13,'Fechamento fiscal'!AL13,"")</f>
        <v>204.6246106738613</v>
      </c>
      <c r="N13" s="118">
        <f>IF($D$12&gt;=K13,'Fechamento fiscal'!AM13,"")</f>
        <v>0</v>
      </c>
      <c r="O13" s="118">
        <f>IF($D$12&gt;=K13,'Fechamento fiscal'!AN13,"")</f>
        <v>23.27493530470872</v>
      </c>
      <c r="P13" s="118">
        <f>IF($D$12&gt;=K13,'Gás fiscal'!H10,"")</f>
        <v>2158</v>
      </c>
    </row>
    <row r="14" spans="2:16" x14ac:dyDescent="0.25">
      <c r="B14" s="186" t="s">
        <v>88</v>
      </c>
      <c r="C14" s="186"/>
      <c r="D14" s="201">
        <v>0</v>
      </c>
      <c r="E14" s="200"/>
      <c r="J14">
        <f t="shared" si="0"/>
        <v>44113</v>
      </c>
      <c r="K14" s="116">
        <f>'Fechamento fiscal'!B14</f>
        <v>44113</v>
      </c>
      <c r="L14" s="117"/>
      <c r="M14" s="117">
        <f>IF($D$12&gt;=K14,'Fechamento fiscal'!AL14,"")</f>
        <v>119.11544820584996</v>
      </c>
      <c r="N14" s="118">
        <f>IF($D$12&gt;=K14,'Fechamento fiscal'!AM14,"")</f>
        <v>85.893767297805795</v>
      </c>
      <c r="O14" s="118">
        <f>IF($D$12&gt;=K14,'Fechamento fiscal'!AN14,"")</f>
        <v>0.38460482979445487</v>
      </c>
      <c r="P14" s="118">
        <f>IF($D$12&gt;=K14,'Gás fiscal'!H11,"")</f>
        <v>1607</v>
      </c>
    </row>
    <row r="15" spans="2:16" x14ac:dyDescent="0.25">
      <c r="B15" s="119"/>
      <c r="C15" s="119"/>
      <c r="J15">
        <f t="shared" si="0"/>
        <v>44114</v>
      </c>
      <c r="K15" s="116">
        <f>'Fechamento fiscal'!B15</f>
        <v>44114</v>
      </c>
      <c r="L15" s="117"/>
      <c r="M15" s="117">
        <f>IF($D$12&gt;=K15,'Fechamento fiscal'!AL15,"")</f>
        <v>120.48204074116181</v>
      </c>
      <c r="N15" s="118">
        <f>IF($D$12&gt;=K15,'Fechamento fiscal'!AM15,"")</f>
        <v>0</v>
      </c>
      <c r="O15" s="118">
        <f>IF($D$12&gt;=K15,'Fechamento fiscal'!AN15,"")</f>
        <v>1.3665925353118524</v>
      </c>
      <c r="P15" s="118">
        <f>IF($D$12&gt;=K15,'Gás fiscal'!H12,"")</f>
        <v>1599</v>
      </c>
    </row>
    <row r="16" spans="2:16" x14ac:dyDescent="0.25">
      <c r="B16" s="186" t="s">
        <v>89</v>
      </c>
      <c r="C16" s="186"/>
      <c r="D16" s="120" t="s">
        <v>90</v>
      </c>
      <c r="E16" s="121">
        <f>K6</f>
        <v>44105</v>
      </c>
      <c r="F16" s="120" t="s">
        <v>91</v>
      </c>
      <c r="G16" s="121">
        <f>D12</f>
        <v>44135</v>
      </c>
      <c r="H16" s="122"/>
      <c r="J16">
        <f t="shared" si="0"/>
        <v>44115</v>
      </c>
      <c r="K16" s="116">
        <f>'Fechamento fiscal'!B16</f>
        <v>44115</v>
      </c>
      <c r="L16" s="117"/>
      <c r="M16" s="117">
        <f>IF($D$12&gt;=K16,'Fechamento fiscal'!AL16,"")</f>
        <v>121.68233674286121</v>
      </c>
      <c r="N16" s="118">
        <f>IF($D$12&gt;=K16,'Fechamento fiscal'!AM16,"")</f>
        <v>0</v>
      </c>
      <c r="O16" s="118">
        <f>IF($D$12&gt;=K16,'Fechamento fiscal'!AN16,"")</f>
        <v>1.2002960016993995</v>
      </c>
      <c r="P16" s="118">
        <f>IF($D$12&gt;=K16,'Gás fiscal'!H13,"")</f>
        <v>1595</v>
      </c>
    </row>
    <row r="17" spans="2:16" x14ac:dyDescent="0.25">
      <c r="B17" s="119"/>
      <c r="C17" s="119"/>
      <c r="J17">
        <f t="shared" si="0"/>
        <v>44116</v>
      </c>
      <c r="K17" s="116">
        <f>'Fechamento fiscal'!B17</f>
        <v>44116</v>
      </c>
      <c r="L17" s="117"/>
      <c r="M17" s="117">
        <f>IF($D$12&gt;=K17,'Fechamento fiscal'!AL17,"")</f>
        <v>123.83545324747121</v>
      </c>
      <c r="N17" s="118">
        <f>IF($D$12&gt;=K17,'Fechamento fiscal'!AM17,"")</f>
        <v>0</v>
      </c>
      <c r="O17" s="118">
        <f>IF($D$12&gt;=K17,'Fechamento fiscal'!AN17,"")</f>
        <v>2.1531165046099972</v>
      </c>
      <c r="P17" s="118">
        <f>IF($D$12&gt;=K17,'Gás fiscal'!H14,"")</f>
        <v>1610</v>
      </c>
    </row>
    <row r="18" spans="2:16" x14ac:dyDescent="0.25">
      <c r="B18" s="186" t="s">
        <v>92</v>
      </c>
      <c r="C18" s="186"/>
      <c r="D18" s="192" t="s">
        <v>149</v>
      </c>
      <c r="E18" s="193"/>
      <c r="F18" s="193"/>
      <c r="G18" s="193"/>
      <c r="H18" s="194"/>
      <c r="J18">
        <f t="shared" si="0"/>
        <v>44117</v>
      </c>
      <c r="K18" s="116">
        <f>'Fechamento fiscal'!B18</f>
        <v>44117</v>
      </c>
      <c r="L18" s="117"/>
      <c r="M18" s="117">
        <f>IF($D$12&gt;=K18,'Fechamento fiscal'!AL18,"")</f>
        <v>125.19007107060266</v>
      </c>
      <c r="N18" s="118">
        <f>IF($D$12&gt;=K18,'Fechamento fiscal'!AM18,"")</f>
        <v>0</v>
      </c>
      <c r="O18" s="118">
        <f>IF($D$12&gt;=K18,'Fechamento fiscal'!AN18,"")</f>
        <v>1.3546178231314485</v>
      </c>
      <c r="P18" s="118">
        <f>IF($D$12&gt;=K18,'Gás fiscal'!H15,"")</f>
        <v>1697</v>
      </c>
    </row>
    <row r="19" spans="2:16" x14ac:dyDescent="0.25">
      <c r="B19" s="119"/>
      <c r="C19" s="119"/>
      <c r="J19">
        <f t="shared" si="0"/>
        <v>44118</v>
      </c>
      <c r="K19" s="116">
        <f>'Fechamento fiscal'!B19</f>
        <v>44118</v>
      </c>
      <c r="L19" s="117"/>
      <c r="M19" s="117">
        <f>IF($D$12&gt;=K19,'Fechamento fiscal'!AL19,"")</f>
        <v>59.428762270555609</v>
      </c>
      <c r="N19" s="118">
        <f>IF($D$12&gt;=K19,'Fechamento fiscal'!AM19,"")</f>
        <v>67.925526193039929</v>
      </c>
      <c r="O19" s="118">
        <f>IF($D$12&gt;=K19,'Fechamento fiscal'!AN19,"")</f>
        <v>2.1642173929928816</v>
      </c>
      <c r="P19" s="118">
        <f>IF($D$12&gt;=K19,'Gás fiscal'!H16,"")</f>
        <v>1673</v>
      </c>
    </row>
    <row r="20" spans="2:16" x14ac:dyDescent="0.25">
      <c r="B20" s="186" t="s">
        <v>93</v>
      </c>
      <c r="C20" s="186"/>
      <c r="D20" s="202" t="s">
        <v>150</v>
      </c>
      <c r="E20" s="203"/>
      <c r="F20" s="203"/>
      <c r="G20" s="203"/>
      <c r="H20" s="204"/>
      <c r="J20">
        <f t="shared" si="0"/>
        <v>44119</v>
      </c>
      <c r="K20" s="116">
        <f>'Fechamento fiscal'!B20</f>
        <v>44119</v>
      </c>
      <c r="L20" s="117"/>
      <c r="M20" s="117">
        <f>IF($D$12&gt;=K20,'Fechamento fiscal'!AL20,"")</f>
        <v>59.428535138828991</v>
      </c>
      <c r="N20" s="118">
        <f>IF($D$12&gt;=K20,'Fechamento fiscal'!AM20,"")</f>
        <v>0</v>
      </c>
      <c r="O20" s="118">
        <f>IF($D$12&gt;=K20,'Fechamento fiscal'!AN20,"")</f>
        <v>-2.27131726617813E-4</v>
      </c>
      <c r="P20" s="118">
        <f>IF($D$12&gt;=K20,'Gás fiscal'!H17,"")</f>
        <v>1796</v>
      </c>
    </row>
    <row r="21" spans="2:16" x14ac:dyDescent="0.25">
      <c r="B21" s="119"/>
      <c r="C21" s="119"/>
      <c r="J21">
        <f t="shared" si="0"/>
        <v>44120</v>
      </c>
      <c r="K21" s="116">
        <f>'Fechamento fiscal'!B21</f>
        <v>44120</v>
      </c>
      <c r="L21" s="117"/>
      <c r="M21" s="117">
        <f>IF($D$12&gt;=K21,'Fechamento fiscal'!AL21,"")</f>
        <v>29.713558702657753</v>
      </c>
      <c r="N21" s="118">
        <f>IF($D$12&gt;=K21,'Fechamento fiscal'!AM21,"")</f>
        <v>29.453523096251235</v>
      </c>
      <c r="O21" s="118">
        <f>IF($D$12&gt;=K21,'Fechamento fiscal'!AN21,"")</f>
        <v>-0.26145333992000275</v>
      </c>
      <c r="P21" s="118">
        <f>IF($D$12&gt;=K21,'Gás fiscal'!H18,"")</f>
        <v>1864</v>
      </c>
    </row>
    <row r="22" spans="2:16" x14ac:dyDescent="0.25">
      <c r="B22" s="119"/>
      <c r="C22" s="119"/>
      <c r="D22" s="195" t="s">
        <v>94</v>
      </c>
      <c r="E22" s="195"/>
      <c r="F22" s="195" t="s">
        <v>49</v>
      </c>
      <c r="G22" s="195"/>
      <c r="J22">
        <f t="shared" si="0"/>
        <v>44121</v>
      </c>
      <c r="K22" s="116">
        <f>'Fechamento fiscal'!B22</f>
        <v>44121</v>
      </c>
      <c r="L22" s="117"/>
      <c r="M22" s="117">
        <f>IF($D$12&gt;=K22,'Fechamento fiscal'!AL22,"")</f>
        <v>29.712945250506095</v>
      </c>
      <c r="N22" s="118">
        <f>IF($D$12&gt;=K22,'Fechamento fiscal'!AM22,"")</f>
        <v>0</v>
      </c>
      <c r="O22" s="118">
        <f>IF($D$12&gt;=K22,'Fechamento fiscal'!AN22,"")</f>
        <v>-6.1345215165786726E-4</v>
      </c>
      <c r="P22" s="118">
        <f>IF($D$12&gt;=K22,'Gás fiscal'!H19,"")</f>
        <v>1872</v>
      </c>
    </row>
    <row r="23" spans="2:16" x14ac:dyDescent="0.25">
      <c r="B23" s="186" t="s">
        <v>95</v>
      </c>
      <c r="C23" s="186"/>
      <c r="D23" s="207">
        <f>VLOOKUP(D12,J6:O36,6,0)</f>
        <v>-2.4845411492613323E-3</v>
      </c>
      <c r="E23" s="207"/>
      <c r="F23" s="207">
        <f>VLOOKUP(D12,J6:P36,7,0)</f>
        <v>997</v>
      </c>
      <c r="G23" s="207"/>
      <c r="J23">
        <f t="shared" si="0"/>
        <v>44122</v>
      </c>
      <c r="K23" s="116">
        <f>'Fechamento fiscal'!B23</f>
        <v>44122</v>
      </c>
      <c r="L23" s="117"/>
      <c r="M23" s="117">
        <f>IF($D$12&gt;=K23,'Fechamento fiscal'!AL23,"")</f>
        <v>29.649882348136785</v>
      </c>
      <c r="N23" s="118">
        <f>IF($D$12&gt;=K23,'Fechamento fiscal'!AM23,"")</f>
        <v>0</v>
      </c>
      <c r="O23" s="118">
        <f>IF($D$12&gt;=K23,'Fechamento fiscal'!AN23,"")</f>
        <v>-6.3062902369310336E-2</v>
      </c>
      <c r="P23" s="118">
        <f>IF($D$12&gt;=K23,'Gás fiscal'!H20,"")</f>
        <v>1792</v>
      </c>
    </row>
    <row r="24" spans="2:16" x14ac:dyDescent="0.25">
      <c r="J24">
        <f t="shared" si="0"/>
        <v>44123</v>
      </c>
      <c r="K24" s="116">
        <f>'Fechamento fiscal'!B24</f>
        <v>44123</v>
      </c>
      <c r="L24" s="117"/>
      <c r="M24" s="117">
        <f>IF($D$12&gt;=K24,'Fechamento fiscal'!AL24,"")</f>
        <v>43.312466066014757</v>
      </c>
      <c r="N24" s="118">
        <f>IF($D$12&gt;=K24,'Fechamento fiscal'!AM24,"")</f>
        <v>0</v>
      </c>
      <c r="O24" s="118">
        <f>IF($D$12&gt;=K24,'Fechamento fiscal'!AN24,"")</f>
        <v>13.662583717877972</v>
      </c>
      <c r="P24" s="118">
        <f>IF($D$12&gt;=K24,'Gás fiscal'!H21,"")</f>
        <v>676</v>
      </c>
    </row>
    <row r="25" spans="2:16" x14ac:dyDescent="0.25">
      <c r="B25" s="119"/>
      <c r="C25" s="119"/>
      <c r="J25">
        <f t="shared" si="0"/>
        <v>44124</v>
      </c>
      <c r="K25" s="116">
        <f>'Fechamento fiscal'!B25</f>
        <v>44124</v>
      </c>
      <c r="L25" s="117"/>
      <c r="M25" s="117">
        <f>IF($D$12&gt;=K25,'Fechamento fiscal'!AL25,"")</f>
        <v>65.101597759941214</v>
      </c>
      <c r="N25" s="118">
        <f>IF($D$12&gt;=K25,'Fechamento fiscal'!AM25,"")</f>
        <v>0</v>
      </c>
      <c r="O25" s="118">
        <f>IF($D$12&gt;=K25,'Fechamento fiscal'!AN25,"")</f>
        <v>21.789131693926457</v>
      </c>
      <c r="P25" s="118">
        <f>IF($D$12&gt;=K25,'Gás fiscal'!H22,"")</f>
        <v>1827</v>
      </c>
    </row>
    <row r="26" spans="2:16" x14ac:dyDescent="0.25">
      <c r="B26" s="186" t="s">
        <v>96</v>
      </c>
      <c r="C26" s="186"/>
      <c r="D26" s="208"/>
      <c r="E26" s="209"/>
      <c r="J26">
        <f t="shared" si="0"/>
        <v>44125</v>
      </c>
      <c r="K26" s="116">
        <f>'Fechamento fiscal'!B26</f>
        <v>44125</v>
      </c>
      <c r="L26" s="117"/>
      <c r="M26" s="117">
        <f>IF($D$12&gt;=K26,'Fechamento fiscal'!AL26,"")</f>
        <v>86.633575146080048</v>
      </c>
      <c r="N26" s="118">
        <f>IF($D$12&gt;=K26,'Fechamento fiscal'!AM26,"")</f>
        <v>0</v>
      </c>
      <c r="O26" s="118">
        <f>IF($D$12&gt;=K26,'Fechamento fiscal'!AN26,"")</f>
        <v>21.531977386138834</v>
      </c>
      <c r="P26" s="118">
        <f>IF($D$12&gt;=K26,'Gás fiscal'!H23,"")</f>
        <v>1785</v>
      </c>
    </row>
    <row r="27" spans="2:16" x14ac:dyDescent="0.25">
      <c r="B27" s="119"/>
      <c r="C27" s="119"/>
      <c r="J27">
        <f t="shared" si="0"/>
        <v>44126</v>
      </c>
      <c r="K27" s="116">
        <f>'Fechamento fiscal'!B27</f>
        <v>44126</v>
      </c>
      <c r="L27" s="117"/>
      <c r="M27" s="117">
        <f>IF($D$12&gt;=K27,'Fechamento fiscal'!AL27,"")</f>
        <v>110.03509652846994</v>
      </c>
      <c r="N27" s="118">
        <f>IF($D$12&gt;=K27,'Fechamento fiscal'!AM27,"")</f>
        <v>0</v>
      </c>
      <c r="O27" s="118">
        <f>IF($D$12&gt;=K27,'Fechamento fiscal'!AN27,"")</f>
        <v>23.401521382389888</v>
      </c>
      <c r="P27" s="118">
        <f>IF($D$12&gt;=K27,'Gás fiscal'!H24,"")</f>
        <v>1916</v>
      </c>
    </row>
    <row r="28" spans="2:16" x14ac:dyDescent="0.25">
      <c r="B28" s="186" t="s">
        <v>97</v>
      </c>
      <c r="C28" s="186"/>
      <c r="D28" s="210" t="s">
        <v>154</v>
      </c>
      <c r="E28" s="211"/>
      <c r="F28" s="211"/>
      <c r="G28" s="211"/>
      <c r="H28" s="212"/>
      <c r="J28">
        <f t="shared" si="0"/>
        <v>44127</v>
      </c>
      <c r="K28" s="116">
        <f>'Fechamento fiscal'!B28</f>
        <v>44127</v>
      </c>
      <c r="L28" s="117"/>
      <c r="M28" s="117">
        <f>IF($D$12&gt;=K28,'Fechamento fiscal'!AL28,"")</f>
        <v>70.491646037787802</v>
      </c>
      <c r="N28" s="118">
        <f>IF($D$12&gt;=K28,'Fechamento fiscal'!AM28,"")</f>
        <v>63.640809994453114</v>
      </c>
      <c r="O28" s="118">
        <f>IF($D$12&gt;=K28,'Fechamento fiscal'!AN28,"")</f>
        <v>24.097359503770981</v>
      </c>
      <c r="P28" s="118">
        <f>IF($D$12&gt;=K28,'Gás fiscal'!H25,"")</f>
        <v>1953</v>
      </c>
    </row>
    <row r="29" spans="2:16" x14ac:dyDescent="0.25">
      <c r="B29" s="103"/>
      <c r="D29" s="213"/>
      <c r="E29" s="214"/>
      <c r="F29" s="214"/>
      <c r="G29" s="214"/>
      <c r="H29" s="215"/>
      <c r="J29">
        <f t="shared" si="0"/>
        <v>44128</v>
      </c>
      <c r="K29" s="116">
        <f>'Fechamento fiscal'!B29</f>
        <v>44128</v>
      </c>
      <c r="L29" s="117"/>
      <c r="M29" s="117">
        <f>IF($D$12&gt;=K29,'Fechamento fiscal'!AL29,"")</f>
        <v>92.373444643702172</v>
      </c>
      <c r="N29" s="118">
        <f>IF($D$12&gt;=K29,'Fechamento fiscal'!AM29,"")</f>
        <v>0</v>
      </c>
      <c r="O29" s="118">
        <f>IF($D$12&gt;=K29,'Fechamento fiscal'!AN29,"")</f>
        <v>21.881798605914369</v>
      </c>
      <c r="P29" s="118">
        <f>IF($D$12&gt;=K29,'Gás fiscal'!H26,"")</f>
        <v>1729</v>
      </c>
    </row>
    <row r="30" spans="2:16" x14ac:dyDescent="0.25">
      <c r="B30" s="103"/>
      <c r="D30" s="213"/>
      <c r="E30" s="214"/>
      <c r="F30" s="214"/>
      <c r="G30" s="214"/>
      <c r="H30" s="215"/>
      <c r="J30">
        <f t="shared" si="0"/>
        <v>44129</v>
      </c>
      <c r="K30" s="116">
        <f>'Fechamento fiscal'!B30</f>
        <v>44129</v>
      </c>
      <c r="L30" s="117"/>
      <c r="M30" s="117">
        <f>IF($D$12&gt;=K30,'Fechamento fiscal'!AL30,"")</f>
        <v>115.83937052322783</v>
      </c>
      <c r="N30" s="118">
        <f>IF($D$12&gt;=K30,'Fechamento fiscal'!AM30,"")</f>
        <v>0</v>
      </c>
      <c r="O30" s="118">
        <f>IF($D$12&gt;=K30,'Fechamento fiscal'!AN30,"")</f>
        <v>23.465925879525656</v>
      </c>
      <c r="P30" s="118">
        <f>IF($D$12&gt;=K30,'Gás fiscal'!H27,"")</f>
        <v>1893</v>
      </c>
    </row>
    <row r="31" spans="2:16" x14ac:dyDescent="0.25">
      <c r="B31" s="103"/>
      <c r="D31" s="213"/>
      <c r="E31" s="214"/>
      <c r="F31" s="214"/>
      <c r="G31" s="214"/>
      <c r="H31" s="215"/>
      <c r="J31">
        <f t="shared" si="0"/>
        <v>44130</v>
      </c>
      <c r="K31" s="116">
        <f>'Fechamento fiscal'!B31</f>
        <v>44130</v>
      </c>
      <c r="L31" s="117"/>
      <c r="M31" s="117">
        <f>IF($D$12&gt;=K31,'Fechamento fiscal'!AL31,"")</f>
        <v>72.742160198779942</v>
      </c>
      <c r="N31" s="118">
        <f>IF($D$12&gt;=K31,'Fechamento fiscal'!AM31,"")</f>
        <v>42.91483600804807</v>
      </c>
      <c r="O31" s="118">
        <f>IF($D$12&gt;=K31,'Fechamento fiscal'!AN31,"")</f>
        <v>-0.18237431639981594</v>
      </c>
      <c r="P31" s="118">
        <f>IF($D$12&gt;=K31,'Gás fiscal'!H28,"")</f>
        <v>1929</v>
      </c>
    </row>
    <row r="32" spans="2:16" x14ac:dyDescent="0.25">
      <c r="B32" s="103"/>
      <c r="D32" s="216"/>
      <c r="E32" s="217"/>
      <c r="F32" s="217"/>
      <c r="G32" s="217"/>
      <c r="H32" s="218"/>
      <c r="J32">
        <f t="shared" si="0"/>
        <v>44131</v>
      </c>
      <c r="K32" s="116">
        <f>'Fechamento fiscal'!B32</f>
        <v>44131</v>
      </c>
      <c r="L32" s="117"/>
      <c r="M32" s="117">
        <f>IF($D$12&gt;=K32,'Fechamento fiscal'!AL32,"")</f>
        <v>37.738858725403126</v>
      </c>
      <c r="N32" s="118">
        <f>IF($D$12&gt;=K32,'Fechamento fiscal'!AM32,"")</f>
        <v>34.610215109798155</v>
      </c>
      <c r="O32" s="118">
        <f>IF($D$12&gt;=K32,'Fechamento fiscal'!AN32,"")</f>
        <v>-0.39308636357866078</v>
      </c>
      <c r="P32" s="118">
        <f>IF($D$12&gt;=K32,'Gás fiscal'!H29,"")</f>
        <v>1818</v>
      </c>
    </row>
    <row r="33" spans="2:16" x14ac:dyDescent="0.25">
      <c r="B33" s="103"/>
      <c r="J33">
        <f t="shared" si="0"/>
        <v>44132</v>
      </c>
      <c r="K33" s="116">
        <f>'Fechamento fiscal'!B33</f>
        <v>44132</v>
      </c>
      <c r="L33" s="117"/>
      <c r="M33" s="117">
        <f>IF($D$12&gt;=K33,'Fechamento fiscal'!AL33,"")</f>
        <v>37.724530082324478</v>
      </c>
      <c r="N33" s="118">
        <f>IF($D$12&gt;=K33,'Fechamento fiscal'!AM33,"")</f>
        <v>0</v>
      </c>
      <c r="O33" s="118">
        <f>IF($D$12&gt;=K33,'Fechamento fiscal'!AN33,"")</f>
        <v>-1.4328643078648895E-2</v>
      </c>
      <c r="P33" s="118">
        <f>IF($D$12&gt;=K33,'Gás fiscal'!H30,"")</f>
        <v>1744</v>
      </c>
    </row>
    <row r="34" spans="2:16" x14ac:dyDescent="0.25">
      <c r="B34" s="103"/>
      <c r="J34">
        <f>VALUE(K34:K64)</f>
        <v>44133</v>
      </c>
      <c r="K34" s="116">
        <f>'Fechamento fiscal'!B34</f>
        <v>44133</v>
      </c>
      <c r="L34" s="117"/>
      <c r="M34" s="117">
        <f>IF($D$12&gt;=K34,'Fechamento fiscal'!AL34,"")</f>
        <v>27.834740475449124</v>
      </c>
      <c r="N34" s="118">
        <f>IF($D$12&gt;=K34,'Fechamento fiscal'!AM34,"")</f>
        <v>9.8541505965213574</v>
      </c>
      <c r="O34" s="118">
        <f>IF($D$12&gt;=K34,'Fechamento fiscal'!AN34,"")</f>
        <v>-3.5639010353996525E-2</v>
      </c>
      <c r="P34" s="118">
        <f>IF($D$12&gt;=K34,'Gás fiscal'!H31,"")</f>
        <v>1829</v>
      </c>
    </row>
    <row r="35" spans="2:16" x14ac:dyDescent="0.25">
      <c r="B35" s="103"/>
      <c r="J35">
        <f>VALUE(K35:K65)</f>
        <v>44134</v>
      </c>
      <c r="K35" s="116">
        <f>'Fechamento fiscal'!B35</f>
        <v>44134</v>
      </c>
      <c r="L35" s="117"/>
      <c r="M35" s="117">
        <f>IF($D$12&gt;=K35,'Fechamento fiscal'!AL35,"")</f>
        <v>28.041600636421354</v>
      </c>
      <c r="N35" s="118">
        <f>IF($D$12&gt;=K35,'Fechamento fiscal'!AM35,"")</f>
        <v>0</v>
      </c>
      <c r="O35" s="118">
        <f>IF($D$12&gt;=K35,'Fechamento fiscal'!AN35,"")</f>
        <v>0.20686016097223003</v>
      </c>
      <c r="P35" s="118">
        <f>IF($D$12&gt;=K35,'Gás fiscal'!H32,"")</f>
        <v>1914</v>
      </c>
    </row>
    <row r="36" spans="2:16" x14ac:dyDescent="0.25">
      <c r="B36" s="103"/>
      <c r="J36">
        <f>VALUE(K36:K65)</f>
        <v>44135</v>
      </c>
      <c r="K36" s="116">
        <f>'Fechamento fiscal'!B36</f>
        <v>44135</v>
      </c>
      <c r="L36" s="117"/>
      <c r="M36" s="117">
        <f>IF($D$12&gt;=K36,'Fechamento fiscal'!AL36,"")</f>
        <v>28.039116095272092</v>
      </c>
      <c r="N36" s="118">
        <f>IF($D$12&gt;=K36,'Fechamento fiscal'!AM36,"")</f>
        <v>0</v>
      </c>
      <c r="O36" s="118">
        <f>IF($D$12&gt;=K36,'Fechamento fiscal'!AN36,"")</f>
        <v>-2.4845411492613323E-3</v>
      </c>
      <c r="P36" s="118">
        <f>IF($D$12&gt;=K36,'Gás fiscal'!H33,"")</f>
        <v>997</v>
      </c>
    </row>
    <row r="37" spans="2:16" x14ac:dyDescent="0.25">
      <c r="B37" s="205" t="s">
        <v>98</v>
      </c>
      <c r="C37" s="205"/>
      <c r="E37" s="205" t="s">
        <v>99</v>
      </c>
      <c r="F37" s="205"/>
      <c r="G37" s="205"/>
      <c r="H37" s="205"/>
      <c r="I37" s="205"/>
      <c r="K37" s="123" t="s">
        <v>100</v>
      </c>
      <c r="L37" s="124"/>
      <c r="M37" s="125"/>
      <c r="N37" s="125">
        <f>SUM(N6:N36)</f>
        <v>334.29282829591773</v>
      </c>
      <c r="O37" s="125">
        <f>SUM(O6:O36)</f>
        <v>291.78056154793785</v>
      </c>
      <c r="P37" s="125">
        <f>SUM(P6:P36)</f>
        <v>52642</v>
      </c>
    </row>
    <row r="38" spans="2:16" x14ac:dyDescent="0.25">
      <c r="B38" s="206"/>
      <c r="C38" s="206"/>
      <c r="E38" s="206"/>
      <c r="F38" s="206"/>
      <c r="G38" s="206"/>
      <c r="H38" s="206"/>
      <c r="I38" s="206"/>
      <c r="J38" s="124"/>
      <c r="K38" s="123"/>
      <c r="L38" s="125"/>
      <c r="M38" s="125"/>
      <c r="N38" s="126"/>
      <c r="O38" s="126"/>
    </row>
  </sheetData>
  <sheetProtection algorithmName="SHA-512" hashValue="lBaU3Cva8xyzoXq9Jy49Vizy9FKiv3QaV9CrAsZBVobXtuW0MEE25Dun+aoycIT2nCl0K1Es11wr6rPrR1sfzA==" saltValue="PPI5JR+DfG9RJtQ390yXCQ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>
    <pageSetUpPr fitToPage="1"/>
  </sheetPr>
  <dimension ref="B1:P38"/>
  <sheetViews>
    <sheetView showGridLines="0" view="pageBreakPreview" topLeftCell="A4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188" t="s">
        <v>76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2:16" x14ac:dyDescent="0.25"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</row>
    <row r="3" spans="2:16" x14ac:dyDescent="0.25">
      <c r="B3" s="105"/>
      <c r="C3" s="106" t="s">
        <v>64</v>
      </c>
      <c r="D3" s="190">
        <f>YEAR('Fechamento fiscal'!B6)</f>
        <v>2020</v>
      </c>
      <c r="E3" s="190"/>
      <c r="F3" s="107" t="s">
        <v>65</v>
      </c>
      <c r="G3" s="108" t="str">
        <f>UPPER(TEXT('Fechamento fiscal'!B6,"MMMM"))</f>
        <v>OUTUBRO</v>
      </c>
      <c r="H3" s="191"/>
      <c r="I3" s="191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2" t="s">
        <v>81</v>
      </c>
      <c r="N5" s="142" t="s">
        <v>81</v>
      </c>
      <c r="O5" s="142" t="s">
        <v>81</v>
      </c>
      <c r="P5" s="142" t="s">
        <v>82</v>
      </c>
    </row>
    <row r="6" spans="2:16" x14ac:dyDescent="0.25">
      <c r="B6" s="186" t="s">
        <v>83</v>
      </c>
      <c r="C6" s="186"/>
      <c r="D6" s="192" t="s">
        <v>84</v>
      </c>
      <c r="E6" s="193"/>
      <c r="F6" s="193"/>
      <c r="G6" s="193"/>
      <c r="H6" s="194"/>
      <c r="J6">
        <f t="shared" ref="J6:J35" si="0">VALUE(K6:K36)</f>
        <v>44105</v>
      </c>
      <c r="K6" s="116">
        <f>'Fechamento fiscal'!B6</f>
        <v>44105</v>
      </c>
      <c r="L6" s="117"/>
      <c r="M6" s="117">
        <f>IF($D$12&gt;=K6,'Fechamento fiscal'!AL6,"")</f>
        <v>85.743897685069513</v>
      </c>
      <c r="N6" s="118">
        <f>IF($D$12&gt;=K6,'Fechamento fiscal'!AM6,"")</f>
        <v>0</v>
      </c>
      <c r="O6" s="118">
        <f>IF($D$12&gt;=K6,'Fechamento fiscal'!AN6-('Apropriação diária'!R326+'Apropriação diária'!R358),"")</f>
        <v>11.206212448343381</v>
      </c>
      <c r="P6" s="118">
        <f>IF($D$12&gt;=K6,'Gás fiscal'!H3,"")</f>
        <v>1053</v>
      </c>
    </row>
    <row r="7" spans="2:16" x14ac:dyDescent="0.25">
      <c r="B7" s="143"/>
      <c r="C7" s="143"/>
      <c r="J7">
        <f t="shared" si="0"/>
        <v>44106</v>
      </c>
      <c r="K7" s="116">
        <f>'Fechamento fiscal'!B7</f>
        <v>44106</v>
      </c>
      <c r="L7" s="117"/>
      <c r="M7" s="117">
        <f>IF($D$12&gt;=K7,'Fechamento fiscal'!AL7,"")</f>
        <v>105.28724699239493</v>
      </c>
      <c r="N7" s="118">
        <f>IF($D$12&gt;=K7,'Fechamento fiscal'!AM7,"")</f>
        <v>0</v>
      </c>
      <c r="O7" s="118">
        <f>IF($D$12&gt;=K7,'Fechamento fiscal'!AN7-('Apropriação diária'!R327+'Apropriação diária'!R359),"")</f>
        <v>14.350223186390563</v>
      </c>
      <c r="P7" s="118">
        <f>IF($D$12&gt;=K7,'Gás fiscal'!H4,"")</f>
        <v>1803</v>
      </c>
    </row>
    <row r="8" spans="2:16" x14ac:dyDescent="0.25">
      <c r="B8" s="186" t="s">
        <v>85</v>
      </c>
      <c r="C8" s="186"/>
      <c r="D8" s="187" t="s">
        <v>112</v>
      </c>
      <c r="E8" s="187"/>
      <c r="J8">
        <f t="shared" si="0"/>
        <v>44107</v>
      </c>
      <c r="K8" s="116">
        <f>'Fechamento fiscal'!B8</f>
        <v>44107</v>
      </c>
      <c r="L8" s="117"/>
      <c r="M8" s="117">
        <f>IF($D$12&gt;=K8,'Fechamento fiscal'!AL8,"")</f>
        <v>121.2025453862957</v>
      </c>
      <c r="N8" s="118">
        <f>IF($D$12&gt;=K8,'Fechamento fiscal'!AM8,"")</f>
        <v>0</v>
      </c>
      <c r="O8" s="118">
        <f>IF($D$12&gt;=K8,'Fechamento fiscal'!AN8-('Apropriação diária'!R328+'Apropriação diária'!R360),"")</f>
        <v>11.73934775366604</v>
      </c>
      <c r="P8" s="118">
        <f>IF($D$12&gt;=K8,'Gás fiscal'!H5,"")</f>
        <v>1653</v>
      </c>
    </row>
    <row r="9" spans="2:16" x14ac:dyDescent="0.25">
      <c r="B9" s="143"/>
      <c r="C9" s="143"/>
      <c r="J9">
        <f t="shared" si="0"/>
        <v>44108</v>
      </c>
      <c r="K9" s="116">
        <f>'Fechamento fiscal'!B9</f>
        <v>44108</v>
      </c>
      <c r="L9" s="117"/>
      <c r="M9" s="117">
        <f>IF($D$12&gt;=K9,'Fechamento fiscal'!AL9,"")</f>
        <v>137.22784052072282</v>
      </c>
      <c r="N9" s="118">
        <f>IF($D$12&gt;=K9,'Fechamento fiscal'!AM9,"")</f>
        <v>0</v>
      </c>
      <c r="O9" s="118">
        <f>IF($D$12&gt;=K9,'Fechamento fiscal'!AN9-('Apropriação diária'!R329+'Apropriação diária'!R361),"")</f>
        <v>11.820482895266874</v>
      </c>
      <c r="P9" s="118">
        <f>IF($D$12&gt;=K9,'Gás fiscal'!H6,"")</f>
        <v>1140</v>
      </c>
    </row>
    <row r="10" spans="2:16" x14ac:dyDescent="0.25">
      <c r="B10" s="186" t="s">
        <v>86</v>
      </c>
      <c r="C10" s="186"/>
      <c r="D10" s="196">
        <v>10201</v>
      </c>
      <c r="E10" s="197"/>
      <c r="F10" s="197"/>
      <c r="G10" s="197"/>
      <c r="H10" s="198"/>
      <c r="J10">
        <f t="shared" si="0"/>
        <v>44109</v>
      </c>
      <c r="K10" s="116">
        <f>'Fechamento fiscal'!B10</f>
        <v>44109</v>
      </c>
      <c r="L10" s="117"/>
      <c r="M10" s="117">
        <f>IF($D$12&gt;=K10,'Fechamento fiscal'!AL10,"")</f>
        <v>149.15346301358048</v>
      </c>
      <c r="N10" s="118">
        <f>IF($D$12&gt;=K10,'Fechamento fiscal'!AM10,"")</f>
        <v>0</v>
      </c>
      <c r="O10" s="118">
        <f>IF($D$12&gt;=K10,'Fechamento fiscal'!AN10-('Apropriação diária'!R330+'Apropriação diária'!R362),"")</f>
        <v>8.7965067419816414</v>
      </c>
      <c r="P10" s="118">
        <f>IF($D$12&gt;=K10,'Gás fiscal'!H7,"")</f>
        <v>1879</v>
      </c>
    </row>
    <row r="11" spans="2:16" x14ac:dyDescent="0.25">
      <c r="B11" s="143"/>
      <c r="C11" s="143"/>
      <c r="J11">
        <f t="shared" si="0"/>
        <v>44110</v>
      </c>
      <c r="K11" s="116">
        <f>'Fechamento fiscal'!B11</f>
        <v>44110</v>
      </c>
      <c r="L11" s="117"/>
      <c r="M11" s="117">
        <f>IF($D$12&gt;=K11,'Fechamento fiscal'!AL11,"")</f>
        <v>161.75788245048719</v>
      </c>
      <c r="N11" s="118">
        <f>IF($D$12&gt;=K11,'Fechamento fiscal'!AM11,"")</f>
        <v>0</v>
      </c>
      <c r="O11" s="118">
        <f>IF($D$12&gt;=K11,'Fechamento fiscal'!AN11-('Apropriação diária'!R331+'Apropriação diária'!R363),"")</f>
        <v>9.2971969070728271</v>
      </c>
      <c r="P11" s="118">
        <f>IF($D$12&gt;=K11,'Gás fiscal'!H8,"")</f>
        <v>1793</v>
      </c>
    </row>
    <row r="12" spans="2:16" x14ac:dyDescent="0.25">
      <c r="B12" s="186" t="s">
        <v>87</v>
      </c>
      <c r="C12" s="186"/>
      <c r="D12" s="199">
        <v>44135</v>
      </c>
      <c r="E12" s="200"/>
      <c r="J12">
        <f t="shared" si="0"/>
        <v>44111</v>
      </c>
      <c r="K12" s="116">
        <f>'Fechamento fiscal'!B12</f>
        <v>44111</v>
      </c>
      <c r="L12" s="117"/>
      <c r="M12" s="117">
        <f>IF($D$12&gt;=K12,'Fechamento fiscal'!AL12,"")</f>
        <v>181.34967536915258</v>
      </c>
      <c r="N12" s="118">
        <f>IF($D$12&gt;=K12,'Fechamento fiscal'!AM12,"")</f>
        <v>0</v>
      </c>
      <c r="O12" s="118">
        <f>IF($D$12&gt;=K12,'Fechamento fiscal'!AN12-('Apropriação diária'!R332+'Apropriação diária'!R364),"")</f>
        <v>14.451181781057016</v>
      </c>
      <c r="P12" s="118">
        <f>IF($D$12&gt;=K12,'Gás fiscal'!H9,"")</f>
        <v>2048</v>
      </c>
    </row>
    <row r="13" spans="2:16" x14ac:dyDescent="0.25">
      <c r="B13" s="143"/>
      <c r="C13" s="143"/>
      <c r="J13">
        <f t="shared" si="0"/>
        <v>44112</v>
      </c>
      <c r="K13" s="116">
        <f>'Fechamento fiscal'!B13</f>
        <v>44112</v>
      </c>
      <c r="L13" s="117"/>
      <c r="M13" s="117">
        <f>IF($D$12&gt;=K13,'Fechamento fiscal'!AL13,"")</f>
        <v>204.6246106738613</v>
      </c>
      <c r="N13" s="118">
        <f>IF($D$12&gt;=K13,'Fechamento fiscal'!AM13,"")</f>
        <v>0</v>
      </c>
      <c r="O13" s="118">
        <f>IF($D$12&gt;=K13,'Fechamento fiscal'!AN13-('Apropriação diária'!R333+'Apropriação diária'!R365),"")</f>
        <v>17.167919364349828</v>
      </c>
      <c r="P13" s="118">
        <f>IF($D$12&gt;=K13,'Gás fiscal'!H10,"")</f>
        <v>2158</v>
      </c>
    </row>
    <row r="14" spans="2:16" x14ac:dyDescent="0.25">
      <c r="B14" s="186" t="s">
        <v>88</v>
      </c>
      <c r="C14" s="186"/>
      <c r="D14" s="201">
        <v>0</v>
      </c>
      <c r="E14" s="200"/>
      <c r="J14">
        <f t="shared" si="0"/>
        <v>44113</v>
      </c>
      <c r="K14" s="116">
        <f>'Fechamento fiscal'!B14</f>
        <v>44113</v>
      </c>
      <c r="L14" s="117"/>
      <c r="M14" s="117">
        <f>IF($D$12&gt;=K14,'Fechamento fiscal'!AL14,"")</f>
        <v>119.11544820584996</v>
      </c>
      <c r="N14" s="118">
        <f>IF($D$12&gt;=K14,'Fechamento fiscal'!AM14,"")</f>
        <v>85.893767297805795</v>
      </c>
      <c r="O14" s="118">
        <f>IF($D$12&gt;=K14,'Fechamento fiscal'!AN14-('Apropriação diária'!R334+'Apropriação diária'!R366),"")</f>
        <v>0.28368992732344456</v>
      </c>
      <c r="P14" s="118">
        <f>IF($D$12&gt;=K14,'Gás fiscal'!H11,"")</f>
        <v>1607</v>
      </c>
    </row>
    <row r="15" spans="2:16" x14ac:dyDescent="0.25">
      <c r="B15" s="143"/>
      <c r="C15" s="143"/>
      <c r="J15">
        <f t="shared" si="0"/>
        <v>44114</v>
      </c>
      <c r="K15" s="116">
        <f>'Fechamento fiscal'!B15</f>
        <v>44114</v>
      </c>
      <c r="L15" s="117"/>
      <c r="M15" s="117">
        <f>IF($D$12&gt;=K15,'Fechamento fiscal'!AL15,"")</f>
        <v>120.48204074116181</v>
      </c>
      <c r="N15" s="118">
        <f>IF($D$12&gt;=K15,'Fechamento fiscal'!AM15,"")</f>
        <v>0</v>
      </c>
      <c r="O15" s="118">
        <f>IF($D$12&gt;=K15,'Fechamento fiscal'!AN15-('Apropriação diária'!R335+'Apropriação diária'!R367),"")</f>
        <v>1.0080178588255755</v>
      </c>
      <c r="P15" s="118">
        <f>IF($D$12&gt;=K15,'Gás fiscal'!H12,"")</f>
        <v>1599</v>
      </c>
    </row>
    <row r="16" spans="2:16" x14ac:dyDescent="0.25">
      <c r="B16" s="186" t="s">
        <v>89</v>
      </c>
      <c r="C16" s="186"/>
      <c r="D16" s="120" t="s">
        <v>90</v>
      </c>
      <c r="E16" s="121">
        <f>K6</f>
        <v>44105</v>
      </c>
      <c r="F16" s="120" t="s">
        <v>91</v>
      </c>
      <c r="G16" s="121">
        <f>D12</f>
        <v>44135</v>
      </c>
      <c r="H16" s="122"/>
      <c r="J16">
        <f t="shared" si="0"/>
        <v>44115</v>
      </c>
      <c r="K16" s="116">
        <f>'Fechamento fiscal'!B16</f>
        <v>44115</v>
      </c>
      <c r="L16" s="117"/>
      <c r="M16" s="117">
        <f>IF($D$12&gt;=K16,'Fechamento fiscal'!AL16,"")</f>
        <v>121.68233674286121</v>
      </c>
      <c r="N16" s="118">
        <f>IF($D$12&gt;=K16,'Fechamento fiscal'!AM16,"")</f>
        <v>0</v>
      </c>
      <c r="O16" s="118">
        <f>IF($D$12&gt;=K16,'Fechamento fiscal'!AN16-('Apropriação diária'!R336+'Apropriação diária'!R368),"")</f>
        <v>0.88535519866119261</v>
      </c>
      <c r="P16" s="118">
        <f>IF($D$12&gt;=K16,'Gás fiscal'!H13,"")</f>
        <v>1595</v>
      </c>
    </row>
    <row r="17" spans="2:16" x14ac:dyDescent="0.25">
      <c r="B17" s="143"/>
      <c r="C17" s="143"/>
      <c r="J17">
        <f t="shared" si="0"/>
        <v>44116</v>
      </c>
      <c r="K17" s="116">
        <f>'Fechamento fiscal'!B17</f>
        <v>44116</v>
      </c>
      <c r="L17" s="117"/>
      <c r="M17" s="117">
        <f>IF($D$12&gt;=K17,'Fechamento fiscal'!AL17,"")</f>
        <v>123.83545324747121</v>
      </c>
      <c r="N17" s="118">
        <f>IF($D$12&gt;=K17,'Fechamento fiscal'!AM17,"")</f>
        <v>0</v>
      </c>
      <c r="O17" s="118">
        <f>IF($D$12&gt;=K17,'Fechamento fiscal'!AN17-('Apropriação diária'!R337+'Apropriação diária'!R369),"")</f>
        <v>1.5881689916326831</v>
      </c>
      <c r="P17" s="118">
        <f>IF($D$12&gt;=K17,'Gás fiscal'!H14,"")</f>
        <v>1610</v>
      </c>
    </row>
    <row r="18" spans="2:16" x14ac:dyDescent="0.25">
      <c r="B18" s="186" t="s">
        <v>92</v>
      </c>
      <c r="C18" s="186"/>
      <c r="D18" s="192" t="s">
        <v>149</v>
      </c>
      <c r="E18" s="193"/>
      <c r="F18" s="193"/>
      <c r="G18" s="193"/>
      <c r="H18" s="194"/>
      <c r="J18">
        <f t="shared" si="0"/>
        <v>44117</v>
      </c>
      <c r="K18" s="116">
        <f>'Fechamento fiscal'!B18</f>
        <v>44117</v>
      </c>
      <c r="L18" s="117"/>
      <c r="M18" s="117">
        <f>IF($D$12&gt;=K18,'Fechamento fiscal'!AL18,"")</f>
        <v>125.19007107060266</v>
      </c>
      <c r="N18" s="118">
        <f>IF($D$12&gt;=K18,'Fechamento fiscal'!AM18,"")</f>
        <v>0</v>
      </c>
      <c r="O18" s="118">
        <f>IF($D$12&gt;=K18,'Fechamento fiscal'!AN18-('Apropriação diária'!R338+'Apropriação diária'!R370),"")</f>
        <v>0.99918514284020032</v>
      </c>
      <c r="P18" s="118">
        <f>IF($D$12&gt;=K18,'Gás fiscal'!H15,"")</f>
        <v>1697</v>
      </c>
    </row>
    <row r="19" spans="2:16" x14ac:dyDescent="0.25">
      <c r="B19" s="143"/>
      <c r="C19" s="143"/>
      <c r="J19">
        <f t="shared" si="0"/>
        <v>44118</v>
      </c>
      <c r="K19" s="116">
        <f>'Fechamento fiscal'!B19</f>
        <v>44118</v>
      </c>
      <c r="L19" s="117"/>
      <c r="M19" s="117">
        <f>IF($D$12&gt;=K19,'Fechamento fiscal'!AL19,"")</f>
        <v>59.428762270555609</v>
      </c>
      <c r="N19" s="118">
        <f>IF($D$12&gt;=K19,'Fechamento fiscal'!AM19,"")</f>
        <v>67.925526193039929</v>
      </c>
      <c r="O19" s="118">
        <f>IF($D$12&gt;=K19,'Fechamento fiscal'!AN19-('Apropriação diária'!R339+'Apropriação diária'!R371),"")</f>
        <v>1.596357162905127</v>
      </c>
      <c r="P19" s="118">
        <f>IF($D$12&gt;=K19,'Gás fiscal'!H16,"")</f>
        <v>1673</v>
      </c>
    </row>
    <row r="20" spans="2:16" x14ac:dyDescent="0.25">
      <c r="B20" s="186" t="s">
        <v>93</v>
      </c>
      <c r="C20" s="186"/>
      <c r="D20" s="202" t="s">
        <v>151</v>
      </c>
      <c r="E20" s="203"/>
      <c r="F20" s="203"/>
      <c r="G20" s="203"/>
      <c r="H20" s="204"/>
      <c r="J20">
        <f t="shared" si="0"/>
        <v>44119</v>
      </c>
      <c r="K20" s="116">
        <f>'Fechamento fiscal'!B20</f>
        <v>44119</v>
      </c>
      <c r="L20" s="117"/>
      <c r="M20" s="117">
        <f>IF($D$12&gt;=K20,'Fechamento fiscal'!AL20,"")</f>
        <v>59.428535138828991</v>
      </c>
      <c r="N20" s="118">
        <f>IF($D$12&gt;=K20,'Fechamento fiscal'!AM20,"")</f>
        <v>0</v>
      </c>
      <c r="O20" s="118">
        <f>IF($D$12&gt;=K20,'Fechamento fiscal'!AN20-('Apropriação diária'!R340+'Apropriação diária'!R372),"")</f>
        <v>-1.6753555344453674E-4</v>
      </c>
      <c r="P20" s="118">
        <f>IF($D$12&gt;=K20,'Gás fiscal'!H17,"")</f>
        <v>1796</v>
      </c>
    </row>
    <row r="21" spans="2:16" x14ac:dyDescent="0.25">
      <c r="B21" s="143"/>
      <c r="C21" s="143"/>
      <c r="J21">
        <f t="shared" si="0"/>
        <v>44120</v>
      </c>
      <c r="K21" s="116">
        <f>'Fechamento fiscal'!B21</f>
        <v>44120</v>
      </c>
      <c r="L21" s="117"/>
      <c r="M21" s="117">
        <f>IF($D$12&gt;=K21,'Fechamento fiscal'!AL21,"")</f>
        <v>29.713558702657753</v>
      </c>
      <c r="N21" s="118">
        <f>IF($D$12&gt;=K21,'Fechamento fiscal'!AM21,"")</f>
        <v>29.453523096251235</v>
      </c>
      <c r="O21" s="118">
        <f>IF($D$12&gt;=K21,'Fechamento fiscal'!AN21-('Apropriação diária'!R341+'Apropriação diária'!R373),"")</f>
        <v>-0.19285165773923627</v>
      </c>
      <c r="P21" s="118">
        <f>IF($D$12&gt;=K21,'Gás fiscal'!H18,"")</f>
        <v>1864</v>
      </c>
    </row>
    <row r="22" spans="2:16" x14ac:dyDescent="0.25">
      <c r="B22" s="143"/>
      <c r="C22" s="143"/>
      <c r="D22" s="195" t="s">
        <v>94</v>
      </c>
      <c r="E22" s="195"/>
      <c r="F22" s="195" t="s">
        <v>49</v>
      </c>
      <c r="G22" s="195"/>
      <c r="J22">
        <f t="shared" si="0"/>
        <v>44121</v>
      </c>
      <c r="K22" s="116">
        <f>'Fechamento fiscal'!B22</f>
        <v>44121</v>
      </c>
      <c r="L22" s="117"/>
      <c r="M22" s="117">
        <f>IF($D$12&gt;=K22,'Fechamento fiscal'!AL22,"")</f>
        <v>29.712945250506095</v>
      </c>
      <c r="N22" s="118">
        <f>IF($D$12&gt;=K22,'Fechamento fiscal'!AM22,"")</f>
        <v>0</v>
      </c>
      <c r="O22" s="118">
        <f>IF($D$12&gt;=K22,'Fechamento fiscal'!AN22-('Apropriação diária'!R342+'Apropriação diária'!R374),"")</f>
        <v>-4.5249092793046407E-4</v>
      </c>
      <c r="P22" s="118">
        <f>IF($D$12&gt;=K22,'Gás fiscal'!H19,"")</f>
        <v>1872</v>
      </c>
    </row>
    <row r="23" spans="2:16" x14ac:dyDescent="0.25">
      <c r="B23" s="186" t="s">
        <v>95</v>
      </c>
      <c r="C23" s="186"/>
      <c r="D23" s="207">
        <f>VLOOKUP(D12,J6:O36,6,0)</f>
        <v>-1.8326324670512942E-3</v>
      </c>
      <c r="E23" s="207"/>
      <c r="F23" s="207">
        <f>VLOOKUP(D12,J6:P36,7,0)</f>
        <v>997</v>
      </c>
      <c r="G23" s="207"/>
      <c r="J23">
        <f t="shared" si="0"/>
        <v>44122</v>
      </c>
      <c r="K23" s="116">
        <f>'Fechamento fiscal'!B23</f>
        <v>44122</v>
      </c>
      <c r="L23" s="117"/>
      <c r="M23" s="117">
        <f>IF($D$12&gt;=K23,'Fechamento fiscal'!AL23,"")</f>
        <v>29.649882348136785</v>
      </c>
      <c r="N23" s="118">
        <f>IF($D$12&gt;=K23,'Fechamento fiscal'!AM23,"")</f>
        <v>0</v>
      </c>
      <c r="O23" s="118">
        <f>IF($D$12&gt;=K23,'Fechamento fiscal'!AN23-('Apropriação diária'!R343+'Apropriação diária'!R375),"")</f>
        <v>-4.6516083013092388E-2</v>
      </c>
      <c r="P23" s="118">
        <f>IF($D$12&gt;=K23,'Gás fiscal'!H20,"")</f>
        <v>1792</v>
      </c>
    </row>
    <row r="24" spans="2:16" x14ac:dyDescent="0.25">
      <c r="J24">
        <f t="shared" si="0"/>
        <v>44123</v>
      </c>
      <c r="K24" s="116">
        <f>'Fechamento fiscal'!B24</f>
        <v>44123</v>
      </c>
      <c r="L24" s="117"/>
      <c r="M24" s="117">
        <f>IF($D$12&gt;=K24,'Fechamento fiscal'!AL24,"")</f>
        <v>43.312466066014757</v>
      </c>
      <c r="N24" s="118">
        <f>IF($D$12&gt;=K24,'Fechamento fiscal'!AM24,"")</f>
        <v>0</v>
      </c>
      <c r="O24" s="118">
        <f>IF($D$12&gt;=K24,'Fechamento fiscal'!AN24-('Apropriação diária'!R344+'Apropriação diária'!R376),"")</f>
        <v>10.077713751142189</v>
      </c>
      <c r="P24" s="118">
        <f>IF($D$12&gt;=K24,'Gás fiscal'!H21,"")</f>
        <v>676</v>
      </c>
    </row>
    <row r="25" spans="2:16" x14ac:dyDescent="0.25">
      <c r="B25" s="143"/>
      <c r="C25" s="143"/>
      <c r="J25">
        <f t="shared" si="0"/>
        <v>44124</v>
      </c>
      <c r="K25" s="116">
        <f>'Fechamento fiscal'!B25</f>
        <v>44124</v>
      </c>
      <c r="L25" s="117"/>
      <c r="M25" s="117">
        <f>IF($D$12&gt;=K25,'Fechamento fiscal'!AL25,"")</f>
        <v>65.101597759941214</v>
      </c>
      <c r="N25" s="118">
        <f>IF($D$12&gt;=K25,'Fechamento fiscal'!AM25,"")</f>
        <v>0</v>
      </c>
      <c r="O25" s="118">
        <f>IF($D$12&gt;=K25,'Fechamento fiscal'!AN25-('Apropriação diária'!R345+'Apropriação diária'!R377),"")</f>
        <v>16.071969740979267</v>
      </c>
      <c r="P25" s="118">
        <f>IF($D$12&gt;=K25,'Gás fiscal'!H22,"")</f>
        <v>1827</v>
      </c>
    </row>
    <row r="26" spans="2:16" x14ac:dyDescent="0.25">
      <c r="B26" s="186" t="s">
        <v>96</v>
      </c>
      <c r="C26" s="186"/>
      <c r="D26" s="208"/>
      <c r="E26" s="209"/>
      <c r="J26">
        <f t="shared" si="0"/>
        <v>44125</v>
      </c>
      <c r="K26" s="116">
        <f>'Fechamento fiscal'!B26</f>
        <v>44125</v>
      </c>
      <c r="L26" s="117"/>
      <c r="M26" s="117">
        <f>IF($D$12&gt;=K26,'Fechamento fiscal'!AL26,"")</f>
        <v>86.633575146080048</v>
      </c>
      <c r="N26" s="118">
        <f>IF($D$12&gt;=K26,'Fechamento fiscal'!AM26,"")</f>
        <v>0</v>
      </c>
      <c r="O26" s="118">
        <f>IF($D$12&gt;=K26,'Fechamento fiscal'!AN26-('Apropriação diária'!R346+'Apropriação diária'!R378),"")</f>
        <v>15.882289109755344</v>
      </c>
      <c r="P26" s="118">
        <f>IF($D$12&gt;=K26,'Gás fiscal'!H23,"")</f>
        <v>1785</v>
      </c>
    </row>
    <row r="27" spans="2:16" x14ac:dyDescent="0.25">
      <c r="B27" s="143"/>
      <c r="C27" s="143"/>
      <c r="J27">
        <f t="shared" si="0"/>
        <v>44126</v>
      </c>
      <c r="K27" s="116">
        <f>'Fechamento fiscal'!B27</f>
        <v>44126</v>
      </c>
      <c r="L27" s="117"/>
      <c r="M27" s="117">
        <f>IF($D$12&gt;=K27,'Fechamento fiscal'!AL27,"")</f>
        <v>110.03509652846994</v>
      </c>
      <c r="N27" s="118">
        <f>IF($D$12&gt;=K27,'Fechamento fiscal'!AM27,"")</f>
        <v>0</v>
      </c>
      <c r="O27" s="118">
        <f>IF($D$12&gt;=K27,'Fechamento fiscal'!AN27-('Apropriação diária'!R347+'Apropriação diária'!R379),"")</f>
        <v>17.079802852617828</v>
      </c>
      <c r="P27" s="118">
        <f>IF($D$12&gt;=K27,'Gás fiscal'!H24,"")</f>
        <v>1916</v>
      </c>
    </row>
    <row r="28" spans="2:16" x14ac:dyDescent="0.25">
      <c r="B28" s="186" t="s">
        <v>97</v>
      </c>
      <c r="C28" s="186"/>
      <c r="D28" s="210" t="s">
        <v>154</v>
      </c>
      <c r="E28" s="211"/>
      <c r="F28" s="211"/>
      <c r="G28" s="211"/>
      <c r="H28" s="212"/>
      <c r="J28">
        <f t="shared" si="0"/>
        <v>44127</v>
      </c>
      <c r="K28" s="116">
        <f>'Fechamento fiscal'!B28</f>
        <v>44127</v>
      </c>
      <c r="L28" s="117"/>
      <c r="M28" s="117">
        <f>IF($D$12&gt;=K28,'Fechamento fiscal'!AL28,"")</f>
        <v>70.491646037787802</v>
      </c>
      <c r="N28" s="118">
        <f>IF($D$12&gt;=K28,'Fechamento fiscal'!AM28,"")</f>
        <v>63.640809994453114</v>
      </c>
      <c r="O28" s="118">
        <f>IF($D$12&gt;=K28,'Fechamento fiscal'!AN28-('Apropriação diária'!R348+'Apropriação diária'!R380),"")</f>
        <v>17.774551011138314</v>
      </c>
      <c r="P28" s="118">
        <f>IF($D$12&gt;=K28,'Gás fiscal'!H25,"")</f>
        <v>1953</v>
      </c>
    </row>
    <row r="29" spans="2:16" x14ac:dyDescent="0.25">
      <c r="B29" s="140"/>
      <c r="D29" s="213"/>
      <c r="E29" s="214"/>
      <c r="F29" s="214"/>
      <c r="G29" s="214"/>
      <c r="H29" s="215"/>
      <c r="J29">
        <f t="shared" si="0"/>
        <v>44128</v>
      </c>
      <c r="K29" s="116">
        <f>'Fechamento fiscal'!B29</f>
        <v>44128</v>
      </c>
      <c r="L29" s="117"/>
      <c r="M29" s="117">
        <f>IF($D$12&gt;=K29,'Fechamento fiscal'!AL29,"")</f>
        <v>92.373444643702172</v>
      </c>
      <c r="N29" s="118">
        <f>IF($D$12&gt;=K29,'Fechamento fiscal'!AM29,"")</f>
        <v>0</v>
      </c>
      <c r="O29" s="118">
        <f>IF($D$12&gt;=K29,'Fechamento fiscal'!AN29-('Apropriação diária'!R349+'Apropriação diária'!R381),"")</f>
        <v>16.140322157513371</v>
      </c>
      <c r="P29" s="118">
        <f>IF($D$12&gt;=K29,'Gás fiscal'!H26,"")</f>
        <v>1729</v>
      </c>
    </row>
    <row r="30" spans="2:16" x14ac:dyDescent="0.25">
      <c r="B30" s="140"/>
      <c r="D30" s="213"/>
      <c r="E30" s="214"/>
      <c r="F30" s="214"/>
      <c r="G30" s="214"/>
      <c r="H30" s="215"/>
      <c r="J30">
        <f t="shared" si="0"/>
        <v>44129</v>
      </c>
      <c r="K30" s="116">
        <f>'Fechamento fiscal'!B30</f>
        <v>44129</v>
      </c>
      <c r="L30" s="117"/>
      <c r="M30" s="117">
        <f>IF($D$12&gt;=K30,'Fechamento fiscal'!AL30,"")</f>
        <v>115.83937052322783</v>
      </c>
      <c r="N30" s="118">
        <f>IF($D$12&gt;=K30,'Fechamento fiscal'!AM30,"")</f>
        <v>0</v>
      </c>
      <c r="O30" s="118">
        <f>IF($D$12&gt;=K30,'Fechamento fiscal'!AN30-('Apropriação diária'!R350+'Apropriação diária'!R382),"")</f>
        <v>17.308796696332987</v>
      </c>
      <c r="P30" s="118">
        <f>IF($D$12&gt;=K30,'Gás fiscal'!H27,"")</f>
        <v>1893</v>
      </c>
    </row>
    <row r="31" spans="2:16" x14ac:dyDescent="0.25">
      <c r="B31" s="140"/>
      <c r="D31" s="213"/>
      <c r="E31" s="214"/>
      <c r="F31" s="214"/>
      <c r="G31" s="214"/>
      <c r="H31" s="215"/>
      <c r="J31">
        <f t="shared" si="0"/>
        <v>44130</v>
      </c>
      <c r="K31" s="116">
        <f>'Fechamento fiscal'!B31</f>
        <v>44130</v>
      </c>
      <c r="L31" s="117"/>
      <c r="M31" s="117">
        <f>IF($D$12&gt;=K31,'Fechamento fiscal'!AL31,"")</f>
        <v>72.742160198779942</v>
      </c>
      <c r="N31" s="118">
        <f>IF($D$12&gt;=K31,'Fechamento fiscal'!AM31,"")</f>
        <v>42.91483600804807</v>
      </c>
      <c r="O31" s="118">
        <f>IF($D$12&gt;=K31,'Fechamento fiscal'!AN31-('Apropriação diária'!R351+'Apropriação diária'!R383),"")</f>
        <v>-0.13452185869006633</v>
      </c>
      <c r="P31" s="118">
        <f>IF($D$12&gt;=K31,'Gás fiscal'!H28,"")</f>
        <v>1929</v>
      </c>
    </row>
    <row r="32" spans="2:16" x14ac:dyDescent="0.25">
      <c r="B32" s="140"/>
      <c r="D32" s="216"/>
      <c r="E32" s="217"/>
      <c r="F32" s="217"/>
      <c r="G32" s="217"/>
      <c r="H32" s="218"/>
      <c r="J32">
        <f t="shared" si="0"/>
        <v>44131</v>
      </c>
      <c r="K32" s="116">
        <f>'Fechamento fiscal'!B32</f>
        <v>44131</v>
      </c>
      <c r="L32" s="117"/>
      <c r="M32" s="117">
        <f>IF($D$12&gt;=K32,'Fechamento fiscal'!AL32,"")</f>
        <v>37.738858725403126</v>
      </c>
      <c r="N32" s="118">
        <f>IF($D$12&gt;=K32,'Fechamento fiscal'!AM32,"")</f>
        <v>34.610215109798155</v>
      </c>
      <c r="O32" s="118">
        <f>IF($D$12&gt;=K32,'Fechamento fiscal'!AN32-('Apropriação diária'!R352+'Apropriação diária'!R384),"")</f>
        <v>-0.2899460258340083</v>
      </c>
      <c r="P32" s="118">
        <f>IF($D$12&gt;=K32,'Gás fiscal'!H29,"")</f>
        <v>1818</v>
      </c>
    </row>
    <row r="33" spans="2:16" x14ac:dyDescent="0.25">
      <c r="B33" s="140"/>
      <c r="J33">
        <f t="shared" si="0"/>
        <v>44132</v>
      </c>
      <c r="K33" s="116">
        <f>'Fechamento fiscal'!B33</f>
        <v>44132</v>
      </c>
      <c r="L33" s="117"/>
      <c r="M33" s="117">
        <f>IF($D$12&gt;=K33,'Fechamento fiscal'!AL33,"")</f>
        <v>37.724530082324478</v>
      </c>
      <c r="N33" s="118">
        <f>IF($D$12&gt;=K33,'Fechamento fiscal'!AM33,"")</f>
        <v>0</v>
      </c>
      <c r="O33" s="118">
        <f>IF($D$12&gt;=K33,'Fechamento fiscal'!AN33-('Apropriação diária'!R353+'Apropriação diária'!R385),"")</f>
        <v>-1.0569008495805656E-2</v>
      </c>
      <c r="P33" s="118">
        <f>IF($D$12&gt;=K33,'Gás fiscal'!H30,"")</f>
        <v>1744</v>
      </c>
    </row>
    <row r="34" spans="2:16" x14ac:dyDescent="0.25">
      <c r="B34" s="140"/>
      <c r="J34">
        <f t="shared" si="0"/>
        <v>44133</v>
      </c>
      <c r="K34" s="116">
        <f>'Fechamento fiscal'!B34</f>
        <v>44133</v>
      </c>
      <c r="L34" s="117"/>
      <c r="M34" s="117">
        <f>IF($D$12&gt;=K34,'Fechamento fiscal'!AL34,"")</f>
        <v>27.834740475449124</v>
      </c>
      <c r="N34" s="118">
        <f>IF($D$12&gt;=K34,'Fechamento fiscal'!AM34,"")</f>
        <v>9.8541505965213574</v>
      </c>
      <c r="O34" s="118">
        <f>IF($D$12&gt;=K34,'Fechamento fiscal'!AN34-('Apropriação diária'!R354+'Apropriação diária'!R386),"")</f>
        <v>-2.6287834873545659E-2</v>
      </c>
      <c r="P34" s="118">
        <f>IF($D$12&gt;=K34,'Gás fiscal'!H31,"")</f>
        <v>1829</v>
      </c>
    </row>
    <row r="35" spans="2:16" x14ac:dyDescent="0.25">
      <c r="B35" s="140"/>
      <c r="J35">
        <f t="shared" si="0"/>
        <v>44134</v>
      </c>
      <c r="K35" s="116">
        <f>'Fechamento fiscal'!B35</f>
        <v>44134</v>
      </c>
      <c r="L35" s="117"/>
      <c r="M35" s="117">
        <f>IF($D$12&gt;=K35,'Fechamento fiscal'!AL35,"")</f>
        <v>28.041600636421354</v>
      </c>
      <c r="N35" s="118">
        <f>IF($D$12&gt;=K35,'Fechamento fiscal'!AM35,"")</f>
        <v>0</v>
      </c>
      <c r="O35" s="118">
        <f>IF($D$12&gt;=K35,'Fechamento fiscal'!AN35-('Apropriação diária'!R355+'Apropriação diária'!R387),"")</f>
        <v>0.15258296174723202</v>
      </c>
      <c r="P35" s="118">
        <f>IF($D$12&gt;=K35,'Gás fiscal'!H32,"")</f>
        <v>1914</v>
      </c>
    </row>
    <row r="36" spans="2:16" x14ac:dyDescent="0.25">
      <c r="B36" s="140"/>
      <c r="J36">
        <f>VALUE(K36:K65)</f>
        <v>44135</v>
      </c>
      <c r="K36" s="116">
        <f>'Fechamento fiscal'!B36</f>
        <v>44135</v>
      </c>
      <c r="L36" s="117"/>
      <c r="M36" s="117">
        <f>IF($D$12&gt;=K36,'Fechamento fiscal'!AL36,"")</f>
        <v>28.039116095272092</v>
      </c>
      <c r="N36" s="118">
        <f>IF($D$12&gt;=K36,'Fechamento fiscal'!AM36,"")</f>
        <v>0</v>
      </c>
      <c r="O36" s="118">
        <f>IF($D$12&gt;=K36,'Fechamento fiscal'!AN36-('Apropriação diária'!R356+'Apropriação diária'!R388),"")</f>
        <v>-1.8326324670512942E-3</v>
      </c>
      <c r="P36" s="118">
        <f>IF($D$12&gt;=K36,'Gás fiscal'!H33,"")</f>
        <v>997</v>
      </c>
    </row>
    <row r="37" spans="2:16" x14ac:dyDescent="0.25">
      <c r="B37" s="205" t="s">
        <v>98</v>
      </c>
      <c r="C37" s="205"/>
      <c r="E37" s="205" t="s">
        <v>99</v>
      </c>
      <c r="F37" s="205"/>
      <c r="G37" s="205"/>
      <c r="H37" s="205"/>
      <c r="I37" s="205"/>
      <c r="K37" s="123" t="s">
        <v>100</v>
      </c>
      <c r="L37" s="124"/>
      <c r="M37" s="125"/>
      <c r="N37" s="125">
        <f>SUM(N6:N36)</f>
        <v>334.29282829591773</v>
      </c>
      <c r="O37" s="125">
        <f>SUM(O6:O36)</f>
        <v>214.97472851394872</v>
      </c>
      <c r="P37" s="125">
        <f>SUM(P6:P36)</f>
        <v>52642</v>
      </c>
    </row>
    <row r="38" spans="2:16" x14ac:dyDescent="0.25">
      <c r="B38" s="206"/>
      <c r="C38" s="206"/>
      <c r="E38" s="206"/>
      <c r="F38" s="206"/>
      <c r="G38" s="206"/>
      <c r="H38" s="206"/>
      <c r="I38" s="206"/>
      <c r="J38" s="124"/>
      <c r="K38" s="123"/>
      <c r="L38" s="125"/>
      <c r="M38" s="125"/>
      <c r="N38" s="126"/>
      <c r="O38" s="126"/>
    </row>
  </sheetData>
  <sheetProtection algorithmName="SHA-512" hashValue="ChGUKTCaD+27GOjrfjHv0eHxRkS2KQgfUUNb2gsBrZg/nKcTzzLGBlLLbsczOMTPk1xGE2qshK0tYng9MX6lag==" saltValue="dhpukpwUTT7G6tWdi1pE6g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7" right="0.7" top="0.75" bottom="0.75" header="0.3" footer="0.3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4">
    <pageSetUpPr fitToPage="1"/>
  </sheetPr>
  <dimension ref="B1:P38"/>
  <sheetViews>
    <sheetView showGridLines="0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188" t="s">
        <v>76</v>
      </c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2:16" x14ac:dyDescent="0.25"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</row>
    <row r="3" spans="2:16" x14ac:dyDescent="0.25">
      <c r="B3" s="105"/>
      <c r="C3" s="106" t="s">
        <v>64</v>
      </c>
      <c r="D3" s="190">
        <f>YEAR('Fechamento fiscal'!B6)</f>
        <v>2020</v>
      </c>
      <c r="E3" s="190"/>
      <c r="F3" s="107" t="s">
        <v>65</v>
      </c>
      <c r="G3" s="108" t="str">
        <f>UPPER(TEXT('Fechamento fiscal'!B6,"MMMM"))</f>
        <v>OUTUBRO</v>
      </c>
      <c r="H3" s="191"/>
      <c r="I3" s="191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2" t="s">
        <v>81</v>
      </c>
      <c r="N5" s="142" t="s">
        <v>81</v>
      </c>
      <c r="O5" s="142" t="s">
        <v>81</v>
      </c>
      <c r="P5" s="142" t="s">
        <v>82</v>
      </c>
    </row>
    <row r="6" spans="2:16" x14ac:dyDescent="0.25">
      <c r="B6" s="186" t="s">
        <v>83</v>
      </c>
      <c r="C6" s="186"/>
      <c r="D6" s="192" t="s">
        <v>84</v>
      </c>
      <c r="E6" s="193"/>
      <c r="F6" s="193"/>
      <c r="G6" s="193"/>
      <c r="H6" s="194"/>
      <c r="J6">
        <f t="shared" ref="J6:J35" si="0">VALUE(K6:K36)</f>
        <v>44105</v>
      </c>
      <c r="K6" s="116">
        <f>'Fechamento fiscal'!B6</f>
        <v>44105</v>
      </c>
      <c r="L6" s="117"/>
      <c r="M6" s="117">
        <f>IF($D$12&gt;=K6,'Fechamento fiscal'!AL6,"")</f>
        <v>85.743897685069513</v>
      </c>
      <c r="N6" s="118">
        <f>IF($D$12&gt;=K6,'Fechamento fiscal'!AM6,"")</f>
        <v>0</v>
      </c>
      <c r="O6" s="118">
        <f>IF($D$12&gt;=K6,'Fechamento fiscal'!AN6-'Relatório fiscal LP'!O6,"")</f>
        <v>3.9863023934742881</v>
      </c>
      <c r="P6" s="118">
        <f>IF($D$12&gt;=K6,'Apropriação diária'!S326+'Apropriação diária'!S358,"")</f>
        <v>39.241062070992655</v>
      </c>
    </row>
    <row r="7" spans="2:16" x14ac:dyDescent="0.25">
      <c r="B7" s="143"/>
      <c r="C7" s="143"/>
      <c r="J7">
        <f t="shared" si="0"/>
        <v>44106</v>
      </c>
      <c r="K7" s="116">
        <f>'Fechamento fiscal'!B7</f>
        <v>44106</v>
      </c>
      <c r="L7" s="117"/>
      <c r="M7" s="117">
        <f>IF($D$12&gt;=K7,'Fechamento fiscal'!AL7,"")</f>
        <v>105.28724699239493</v>
      </c>
      <c r="N7" s="118">
        <f>IF($D$12&gt;=K7,'Fechamento fiscal'!AM7,"")</f>
        <v>0</v>
      </c>
      <c r="O7" s="118">
        <f>IFERROR(IF($D$12&gt;=K7,'Fechamento fiscal'!AN7-'Relatório fiscal LP'!O7,""),"")</f>
        <v>5.1931261209348509</v>
      </c>
      <c r="P7" s="118">
        <f>IF($D$12&gt;=K7,'Apropriação diária'!S327+'Apropriação diária'!S359,"")</f>
        <v>68.163984485773113</v>
      </c>
    </row>
    <row r="8" spans="2:16" x14ac:dyDescent="0.25">
      <c r="B8" s="186" t="s">
        <v>85</v>
      </c>
      <c r="C8" s="186"/>
      <c r="D8" s="187" t="s">
        <v>128</v>
      </c>
      <c r="E8" s="187"/>
      <c r="J8">
        <f t="shared" si="0"/>
        <v>44107</v>
      </c>
      <c r="K8" s="116">
        <f>'Fechamento fiscal'!B8</f>
        <v>44107</v>
      </c>
      <c r="L8" s="117"/>
      <c r="M8" s="117">
        <f>IF($D$12&gt;=K8,'Fechamento fiscal'!AL8,"")</f>
        <v>121.2025453862957</v>
      </c>
      <c r="N8" s="118">
        <f>IF($D$12&gt;=K8,'Fechamento fiscal'!AM8,"")</f>
        <v>0</v>
      </c>
      <c r="O8" s="118">
        <f>IFERROR(IF($D$12&gt;=K8,'Fechamento fiscal'!AN8-'Relatório fiscal LP'!O8,""),"")</f>
        <v>4.1759506402347295</v>
      </c>
      <c r="P8" s="118">
        <f>IF($D$12&gt;=K8,'Apropriação diária'!S328+'Apropriação diária'!S360,"")</f>
        <v>61.600641598623795</v>
      </c>
    </row>
    <row r="9" spans="2:16" x14ac:dyDescent="0.25">
      <c r="B9" s="143"/>
      <c r="C9" s="143"/>
      <c r="J9">
        <f t="shared" si="0"/>
        <v>44108</v>
      </c>
      <c r="K9" s="116">
        <f>'Fechamento fiscal'!B9</f>
        <v>44108</v>
      </c>
      <c r="L9" s="117"/>
      <c r="M9" s="117">
        <f>IF($D$12&gt;=K9,'Fechamento fiscal'!AL9,"")</f>
        <v>137.22784052072282</v>
      </c>
      <c r="N9" s="118">
        <f>IF($D$12&gt;=K9,'Fechamento fiscal'!AM9,"")</f>
        <v>0</v>
      </c>
      <c r="O9" s="118">
        <f>IFERROR(IF($D$12&gt;=K9,'Fechamento fiscal'!AN9-'Relatório fiscal LP'!O9,""),"")</f>
        <v>4.2048122391602512</v>
      </c>
      <c r="P9" s="118">
        <f>IF($D$12&gt;=K9,'Apropriação diária'!S329+'Apropriação diária'!S361,"")</f>
        <v>42.483201102499173</v>
      </c>
    </row>
    <row r="10" spans="2:16" x14ac:dyDescent="0.25">
      <c r="B10" s="186" t="s">
        <v>86</v>
      </c>
      <c r="C10" s="186"/>
      <c r="D10" s="196">
        <v>10201</v>
      </c>
      <c r="E10" s="197"/>
      <c r="F10" s="197"/>
      <c r="G10" s="197"/>
      <c r="H10" s="198"/>
      <c r="J10">
        <f t="shared" si="0"/>
        <v>44109</v>
      </c>
      <c r="K10" s="116">
        <f>'Fechamento fiscal'!B10</f>
        <v>44109</v>
      </c>
      <c r="L10" s="117"/>
      <c r="M10" s="117">
        <f>IF($D$12&gt;=K10,'Fechamento fiscal'!AL10,"")</f>
        <v>149.15346301358048</v>
      </c>
      <c r="N10" s="118">
        <f>IF($D$12&gt;=K10,'Fechamento fiscal'!AM10,"")</f>
        <v>0</v>
      </c>
      <c r="O10" s="118">
        <f>IFERROR(IF($D$12&gt;=K10,'Fechamento fiscal'!AN10-'Relatório fiscal LP'!O10,""),"")</f>
        <v>3.1291157508760143</v>
      </c>
      <c r="P10" s="118">
        <f>IF($D$12&gt;=K10,'Apropriação diária'!S330+'Apropriação diária'!S362,"")</f>
        <v>70.022749887364853</v>
      </c>
    </row>
    <row r="11" spans="2:16" x14ac:dyDescent="0.25">
      <c r="B11" s="143"/>
      <c r="C11" s="143"/>
      <c r="J11">
        <f t="shared" si="0"/>
        <v>44110</v>
      </c>
      <c r="K11" s="116">
        <f>'Fechamento fiscal'!B11</f>
        <v>44110</v>
      </c>
      <c r="L11" s="117"/>
      <c r="M11" s="117">
        <f>IF($D$12&gt;=K11,'Fechamento fiscal'!AL11,"")</f>
        <v>161.75788245048719</v>
      </c>
      <c r="N11" s="118">
        <f>IF($D$12&gt;=K11,'Fechamento fiscal'!AM11,"")</f>
        <v>0</v>
      </c>
      <c r="O11" s="118">
        <f>IFERROR(IF($D$12&gt;=K11,'Fechamento fiscal'!AN11-'Relatório fiscal LP'!O11,""),"")</f>
        <v>3.3072225298338829</v>
      </c>
      <c r="P11" s="118">
        <f>IF($D$12&gt;=K11,'Apropriação diária'!S331+'Apropriação diária'!S363,"")</f>
        <v>66.817876821737727</v>
      </c>
    </row>
    <row r="12" spans="2:16" x14ac:dyDescent="0.25">
      <c r="B12" s="186" t="s">
        <v>87</v>
      </c>
      <c r="C12" s="186"/>
      <c r="D12" s="199">
        <v>44135</v>
      </c>
      <c r="E12" s="200"/>
      <c r="J12">
        <f t="shared" si="0"/>
        <v>44111</v>
      </c>
      <c r="K12" s="116">
        <f>'Fechamento fiscal'!B12</f>
        <v>44111</v>
      </c>
      <c r="L12" s="117"/>
      <c r="M12" s="117">
        <f>IF($D$12&gt;=K12,'Fechamento fiscal'!AL12,"")</f>
        <v>181.34967536915258</v>
      </c>
      <c r="N12" s="118">
        <f>IF($D$12&gt;=K12,'Fechamento fiscal'!AM12,"")</f>
        <v>0</v>
      </c>
      <c r="O12" s="118">
        <f>IFERROR(IF($D$12&gt;=K12,'Fechamento fiscal'!AN12-'Relatório fiscal LP'!O12,""),"")</f>
        <v>5.1406111376083743</v>
      </c>
      <c r="P12" s="118">
        <f>IF($D$12&gt;=K12,'Apropriação diária'!S332+'Apropriação diária'!S364,"")</f>
        <v>76.320698120980964</v>
      </c>
    </row>
    <row r="13" spans="2:16" x14ac:dyDescent="0.25">
      <c r="B13" s="143"/>
      <c r="C13" s="143"/>
      <c r="J13">
        <f t="shared" si="0"/>
        <v>44112</v>
      </c>
      <c r="K13" s="116">
        <f>'Fechamento fiscal'!B13</f>
        <v>44112</v>
      </c>
      <c r="L13" s="117"/>
      <c r="M13" s="117">
        <f>IF($D$12&gt;=K13,'Fechamento fiscal'!AL13,"")</f>
        <v>204.6246106738613</v>
      </c>
      <c r="N13" s="118">
        <f>IF($D$12&gt;=K13,'Fechamento fiscal'!AM13,"")</f>
        <v>0</v>
      </c>
      <c r="O13" s="118">
        <f>IFERROR(IF($D$12&gt;=K13,'Fechamento fiscal'!AN13-'Relatório fiscal LP'!O13,""),"")</f>
        <v>6.1070159403588917</v>
      </c>
      <c r="P13" s="118">
        <f>IF($D$12&gt;=K13,'Apropriação diária'!S333+'Apropriação diária'!S365,"")</f>
        <v>80.419954367713345</v>
      </c>
    </row>
    <row r="14" spans="2:16" x14ac:dyDescent="0.25">
      <c r="B14" s="186" t="s">
        <v>88</v>
      </c>
      <c r="C14" s="186"/>
      <c r="D14" s="201">
        <v>0</v>
      </c>
      <c r="E14" s="200"/>
      <c r="J14">
        <f t="shared" si="0"/>
        <v>44113</v>
      </c>
      <c r="K14" s="116">
        <f>'Fechamento fiscal'!B14</f>
        <v>44113</v>
      </c>
      <c r="L14" s="117"/>
      <c r="M14" s="117">
        <f>IF($D$12&gt;=K14,'Fechamento fiscal'!AL14,"")</f>
        <v>119.11544820584996</v>
      </c>
      <c r="N14" s="118">
        <f>IF($D$12&gt;=K14,'Fechamento fiscal'!AM14,"")</f>
        <v>85.893767297805795</v>
      </c>
      <c r="O14" s="118">
        <f>IFERROR(IF($D$12&gt;=K14,'Fechamento fiscal'!AN14-'Relatório fiscal LP'!O14,""),"")</f>
        <v>0.10091490247101031</v>
      </c>
      <c r="P14" s="118">
        <f>IF($D$12&gt;=K14,'Apropriação diária'!S334+'Apropriação diária'!S366,"")</f>
        <v>59.886407168172077</v>
      </c>
    </row>
    <row r="15" spans="2:16" x14ac:dyDescent="0.25">
      <c r="B15" s="143"/>
      <c r="C15" s="143"/>
      <c r="J15">
        <f t="shared" si="0"/>
        <v>44114</v>
      </c>
      <c r="K15" s="116">
        <f>'Fechamento fiscal'!B15</f>
        <v>44114</v>
      </c>
      <c r="L15" s="117"/>
      <c r="M15" s="117">
        <f>IF($D$12&gt;=K15,'Fechamento fiscal'!AL15,"")</f>
        <v>120.48204074116181</v>
      </c>
      <c r="N15" s="118">
        <f>IF($D$12&gt;=K15,'Fechamento fiscal'!AM15,"")</f>
        <v>0</v>
      </c>
      <c r="O15" s="118">
        <f>IFERROR(IF($D$12&gt;=K15,'Fechamento fiscal'!AN15-'Relatório fiscal LP'!O15,""),"")</f>
        <v>0.35857467648627694</v>
      </c>
      <c r="P15" s="118">
        <f>IF($D$12&gt;=K15,'Apropriação diária'!S335+'Apropriação diária'!S367,"")</f>
        <v>59.58827944113699</v>
      </c>
    </row>
    <row r="16" spans="2:16" x14ac:dyDescent="0.25">
      <c r="B16" s="186" t="s">
        <v>89</v>
      </c>
      <c r="C16" s="186"/>
      <c r="D16" s="120" t="s">
        <v>90</v>
      </c>
      <c r="E16" s="121">
        <f>K6</f>
        <v>44105</v>
      </c>
      <c r="F16" s="120" t="s">
        <v>91</v>
      </c>
      <c r="G16" s="121">
        <f>D12</f>
        <v>44135</v>
      </c>
      <c r="H16" s="122"/>
      <c r="J16">
        <f t="shared" si="0"/>
        <v>44115</v>
      </c>
      <c r="K16" s="116">
        <f>'Fechamento fiscal'!B16</f>
        <v>44115</v>
      </c>
      <c r="L16" s="117"/>
      <c r="M16" s="117">
        <f>IF($D$12&gt;=K16,'Fechamento fiscal'!AL16,"")</f>
        <v>121.68233674286121</v>
      </c>
      <c r="N16" s="118">
        <f>IF($D$12&gt;=K16,'Fechamento fiscal'!AM16,"")</f>
        <v>0</v>
      </c>
      <c r="O16" s="118">
        <f>IFERROR(IF($D$12&gt;=K16,'Fechamento fiscal'!AN16-'Relatório fiscal LP'!O16,""),"")</f>
        <v>0.31494080303820693</v>
      </c>
      <c r="P16" s="118">
        <f>IF($D$12&gt;=K16,'Apropriação diária'!S336+'Apropriação diária'!S368,"")</f>
        <v>59.43921557761945</v>
      </c>
    </row>
    <row r="17" spans="2:16" x14ac:dyDescent="0.25">
      <c r="B17" s="143"/>
      <c r="C17" s="143"/>
      <c r="J17">
        <f t="shared" si="0"/>
        <v>44116</v>
      </c>
      <c r="K17" s="116">
        <f>'Fechamento fiscal'!B17</f>
        <v>44116</v>
      </c>
      <c r="L17" s="117"/>
      <c r="M17" s="117">
        <f>IF($D$12&gt;=K17,'Fechamento fiscal'!AL17,"")</f>
        <v>123.83545324747121</v>
      </c>
      <c r="N17" s="118">
        <f>IF($D$12&gt;=K17,'Fechamento fiscal'!AM17,"")</f>
        <v>0</v>
      </c>
      <c r="O17" s="118">
        <f>IFERROR(IF($D$12&gt;=K17,'Fechamento fiscal'!AN17-'Relatório fiscal LP'!O17,""),"")</f>
        <v>0.56494751297731405</v>
      </c>
      <c r="P17" s="118">
        <f>IF($D$12&gt;=K17,'Apropriação diária'!S337+'Apropriação diária'!S369,"")</f>
        <v>59.998205065810232</v>
      </c>
    </row>
    <row r="18" spans="2:16" x14ac:dyDescent="0.25">
      <c r="B18" s="186" t="s">
        <v>92</v>
      </c>
      <c r="C18" s="186"/>
      <c r="D18" s="192" t="s">
        <v>149</v>
      </c>
      <c r="E18" s="193"/>
      <c r="F18" s="193"/>
      <c r="G18" s="193"/>
      <c r="H18" s="194"/>
      <c r="J18">
        <f t="shared" si="0"/>
        <v>44117</v>
      </c>
      <c r="K18" s="116">
        <f>'Fechamento fiscal'!B18</f>
        <v>44117</v>
      </c>
      <c r="L18" s="117"/>
      <c r="M18" s="117">
        <f>IF($D$12&gt;=K18,'Fechamento fiscal'!AL18,"")</f>
        <v>125.19007107060266</v>
      </c>
      <c r="N18" s="118">
        <f>IF($D$12&gt;=K18,'Fechamento fiscal'!AM18,"")</f>
        <v>0</v>
      </c>
      <c r="O18" s="118">
        <f>IFERROR(IF($D$12&gt;=K18,'Fechamento fiscal'!AN18-'Relatório fiscal LP'!O18,""),"")</f>
        <v>0.35543268029124819</v>
      </c>
      <c r="P18" s="118">
        <f>IF($D$12&gt;=K18,'Apropriação diária'!S338+'Apropriação diária'!S370,"")</f>
        <v>63.240344097316743</v>
      </c>
    </row>
    <row r="19" spans="2:16" x14ac:dyDescent="0.25">
      <c r="B19" s="143"/>
      <c r="C19" s="143"/>
      <c r="J19">
        <f t="shared" si="0"/>
        <v>44118</v>
      </c>
      <c r="K19" s="116">
        <f>'Fechamento fiscal'!B19</f>
        <v>44118</v>
      </c>
      <c r="L19" s="117"/>
      <c r="M19" s="117">
        <f>IF($D$12&gt;=K19,'Fechamento fiscal'!AL19,"")</f>
        <v>59.428762270555609</v>
      </c>
      <c r="N19" s="118">
        <f>IF($D$12&gt;=K19,'Fechamento fiscal'!AM19,"")</f>
        <v>67.925526193039929</v>
      </c>
      <c r="O19" s="118">
        <f>IFERROR(IF($D$12&gt;=K19,'Fechamento fiscal'!AN19-'Relatório fiscal LP'!O19,""),"")</f>
        <v>0.56786023008775466</v>
      </c>
      <c r="P19" s="118">
        <f>IF($D$12&gt;=K19,'Apropriação diária'!S339+'Apropriação diária'!S371,"")</f>
        <v>62.34596091621151</v>
      </c>
    </row>
    <row r="20" spans="2:16" x14ac:dyDescent="0.25">
      <c r="B20" s="186" t="s">
        <v>93</v>
      </c>
      <c r="C20" s="186"/>
      <c r="D20" s="202" t="s">
        <v>150</v>
      </c>
      <c r="E20" s="203"/>
      <c r="F20" s="203"/>
      <c r="G20" s="203"/>
      <c r="H20" s="204"/>
      <c r="J20">
        <f t="shared" si="0"/>
        <v>44119</v>
      </c>
      <c r="K20" s="116">
        <f>'Fechamento fiscal'!B20</f>
        <v>44119</v>
      </c>
      <c r="L20" s="117"/>
      <c r="M20" s="117">
        <f>IF($D$12&gt;=K20,'Fechamento fiscal'!AL20,"")</f>
        <v>59.428535138828991</v>
      </c>
      <c r="N20" s="118">
        <f>IF($D$12&gt;=K20,'Fechamento fiscal'!AM20,"")</f>
        <v>0</v>
      </c>
      <c r="O20" s="118">
        <f>IFERROR(IF($D$12&gt;=K20,'Fechamento fiscal'!AN20-'Relatório fiscal LP'!O20,""),"")</f>
        <v>-5.9596173173276259E-5</v>
      </c>
      <c r="P20" s="118">
        <f>IF($D$12&gt;=K20,'Apropriação diária'!S340+'Apropriação diária'!S372,"")</f>
        <v>66.929674719375882</v>
      </c>
    </row>
    <row r="21" spans="2:16" x14ac:dyDescent="0.25">
      <c r="B21" s="143"/>
      <c r="C21" s="143"/>
      <c r="J21">
        <f t="shared" si="0"/>
        <v>44120</v>
      </c>
      <c r="K21" s="116">
        <f>'Fechamento fiscal'!B21</f>
        <v>44120</v>
      </c>
      <c r="L21" s="117"/>
      <c r="M21" s="117">
        <f>IF($D$12&gt;=K21,'Fechamento fiscal'!AL21,"")</f>
        <v>29.713558702657753</v>
      </c>
      <c r="N21" s="118">
        <f>IF($D$12&gt;=K21,'Fechamento fiscal'!AM21,"")</f>
        <v>29.453523096251235</v>
      </c>
      <c r="O21" s="118">
        <f>IFERROR(IF($D$12&gt;=K21,'Fechamento fiscal'!AN21-'Relatório fiscal LP'!O21,""),"")</f>
        <v>-6.8601682180766482E-2</v>
      </c>
      <c r="P21" s="118">
        <f>IF($D$12&gt;=K21,'Apropriação diária'!S341+'Apropriação diária'!S373,"")</f>
        <v>69.463760399174078</v>
      </c>
    </row>
    <row r="22" spans="2:16" x14ac:dyDescent="0.25">
      <c r="B22" s="143"/>
      <c r="C22" s="143"/>
      <c r="D22" s="195" t="s">
        <v>94</v>
      </c>
      <c r="E22" s="195"/>
      <c r="F22" s="195" t="s">
        <v>49</v>
      </c>
      <c r="G22" s="195"/>
      <c r="J22">
        <f t="shared" si="0"/>
        <v>44121</v>
      </c>
      <c r="K22" s="116">
        <f>'Fechamento fiscal'!B22</f>
        <v>44121</v>
      </c>
      <c r="L22" s="117"/>
      <c r="M22" s="117">
        <f>IF($D$12&gt;=K22,'Fechamento fiscal'!AL22,"")</f>
        <v>29.712945250506095</v>
      </c>
      <c r="N22" s="118">
        <f>IF($D$12&gt;=K22,'Fechamento fiscal'!AM22,"")</f>
        <v>0</v>
      </c>
      <c r="O22" s="118">
        <f>IFERROR(IF($D$12&gt;=K22,'Fechamento fiscal'!AN22-'Relatório fiscal LP'!O22,""),"")</f>
        <v>-1.6096122372740319E-4</v>
      </c>
      <c r="P22" s="118">
        <f>IF($D$12&gt;=K22,'Apropriação diária'!S342+'Apropriação diária'!S374,"")</f>
        <v>69.761888126209158</v>
      </c>
    </row>
    <row r="23" spans="2:16" x14ac:dyDescent="0.25">
      <c r="B23" s="186" t="s">
        <v>95</v>
      </c>
      <c r="C23" s="186"/>
      <c r="D23" s="207">
        <f>VLOOKUP(D12,J6:O36,6,0)</f>
        <v>-6.5190868221003812E-4</v>
      </c>
      <c r="E23" s="207"/>
      <c r="F23" s="207">
        <f>VLOOKUP(D12,J6:P36,7,0)</f>
        <v>37.154167981747079</v>
      </c>
      <c r="G23" s="207"/>
      <c r="J23">
        <f t="shared" si="0"/>
        <v>44122</v>
      </c>
      <c r="K23" s="116">
        <f>'Fechamento fiscal'!B23</f>
        <v>44122</v>
      </c>
      <c r="L23" s="117"/>
      <c r="M23" s="117">
        <f>IF($D$12&gt;=K23,'Fechamento fiscal'!AL23,"")</f>
        <v>29.649882348136785</v>
      </c>
      <c r="N23" s="118">
        <f>IF($D$12&gt;=K23,'Fechamento fiscal'!AM23,"")</f>
        <v>0</v>
      </c>
      <c r="O23" s="118">
        <f>IFERROR(IF($D$12&gt;=K23,'Fechamento fiscal'!AN23-'Relatório fiscal LP'!O23,""),"")</f>
        <v>-1.6546819356217948E-2</v>
      </c>
      <c r="P23" s="118">
        <f>IF($D$12&gt;=K23,'Apropriação diária'!S343+'Apropriação diária'!S375,"")</f>
        <v>66.780610855858342</v>
      </c>
    </row>
    <row r="24" spans="2:16" x14ac:dyDescent="0.25">
      <c r="J24">
        <f t="shared" si="0"/>
        <v>44123</v>
      </c>
      <c r="K24" s="116">
        <f>'Fechamento fiscal'!B24</f>
        <v>44123</v>
      </c>
      <c r="L24" s="117"/>
      <c r="M24" s="117">
        <f>IF($D$12&gt;=K24,'Fechamento fiscal'!AL24,"")</f>
        <v>43.312466066014757</v>
      </c>
      <c r="N24" s="118">
        <f>IF($D$12&gt;=K24,'Fechamento fiscal'!AM24,"")</f>
        <v>0</v>
      </c>
      <c r="O24" s="118">
        <f>IFERROR(IF($D$12&gt;=K24,'Fechamento fiscal'!AN24-'Relatório fiscal LP'!O24,""),"")</f>
        <v>3.5848699667357824</v>
      </c>
      <c r="P24" s="118">
        <f>IF($D$12&gt;=K24,'Apropriação diária'!S344+'Apropriação diária'!S376,"")</f>
        <v>25.19179293446442</v>
      </c>
    </row>
    <row r="25" spans="2:16" x14ac:dyDescent="0.25">
      <c r="B25" s="143"/>
      <c r="C25" s="143"/>
      <c r="J25">
        <f t="shared" si="0"/>
        <v>44124</v>
      </c>
      <c r="K25" s="116">
        <f>'Fechamento fiscal'!B25</f>
        <v>44124</v>
      </c>
      <c r="L25" s="117"/>
      <c r="M25" s="117">
        <f>IF($D$12&gt;=K25,'Fechamento fiscal'!AL25,"")</f>
        <v>65.101597759941214</v>
      </c>
      <c r="N25" s="118">
        <f>IF($D$12&gt;=K25,'Fechamento fiscal'!AM25,"")</f>
        <v>0</v>
      </c>
      <c r="O25" s="118">
        <f>IFERROR(IF($D$12&gt;=K25,'Fechamento fiscal'!AN25-'Relatório fiscal LP'!O25,""),"")</f>
        <v>5.7171619529471904</v>
      </c>
      <c r="P25" s="118">
        <f>IF($D$12&gt;=K25,'Apropriação diária'!S345+'Apropriação diária'!S377,"")</f>
        <v>68.084919661636832</v>
      </c>
    </row>
    <row r="26" spans="2:16" x14ac:dyDescent="0.25">
      <c r="B26" s="186" t="s">
        <v>96</v>
      </c>
      <c r="C26" s="186"/>
      <c r="D26" s="208"/>
      <c r="E26" s="209"/>
      <c r="J26">
        <f t="shared" si="0"/>
        <v>44125</v>
      </c>
      <c r="K26" s="116">
        <f>'Fechamento fiscal'!B26</f>
        <v>44125</v>
      </c>
      <c r="L26" s="117"/>
      <c r="M26" s="117">
        <f>IF($D$12&gt;=K26,'Fechamento fiscal'!AL26,"")</f>
        <v>86.633575146080048</v>
      </c>
      <c r="N26" s="118">
        <f>IF($D$12&gt;=K26,'Fechamento fiscal'!AM26,"")</f>
        <v>0</v>
      </c>
      <c r="O26" s="118">
        <f>IFERROR(IF($D$12&gt;=K26,'Fechamento fiscal'!AN26-'Relatório fiscal LP'!O26,""),"")</f>
        <v>5.6496882763834897</v>
      </c>
      <c r="P26" s="118">
        <f>IF($D$12&gt;=K26,'Apropriação diária'!S346+'Apropriação diária'!S378,"")</f>
        <v>66.519749094702647</v>
      </c>
    </row>
    <row r="27" spans="2:16" x14ac:dyDescent="0.25">
      <c r="B27" s="143"/>
      <c r="C27" s="143"/>
      <c r="J27">
        <f t="shared" si="0"/>
        <v>44126</v>
      </c>
      <c r="K27" s="116">
        <f>'Fechamento fiscal'!B27</f>
        <v>44126</v>
      </c>
      <c r="L27" s="117"/>
      <c r="M27" s="117">
        <f>IF($D$12&gt;=K27,'Fechamento fiscal'!AL27,"")</f>
        <v>110.03509652846994</v>
      </c>
      <c r="N27" s="118">
        <f>IF($D$12&gt;=K27,'Fechamento fiscal'!AM27,"")</f>
        <v>0</v>
      </c>
      <c r="O27" s="118">
        <f>IFERROR(IF($D$12&gt;=K27,'Fechamento fiscal'!AN27-'Relatório fiscal LP'!O27,""),"")</f>
        <v>6.3217185297720597</v>
      </c>
      <c r="P27" s="118">
        <f>IF($D$12&gt;=K27,'Apropriação diária'!S347+'Apropriação diária'!S379,"")</f>
        <v>73.810943949438695</v>
      </c>
    </row>
    <row r="28" spans="2:16" x14ac:dyDescent="0.25">
      <c r="B28" s="186" t="s">
        <v>97</v>
      </c>
      <c r="C28" s="186"/>
      <c r="D28" s="210" t="s">
        <v>154</v>
      </c>
      <c r="E28" s="211"/>
      <c r="F28" s="211"/>
      <c r="G28" s="211"/>
      <c r="H28" s="212"/>
      <c r="J28">
        <f t="shared" si="0"/>
        <v>44127</v>
      </c>
      <c r="K28" s="116">
        <f>'Fechamento fiscal'!B28</f>
        <v>44127</v>
      </c>
      <c r="L28" s="117"/>
      <c r="M28" s="117">
        <f>IF($D$12&gt;=K28,'Fechamento fiscal'!AL28,"")</f>
        <v>70.491646037787802</v>
      </c>
      <c r="N28" s="118">
        <f>IF($D$12&gt;=K28,'Fechamento fiscal'!AM28,"")</f>
        <v>63.640809994453114</v>
      </c>
      <c r="O28" s="118">
        <f>IFERROR(IF($D$12&gt;=K28,'Fechamento fiscal'!AN28-'Relatório fiscal LP'!O28,""),"")</f>
        <v>6.3228084926326673</v>
      </c>
      <c r="P28" s="118">
        <f>IF($D$12&gt;=K28,'Apropriação diária'!S348+'Apropriação diária'!S380,"")</f>
        <v>72.780431362439373</v>
      </c>
    </row>
    <row r="29" spans="2:16" x14ac:dyDescent="0.25">
      <c r="B29" s="140"/>
      <c r="D29" s="213"/>
      <c r="E29" s="214"/>
      <c r="F29" s="214"/>
      <c r="G29" s="214"/>
      <c r="H29" s="215"/>
      <c r="J29">
        <f t="shared" si="0"/>
        <v>44128</v>
      </c>
      <c r="K29" s="116">
        <f>'Fechamento fiscal'!B29</f>
        <v>44128</v>
      </c>
      <c r="L29" s="117"/>
      <c r="M29" s="117">
        <f>IF($D$12&gt;=K29,'Fechamento fiscal'!AL29,"")</f>
        <v>92.373444643702172</v>
      </c>
      <c r="N29" s="118">
        <f>IF($D$12&gt;=K29,'Fechamento fiscal'!AM29,"")</f>
        <v>0</v>
      </c>
      <c r="O29" s="118">
        <f>IFERROR(IF($D$12&gt;=K29,'Fechamento fiscal'!AN29-'Relatório fiscal LP'!O29,""),"")</f>
        <v>5.7414764484009986</v>
      </c>
      <c r="P29" s="118">
        <f>IF($D$12&gt;=K29,'Apropriação diária'!S349+'Apropriação diária'!S381,"")</f>
        <v>64.432855005457071</v>
      </c>
    </row>
    <row r="30" spans="2:16" x14ac:dyDescent="0.25">
      <c r="B30" s="140"/>
      <c r="D30" s="213"/>
      <c r="E30" s="214"/>
      <c r="F30" s="214"/>
      <c r="G30" s="214"/>
      <c r="H30" s="215"/>
      <c r="J30">
        <f t="shared" si="0"/>
        <v>44129</v>
      </c>
      <c r="K30" s="116">
        <f>'Fechamento fiscal'!B30</f>
        <v>44129</v>
      </c>
      <c r="L30" s="117"/>
      <c r="M30" s="117">
        <f>IF($D$12&gt;=K30,'Fechamento fiscal'!AL30,"")</f>
        <v>115.83937052322783</v>
      </c>
      <c r="N30" s="118">
        <f>IF($D$12&gt;=K30,'Fechamento fiscal'!AM30,"")</f>
        <v>0</v>
      </c>
      <c r="O30" s="118">
        <f>IFERROR(IF($D$12&gt;=K30,'Fechamento fiscal'!AN30-'Relatório fiscal LP'!O30,""),"")</f>
        <v>6.1571291831926693</v>
      </c>
      <c r="P30" s="118">
        <f>IF($D$12&gt;=K30,'Apropriação diária'!S350+'Apropriação diária'!S382,"")</f>
        <v>70.544473409676257</v>
      </c>
    </row>
    <row r="31" spans="2:16" x14ac:dyDescent="0.25">
      <c r="B31" s="140"/>
      <c r="D31" s="213"/>
      <c r="E31" s="214"/>
      <c r="F31" s="214"/>
      <c r="G31" s="214"/>
      <c r="H31" s="215"/>
      <c r="J31">
        <f t="shared" si="0"/>
        <v>44130</v>
      </c>
      <c r="K31" s="116">
        <f>'Fechamento fiscal'!B31</f>
        <v>44130</v>
      </c>
      <c r="L31" s="117"/>
      <c r="M31" s="117">
        <f>IF($D$12&gt;=K31,'Fechamento fiscal'!AL31,"")</f>
        <v>72.742160198779942</v>
      </c>
      <c r="N31" s="118">
        <f>IF($D$12&gt;=K31,'Fechamento fiscal'!AM31,"")</f>
        <v>42.91483600804807</v>
      </c>
      <c r="O31" s="118">
        <f>IFERROR(IF($D$12&gt;=K31,'Fechamento fiscal'!AN31-'Relatório fiscal LP'!O31,""),"")</f>
        <v>-4.7852457709749607E-2</v>
      </c>
      <c r="P31" s="118">
        <f>IF($D$12&gt;=K31,'Apropriação diária'!S351+'Apropriação diária'!S383,"")</f>
        <v>71.886048181334118</v>
      </c>
    </row>
    <row r="32" spans="2:16" x14ac:dyDescent="0.25">
      <c r="B32" s="140"/>
      <c r="D32" s="216"/>
      <c r="E32" s="217"/>
      <c r="F32" s="217"/>
      <c r="G32" s="217"/>
      <c r="H32" s="218"/>
      <c r="J32">
        <f t="shared" si="0"/>
        <v>44131</v>
      </c>
      <c r="K32" s="116">
        <f>'Fechamento fiscal'!B32</f>
        <v>44131</v>
      </c>
      <c r="L32" s="117"/>
      <c r="M32" s="117">
        <f>IF($D$12&gt;=K32,'Fechamento fiscal'!AL32,"")</f>
        <v>37.738858725403126</v>
      </c>
      <c r="N32" s="118">
        <f>IF($D$12&gt;=K32,'Fechamento fiscal'!AM32,"")</f>
        <v>34.610215109798155</v>
      </c>
      <c r="O32" s="118">
        <f>IFERROR(IF($D$12&gt;=K32,'Fechamento fiscal'!AN32-'Relatório fiscal LP'!O32,""),"")</f>
        <v>-0.10314033774465248</v>
      </c>
      <c r="P32" s="118">
        <f>IF($D$12&gt;=K32,'Apropriação diária'!S352+'Apropriação diária'!S384,"")</f>
        <v>67.749525968722367</v>
      </c>
    </row>
    <row r="33" spans="2:16" x14ac:dyDescent="0.25">
      <c r="B33" s="140"/>
      <c r="J33">
        <f t="shared" si="0"/>
        <v>44132</v>
      </c>
      <c r="K33" s="116">
        <f>'Fechamento fiscal'!B33</f>
        <v>44132</v>
      </c>
      <c r="L33" s="117"/>
      <c r="M33" s="117">
        <f>IF($D$12&gt;=K33,'Fechamento fiscal'!AL33,"")</f>
        <v>37.724530082324478</v>
      </c>
      <c r="N33" s="118">
        <f>IF($D$12&gt;=K33,'Fechamento fiscal'!AM33,"")</f>
        <v>0</v>
      </c>
      <c r="O33" s="118">
        <f>IFERROR(IF($D$12&gt;=K33,'Fechamento fiscal'!AN33-'Relatório fiscal LP'!O33,""),"")</f>
        <v>-3.7596345828432385E-3</v>
      </c>
      <c r="P33" s="118">
        <f>IF($D$12&gt;=K33,'Apropriação diária'!S353+'Apropriação diária'!S385,"")</f>
        <v>64.991844493647847</v>
      </c>
    </row>
    <row r="34" spans="2:16" x14ac:dyDescent="0.25">
      <c r="B34" s="140"/>
      <c r="J34">
        <f t="shared" si="0"/>
        <v>44133</v>
      </c>
      <c r="K34" s="116">
        <f>'Fechamento fiscal'!B34</f>
        <v>44133</v>
      </c>
      <c r="L34" s="117"/>
      <c r="M34" s="117">
        <f>IF($D$12&gt;=K34,'Fechamento fiscal'!AL34,"")</f>
        <v>27.834740475449124</v>
      </c>
      <c r="N34" s="118">
        <f>IF($D$12&gt;=K34,'Fechamento fiscal'!AM34,"")</f>
        <v>9.8541505965213574</v>
      </c>
      <c r="O34" s="118">
        <f>IFERROR(IF($D$12&gt;=K34,'Fechamento fiscal'!AN34-'Relatório fiscal LP'!O34,""),"")</f>
        <v>-9.3511754804508664E-3</v>
      </c>
      <c r="P34" s="118">
        <f>IF($D$12&gt;=K34,'Apropriação diária'!S354+'Apropriação diária'!S386,"")</f>
        <v>68.159451593395602</v>
      </c>
    </row>
    <row r="35" spans="2:16" x14ac:dyDescent="0.25">
      <c r="B35" s="140"/>
      <c r="J35">
        <f t="shared" si="0"/>
        <v>44134</v>
      </c>
      <c r="K35" s="116">
        <f>'Fechamento fiscal'!B35</f>
        <v>44134</v>
      </c>
      <c r="L35" s="117"/>
      <c r="M35" s="117">
        <f>IF($D$12&gt;=K35,'Fechamento fiscal'!AL35,"")</f>
        <v>28.041600636421354</v>
      </c>
      <c r="N35" s="118">
        <f>IF($D$12&gt;=K35,'Fechamento fiscal'!AM35,"")</f>
        <v>0</v>
      </c>
      <c r="O35" s="118">
        <f>IFERROR(IF($D$12&gt;=K35,'Fechamento fiscal'!AN35-'Relatório fiscal LP'!O35,""),"")</f>
        <v>5.4277199224998018E-2</v>
      </c>
      <c r="P35" s="118">
        <f>IF($D$12&gt;=K35,'Apropriação diária'!S355+'Apropriação diária'!S387,"")</f>
        <v>71.327058693143343</v>
      </c>
    </row>
    <row r="36" spans="2:16" x14ac:dyDescent="0.25">
      <c r="B36" s="140"/>
      <c r="J36">
        <f>VALUE(K36:K65)</f>
        <v>44135</v>
      </c>
      <c r="K36" s="116">
        <f>'Fechamento fiscal'!B36</f>
        <v>44135</v>
      </c>
      <c r="L36" s="117"/>
      <c r="M36" s="117">
        <f>IF($D$12&gt;=K36,'Fechamento fiscal'!AL36,"")</f>
        <v>28.039116095272092</v>
      </c>
      <c r="N36" s="118">
        <f>IF($D$12&gt;=K36,'Fechamento fiscal'!AM36,"")</f>
        <v>0</v>
      </c>
      <c r="O36" s="118">
        <f>IFERROR(IF($D$12&gt;=K36,'Fechamento fiscal'!AN36-'Relatório fiscal LP'!O36,""),"")</f>
        <v>-6.5190868221003812E-4</v>
      </c>
      <c r="P36" s="118">
        <f>IF($D$12&gt;=K36,'Apropriação diária'!S356+'Apropriação diária'!S388,"")</f>
        <v>37.154167981747079</v>
      </c>
    </row>
    <row r="37" spans="2:16" x14ac:dyDescent="0.25">
      <c r="B37" s="205" t="s">
        <v>98</v>
      </c>
      <c r="C37" s="205"/>
      <c r="E37" s="205" t="s">
        <v>99</v>
      </c>
      <c r="F37" s="205"/>
      <c r="G37" s="205"/>
      <c r="H37" s="205"/>
      <c r="I37" s="205"/>
      <c r="K37" s="123" t="s">
        <v>100</v>
      </c>
      <c r="L37" s="124"/>
      <c r="M37" s="125"/>
      <c r="N37" s="125">
        <f>SUM(N6:N36)</f>
        <v>334.29282829591773</v>
      </c>
      <c r="O37" s="118" t="str">
        <f>IFERROR(IF($D$12&gt;=K37,'Fechamento fiscal'!AN37-'Relatório fiscal LP'!O37,""),"")</f>
        <v/>
      </c>
      <c r="P37" s="125">
        <f>SUM(P6:P36)</f>
        <v>1965.1377771523762</v>
      </c>
    </row>
    <row r="38" spans="2:16" x14ac:dyDescent="0.25">
      <c r="B38" s="206"/>
      <c r="C38" s="206"/>
      <c r="E38" s="206"/>
      <c r="F38" s="206"/>
      <c r="G38" s="206"/>
      <c r="H38" s="206"/>
      <c r="I38" s="206"/>
      <c r="J38" s="124"/>
      <c r="K38" s="123"/>
      <c r="L38" s="125"/>
      <c r="M38" s="125"/>
      <c r="N38" s="126"/>
      <c r="O38" s="126"/>
    </row>
  </sheetData>
  <sheetProtection algorithmName="SHA-512" hashValue="T7oZOp40mZzcHlGu8kvqGeXgI5LFscKr9Ms8dIQfagDWJEo5k/xgqAnWBAtdPPx1i+1PSwDIgZCLBfTxRMinOA==" saltValue="MRoCn0oHLpcGKs0KbEbGZw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7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M22"/>
  <sheetViews>
    <sheetView view="pageBreakPreview" zoomScaleNormal="100" zoomScaleSheetLayoutView="100" workbookViewId="0">
      <selection activeCell="H40" sqref="H40"/>
    </sheetView>
  </sheetViews>
  <sheetFormatPr defaultRowHeight="15" x14ac:dyDescent="0.25"/>
  <cols>
    <col min="1" max="1" width="29" customWidth="1"/>
    <col min="4" max="4" width="12.7109375" bestFit="1" customWidth="1"/>
    <col min="5" max="5" width="13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19" t="s">
        <v>67</v>
      </c>
      <c r="B1" s="220"/>
      <c r="C1" s="220"/>
      <c r="D1" s="220"/>
      <c r="E1" s="220"/>
      <c r="F1" s="220"/>
      <c r="G1" s="220"/>
      <c r="H1" s="220"/>
      <c r="I1" s="220"/>
      <c r="J1" s="221"/>
      <c r="K1" s="74"/>
      <c r="L1" s="74"/>
      <c r="M1" s="74"/>
    </row>
    <row r="2" spans="1:13" x14ac:dyDescent="0.25">
      <c r="A2" s="222"/>
      <c r="B2" s="223"/>
      <c r="C2" s="223"/>
      <c r="D2" s="223"/>
      <c r="E2" s="223"/>
      <c r="F2" s="223"/>
      <c r="G2" s="223"/>
      <c r="H2" s="223"/>
      <c r="I2" s="223"/>
      <c r="J2" s="224"/>
      <c r="K2" s="74"/>
      <c r="L2" s="74"/>
      <c r="M2" s="74"/>
    </row>
    <row r="3" spans="1:13" ht="15.75" customHeight="1" thickBot="1" x14ac:dyDescent="0.3">
      <c r="A3" s="225"/>
      <c r="B3" s="226"/>
      <c r="C3" s="226"/>
      <c r="D3" s="226"/>
      <c r="E3" s="226"/>
      <c r="F3" s="226"/>
      <c r="G3" s="226"/>
      <c r="H3" s="226"/>
      <c r="I3" s="226"/>
      <c r="J3" s="227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77">
        <f>YEAR('Fechamento fiscal'!B6)</f>
        <v>2020</v>
      </c>
      <c r="C5" s="78" t="s">
        <v>65</v>
      </c>
      <c r="D5" s="77" t="str">
        <f>UPPER(TEXT('Fechamento fiscal'!B6,"MMMM"))</f>
        <v>OUTUBRO</v>
      </c>
      <c r="E5" s="78" t="s">
        <v>66</v>
      </c>
      <c r="F5" s="228" t="s">
        <v>129</v>
      </c>
      <c r="G5" s="228"/>
      <c r="H5" s="79"/>
      <c r="I5" s="79"/>
      <c r="J5" s="80"/>
      <c r="K5" s="229"/>
      <c r="L5" s="229"/>
      <c r="M5" s="229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29"/>
      <c r="L6" s="229"/>
      <c r="M6" s="229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29"/>
      <c r="L7" s="229"/>
      <c r="M7" s="229"/>
    </row>
    <row r="8" spans="1:13" ht="46.9" customHeight="1" x14ac:dyDescent="0.25">
      <c r="A8" s="81" t="s">
        <v>41</v>
      </c>
      <c r="B8" s="82" t="s">
        <v>68</v>
      </c>
      <c r="C8" s="230" t="s">
        <v>69</v>
      </c>
      <c r="D8" s="231"/>
      <c r="E8" s="231"/>
      <c r="F8" s="230" t="s">
        <v>70</v>
      </c>
      <c r="G8" s="231"/>
      <c r="H8" s="231"/>
      <c r="I8" s="232" t="s">
        <v>71</v>
      </c>
      <c r="J8" s="233"/>
      <c r="K8" s="229"/>
      <c r="L8" s="229"/>
      <c r="M8" s="229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87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0</v>
      </c>
      <c r="C10" s="91">
        <f>SUM('Apropriação diária'!I6:I36)</f>
        <v>53.815999999999995</v>
      </c>
      <c r="D10" s="91">
        <f>SUM('Apropriação diária'!J6:J36)</f>
        <v>2642.44</v>
      </c>
      <c r="E10" s="91">
        <f>SUM('Apropriação diária'!K6:K36)</f>
        <v>19.263999999999999</v>
      </c>
      <c r="F10" s="91">
        <f>SUM('Apropriação diária'!L6:L36)</f>
        <v>0</v>
      </c>
      <c r="G10" s="91">
        <f>SUM('Apropriação diária'!M6:M36)</f>
        <v>0</v>
      </c>
      <c r="H10" s="91">
        <f>SUM('Apropriação diária'!T6:T36)</f>
        <v>0</v>
      </c>
      <c r="I10" s="99">
        <f>SUM('Apropriação diária'!R6:R36)</f>
        <v>0</v>
      </c>
      <c r="J10" s="100">
        <f>SUM('Apropriação diária'!S6:S36)/1000</f>
        <v>0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714.49</v>
      </c>
      <c r="C12" s="91">
        <f>SUM('Apropriação diária'!I70:I100)</f>
        <v>223.19999999999987</v>
      </c>
      <c r="D12" s="91">
        <f>SUM('Apropriação diária'!J70:J100)</f>
        <v>24349.105000000018</v>
      </c>
      <c r="E12" s="91">
        <f>SUM('Apropriação diária'!K70:K100)</f>
        <v>14812.792000000007</v>
      </c>
      <c r="F12" s="91">
        <f>SUM('Apropriação diária'!L70:L100)</f>
        <v>214.34699999999992</v>
      </c>
      <c r="G12" s="91">
        <f>SUM('Apropriação diária'!M70:M100)</f>
        <v>23383.322622916683</v>
      </c>
      <c r="H12" s="91">
        <f>SUM('Apropriação diária'!T70:T100)</f>
        <v>22925.816910737816</v>
      </c>
      <c r="I12" s="99">
        <f>SUM('Apropriação diária'!R70:R100)</f>
        <v>89.860578135313915</v>
      </c>
      <c r="J12" s="100">
        <f>SUM('Apropriação diária'!S70:S100)/1000</f>
        <v>24.947911633315329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0</v>
      </c>
      <c r="C13" s="91">
        <f>SUM('Apropriação diária'!I102:I132)</f>
        <v>40.857999999999997</v>
      </c>
      <c r="D13" s="91">
        <f>SUM('Apropriação diária'!J102:J132)</f>
        <v>1917.9699999999984</v>
      </c>
      <c r="E13" s="91">
        <f>SUM('Apropriação diária'!K102:K132)</f>
        <v>0.68200000000000027</v>
      </c>
      <c r="F13" s="91">
        <f>SUM('Apropriação diária'!L102:L132)</f>
        <v>0</v>
      </c>
      <c r="G13" s="91">
        <f>SUM('Apropriação diária'!M102:M132)</f>
        <v>0</v>
      </c>
      <c r="H13" s="91">
        <f>SUM('Apropriação diária'!T102:T132)</f>
        <v>0</v>
      </c>
      <c r="I13" s="99">
        <f>SUM('Apropriação diária'!R102:R132)</f>
        <v>0</v>
      </c>
      <c r="J13" s="100">
        <f>SUM('Apropriação diária'!S102:S132)/1000</f>
        <v>0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712.19</v>
      </c>
      <c r="C14" s="91">
        <f>SUM('Apropriação diária'!I134:I164)</f>
        <v>313.10000000000002</v>
      </c>
      <c r="D14" s="91">
        <f>SUM('Apropriação diária'!J134:J164)</f>
        <v>25199.992999999988</v>
      </c>
      <c r="E14" s="91">
        <f>SUM('Apropriação diária'!K134:K164)</f>
        <v>16085.435000000005</v>
      </c>
      <c r="F14" s="91">
        <f>SUM('Apropriação diária'!L134:L164)</f>
        <v>299.71329166666663</v>
      </c>
      <c r="G14" s="91">
        <f>SUM('Apropriação diária'!M134:M164)</f>
        <v>24122.557815416658</v>
      </c>
      <c r="H14" s="91">
        <f>SUM('Apropriação diária'!T134:T164)</f>
        <v>24813.127555158066</v>
      </c>
      <c r="I14" s="99">
        <f>SUM('Apropriação diária'!R134:R164)</f>
        <v>125.11415037863478</v>
      </c>
      <c r="J14" s="100">
        <f>SUM('Apropriação diária'!S134:S164)/1000</f>
        <v>25.728950589532293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0</v>
      </c>
      <c r="C15" s="91">
        <f>SUM('Apropriação diária'!I166:I196)</f>
        <v>40.857999999999997</v>
      </c>
      <c r="D15" s="91">
        <f>SUM('Apropriação diária'!J166:J196)</f>
        <v>1917.9699999999984</v>
      </c>
      <c r="E15" s="91">
        <f>SUM('Apropriação diária'!K166:K196)</f>
        <v>0.68200000000000027</v>
      </c>
      <c r="F15" s="91">
        <f>SUM('Apropriação diária'!L166:L196)</f>
        <v>0</v>
      </c>
      <c r="G15" s="91">
        <f>SUM('Apropriação diária'!M166:M196)</f>
        <v>0</v>
      </c>
      <c r="H15" s="91">
        <f>SUM('Apropriação diária'!T166:T196)</f>
        <v>0</v>
      </c>
      <c r="I15" s="99">
        <f>SUM('Apropriação diária'!R166:R196)</f>
        <v>0</v>
      </c>
      <c r="J15" s="100">
        <f>SUM('Apropriação diária'!S166:S196)/1000</f>
        <v>0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0</v>
      </c>
      <c r="C16" s="91">
        <f>SUM('Apropriação diária'!I198:I228)</f>
        <v>40.857999999999997</v>
      </c>
      <c r="D16" s="91">
        <f>SUM('Apropriação diária'!J198:J228)</f>
        <v>1917.9699999999984</v>
      </c>
      <c r="E16" s="91">
        <f>SUM('Apropriação diária'!K198:K228)</f>
        <v>0.68200000000000027</v>
      </c>
      <c r="F16" s="91">
        <f>SUM('Apropriação diária'!L198:L228)</f>
        <v>0</v>
      </c>
      <c r="G16" s="91">
        <f>SUM('Apropriação diária'!M198:M228)</f>
        <v>0</v>
      </c>
      <c r="H16" s="91">
        <f>SUM('Apropriação diária'!T198:T228)</f>
        <v>0</v>
      </c>
      <c r="I16" s="99">
        <f>SUM('Apropriação diária'!R198:R228)</f>
        <v>0</v>
      </c>
      <c r="J16" s="100">
        <f>SUM('Apropriação diária'!S198:S228)/1000</f>
        <v>0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0</v>
      </c>
      <c r="C17" s="91">
        <f>SUM('Apropriação diária'!I230:I260)</f>
        <v>40.857999999999997</v>
      </c>
      <c r="D17" s="91">
        <f>SUM('Apropriação diária'!J230:J260)</f>
        <v>1917.9699999999984</v>
      </c>
      <c r="E17" s="91">
        <f>SUM('Apropriação diária'!K230:K260)</f>
        <v>0.68200000000000027</v>
      </c>
      <c r="F17" s="91">
        <f>SUM('Apropriação diária'!L230:L260)</f>
        <v>0</v>
      </c>
      <c r="G17" s="91">
        <f>SUM('Apropriação diária'!M230:M260)</f>
        <v>0</v>
      </c>
      <c r="H17" s="91">
        <f>SUM('Apropriação diária'!T230:T260)</f>
        <v>0</v>
      </c>
      <c r="I17" s="99">
        <f>SUM('Apropriação diária'!R230:R260)</f>
        <v>0</v>
      </c>
      <c r="J17" s="100">
        <f>SUM('Apropriação diária'!S230:S260)/1000</f>
        <v>0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0</v>
      </c>
      <c r="C18" s="91">
        <f>SUM('Apropriação diária'!I262:I292)</f>
        <v>40.857999999999997</v>
      </c>
      <c r="D18" s="91">
        <f>SUM('Apropriação diária'!J262:J292)</f>
        <v>1917.9699999999984</v>
      </c>
      <c r="E18" s="91">
        <f>SUM('Apropriação diária'!K262:K292)</f>
        <v>0.68200000000000027</v>
      </c>
      <c r="F18" s="91">
        <f>SUM('Apropriação diária'!L262:L292)</f>
        <v>0</v>
      </c>
      <c r="G18" s="91">
        <f>SUM('Apropriação diária'!M262:M292)</f>
        <v>0</v>
      </c>
      <c r="H18" s="91">
        <f>SUM('Apropriação diária'!T262:T292)</f>
        <v>0</v>
      </c>
      <c r="I18" s="99">
        <f>SUM('Apropriação diária'!R262:R292)</f>
        <v>0</v>
      </c>
      <c r="J18" s="100">
        <f>SUM('Apropriação diária'!S262:S292)/1000</f>
        <v>0</v>
      </c>
      <c r="K18" s="92"/>
      <c r="L18" s="93"/>
      <c r="M18" s="94"/>
    </row>
    <row r="19" spans="1:13" x14ac:dyDescent="0.25">
      <c r="A19" s="89" t="str">
        <f>'Apropriação diária'!B294</f>
        <v>7-LP-37-ES (Zelo)</v>
      </c>
      <c r="B19" s="90">
        <f>SUM('Apropriação diária'!D294:D324)</f>
        <v>0</v>
      </c>
      <c r="C19" s="91">
        <f>SUM('Apropriação diária'!I294:I324)</f>
        <v>40.857999999999997</v>
      </c>
      <c r="D19" s="91">
        <f>SUM('Apropriação diária'!J294:J324)</f>
        <v>1917.9699999999984</v>
      </c>
      <c r="E19" s="91">
        <f>SUM('Apropriação diária'!K294:K324)</f>
        <v>0.68200000000000027</v>
      </c>
      <c r="F19" s="91">
        <f>SUM('Apropriação diária'!L294:L324)</f>
        <v>0</v>
      </c>
      <c r="G19" s="91">
        <f>SUM('Apropriação diária'!M294:M324)</f>
        <v>0</v>
      </c>
      <c r="H19" s="91">
        <f>SUM('Apropriação diária'!T294:T324)</f>
        <v>0</v>
      </c>
      <c r="I19" s="99">
        <f>SUM('Apropriação diária'!R294:R324)</f>
        <v>0</v>
      </c>
      <c r="J19" s="100">
        <f>SUM('Apropriação diária'!S294:S324)/1000</f>
        <v>0</v>
      </c>
      <c r="K19" s="92"/>
      <c r="L19" s="93"/>
      <c r="M19" s="94"/>
    </row>
    <row r="20" spans="1:13" x14ac:dyDescent="0.25">
      <c r="A20" s="89" t="str">
        <f>'Apropriação diária'!B326</f>
        <v>7-LPB-22-ES (Compreensão)</v>
      </c>
      <c r="B20" s="90">
        <f>SUM('Apropriação diária'!D326:D356)</f>
        <v>714.49</v>
      </c>
      <c r="C20" s="91">
        <f>SUM('Apropriação diária'!I326:I356)</f>
        <v>190.77399999999992</v>
      </c>
      <c r="D20" s="91">
        <f>SUM('Apropriação diária'!J326:J356)</f>
        <v>1917.9699999999984</v>
      </c>
      <c r="E20" s="91">
        <f>SUM('Apropriação diária'!K326:K356)</f>
        <v>0.68200000000000027</v>
      </c>
      <c r="F20" s="91">
        <f>SUM('Apropriação diária'!L326:L356)</f>
        <v>183.20714416666661</v>
      </c>
      <c r="G20" s="91">
        <f>SUM('Apropriação diária'!M326:M356)</f>
        <v>1841.8956791666653</v>
      </c>
      <c r="H20" s="91">
        <f>SUM('Apropriação diária'!T326:T356)</f>
        <v>1.0555341041123911</v>
      </c>
      <c r="I20" s="99">
        <f>SUM('Apropriação diária'!R326:R356)</f>
        <v>76.80583303398916</v>
      </c>
      <c r="J20" s="100">
        <f>SUM('Apropriação diária'!S326:S356)/1000</f>
        <v>1.9651377771523761</v>
      </c>
      <c r="K20" s="92"/>
      <c r="L20" s="93"/>
      <c r="M20" s="94"/>
    </row>
    <row r="21" spans="1:13" ht="15.75" thickBot="1" x14ac:dyDescent="0.3">
      <c r="A21" s="89" t="str">
        <f>'Apropriação diária'!B358</f>
        <v>7-LPB-11-ES (Sensibilidade)</v>
      </c>
      <c r="B21" s="90">
        <f>SUM('Apropriação diária'!D358:D388)</f>
        <v>0</v>
      </c>
      <c r="C21" s="91">
        <f>SUM('Apropriação diária'!I358:I388)</f>
        <v>40.857999999999997</v>
      </c>
      <c r="D21" s="91">
        <f>SUM('Apropriação diária'!J358:J388)</f>
        <v>1917.9699999999984</v>
      </c>
      <c r="E21" s="91">
        <f>SUM('Apropriação diária'!K358:K388)</f>
        <v>0.68200000000000027</v>
      </c>
      <c r="F21" s="91">
        <f>SUM('Apropriação diária'!L358:L388)</f>
        <v>0</v>
      </c>
      <c r="G21" s="91">
        <f>SUM('Apropriação diária'!M358:M388)</f>
        <v>0</v>
      </c>
      <c r="H21" s="91">
        <f>SUM('Apropriação diária'!T358:T388)</f>
        <v>0</v>
      </c>
      <c r="I21" s="99">
        <f>SUM('Apropriação diária'!R358:R388)</f>
        <v>0</v>
      </c>
      <c r="J21" s="100">
        <f>SUM('Apropriação diária'!S358:S388)/1000</f>
        <v>0</v>
      </c>
      <c r="K21" s="92"/>
      <c r="L21" s="93"/>
      <c r="M21" s="94"/>
    </row>
    <row r="22" spans="1:13" ht="15.75" thickBot="1" x14ac:dyDescent="0.3">
      <c r="A22" s="74"/>
      <c r="B22" s="74"/>
      <c r="C22" s="95">
        <f t="shared" ref="C22:J22" si="0">SUM(C10:C21)</f>
        <v>1107.7539999999995</v>
      </c>
      <c r="D22" s="96">
        <f t="shared" si="0"/>
        <v>69453.268000000011</v>
      </c>
      <c r="E22" s="96">
        <f t="shared" si="0"/>
        <v>30923.629000000015</v>
      </c>
      <c r="F22" s="96">
        <f t="shared" si="0"/>
        <v>697.26743583333314</v>
      </c>
      <c r="G22" s="96">
        <f t="shared" si="0"/>
        <v>49347.776117500005</v>
      </c>
      <c r="H22" s="96">
        <f t="shared" si="0"/>
        <v>47739.999999999993</v>
      </c>
      <c r="I22" s="97">
        <f t="shared" si="0"/>
        <v>291.78056154793785</v>
      </c>
      <c r="J22" s="98">
        <f t="shared" si="0"/>
        <v>52.641999999999996</v>
      </c>
      <c r="K22" s="74"/>
      <c r="L22" s="93"/>
      <c r="M22" s="74"/>
    </row>
  </sheetData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M20"/>
  <sheetViews>
    <sheetView view="pageBreakPreview" zoomScaleNormal="100" zoomScaleSheetLayoutView="100" workbookViewId="0">
      <selection activeCell="I20" sqref="I20"/>
    </sheetView>
  </sheetViews>
  <sheetFormatPr defaultRowHeight="15" x14ac:dyDescent="0.25"/>
  <cols>
    <col min="1" max="1" width="29" customWidth="1"/>
    <col min="4" max="4" width="12.7109375" bestFit="1" customWidth="1"/>
    <col min="5" max="5" width="13.42578125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  <col min="11" max="11" width="12.7109375" customWidth="1"/>
  </cols>
  <sheetData>
    <row r="1" spans="1:13" x14ac:dyDescent="0.25">
      <c r="A1" s="219" t="s">
        <v>67</v>
      </c>
      <c r="B1" s="220"/>
      <c r="C1" s="220"/>
      <c r="D1" s="220"/>
      <c r="E1" s="220"/>
      <c r="F1" s="220"/>
      <c r="G1" s="220"/>
      <c r="H1" s="220"/>
      <c r="I1" s="220"/>
      <c r="J1" s="221"/>
      <c r="K1" s="74"/>
      <c r="L1" s="74"/>
      <c r="M1" s="74"/>
    </row>
    <row r="2" spans="1:13" x14ac:dyDescent="0.25">
      <c r="A2" s="222"/>
      <c r="B2" s="223"/>
      <c r="C2" s="223"/>
      <c r="D2" s="223"/>
      <c r="E2" s="223"/>
      <c r="F2" s="223"/>
      <c r="G2" s="223"/>
      <c r="H2" s="223"/>
      <c r="I2" s="223"/>
      <c r="J2" s="224"/>
      <c r="K2" s="74"/>
      <c r="L2" s="74"/>
      <c r="M2" s="74"/>
    </row>
    <row r="3" spans="1:13" ht="15.75" customHeight="1" thickBot="1" x14ac:dyDescent="0.3">
      <c r="A3" s="225"/>
      <c r="B3" s="226"/>
      <c r="C3" s="226"/>
      <c r="D3" s="226"/>
      <c r="E3" s="226"/>
      <c r="F3" s="226"/>
      <c r="G3" s="226"/>
      <c r="H3" s="226"/>
      <c r="I3" s="226"/>
      <c r="J3" s="227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41">
        <f>YEAR('Fechamento fiscal'!B6)</f>
        <v>2020</v>
      </c>
      <c r="C5" s="78" t="s">
        <v>65</v>
      </c>
      <c r="D5" s="141" t="str">
        <f>UPPER(TEXT('Fechamento fiscal'!B6,"MMMM"))</f>
        <v>OUTUBRO</v>
      </c>
      <c r="E5" s="78" t="s">
        <v>66</v>
      </c>
      <c r="F5" s="228" t="s">
        <v>112</v>
      </c>
      <c r="G5" s="228"/>
      <c r="H5" s="79"/>
      <c r="I5" s="79"/>
      <c r="J5" s="80"/>
      <c r="K5" s="229"/>
      <c r="L5" s="229"/>
      <c r="M5" s="229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29"/>
      <c r="L6" s="229"/>
      <c r="M6" s="229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29"/>
      <c r="L7" s="229"/>
      <c r="M7" s="229"/>
    </row>
    <row r="8" spans="1:13" ht="46.9" customHeight="1" x14ac:dyDescent="0.25">
      <c r="A8" s="81" t="s">
        <v>41</v>
      </c>
      <c r="B8" s="82" t="s">
        <v>68</v>
      </c>
      <c r="C8" s="230" t="s">
        <v>69</v>
      </c>
      <c r="D8" s="231"/>
      <c r="E8" s="231"/>
      <c r="F8" s="230" t="s">
        <v>70</v>
      </c>
      <c r="G8" s="231"/>
      <c r="H8" s="231"/>
      <c r="I8" s="232" t="s">
        <v>71</v>
      </c>
      <c r="J8" s="233"/>
      <c r="K8" s="229"/>
      <c r="L8" s="229"/>
      <c r="M8" s="229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4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0</v>
      </c>
      <c r="C10" s="91">
        <f>SUM('Apropriação diária'!I6:I36)</f>
        <v>53.815999999999995</v>
      </c>
      <c r="D10" s="91">
        <f>SUM('Apropriação diária'!J6:J36)</f>
        <v>2642.44</v>
      </c>
      <c r="E10" s="91">
        <f>SUM('Apropriação diária'!K6:K36)</f>
        <v>19.263999999999999</v>
      </c>
      <c r="F10" s="91">
        <f>SUM('Apropriação diária'!L6:L36)</f>
        <v>0</v>
      </c>
      <c r="G10" s="91">
        <f>SUM('Apropriação diária'!M6:M36)</f>
        <v>0</v>
      </c>
      <c r="H10" s="91">
        <f>SUM('Apropriação diária'!T6:T36)</f>
        <v>0</v>
      </c>
      <c r="I10" s="99">
        <f>SUM('Apropriação diária'!R6:R36)</f>
        <v>0</v>
      </c>
      <c r="J10" s="100">
        <f>SUM('Apropriação diária'!S6:S36)/1000</f>
        <v>0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714.49</v>
      </c>
      <c r="C12" s="91">
        <f>SUM('Apropriação diária'!I70:I100)</f>
        <v>223.19999999999987</v>
      </c>
      <c r="D12" s="91">
        <f>SUM('Apropriação diária'!J70:J100)</f>
        <v>24349.105000000018</v>
      </c>
      <c r="E12" s="91">
        <f>SUM('Apropriação diária'!K70:K100)</f>
        <v>14812.792000000007</v>
      </c>
      <c r="F12" s="91">
        <f>SUM('Apropriação diária'!L70:L100)</f>
        <v>214.34699999999992</v>
      </c>
      <c r="G12" s="91">
        <f>SUM('Apropriação diária'!M70:M100)</f>
        <v>23383.322622916683</v>
      </c>
      <c r="H12" s="91">
        <f>SUM('Apropriação diária'!T70:T100)</f>
        <v>22925.816910737816</v>
      </c>
      <c r="I12" s="99">
        <f>SUM('Apropriação diária'!R70:R100)</f>
        <v>89.860578135313915</v>
      </c>
      <c r="J12" s="100">
        <f>SUM('Apropriação diária'!S70:S100)/1000</f>
        <v>24.947911633315329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0</v>
      </c>
      <c r="C13" s="91">
        <f>SUM('Apropriação diária'!I102:I132)</f>
        <v>40.857999999999997</v>
      </c>
      <c r="D13" s="91">
        <f>SUM('Apropriação diária'!J102:J132)</f>
        <v>1917.9699999999984</v>
      </c>
      <c r="E13" s="91">
        <f>SUM('Apropriação diária'!K102:K132)</f>
        <v>0.68200000000000027</v>
      </c>
      <c r="F13" s="91">
        <f>SUM('Apropriação diária'!L102:L132)</f>
        <v>0</v>
      </c>
      <c r="G13" s="91">
        <f>SUM('Apropriação diária'!M102:M132)</f>
        <v>0</v>
      </c>
      <c r="H13" s="91">
        <f>SUM('Apropriação diária'!T102:T132)</f>
        <v>0</v>
      </c>
      <c r="I13" s="99">
        <f>SUM('Apropriação diária'!R102:R132)</f>
        <v>0</v>
      </c>
      <c r="J13" s="100">
        <f>SUM('Apropriação diária'!S102:S132)/1000</f>
        <v>0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712.19</v>
      </c>
      <c r="C14" s="91">
        <f>SUM('Apropriação diária'!I134:I164)</f>
        <v>313.10000000000002</v>
      </c>
      <c r="D14" s="91">
        <f>SUM('Apropriação diária'!J134:J164)</f>
        <v>25199.992999999988</v>
      </c>
      <c r="E14" s="91">
        <f>SUM('Apropriação diária'!K134:K164)</f>
        <v>16085.435000000005</v>
      </c>
      <c r="F14" s="91">
        <f>SUM('Apropriação diária'!L134:L164)</f>
        <v>299.71329166666663</v>
      </c>
      <c r="G14" s="91">
        <f>SUM('Apropriação diária'!M134:M164)</f>
        <v>24122.557815416658</v>
      </c>
      <c r="H14" s="91">
        <f>SUM('Apropriação diária'!T134:T164)</f>
        <v>24813.127555158066</v>
      </c>
      <c r="I14" s="99">
        <f>SUM('Apropriação diária'!R134:R164)</f>
        <v>125.11415037863478</v>
      </c>
      <c r="J14" s="100">
        <f>SUM('Apropriação diária'!S134:S164)/1000</f>
        <v>25.728950589532293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0</v>
      </c>
      <c r="C15" s="91">
        <f>SUM('Apropriação diária'!I166:I196)</f>
        <v>40.857999999999997</v>
      </c>
      <c r="D15" s="91">
        <f>SUM('Apropriação diária'!J166:J196)</f>
        <v>1917.9699999999984</v>
      </c>
      <c r="E15" s="91">
        <f>SUM('Apropriação diária'!K166:K196)</f>
        <v>0.68200000000000027</v>
      </c>
      <c r="F15" s="91">
        <f>SUM('Apropriação diária'!L166:L196)</f>
        <v>0</v>
      </c>
      <c r="G15" s="91">
        <f>SUM('Apropriação diária'!M166:M196)</f>
        <v>0</v>
      </c>
      <c r="H15" s="91">
        <f>SUM('Apropriação diária'!T166:T196)</f>
        <v>0</v>
      </c>
      <c r="I15" s="99">
        <f>SUM('Apropriação diária'!R166:R196)</f>
        <v>0</v>
      </c>
      <c r="J15" s="100">
        <f>SUM('Apropriação diária'!S166:S196)/1000</f>
        <v>0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0</v>
      </c>
      <c r="C16" s="91">
        <f>SUM('Apropriação diária'!I198:I228)</f>
        <v>40.857999999999997</v>
      </c>
      <c r="D16" s="91">
        <f>SUM('Apropriação diária'!J198:J228)</f>
        <v>1917.9699999999984</v>
      </c>
      <c r="E16" s="91">
        <f>SUM('Apropriação diária'!K198:K228)</f>
        <v>0.68200000000000027</v>
      </c>
      <c r="F16" s="91">
        <f>SUM('Apropriação diária'!L198:L228)</f>
        <v>0</v>
      </c>
      <c r="G16" s="91">
        <f>SUM('Apropriação diária'!M198:M228)</f>
        <v>0</v>
      </c>
      <c r="H16" s="91">
        <f>SUM('Apropriação diária'!T198:T228)</f>
        <v>0</v>
      </c>
      <c r="I16" s="99">
        <f>SUM('Apropriação diária'!R198:R228)</f>
        <v>0</v>
      </c>
      <c r="J16" s="100">
        <f>SUM('Apropriação diária'!S198:S228)/1000</f>
        <v>0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0</v>
      </c>
      <c r="C17" s="91">
        <f>SUM('Apropriação diária'!I230:I260)</f>
        <v>40.857999999999997</v>
      </c>
      <c r="D17" s="91">
        <f>SUM('Apropriação diária'!J230:J260)</f>
        <v>1917.9699999999984</v>
      </c>
      <c r="E17" s="91">
        <f>SUM('Apropriação diária'!K230:K260)</f>
        <v>0.68200000000000027</v>
      </c>
      <c r="F17" s="91">
        <f>SUM('Apropriação diária'!L230:L260)</f>
        <v>0</v>
      </c>
      <c r="G17" s="91">
        <f>SUM('Apropriação diária'!M230:M260)</f>
        <v>0</v>
      </c>
      <c r="H17" s="91">
        <f>SUM('Apropriação diária'!T230:T260)</f>
        <v>0</v>
      </c>
      <c r="I17" s="99">
        <f>SUM('Apropriação diária'!R230:R260)</f>
        <v>0</v>
      </c>
      <c r="J17" s="100">
        <f>SUM('Apropriação diária'!S230:S260)/1000</f>
        <v>0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0</v>
      </c>
      <c r="C18" s="91">
        <f>SUM('Apropriação diária'!I262:I292)</f>
        <v>40.857999999999997</v>
      </c>
      <c r="D18" s="91">
        <f>SUM('Apropriação diária'!J262:J292)</f>
        <v>1917.9699999999984</v>
      </c>
      <c r="E18" s="91">
        <f>SUM('Apropriação diária'!K262:K292)</f>
        <v>0.68200000000000027</v>
      </c>
      <c r="F18" s="91">
        <f>SUM('Apropriação diária'!L262:L292)</f>
        <v>0</v>
      </c>
      <c r="G18" s="91">
        <f>SUM('Apropriação diária'!M262:M292)</f>
        <v>0</v>
      </c>
      <c r="H18" s="91">
        <f>SUM('Apropriação diária'!T262:T292)</f>
        <v>0</v>
      </c>
      <c r="I18" s="99">
        <f>SUM('Apropriação diária'!R262:R292)</f>
        <v>0</v>
      </c>
      <c r="J18" s="100">
        <f>SUM('Apropriação diária'!S262:S292)/1000</f>
        <v>0</v>
      </c>
      <c r="K18" s="92"/>
      <c r="L18" s="93"/>
      <c r="M18" s="94"/>
    </row>
    <row r="19" spans="1:13" ht="15.75" thickBot="1" x14ac:dyDescent="0.3">
      <c r="A19" s="89" t="str">
        <f>'Apropriação diária'!B294</f>
        <v>7-LP-37-ES (Zelo)</v>
      </c>
      <c r="B19" s="90">
        <f>SUM('Apropriação diária'!D294:D324)</f>
        <v>0</v>
      </c>
      <c r="C19" s="91">
        <f>SUM('Apropriação diária'!I294:I324)</f>
        <v>40.857999999999997</v>
      </c>
      <c r="D19" s="91">
        <f>SUM('Apropriação diária'!J294:J324)</f>
        <v>1917.9699999999984</v>
      </c>
      <c r="E19" s="91">
        <f>SUM('Apropriação diária'!K294:K324)</f>
        <v>0.68200000000000027</v>
      </c>
      <c r="F19" s="91">
        <f>SUM('Apropriação diária'!L294:L324)</f>
        <v>0</v>
      </c>
      <c r="G19" s="91">
        <f>SUM('Apropriação diária'!M294:M324)</f>
        <v>0</v>
      </c>
      <c r="H19" s="91">
        <f>SUM('Apropriação diária'!T294:T324)</f>
        <v>0</v>
      </c>
      <c r="I19" s="99">
        <f>SUM('Apropriação diária'!R294:R324)</f>
        <v>0</v>
      </c>
      <c r="J19" s="100">
        <f>SUM('Apropriação diária'!S294:S324)/1000</f>
        <v>0</v>
      </c>
      <c r="K19" s="92"/>
      <c r="L19" s="93"/>
      <c r="M19" s="94"/>
    </row>
    <row r="20" spans="1:13" ht="15.75" thickBot="1" x14ac:dyDescent="0.3">
      <c r="A20" s="74"/>
      <c r="B20" s="74"/>
      <c r="C20" s="95">
        <f t="shared" ref="C20:J20" si="0">SUM(C10:C19)</f>
        <v>876.12199999999962</v>
      </c>
      <c r="D20" s="96">
        <f t="shared" si="0"/>
        <v>65617.328000000009</v>
      </c>
      <c r="E20" s="96">
        <f t="shared" si="0"/>
        <v>30922.265000000014</v>
      </c>
      <c r="F20" s="96">
        <f t="shared" si="0"/>
        <v>514.06029166666656</v>
      </c>
      <c r="G20" s="96">
        <f t="shared" si="0"/>
        <v>47505.880438333341</v>
      </c>
      <c r="H20" s="96">
        <f t="shared" si="0"/>
        <v>47738.944465895882</v>
      </c>
      <c r="I20" s="97">
        <f t="shared" si="0"/>
        <v>214.97472851394869</v>
      </c>
      <c r="J20" s="98">
        <f t="shared" si="0"/>
        <v>50.676862222847618</v>
      </c>
      <c r="K20" s="74"/>
      <c r="L20" s="93"/>
      <c r="M20" s="74"/>
    </row>
  </sheetData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M12"/>
  <sheetViews>
    <sheetView view="pageBreakPreview" zoomScaleNormal="100" zoomScaleSheetLayoutView="100" workbookViewId="0">
      <selection activeCell="H14" sqref="H14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19" t="s">
        <v>67</v>
      </c>
      <c r="B1" s="220"/>
      <c r="C1" s="220"/>
      <c r="D1" s="220"/>
      <c r="E1" s="220"/>
      <c r="F1" s="220"/>
      <c r="G1" s="220"/>
      <c r="H1" s="220"/>
      <c r="I1" s="220"/>
      <c r="J1" s="221"/>
      <c r="K1" s="74"/>
      <c r="L1" s="74"/>
      <c r="M1" s="74"/>
    </row>
    <row r="2" spans="1:13" x14ac:dyDescent="0.25">
      <c r="A2" s="222"/>
      <c r="B2" s="223"/>
      <c r="C2" s="223"/>
      <c r="D2" s="223"/>
      <c r="E2" s="223"/>
      <c r="F2" s="223"/>
      <c r="G2" s="223"/>
      <c r="H2" s="223"/>
      <c r="I2" s="223"/>
      <c r="J2" s="224"/>
      <c r="K2" s="74"/>
      <c r="L2" s="74"/>
      <c r="M2" s="74"/>
    </row>
    <row r="3" spans="1:13" ht="15.75" customHeight="1" thickBot="1" x14ac:dyDescent="0.3">
      <c r="A3" s="225"/>
      <c r="B3" s="226"/>
      <c r="C3" s="226"/>
      <c r="D3" s="226"/>
      <c r="E3" s="226"/>
      <c r="F3" s="226"/>
      <c r="G3" s="226"/>
      <c r="H3" s="226"/>
      <c r="I3" s="226"/>
      <c r="J3" s="227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41">
        <f>YEAR('Fechamento fiscal'!B6)</f>
        <v>2020</v>
      </c>
      <c r="C5" s="78" t="s">
        <v>65</v>
      </c>
      <c r="D5" s="141" t="str">
        <f>UPPER(TEXT('Fechamento fiscal'!B6,"MMMM"))</f>
        <v>OUTUBRO</v>
      </c>
      <c r="E5" s="78" t="s">
        <v>66</v>
      </c>
      <c r="F5" s="228" t="s">
        <v>128</v>
      </c>
      <c r="G5" s="228"/>
      <c r="H5" s="79"/>
      <c r="I5" s="79"/>
      <c r="J5" s="80"/>
      <c r="K5" s="229"/>
      <c r="L5" s="229"/>
      <c r="M5" s="229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29"/>
      <c r="L6" s="229"/>
      <c r="M6" s="229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29"/>
      <c r="L7" s="229"/>
      <c r="M7" s="229"/>
    </row>
    <row r="8" spans="1:13" ht="46.9" customHeight="1" x14ac:dyDescent="0.25">
      <c r="A8" s="81" t="s">
        <v>41</v>
      </c>
      <c r="B8" s="82" t="s">
        <v>68</v>
      </c>
      <c r="C8" s="230" t="s">
        <v>69</v>
      </c>
      <c r="D8" s="231"/>
      <c r="E8" s="231"/>
      <c r="F8" s="230" t="s">
        <v>70</v>
      </c>
      <c r="G8" s="231"/>
      <c r="H8" s="231"/>
      <c r="I8" s="232" t="s">
        <v>71</v>
      </c>
      <c r="J8" s="233"/>
      <c r="K8" s="229"/>
      <c r="L8" s="229"/>
      <c r="M8" s="229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4"/>
      <c r="L9" s="88"/>
      <c r="M9" s="74"/>
    </row>
    <row r="10" spans="1:13" x14ac:dyDescent="0.25">
      <c r="A10" s="89" t="str">
        <f>'Apropriação diária'!B326</f>
        <v>7-LPB-22-ES (Compreensão)</v>
      </c>
      <c r="B10" s="90">
        <f>SUM('Apropriação diária'!D326:D356)</f>
        <v>714.49</v>
      </c>
      <c r="C10" s="91">
        <f>SUM('Apropriação diária'!I326:I356)</f>
        <v>190.77399999999992</v>
      </c>
      <c r="D10" s="91">
        <f>SUM('Apropriação diária'!J326:J356)</f>
        <v>1917.9699999999984</v>
      </c>
      <c r="E10" s="91">
        <f>SUM('Apropriação diária'!K326:K356)</f>
        <v>0.68200000000000027</v>
      </c>
      <c r="F10" s="91">
        <f>SUM('Apropriação diária'!L326:L356)</f>
        <v>183.20714416666661</v>
      </c>
      <c r="G10" s="91">
        <f>SUM('Apropriação diária'!M326:M356)</f>
        <v>1841.8956791666653</v>
      </c>
      <c r="H10" s="91">
        <f>SUM('Apropriação diária'!T326:T356)</f>
        <v>1.0555341041123911</v>
      </c>
      <c r="I10" s="99">
        <f>SUM('Apropriação diária'!R326:R356)</f>
        <v>76.80583303398916</v>
      </c>
      <c r="J10" s="100">
        <f>SUM('Apropriação diária'!S326:S356)/1000</f>
        <v>1.9651377771523761</v>
      </c>
      <c r="K10" s="92"/>
      <c r="L10" s="93"/>
      <c r="M10" s="94"/>
    </row>
    <row r="11" spans="1:13" ht="15.75" thickBot="1" x14ac:dyDescent="0.3">
      <c r="A11" s="89" t="str">
        <f>'Apropriação diária'!B358</f>
        <v>7-LPB-11-ES (Sensibilidade)</v>
      </c>
      <c r="B11" s="90">
        <f>SUM('Apropriação diária'!D358:D388)</f>
        <v>0</v>
      </c>
      <c r="C11" s="91">
        <f>SUM('Apropriação diária'!I358:I388)</f>
        <v>40.857999999999997</v>
      </c>
      <c r="D11" s="91">
        <f>SUM('Apropriação diária'!J358:J388)</f>
        <v>1917.9699999999984</v>
      </c>
      <c r="E11" s="91">
        <f>SUM('Apropriação diária'!K358:K388)</f>
        <v>0.68200000000000027</v>
      </c>
      <c r="F11" s="91">
        <f>SUM('Apropriação diária'!L358:L388)</f>
        <v>0</v>
      </c>
      <c r="G11" s="91">
        <f>SUM('Apropriação diária'!M358:M388)</f>
        <v>0</v>
      </c>
      <c r="H11" s="91">
        <f>SUM('Apropriação diária'!T358:T388)</f>
        <v>0</v>
      </c>
      <c r="I11" s="99">
        <f>SUM('Apropriação diária'!R358:R388)</f>
        <v>0</v>
      </c>
      <c r="J11" s="100">
        <f>SUM('Apropriação diária'!S358:S388)/1000</f>
        <v>0</v>
      </c>
      <c r="K11" s="92"/>
      <c r="L11" s="93"/>
      <c r="M11" s="94"/>
    </row>
    <row r="12" spans="1:13" ht="15.75" thickBot="1" x14ac:dyDescent="0.3">
      <c r="A12" s="74"/>
      <c r="B12" s="74"/>
      <c r="C12" s="95">
        <f t="shared" ref="C12:J12" si="0">SUM(C10:C11)</f>
        <v>231.63199999999992</v>
      </c>
      <c r="D12" s="96">
        <f t="shared" si="0"/>
        <v>3835.9399999999969</v>
      </c>
      <c r="E12" s="96">
        <f t="shared" si="0"/>
        <v>1.3640000000000005</v>
      </c>
      <c r="F12" s="96">
        <f t="shared" si="0"/>
        <v>183.20714416666661</v>
      </c>
      <c r="G12" s="96">
        <f t="shared" si="0"/>
        <v>1841.8956791666653</v>
      </c>
      <c r="H12" s="96">
        <f t="shared" si="0"/>
        <v>1.0555341041123911</v>
      </c>
      <c r="I12" s="97">
        <f t="shared" si="0"/>
        <v>76.80583303398916</v>
      </c>
      <c r="J12" s="98">
        <f t="shared" si="0"/>
        <v>1.9651377771523761</v>
      </c>
      <c r="K12" s="74"/>
      <c r="L12" s="93"/>
      <c r="M12" s="74"/>
    </row>
  </sheetData>
  <sheetProtection algorithmName="SHA-512" hashValue="04eazlPvSa1zgzYoryPUhWQ7THJKNTBo08dZzbuj3jBdildL/9wq1rf1bVObWEeLt8S8+CfErDVv29t98eMagA==" saltValue="Pyz5na80oUHqmj/hdyvgn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2:IA41"/>
  <sheetViews>
    <sheetView showGridLines="0" zoomScaleNormal="100" workbookViewId="0">
      <pane xSplit="1" ySplit="3" topLeftCell="AM4" activePane="bottomRight" state="frozen"/>
      <selection activeCell="N28" sqref="N28"/>
      <selection pane="topRight" activeCell="N28" sqref="N28"/>
      <selection pane="bottomLeft" activeCell="N28" sqref="N28"/>
      <selection pane="bottomRight" activeCell="AN37" sqref="AN37"/>
    </sheetView>
  </sheetViews>
  <sheetFormatPr defaultRowHeight="15" x14ac:dyDescent="0.25"/>
  <cols>
    <col min="1" max="1" width="2.7109375" customWidth="1"/>
    <col min="2" max="2" width="11.5703125" bestFit="1" customWidth="1"/>
    <col min="3" max="3" width="16.7109375" customWidth="1"/>
    <col min="4" max="5" width="11.42578125" hidden="1" customWidth="1"/>
    <col min="6" max="6" width="18" customWidth="1"/>
    <col min="7" max="8" width="11.42578125" hidden="1" customWidth="1"/>
    <col min="9" max="12" width="25.5703125" hidden="1" customWidth="1"/>
    <col min="13" max="14" width="25.5703125" customWidth="1"/>
    <col min="15" max="15" width="21.140625" customWidth="1"/>
    <col min="16" max="16" width="18.85546875" customWidth="1"/>
    <col min="17" max="17" width="18.85546875" hidden="1" customWidth="1"/>
    <col min="18" max="20" width="18.85546875" customWidth="1"/>
    <col min="21" max="21" width="19.28515625" customWidth="1"/>
    <col min="22" max="26" width="18.85546875" customWidth="1"/>
    <col min="27" max="28" width="18.85546875" hidden="1" customWidth="1"/>
    <col min="29" max="30" width="18.85546875" customWidth="1"/>
    <col min="31" max="32" width="18.85546875" hidden="1" customWidth="1"/>
    <col min="33" max="37" width="18.85546875" customWidth="1"/>
    <col min="38" max="38" width="22" customWidth="1"/>
    <col min="39" max="39" width="18.85546875" customWidth="1"/>
    <col min="40" max="41" width="12.5703125" customWidth="1"/>
    <col min="42" max="42" width="146.42578125" customWidth="1"/>
    <col min="43" max="43" width="21.7109375" customWidth="1"/>
    <col min="44" max="44" width="22.28515625" customWidth="1"/>
    <col min="45" max="45" width="16" bestFit="1" customWidth="1"/>
    <col min="46" max="46" width="16.42578125" bestFit="1" customWidth="1"/>
    <col min="47" max="47" width="19.28515625" customWidth="1"/>
    <col min="48" max="48" width="14.5703125" bestFit="1" customWidth="1"/>
    <col min="49" max="49" width="17.42578125" customWidth="1"/>
    <col min="50" max="50" width="18" customWidth="1"/>
    <col min="51" max="51" width="19.5703125" customWidth="1"/>
    <col min="52" max="52" width="17.28515625" customWidth="1"/>
    <col min="53" max="53" width="12" customWidth="1"/>
    <col min="54" max="54" width="12.85546875" customWidth="1"/>
    <col min="56" max="56" width="0" hidden="1" customWidth="1"/>
  </cols>
  <sheetData>
    <row r="2" spans="1:235" ht="15.75" thickBot="1" x14ac:dyDescent="0.3"/>
    <row r="3" spans="1:235" x14ac:dyDescent="0.25"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5"/>
      <c r="AQ3" s="170" t="s">
        <v>75</v>
      </c>
      <c r="AR3" s="171"/>
      <c r="AS3" s="171"/>
      <c r="AT3" s="171" t="s">
        <v>75</v>
      </c>
      <c r="AU3" s="171"/>
      <c r="AV3" s="171"/>
      <c r="AW3" s="171" t="s">
        <v>74</v>
      </c>
      <c r="AX3" s="171"/>
      <c r="AY3" s="171"/>
      <c r="AZ3" s="171" t="s">
        <v>74</v>
      </c>
      <c r="BA3" s="171"/>
      <c r="BB3" s="172"/>
    </row>
    <row r="4" spans="1:235" ht="59.25" customHeight="1" x14ac:dyDescent="0.25">
      <c r="B4" s="4" t="s">
        <v>0</v>
      </c>
      <c r="C4" s="18" t="s">
        <v>137</v>
      </c>
      <c r="D4" s="19"/>
      <c r="E4" s="19"/>
      <c r="F4" s="18" t="s">
        <v>138</v>
      </c>
      <c r="G4" s="19"/>
      <c r="H4" s="19"/>
      <c r="I4" s="11"/>
      <c r="J4" s="11"/>
      <c r="K4" s="11"/>
      <c r="L4" s="11"/>
      <c r="M4" s="10" t="s">
        <v>8</v>
      </c>
      <c r="N4" s="10" t="s">
        <v>10</v>
      </c>
      <c r="O4" s="12" t="s">
        <v>7</v>
      </c>
      <c r="P4" s="25" t="s">
        <v>9</v>
      </c>
      <c r="Q4" s="25" t="s">
        <v>11</v>
      </c>
      <c r="R4" s="25" t="s">
        <v>12</v>
      </c>
      <c r="S4" s="25" t="s">
        <v>13</v>
      </c>
      <c r="T4" s="25" t="s">
        <v>35</v>
      </c>
      <c r="U4" s="25" t="s">
        <v>36</v>
      </c>
      <c r="V4" s="25" t="s">
        <v>14</v>
      </c>
      <c r="W4" s="25" t="s">
        <v>15</v>
      </c>
      <c r="X4" s="25" t="s">
        <v>28</v>
      </c>
      <c r="Y4" s="25" t="s">
        <v>24</v>
      </c>
      <c r="Z4" s="25" t="s">
        <v>34</v>
      </c>
      <c r="AA4" s="25"/>
      <c r="AB4" s="25"/>
      <c r="AC4" s="25" t="s">
        <v>32</v>
      </c>
      <c r="AD4" s="25" t="s">
        <v>25</v>
      </c>
      <c r="AE4" s="25" t="s">
        <v>136</v>
      </c>
      <c r="AF4" s="25" t="s">
        <v>12</v>
      </c>
      <c r="AG4" s="25" t="s">
        <v>37</v>
      </c>
      <c r="AH4" s="25" t="s">
        <v>38</v>
      </c>
      <c r="AI4" s="25" t="s">
        <v>29</v>
      </c>
      <c r="AJ4" s="25" t="s">
        <v>30</v>
      </c>
      <c r="AK4" s="25" t="s">
        <v>33</v>
      </c>
      <c r="AL4" s="25" t="s">
        <v>31</v>
      </c>
      <c r="AM4" s="25" t="s">
        <v>39</v>
      </c>
      <c r="AN4" s="70" t="s">
        <v>6</v>
      </c>
      <c r="AO4" s="70" t="s">
        <v>1</v>
      </c>
      <c r="AP4" s="14" t="s">
        <v>102</v>
      </c>
      <c r="AQ4" s="128" t="s">
        <v>72</v>
      </c>
      <c r="AR4" s="128" t="s">
        <v>103</v>
      </c>
      <c r="AS4" s="128" t="s">
        <v>73</v>
      </c>
      <c r="AT4" s="128" t="s">
        <v>72</v>
      </c>
      <c r="AU4" s="128" t="s">
        <v>104</v>
      </c>
      <c r="AV4" s="128" t="s">
        <v>73</v>
      </c>
      <c r="AW4" s="128" t="s">
        <v>72</v>
      </c>
      <c r="AX4" s="128" t="s">
        <v>103</v>
      </c>
      <c r="AY4" s="128" t="s">
        <v>73</v>
      </c>
      <c r="AZ4" s="128" t="s">
        <v>72</v>
      </c>
      <c r="BA4" s="128" t="s">
        <v>104</v>
      </c>
      <c r="BB4" s="128" t="s">
        <v>73</v>
      </c>
    </row>
    <row r="5" spans="1:235" x14ac:dyDescent="0.25">
      <c r="B5" s="137">
        <v>44104</v>
      </c>
      <c r="C5" s="130">
        <v>991</v>
      </c>
      <c r="D5" s="22">
        <f>(TRUNC((C5/10),0))</f>
        <v>99</v>
      </c>
      <c r="E5" s="22">
        <f>(ROUND((C5/10)-D5,1))</f>
        <v>0.1</v>
      </c>
      <c r="F5" s="130">
        <v>991</v>
      </c>
      <c r="G5" s="22">
        <f>(TRUNC((F5/10),0))</f>
        <v>99</v>
      </c>
      <c r="H5" s="22">
        <f>(ROUND((F5/10)-G5,1))</f>
        <v>0.1</v>
      </c>
      <c r="I5" s="2">
        <f>VLOOKUP(D5,'Arqueação Tanque'!$B$4:$C$480,2,0)</f>
        <v>71.457999999999998</v>
      </c>
      <c r="J5" s="2">
        <f>IF(D5&lt;'Arqueação Tanque'!$E$4,VLOOKUP(E5,'Arqueação Tanque'!$F$4:$G$13,2,0),IF('Fechamento fiscal'!D5&lt;'Arqueação Tanque'!$E$15,VLOOKUP(E5,'Arqueação Tanque'!$F$15:$G$24,2,0),IF('Fechamento fiscal'!D5&lt;'Arqueação Tanque'!$E$26,VLOOKUP(E5,'Arqueação Tanque'!$F$26:$G$35,2,0),IF('Fechamento fiscal'!D5&lt;'Arqueação Tanque'!$E$37,VLOOKUP(E5,'Arqueação Tanque'!$F$37:$G$46,2,0)))))</f>
        <v>6.5000000000000002E-2</v>
      </c>
      <c r="K5" s="2">
        <f>VLOOKUP(G5,'Arqueação Tanque'!$B$4:$C$480,2,0)</f>
        <v>71.457999999999998</v>
      </c>
      <c r="L5" s="2">
        <f>IF(G5&lt;'Arqueação Tanque'!$E$4,VLOOKUP(H5,'Arqueação Tanque'!$F$4:$G$13,2,0),IF('Fechamento fiscal'!G5&lt;'Arqueação Tanque'!$E$15,VLOOKUP(H5,'Arqueação Tanque'!$F$15:$G$24,2,0),IF('Fechamento fiscal'!G5&lt;'Arqueação Tanque'!$E$26,VLOOKUP(H5,'Arqueação Tanque'!$F$26:$G$35,2,0),IF('Fechamento fiscal'!G5&lt;'Arqueação Tanque'!$E$37,VLOOKUP(H5,'Arqueação Tanque'!$F$37:$G$46,2,0)))))</f>
        <v>6.5000000000000002E-2</v>
      </c>
      <c r="M5" s="101">
        <f>I5+J5</f>
        <v>71.522999999999996</v>
      </c>
      <c r="N5" s="101">
        <f>K5+L5</f>
        <v>71.522999999999996</v>
      </c>
      <c r="O5" s="24">
        <f>M5-N5</f>
        <v>0</v>
      </c>
      <c r="P5" s="29">
        <f t="shared" ref="P5:P36" si="0">(M5-O5)*Y5</f>
        <v>71.528679186983609</v>
      </c>
      <c r="Q5" s="5">
        <v>68</v>
      </c>
      <c r="R5" s="130">
        <v>23.7</v>
      </c>
      <c r="S5" s="130">
        <v>22.56</v>
      </c>
      <c r="T5" s="130">
        <v>23</v>
      </c>
      <c r="U5" s="24">
        <f>IF(AC5&lt;&gt;"",ROUND(141.5/(AC5+131.5),3),"")</f>
        <v>0.88300000000000001</v>
      </c>
      <c r="V5" s="5">
        <f t="shared" ref="V5:V36" si="1">1.8*R5+32</f>
        <v>74.66</v>
      </c>
      <c r="W5" s="5">
        <f t="shared" ref="W5:W36" si="2">1.8*S5+32</f>
        <v>72.608000000000004</v>
      </c>
      <c r="X5" s="5">
        <f>((7*V5)+W5)/8</f>
        <v>74.403500000000008</v>
      </c>
      <c r="Y5" s="39">
        <f>1+2*'Arqueação Tanque'!$K$4*(X5-Q5)+('Arqueação Tanque'!$K$4^2)*(X5-Q5)</f>
        <v>1.0000794036461504</v>
      </c>
      <c r="Z5" s="134">
        <v>30</v>
      </c>
      <c r="AA5" s="5">
        <v>0.5</v>
      </c>
      <c r="AB5" s="27">
        <f>CEILING(Z5,AA5)</f>
        <v>30</v>
      </c>
      <c r="AC5" s="27">
        <f t="shared" ref="AC5:AC36" si="3">Z5+(60-(T5*1.8+32))/10</f>
        <v>28.66</v>
      </c>
      <c r="AD5" s="49">
        <f>ROUND(AC5,)</f>
        <v>29</v>
      </c>
      <c r="AE5" s="48">
        <f>IF(T5="","",IF(T5&lt;25,25,_xlfn.FLOOR.MATH(T5,0.5,)))</f>
        <v>25</v>
      </c>
      <c r="AF5" s="48">
        <f t="shared" ref="AF5:AF36" si="4">IF(R5="","",IF(R5&lt;25,25,_xlfn.FLOOR.MATH(R5,0.5)))</f>
        <v>25</v>
      </c>
      <c r="AG5" s="27">
        <f>IFERROR(IF(Z5&lt;57,ROUND(IF(AE5="","",DGET('Banco de dados'!$D$3:$F$6293,$AG$4,'Densidade corrigida'!C2:D3)),3),""),"")</f>
        <v>0.88600000000000001</v>
      </c>
      <c r="AH5" s="27">
        <f>IF(AD5&lt;55,DGET('Banco de dados'!$G$3:$I$9744,$AH$4,FCV!C2:D3),DGET('Banco de dados'!$L$3:$N$499,$AH$4,FCV!B2:C3))</f>
        <v>0.99629999999999996</v>
      </c>
      <c r="AI5" s="27">
        <f t="shared" ref="AI5:AI36" si="5">P5*AH5</f>
        <v>71.264023073991766</v>
      </c>
      <c r="AJ5" s="135">
        <v>0.01</v>
      </c>
      <c r="AK5" s="34">
        <f>AI5*(AJ5)</f>
        <v>0.71264023073991767</v>
      </c>
      <c r="AL5" s="29">
        <f>AI5-AK5</f>
        <v>70.551382843251844</v>
      </c>
      <c r="AM5" s="29">
        <f>SUMIF(Carregamento!$C$5:$C$36,'Fechamento fiscal'!B5,Carregamento!$AT$5:$AT$36)</f>
        <v>0</v>
      </c>
      <c r="AN5" s="13"/>
      <c r="AO5" s="13"/>
      <c r="AP5" s="155"/>
      <c r="AQ5" s="156"/>
      <c r="AR5" s="157"/>
      <c r="AS5" s="156"/>
      <c r="AT5" s="156"/>
      <c r="AU5" s="157"/>
      <c r="AV5" s="156"/>
      <c r="AW5" s="138" t="s">
        <v>108</v>
      </c>
      <c r="AX5" s="139" t="s">
        <v>109</v>
      </c>
      <c r="AY5" s="138"/>
      <c r="AZ5" s="138" t="s">
        <v>108</v>
      </c>
      <c r="BA5" s="139" t="s">
        <v>109</v>
      </c>
      <c r="BB5" s="138"/>
      <c r="BD5" t="s">
        <v>5</v>
      </c>
    </row>
    <row r="6" spans="1:235" s="44" customFormat="1" x14ac:dyDescent="0.25">
      <c r="A6"/>
      <c r="B6" s="137">
        <v>44105</v>
      </c>
      <c r="C6" s="130">
        <v>1225</v>
      </c>
      <c r="D6" s="22">
        <f>(TRUNC((C6/10),0))</f>
        <v>122</v>
      </c>
      <c r="E6" s="22">
        <f>(ROUND((C6/10)-D6,1))</f>
        <v>0.5</v>
      </c>
      <c r="F6" s="130">
        <v>1225</v>
      </c>
      <c r="G6" s="22">
        <f t="shared" ref="G6:G36" si="6">(TRUNC((F6/10),0))</f>
        <v>122</v>
      </c>
      <c r="H6" s="22">
        <f t="shared" ref="H6:H36" si="7">(ROUND((F6/10)-G6,1))</f>
        <v>0.5</v>
      </c>
      <c r="I6" s="2">
        <f>VLOOKUP(D6,'Arqueação Tanque'!$B$4:$C$480,2,0)</f>
        <v>86.593000000000004</v>
      </c>
      <c r="J6" s="2">
        <f>IF(D6&lt;'Arqueação Tanque'!$E$4,VLOOKUP(E6,'Arqueação Tanque'!$F$4:$G$13,2,0),IF('Fechamento fiscal'!D6&lt;'Arqueação Tanque'!$E$15,VLOOKUP(E6,'Arqueação Tanque'!$F$15:$G$24,2,0),IF('Fechamento fiscal'!D6&lt;'Arqueação Tanque'!$E$26,VLOOKUP(E6,'Arqueação Tanque'!$F$26:$G$35,2,0),IF('Fechamento fiscal'!D6&lt;'Arqueação Tanque'!$E$37,VLOOKUP(E6,'Arqueação Tanque'!$F$37:$G$46,2,0)))))</f>
        <v>0.32900000000000001</v>
      </c>
      <c r="K6" s="2">
        <f>VLOOKUP(G6,'Arqueação Tanque'!$B$4:$C$480,2,0)</f>
        <v>86.593000000000004</v>
      </c>
      <c r="L6" s="2">
        <f>IF(G6&lt;'Arqueação Tanque'!$E$4,VLOOKUP(H6,'Arqueação Tanque'!$F$4:$G$13,2,0),IF('Fechamento fiscal'!G6&lt;'Arqueação Tanque'!$E$15,VLOOKUP(H6,'Arqueação Tanque'!$F$15:$G$24,2,0),IF('Fechamento fiscal'!G6&lt;'Arqueação Tanque'!$E$26,VLOOKUP(H6,'Arqueação Tanque'!$F$26:$G$35,2,0),IF('Fechamento fiscal'!G6&lt;'Arqueação Tanque'!$E$37,VLOOKUP(H6,'Arqueação Tanque'!$F$37:$G$46,2,0)))))</f>
        <v>0.32900000000000001</v>
      </c>
      <c r="M6" s="101">
        <f>I6+J6</f>
        <v>86.921999999999997</v>
      </c>
      <c r="N6" s="101">
        <f t="shared" ref="N6:N35" si="8">K6+L6</f>
        <v>86.921999999999997</v>
      </c>
      <c r="O6" s="24">
        <f t="shared" ref="O6:O35" si="9">M6-N6</f>
        <v>0</v>
      </c>
      <c r="P6" s="29">
        <f t="shared" si="0"/>
        <v>86.931644747251212</v>
      </c>
      <c r="Q6" s="5">
        <v>68</v>
      </c>
      <c r="R6" s="130">
        <v>25.12</v>
      </c>
      <c r="S6" s="130">
        <v>23.93</v>
      </c>
      <c r="T6" s="130">
        <v>23</v>
      </c>
      <c r="U6" s="24">
        <f t="shared" ref="U6:U35" si="10">IF(AC6&lt;&gt;"",ROUND(141.5/(AC6+131.5),3),"")</f>
        <v>0.88300000000000001</v>
      </c>
      <c r="V6" s="5">
        <f t="shared" si="1"/>
        <v>77.216000000000008</v>
      </c>
      <c r="W6" s="5">
        <f t="shared" si="2"/>
        <v>75.073999999999998</v>
      </c>
      <c r="X6" s="5">
        <f t="shared" ref="X6:X35" si="11">((7*V6)+W6)/8</f>
        <v>76.948250000000002</v>
      </c>
      <c r="Y6" s="39">
        <f>1+2*'Arqueação Tanque'!$K$4*(X6-Q6)+('Arqueação Tanque'!$K$4^2)*(X6-Q6)</f>
        <v>1.0001109586439707</v>
      </c>
      <c r="Z6" s="134">
        <v>30</v>
      </c>
      <c r="AA6" s="5">
        <v>0.5</v>
      </c>
      <c r="AB6" s="27">
        <f>CEILING(Z6,AA6)</f>
        <v>30</v>
      </c>
      <c r="AC6" s="27">
        <f t="shared" si="3"/>
        <v>28.66</v>
      </c>
      <c r="AD6" s="49">
        <f t="shared" ref="AD6:AD35" si="12">ROUND(AC6,)</f>
        <v>29</v>
      </c>
      <c r="AE6" s="48">
        <f>IF(T6="","",IF(T6&lt;25,25,_xlfn.FLOOR.MATH(T6,0.5)))</f>
        <v>25</v>
      </c>
      <c r="AF6" s="48">
        <f t="shared" si="4"/>
        <v>25</v>
      </c>
      <c r="AG6" s="27">
        <f>IFERROR(IF(Z6&lt;57,ROUND(IF(AE6="","",DGET('Banco de dados'!$D$3:$F$6293,$AG$4,'Densidade corrigida'!C4:D5)),3),""),"")</f>
        <v>0.88600000000000001</v>
      </c>
      <c r="AH6" s="27">
        <f>IF(AD6&lt;55,DGET('Banco de dados'!$G$3:$I$9744,$AH$4,FCV!C4:D5),DGET('Banco de dados'!$L$3:$N$499,$AH$4,FCV!B4:C5))</f>
        <v>0.99629999999999996</v>
      </c>
      <c r="AI6" s="27">
        <f t="shared" si="5"/>
        <v>86.609997661686378</v>
      </c>
      <c r="AJ6" s="135">
        <v>0.01</v>
      </c>
      <c r="AK6" s="34">
        <f t="shared" ref="AK6:AK35" si="13">AI6*(AJ6)</f>
        <v>0.86609997661686378</v>
      </c>
      <c r="AL6" s="29">
        <f t="shared" ref="AL6:AL36" si="14">AI6-AK6</f>
        <v>85.743897685069513</v>
      </c>
      <c r="AM6" s="29">
        <f>SUMIF(Carregamento!$C$5:$C$36,'Fechamento fiscal'!B6,Carregamento!$AT$5:$AT$36)</f>
        <v>0</v>
      </c>
      <c r="AN6" s="13">
        <f>IFERROR((AL6-AL5)+AM6,"")</f>
        <v>15.192514841817669</v>
      </c>
      <c r="AO6" s="13">
        <f>IFERROR(AN6*6.28981,"")</f>
        <v>95.558031777213188</v>
      </c>
      <c r="AP6" s="155"/>
      <c r="AQ6" s="156"/>
      <c r="AR6" s="157"/>
      <c r="AS6" s="156"/>
      <c r="AT6" s="156"/>
      <c r="AU6" s="157"/>
      <c r="AV6" s="156"/>
      <c r="AW6" s="138" t="s">
        <v>108</v>
      </c>
      <c r="AX6" s="139" t="s">
        <v>109</v>
      </c>
      <c r="AY6" s="138"/>
      <c r="AZ6" s="138" t="s">
        <v>108</v>
      </c>
      <c r="BA6" s="139" t="s">
        <v>109</v>
      </c>
      <c r="BB6" s="138"/>
      <c r="BC6"/>
      <c r="BD6" t="s">
        <v>4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</row>
    <row r="7" spans="1:235" x14ac:dyDescent="0.25">
      <c r="B7" s="137">
        <v>44106</v>
      </c>
      <c r="C7" s="130">
        <v>1535</v>
      </c>
      <c r="D7" s="22">
        <f t="shared" ref="D7:D36" si="15">(TRUNC((C7/10),0))</f>
        <v>153</v>
      </c>
      <c r="E7" s="22">
        <f t="shared" ref="E7:E36" si="16">(ROUND((C7/10)-D7,1))</f>
        <v>0.5</v>
      </c>
      <c r="F7" s="130">
        <v>1535</v>
      </c>
      <c r="G7" s="22">
        <f t="shared" si="6"/>
        <v>153</v>
      </c>
      <c r="H7" s="22">
        <f t="shared" si="7"/>
        <v>0.5</v>
      </c>
      <c r="I7" s="2">
        <f>VLOOKUP(D7,'Arqueação Tanque'!$B$4:$C$480,2,0)</f>
        <v>106.992</v>
      </c>
      <c r="J7" s="2">
        <f>IF(D7&lt;'Arqueação Tanque'!$E$4,VLOOKUP(E7,'Arqueação Tanque'!$F$4:$G$13,2,0),IF('Fechamento fiscal'!D7&lt;'Arqueação Tanque'!$E$15,VLOOKUP(E7,'Arqueação Tanque'!$F$15:$G$24,2,0),IF('Fechamento fiscal'!D7&lt;'Arqueação Tanque'!$E$26,VLOOKUP(E7,'Arqueação Tanque'!$F$26:$G$35,2,0),IF('Fechamento fiscal'!D7&lt;'Arqueação Tanque'!$E$37,VLOOKUP(E7,'Arqueação Tanque'!$F$37:$G$46,2,0)))))</f>
        <v>0.32900000000000001</v>
      </c>
      <c r="K7" s="2">
        <f>VLOOKUP(G7,'Arqueação Tanque'!$B$4:$C$480,2,0)</f>
        <v>106.992</v>
      </c>
      <c r="L7" s="2">
        <f>IF(G7&lt;'Arqueação Tanque'!$E$4,VLOOKUP(H7,'Arqueação Tanque'!$F$4:$G$13,2,0),IF('Fechamento fiscal'!G7&lt;'Arqueação Tanque'!$E$15,VLOOKUP(H7,'Arqueação Tanque'!$F$15:$G$24,2,0),IF('Fechamento fiscal'!G7&lt;'Arqueação Tanque'!$E$26,VLOOKUP(H7,'Arqueação Tanque'!$F$26:$G$35,2,0),IF('Fechamento fiscal'!G7&lt;'Arqueação Tanque'!$E$37,VLOOKUP(H7,'Arqueação Tanque'!$F$37:$G$46,2,0)))))</f>
        <v>0.32900000000000001</v>
      </c>
      <c r="M7" s="101">
        <f t="shared" ref="M7:M35" si="17">I7+J7</f>
        <v>107.321</v>
      </c>
      <c r="N7" s="101">
        <f t="shared" si="8"/>
        <v>107.321</v>
      </c>
      <c r="O7" s="24">
        <f t="shared" si="9"/>
        <v>0</v>
      </c>
      <c r="P7" s="29">
        <f t="shared" si="0"/>
        <v>107.34910117873488</v>
      </c>
      <c r="Q7" s="5">
        <v>68</v>
      </c>
      <c r="R7" s="130">
        <v>32.880000000000003</v>
      </c>
      <c r="S7" s="130">
        <v>23.69</v>
      </c>
      <c r="T7" s="130">
        <v>23</v>
      </c>
      <c r="U7" s="24">
        <f t="shared" si="10"/>
        <v>0.88300000000000001</v>
      </c>
      <c r="V7" s="5">
        <f t="shared" si="1"/>
        <v>91.183999999999997</v>
      </c>
      <c r="W7" s="5">
        <f t="shared" si="2"/>
        <v>74.641999999999996</v>
      </c>
      <c r="X7" s="5">
        <f t="shared" si="11"/>
        <v>89.116250000000008</v>
      </c>
      <c r="Y7" s="39">
        <f>1+2*'Arqueação Tanque'!$K$4*(X7-Q7)+('Arqueação Tanque'!$K$4^2)*(X7-Q7)</f>
        <v>1.0002618423117087</v>
      </c>
      <c r="Z7" s="134">
        <v>30</v>
      </c>
      <c r="AA7" s="5">
        <v>0.5</v>
      </c>
      <c r="AB7" s="27">
        <f t="shared" ref="AB7:AB35" si="18">CEILING(Z7,AA7)</f>
        <v>30</v>
      </c>
      <c r="AC7" s="27">
        <f t="shared" si="3"/>
        <v>28.66</v>
      </c>
      <c r="AD7" s="49">
        <f t="shared" si="12"/>
        <v>29</v>
      </c>
      <c r="AE7" s="48">
        <f t="shared" ref="AE7:AE36" si="19">IF(T7="","",IF(T7&lt;25,25,_xlfn.FLOOR.MATH(T7,0.5)))</f>
        <v>25</v>
      </c>
      <c r="AF7" s="48">
        <f t="shared" si="4"/>
        <v>32.5</v>
      </c>
      <c r="AG7" s="27">
        <f>IFERROR(IF(Z7&lt;57,ROUND(IF(T7="","",DGET('Banco de dados'!$D$3:$F$6293,$AG$4,'Densidade corrigida'!C6:D7)),3),""),"")</f>
        <v>0.88600000000000001</v>
      </c>
      <c r="AH7" s="27">
        <f>IF(AD7&lt;55,DGET('Banco de dados'!$G$3:$I$9744,$AH$4,FCV!C6:D7),DGET('Banco de dados'!$L$3:$N$499,$AH$4,FCV!B6:C7))</f>
        <v>0.99070000000000003</v>
      </c>
      <c r="AI7" s="27">
        <f t="shared" si="5"/>
        <v>106.35075453777266</v>
      </c>
      <c r="AJ7" s="135">
        <v>0.01</v>
      </c>
      <c r="AK7" s="34">
        <f t="shared" si="13"/>
        <v>1.0635075453777265</v>
      </c>
      <c r="AL7" s="29">
        <f t="shared" si="14"/>
        <v>105.28724699239493</v>
      </c>
      <c r="AM7" s="29">
        <f>SUMIF(Carregamento!$C$5:$C$36,'Fechamento fiscal'!B7,Carregamento!$AT$5:$AT$36)</f>
        <v>0</v>
      </c>
      <c r="AN7" s="13">
        <f t="shared" ref="AN7:AN36" si="20">IFERROR((AL7-AL6)+AM7,"")</f>
        <v>19.543349307325414</v>
      </c>
      <c r="AO7" s="13">
        <f t="shared" ref="AO7:AO35" si="21">IFERROR(AN7*6.28981,"")</f>
        <v>122.92395390670846</v>
      </c>
      <c r="AP7" s="155"/>
      <c r="AQ7" s="156"/>
      <c r="AR7" s="157"/>
      <c r="AS7" s="156"/>
      <c r="AT7" s="156"/>
      <c r="AU7" s="157"/>
      <c r="AV7" s="156"/>
      <c r="AW7" s="138" t="s">
        <v>108</v>
      </c>
      <c r="AX7" s="139" t="s">
        <v>109</v>
      </c>
      <c r="AY7" s="138"/>
      <c r="AZ7" s="138" t="s">
        <v>108</v>
      </c>
      <c r="BA7" s="139" t="s">
        <v>109</v>
      </c>
      <c r="BB7" s="138"/>
    </row>
    <row r="8" spans="1:235" x14ac:dyDescent="0.25">
      <c r="B8" s="137">
        <v>44107</v>
      </c>
      <c r="C8" s="130">
        <v>1781</v>
      </c>
      <c r="D8" s="22">
        <f t="shared" si="15"/>
        <v>178</v>
      </c>
      <c r="E8" s="22">
        <f t="shared" si="16"/>
        <v>0.1</v>
      </c>
      <c r="F8" s="130">
        <v>1781</v>
      </c>
      <c r="G8" s="22">
        <f t="shared" si="6"/>
        <v>178</v>
      </c>
      <c r="H8" s="22">
        <f t="shared" si="7"/>
        <v>0.1</v>
      </c>
      <c r="I8" s="2">
        <f>VLOOKUP(D8,'Arqueação Tanque'!$B$4:$C$480,2,0)</f>
        <v>123.443</v>
      </c>
      <c r="J8" s="2">
        <f>IF(D8&lt;'Arqueação Tanque'!$E$4,VLOOKUP(E8,'Arqueação Tanque'!$F$4:$G$13,2,0),IF('Fechamento fiscal'!D8&lt;'Arqueação Tanque'!$E$15,VLOOKUP(E8,'Arqueação Tanque'!$F$15:$G$24,2,0),IF('Fechamento fiscal'!D8&lt;'Arqueação Tanque'!$E$26,VLOOKUP(E8,'Arqueação Tanque'!$F$26:$G$35,2,0),IF('Fechamento fiscal'!D8&lt;'Arqueação Tanque'!$E$37,VLOOKUP(E8,'Arqueação Tanque'!$F$37:$G$46,2,0)))))</f>
        <v>6.5000000000000002E-2</v>
      </c>
      <c r="K8" s="2">
        <f>VLOOKUP(G8,'Arqueação Tanque'!$B$4:$C$480,2,0)</f>
        <v>123.443</v>
      </c>
      <c r="L8" s="2">
        <f>IF(G8&lt;'Arqueação Tanque'!$E$4,VLOOKUP(H8,'Arqueação Tanque'!$F$4:$G$13,2,0),IF('Fechamento fiscal'!G8&lt;'Arqueação Tanque'!$E$15,VLOOKUP(H8,'Arqueação Tanque'!$F$15:$G$24,2,0),IF('Fechamento fiscal'!G8&lt;'Arqueação Tanque'!$E$26,VLOOKUP(H8,'Arqueação Tanque'!$F$26:$G$35,2,0),IF('Fechamento fiscal'!G8&lt;'Arqueação Tanque'!$E$37,VLOOKUP(H8,'Arqueação Tanque'!$F$37:$G$46,2,0)))))</f>
        <v>6.5000000000000002E-2</v>
      </c>
      <c r="M8" s="101">
        <f t="shared" si="17"/>
        <v>123.508</v>
      </c>
      <c r="N8" s="101">
        <f t="shared" si="8"/>
        <v>123.508</v>
      </c>
      <c r="O8" s="24">
        <f t="shared" si="9"/>
        <v>0</v>
      </c>
      <c r="P8" s="29">
        <f t="shared" si="0"/>
        <v>123.53866147478386</v>
      </c>
      <c r="Q8" s="5">
        <v>68</v>
      </c>
      <c r="R8" s="130">
        <v>32.1</v>
      </c>
      <c r="S8" s="130">
        <v>24.28</v>
      </c>
      <c r="T8" s="130">
        <v>23</v>
      </c>
      <c r="U8" s="24">
        <f t="shared" si="10"/>
        <v>0.88300000000000001</v>
      </c>
      <c r="V8" s="5">
        <f t="shared" si="1"/>
        <v>89.78</v>
      </c>
      <c r="W8" s="5">
        <f t="shared" si="2"/>
        <v>75.704000000000008</v>
      </c>
      <c r="X8" s="5">
        <f t="shared" si="11"/>
        <v>88.020499999999998</v>
      </c>
      <c r="Y8" s="39">
        <f>1+2*'Arqueação Tanque'!$K$4*(X8-Q8)+('Arqueação Tanque'!$K$4^2)*(X8-Q8)</f>
        <v>1.0002482549695879</v>
      </c>
      <c r="Z8" s="134">
        <v>30</v>
      </c>
      <c r="AA8" s="5">
        <v>0.5</v>
      </c>
      <c r="AB8" s="27">
        <f t="shared" si="18"/>
        <v>30</v>
      </c>
      <c r="AC8" s="27">
        <f t="shared" si="3"/>
        <v>28.66</v>
      </c>
      <c r="AD8" s="49">
        <f t="shared" si="12"/>
        <v>29</v>
      </c>
      <c r="AE8" s="48">
        <f t="shared" si="19"/>
        <v>25</v>
      </c>
      <c r="AF8" s="48">
        <f t="shared" si="4"/>
        <v>32</v>
      </c>
      <c r="AG8" s="27">
        <f>IFERROR(IF(Z8&lt;57,ROUND(IF(T8="","",DGET('Banco de dados'!$D$3:$F$6293,$AG$4,'Densidade corrigida'!C8:D9)),3),""),"")</f>
        <v>0.88600000000000001</v>
      </c>
      <c r="AH8" s="27">
        <f>IF(AD8&lt;55,DGET('Banco de dados'!$G$3:$I$9744,$AH$4,FCV!C8:D9),DGET('Banco de dados'!$L$3:$N$499,$AH$4,FCV!B8:C9))</f>
        <v>0.99099999999999999</v>
      </c>
      <c r="AI8" s="27">
        <f t="shared" si="5"/>
        <v>122.42681352151081</v>
      </c>
      <c r="AJ8" s="135">
        <v>0.01</v>
      </c>
      <c r="AK8" s="34">
        <f t="shared" si="13"/>
        <v>1.2242681352151081</v>
      </c>
      <c r="AL8" s="29">
        <f t="shared" si="14"/>
        <v>121.2025453862957</v>
      </c>
      <c r="AM8" s="29">
        <f>SUMIF(Carregamento!$C$5:$C$36,'Fechamento fiscal'!B8,Carregamento!$AT$5:$AT$36)</f>
        <v>0</v>
      </c>
      <c r="AN8" s="13">
        <f t="shared" si="20"/>
        <v>15.91529839390077</v>
      </c>
      <c r="AO8" s="13">
        <f t="shared" si="21"/>
        <v>100.104202990941</v>
      </c>
      <c r="AP8" s="155"/>
      <c r="AQ8" s="156"/>
      <c r="AR8" s="157"/>
      <c r="AS8" s="156"/>
      <c r="AT8" s="156"/>
      <c r="AU8" s="157"/>
      <c r="AV8" s="156"/>
      <c r="AW8" s="138" t="s">
        <v>108</v>
      </c>
      <c r="AX8" s="139" t="s">
        <v>109</v>
      </c>
      <c r="AY8" s="138"/>
      <c r="AZ8" s="138" t="s">
        <v>108</v>
      </c>
      <c r="BA8" s="139" t="s">
        <v>109</v>
      </c>
      <c r="BB8" s="138"/>
    </row>
    <row r="9" spans="1:235" x14ac:dyDescent="0.25">
      <c r="B9" s="137">
        <v>44108</v>
      </c>
      <c r="C9" s="130">
        <v>2026</v>
      </c>
      <c r="D9" s="22">
        <f t="shared" si="15"/>
        <v>202</v>
      </c>
      <c r="E9" s="22">
        <f t="shared" si="16"/>
        <v>0.6</v>
      </c>
      <c r="F9" s="130">
        <v>2026</v>
      </c>
      <c r="G9" s="22">
        <f t="shared" si="6"/>
        <v>202</v>
      </c>
      <c r="H9" s="22">
        <f t="shared" si="7"/>
        <v>0.6</v>
      </c>
      <c r="I9" s="2">
        <f>VLOOKUP(D9,'Arqueação Tanque'!$B$4:$C$480,2,0)</f>
        <v>139.23699999999999</v>
      </c>
      <c r="J9" s="2">
        <f>IF(D9&lt;'Arqueação Tanque'!$E$4,VLOOKUP(E9,'Arqueação Tanque'!$F$4:$G$13,2,0),IF('Fechamento fiscal'!D9&lt;'Arqueação Tanque'!$E$15,VLOOKUP(E9,'Arqueação Tanque'!$F$15:$G$24,2,0),IF('Fechamento fiscal'!D9&lt;'Arqueação Tanque'!$E$26,VLOOKUP(E9,'Arqueação Tanque'!$F$26:$G$35,2,0),IF('Fechamento fiscal'!D9&lt;'Arqueação Tanque'!$E$37,VLOOKUP(E9,'Arqueação Tanque'!$F$37:$G$46,2,0)))))</f>
        <v>0.39400000000000002</v>
      </c>
      <c r="K9" s="2">
        <f>VLOOKUP(G9,'Arqueação Tanque'!$B$4:$C$480,2,0)</f>
        <v>139.23699999999999</v>
      </c>
      <c r="L9" s="2">
        <f>IF(G9&lt;'Arqueação Tanque'!$E$4,VLOOKUP(H9,'Arqueação Tanque'!$F$4:$G$13,2,0),IF('Fechamento fiscal'!G9&lt;'Arqueação Tanque'!$E$15,VLOOKUP(H9,'Arqueação Tanque'!$F$15:$G$24,2,0),IF('Fechamento fiscal'!G9&lt;'Arqueação Tanque'!$E$26,VLOOKUP(H9,'Arqueação Tanque'!$F$26:$G$35,2,0),IF('Fechamento fiscal'!G9&lt;'Arqueação Tanque'!$E$37,VLOOKUP(H9,'Arqueação Tanque'!$F$37:$G$46,2,0)))))</f>
        <v>0.39400000000000002</v>
      </c>
      <c r="M9" s="101">
        <f t="shared" si="17"/>
        <v>139.631</v>
      </c>
      <c r="N9" s="101">
        <f t="shared" si="8"/>
        <v>139.631</v>
      </c>
      <c r="O9" s="24">
        <f t="shared" si="9"/>
        <v>0</v>
      </c>
      <c r="P9" s="29">
        <f t="shared" si="0"/>
        <v>139.66144113245585</v>
      </c>
      <c r="Q9" s="5">
        <v>68</v>
      </c>
      <c r="R9" s="130">
        <v>30.43</v>
      </c>
      <c r="S9" s="130">
        <v>25.13</v>
      </c>
      <c r="T9" s="130">
        <v>23</v>
      </c>
      <c r="U9" s="24">
        <f t="shared" si="10"/>
        <v>0.88300000000000001</v>
      </c>
      <c r="V9" s="5">
        <f t="shared" si="1"/>
        <v>86.774000000000001</v>
      </c>
      <c r="W9" s="5">
        <f t="shared" si="2"/>
        <v>77.234000000000009</v>
      </c>
      <c r="X9" s="5">
        <f t="shared" si="11"/>
        <v>85.581500000000005</v>
      </c>
      <c r="Y9" s="39">
        <f>1+2*'Arqueação Tanque'!$K$4*(X9-Q9)+('Arqueação Tanque'!$K$4^2)*(X9-Q9)</f>
        <v>1.000218011275833</v>
      </c>
      <c r="Z9" s="134">
        <v>30</v>
      </c>
      <c r="AA9" s="5">
        <v>0.5</v>
      </c>
      <c r="AB9" s="27">
        <f t="shared" si="18"/>
        <v>30</v>
      </c>
      <c r="AC9" s="27">
        <f t="shared" si="3"/>
        <v>28.66</v>
      </c>
      <c r="AD9" s="49">
        <f t="shared" si="12"/>
        <v>29</v>
      </c>
      <c r="AE9" s="48">
        <f t="shared" si="19"/>
        <v>25</v>
      </c>
      <c r="AF9" s="48">
        <f t="shared" si="4"/>
        <v>30</v>
      </c>
      <c r="AG9" s="27">
        <f>IFERROR(IF(Z9&lt;57,ROUND(IF(T9="","",DGET('Banco de dados'!$D$3:$F$6293,$AG$4,'Densidade corrigida'!C10:D11)),3),""),"")</f>
        <v>0.88600000000000001</v>
      </c>
      <c r="AH9" s="27">
        <f>IF(AD9&lt;55,DGET('Banco de dados'!$G$3:$I$9744,$AH$4,FCV!C10:D11),DGET('Banco de dados'!$L$3:$N$499,$AH$4,FCV!B10:C11))</f>
        <v>0.99250000000000005</v>
      </c>
      <c r="AI9" s="27">
        <f t="shared" si="5"/>
        <v>138.61398032396244</v>
      </c>
      <c r="AJ9" s="135">
        <v>0.01</v>
      </c>
      <c r="AK9" s="34">
        <f t="shared" si="13"/>
        <v>1.3861398032396244</v>
      </c>
      <c r="AL9" s="29">
        <f t="shared" si="14"/>
        <v>137.22784052072282</v>
      </c>
      <c r="AM9" s="29">
        <f>SUMIF(Carregamento!$C$5:$C$36,'Fechamento fiscal'!B9,Carregamento!$AT$5:$AT$36)</f>
        <v>0</v>
      </c>
      <c r="AN9" s="13">
        <f t="shared" si="20"/>
        <v>16.025295134427125</v>
      </c>
      <c r="AO9" s="13">
        <f t="shared" si="21"/>
        <v>100.79606158947108</v>
      </c>
      <c r="AP9" s="155"/>
      <c r="AQ9" s="156"/>
      <c r="AR9" s="157"/>
      <c r="AS9" s="156"/>
      <c r="AT9" s="156"/>
      <c r="AU9" s="157"/>
      <c r="AV9" s="156"/>
      <c r="AW9" s="138" t="s">
        <v>108</v>
      </c>
      <c r="AX9" s="139" t="s">
        <v>109</v>
      </c>
      <c r="AY9" s="138"/>
      <c r="AZ9" s="138" t="s">
        <v>108</v>
      </c>
      <c r="BA9" s="139" t="s">
        <v>109</v>
      </c>
      <c r="BB9" s="138"/>
    </row>
    <row r="10" spans="1:235" x14ac:dyDescent="0.25">
      <c r="B10" s="137">
        <v>44109</v>
      </c>
      <c r="C10" s="130">
        <v>2212</v>
      </c>
      <c r="D10" s="22">
        <f t="shared" si="15"/>
        <v>221</v>
      </c>
      <c r="E10" s="22">
        <f t="shared" si="16"/>
        <v>0.2</v>
      </c>
      <c r="F10" s="130">
        <v>2212</v>
      </c>
      <c r="G10" s="22">
        <f t="shared" si="6"/>
        <v>221</v>
      </c>
      <c r="H10" s="22">
        <f t="shared" si="7"/>
        <v>0.2</v>
      </c>
      <c r="I10" s="2">
        <f>VLOOKUP(D10,'Arqueação Tanque'!$B$4:$C$480,2,0)</f>
        <v>151.74100000000001</v>
      </c>
      <c r="J10" s="2">
        <f>IF(D10&lt;'Arqueação Tanque'!$E$4,VLOOKUP(E10,'Arqueação Tanque'!$F$4:$G$13,2,0),IF('Fechamento fiscal'!D10&lt;'Arqueação Tanque'!$E$15,VLOOKUP(E10,'Arqueação Tanque'!$F$15:$G$24,2,0),IF('Fechamento fiscal'!D10&lt;'Arqueação Tanque'!$E$26,VLOOKUP(E10,'Arqueação Tanque'!$F$26:$G$35,2,0),IF('Fechamento fiscal'!D10&lt;'Arqueação Tanque'!$E$37,VLOOKUP(E10,'Arqueação Tanque'!$F$37:$G$46,2,0)))))</f>
        <v>0.13100000000000001</v>
      </c>
      <c r="K10" s="2">
        <f>VLOOKUP(G10,'Arqueação Tanque'!$B$4:$C$480,2,0)</f>
        <v>151.74100000000001</v>
      </c>
      <c r="L10" s="2">
        <f>IF(G10&lt;'Arqueação Tanque'!$E$4,VLOOKUP(H10,'Arqueação Tanque'!$F$4:$G$13,2,0),IF('Fechamento fiscal'!G10&lt;'Arqueação Tanque'!$E$15,VLOOKUP(H10,'Arqueação Tanque'!$F$15:$G$24,2,0),IF('Fechamento fiscal'!G10&lt;'Arqueação Tanque'!$E$26,VLOOKUP(H10,'Arqueação Tanque'!$F$26:$G$35,2,0),IF('Fechamento fiscal'!G10&lt;'Arqueação Tanque'!$E$37,VLOOKUP(H10,'Arqueação Tanque'!$F$37:$G$46,2,0)))))</f>
        <v>0.13100000000000001</v>
      </c>
      <c r="M10" s="101">
        <f t="shared" si="17"/>
        <v>151.87200000000001</v>
      </c>
      <c r="N10" s="101">
        <f t="shared" si="8"/>
        <v>151.87200000000001</v>
      </c>
      <c r="O10" s="24">
        <f t="shared" si="9"/>
        <v>0</v>
      </c>
      <c r="P10" s="29">
        <f t="shared" si="0"/>
        <v>151.90569031062844</v>
      </c>
      <c r="Q10" s="5">
        <v>68</v>
      </c>
      <c r="R10" s="130">
        <v>31</v>
      </c>
      <c r="S10" s="130">
        <v>22.51</v>
      </c>
      <c r="T10" s="130">
        <v>23</v>
      </c>
      <c r="U10" s="24">
        <f t="shared" si="10"/>
        <v>0.88300000000000001</v>
      </c>
      <c r="V10" s="5">
        <f t="shared" si="1"/>
        <v>87.800000000000011</v>
      </c>
      <c r="W10" s="5">
        <f t="shared" si="2"/>
        <v>72.518000000000001</v>
      </c>
      <c r="X10" s="5">
        <f t="shared" si="11"/>
        <v>85.889750000000021</v>
      </c>
      <c r="Y10" s="39">
        <f>1+2*'Arqueação Tanque'!$K$4*(X10-Q10)+('Arqueação Tanque'!$K$4^2)*(X10-Q10)</f>
        <v>1.000221833587682</v>
      </c>
      <c r="Z10" s="134">
        <v>30</v>
      </c>
      <c r="AA10" s="5">
        <v>0.5</v>
      </c>
      <c r="AB10" s="27">
        <f t="shared" si="18"/>
        <v>30</v>
      </c>
      <c r="AC10" s="27">
        <f t="shared" si="3"/>
        <v>28.66</v>
      </c>
      <c r="AD10" s="49">
        <f t="shared" si="12"/>
        <v>29</v>
      </c>
      <c r="AE10" s="48">
        <f t="shared" si="19"/>
        <v>25</v>
      </c>
      <c r="AF10" s="48">
        <f t="shared" si="4"/>
        <v>31</v>
      </c>
      <c r="AG10" s="27">
        <f>IFERROR(IF(Z10&lt;57,ROUND(IF(T10="","",DGET('Banco de dados'!$D$3:$F$6293,$AG$4,'Densidade corrigida'!C12:D13)),3),""),"")</f>
        <v>0.88600000000000001</v>
      </c>
      <c r="AH10" s="27">
        <f>IF(AD10&lt;55,DGET('Banco de dados'!$G$3:$I$9744,$AH$4,FCV!C12:D13),DGET('Banco de dados'!$L$3:$N$499,$AH$4,FCV!B12:C13))</f>
        <v>0.99180000000000001</v>
      </c>
      <c r="AI10" s="27">
        <f t="shared" si="5"/>
        <v>150.6600636500813</v>
      </c>
      <c r="AJ10" s="135">
        <v>0.01</v>
      </c>
      <c r="AK10" s="34">
        <f t="shared" si="13"/>
        <v>1.5066006365008131</v>
      </c>
      <c r="AL10" s="29">
        <f t="shared" si="14"/>
        <v>149.15346301358048</v>
      </c>
      <c r="AM10" s="29">
        <f>SUMIF(Carregamento!$C$5:$C$36,'Fechamento fiscal'!B10,Carregamento!$AT$5:$AT$36)</f>
        <v>0</v>
      </c>
      <c r="AN10" s="13">
        <f t="shared" si="20"/>
        <v>11.925622492857656</v>
      </c>
      <c r="AO10" s="13">
        <f t="shared" si="21"/>
        <v>75.009899611801018</v>
      </c>
      <c r="AP10" s="155"/>
      <c r="AQ10" s="156"/>
      <c r="AR10" s="157"/>
      <c r="AS10" s="156"/>
      <c r="AT10" s="156"/>
      <c r="AU10" s="157"/>
      <c r="AV10" s="156"/>
      <c r="AW10" s="138" t="s">
        <v>108</v>
      </c>
      <c r="AX10" s="139" t="s">
        <v>109</v>
      </c>
      <c r="AY10" s="138"/>
      <c r="AZ10" s="138" t="s">
        <v>108</v>
      </c>
      <c r="BA10" s="139" t="s">
        <v>109</v>
      </c>
      <c r="BB10" s="138"/>
    </row>
    <row r="11" spans="1:235" x14ac:dyDescent="0.25">
      <c r="B11" s="137">
        <v>44110</v>
      </c>
      <c r="C11" s="130">
        <v>2407</v>
      </c>
      <c r="D11" s="22">
        <f t="shared" si="15"/>
        <v>240</v>
      </c>
      <c r="E11" s="22">
        <f t="shared" si="16"/>
        <v>0.7</v>
      </c>
      <c r="F11" s="130">
        <v>2407</v>
      </c>
      <c r="G11" s="22">
        <f t="shared" si="6"/>
        <v>240</v>
      </c>
      <c r="H11" s="22">
        <f t="shared" si="7"/>
        <v>0.7</v>
      </c>
      <c r="I11" s="2">
        <f>VLOOKUP(D11,'Arqueação Tanque'!$B$4:$C$480,2,0)</f>
        <v>164.245</v>
      </c>
      <c r="J11" s="2">
        <f>IF(D11&lt;'Arqueação Tanque'!$E$4,VLOOKUP(E11,'Arqueação Tanque'!$F$4:$G$13,2,0),IF('Fechamento fiscal'!D11&lt;'Arqueação Tanque'!$E$15,VLOOKUP(E11,'Arqueação Tanque'!$F$15:$G$24,2,0),IF('Fechamento fiscal'!D11&lt;'Arqueação Tanque'!$E$26,VLOOKUP(E11,'Arqueação Tanque'!$F$26:$G$35,2,0),IF('Fechamento fiscal'!D11&lt;'Arqueação Tanque'!$E$37,VLOOKUP(E11,'Arqueação Tanque'!$F$37:$G$46,2,0)))))</f>
        <v>0.46</v>
      </c>
      <c r="K11" s="2">
        <f>VLOOKUP(G11,'Arqueação Tanque'!$B$4:$C$480,2,0)</f>
        <v>164.245</v>
      </c>
      <c r="L11" s="2">
        <f>IF(G11&lt;'Arqueação Tanque'!$E$4,VLOOKUP(H11,'Arqueação Tanque'!$F$4:$G$13,2,0),IF('Fechamento fiscal'!G11&lt;'Arqueação Tanque'!$E$15,VLOOKUP(H11,'Arqueação Tanque'!$F$15:$G$24,2,0),IF('Fechamento fiscal'!G11&lt;'Arqueação Tanque'!$E$26,VLOOKUP(H11,'Arqueação Tanque'!$F$26:$G$35,2,0),IF('Fechamento fiscal'!G11&lt;'Arqueação Tanque'!$E$37,VLOOKUP(H11,'Arqueação Tanque'!$F$37:$G$46,2,0)))))</f>
        <v>0.46</v>
      </c>
      <c r="M11" s="101">
        <f t="shared" si="17"/>
        <v>164.70500000000001</v>
      </c>
      <c r="N11" s="101">
        <f t="shared" si="8"/>
        <v>164.70500000000001</v>
      </c>
      <c r="O11" s="24">
        <f t="shared" si="9"/>
        <v>0</v>
      </c>
      <c r="P11" s="29">
        <f t="shared" si="0"/>
        <v>164.74269051727924</v>
      </c>
      <c r="Q11" s="5">
        <v>68</v>
      </c>
      <c r="R11" s="130">
        <v>31.08</v>
      </c>
      <c r="S11" s="130">
        <v>24.46</v>
      </c>
      <c r="T11" s="130">
        <v>23</v>
      </c>
      <c r="U11" s="24">
        <f t="shared" si="10"/>
        <v>0.88300000000000001</v>
      </c>
      <c r="V11" s="5">
        <f t="shared" si="1"/>
        <v>87.943999999999988</v>
      </c>
      <c r="W11" s="5">
        <f t="shared" si="2"/>
        <v>76.028000000000006</v>
      </c>
      <c r="X11" s="5">
        <f t="shared" si="11"/>
        <v>86.454499999999996</v>
      </c>
      <c r="Y11" s="39">
        <f>1+2*'Arqueação Tanque'!$K$4*(X11-Q11)+('Arqueação Tanque'!$K$4^2)*(X11-Q11)</f>
        <v>1.000228836509391</v>
      </c>
      <c r="Z11" s="134">
        <v>30</v>
      </c>
      <c r="AA11" s="5">
        <v>0.5</v>
      </c>
      <c r="AB11" s="27">
        <f t="shared" si="18"/>
        <v>30</v>
      </c>
      <c r="AC11" s="27">
        <f t="shared" si="3"/>
        <v>28.66</v>
      </c>
      <c r="AD11" s="49">
        <f t="shared" si="12"/>
        <v>29</v>
      </c>
      <c r="AE11" s="48">
        <f t="shared" si="19"/>
        <v>25</v>
      </c>
      <c r="AF11" s="48">
        <f t="shared" si="4"/>
        <v>31</v>
      </c>
      <c r="AG11" s="27">
        <f>IFERROR(IF(Z11&lt;57,ROUND(IF(T11="","",DGET('Banco de dados'!$D$3:$F$6293,$AG$4,'Densidade corrigida'!C14:D15)),3),""),"")</f>
        <v>0.88600000000000001</v>
      </c>
      <c r="AH11" s="27">
        <f>IF(AD11&lt;55,DGET('Banco de dados'!$G$3:$I$9744,$AH$4,FCV!C14:D15),DGET('Banco de dados'!$L$3:$N$499,$AH$4,FCV!B14:C15))</f>
        <v>0.99180000000000001</v>
      </c>
      <c r="AI11" s="27">
        <f t="shared" si="5"/>
        <v>163.39180045503755</v>
      </c>
      <c r="AJ11" s="135">
        <v>0.01</v>
      </c>
      <c r="AK11" s="34">
        <f t="shared" si="13"/>
        <v>1.6339180045503756</v>
      </c>
      <c r="AL11" s="29">
        <f t="shared" si="14"/>
        <v>161.75788245048719</v>
      </c>
      <c r="AM11" s="29">
        <f>SUMIF(Carregamento!$C$5:$C$36,'Fechamento fiscal'!B11,Carregamento!$AT$5:$AT$36)</f>
        <v>0</v>
      </c>
      <c r="AN11" s="13">
        <f t="shared" si="20"/>
        <v>12.60441943690671</v>
      </c>
      <c r="AO11" s="13">
        <f t="shared" si="21"/>
        <v>79.279403418450201</v>
      </c>
      <c r="AP11" s="155"/>
      <c r="AQ11" s="156"/>
      <c r="AR11" s="157"/>
      <c r="AS11" s="156"/>
      <c r="AT11" s="156"/>
      <c r="AU11" s="157"/>
      <c r="AV11" s="156"/>
      <c r="AW11" s="138" t="s">
        <v>108</v>
      </c>
      <c r="AX11" s="139" t="s">
        <v>109</v>
      </c>
      <c r="AY11" s="138"/>
      <c r="AZ11" s="138" t="s">
        <v>108</v>
      </c>
      <c r="BA11" s="139" t="s">
        <v>109</v>
      </c>
      <c r="BB11" s="138"/>
    </row>
    <row r="12" spans="1:235" x14ac:dyDescent="0.25">
      <c r="B12" s="137">
        <v>44111</v>
      </c>
      <c r="C12" s="130">
        <v>2709</v>
      </c>
      <c r="D12" s="22">
        <f t="shared" si="15"/>
        <v>270</v>
      </c>
      <c r="E12" s="22">
        <f t="shared" si="16"/>
        <v>0.9</v>
      </c>
      <c r="F12" s="130">
        <v>2709</v>
      </c>
      <c r="G12" s="22">
        <f t="shared" si="6"/>
        <v>270</v>
      </c>
      <c r="H12" s="22">
        <f t="shared" si="7"/>
        <v>0.9</v>
      </c>
      <c r="I12" s="2">
        <f>VLOOKUP(D12,'Arqueação Tanque'!$B$4:$C$480,2,0)</f>
        <v>183.988</v>
      </c>
      <c r="J12" s="2">
        <f>IF(D12&lt;'Arqueação Tanque'!$E$4,VLOOKUP(E12,'Arqueação Tanque'!$F$4:$G$13,2,0),IF('Fechamento fiscal'!D12&lt;'Arqueação Tanque'!$E$15,VLOOKUP(E12,'Arqueação Tanque'!$F$15:$G$24,2,0),IF('Fechamento fiscal'!D12&lt;'Arqueação Tanque'!$E$26,VLOOKUP(E12,'Arqueação Tanque'!$F$26:$G$35,2,0),IF('Fechamento fiscal'!D12&lt;'Arqueação Tanque'!$E$37,VLOOKUP(E12,'Arqueação Tanque'!$F$37:$G$46,2,0)))))</f>
        <v>0.59199999999999997</v>
      </c>
      <c r="K12" s="2">
        <f>VLOOKUP(G12,'Arqueação Tanque'!$B$4:$C$480,2,0)</f>
        <v>183.988</v>
      </c>
      <c r="L12" s="2">
        <f>IF(G12&lt;'Arqueação Tanque'!$E$4,VLOOKUP(H12,'Arqueação Tanque'!$F$4:$G$13,2,0),IF('Fechamento fiscal'!G12&lt;'Arqueação Tanque'!$E$15,VLOOKUP(H12,'Arqueação Tanque'!$F$15:$G$24,2,0),IF('Fechamento fiscal'!G12&lt;'Arqueação Tanque'!$E$26,VLOOKUP(H12,'Arqueação Tanque'!$F$26:$G$35,2,0),IF('Fechamento fiscal'!G12&lt;'Arqueação Tanque'!$E$37,VLOOKUP(H12,'Arqueação Tanque'!$F$37:$G$46,2,0)))))</f>
        <v>0.59199999999999997</v>
      </c>
      <c r="M12" s="101">
        <f t="shared" si="17"/>
        <v>184.58</v>
      </c>
      <c r="N12" s="101">
        <f t="shared" si="8"/>
        <v>184.58</v>
      </c>
      <c r="O12" s="24">
        <f t="shared" si="9"/>
        <v>0</v>
      </c>
      <c r="P12" s="29">
        <f t="shared" si="0"/>
        <v>184.62153827038026</v>
      </c>
      <c r="Q12" s="5">
        <v>68</v>
      </c>
      <c r="R12" s="130">
        <v>30.72</v>
      </c>
      <c r="S12" s="130">
        <v>25.62</v>
      </c>
      <c r="T12" s="130">
        <v>23</v>
      </c>
      <c r="U12" s="24">
        <f t="shared" si="10"/>
        <v>0.88300000000000001</v>
      </c>
      <c r="V12" s="5">
        <f t="shared" si="1"/>
        <v>87.295999999999992</v>
      </c>
      <c r="W12" s="5">
        <f t="shared" si="2"/>
        <v>78.116</v>
      </c>
      <c r="X12" s="5">
        <f t="shared" si="11"/>
        <v>86.148499999999984</v>
      </c>
      <c r="Y12" s="39">
        <f>1+2*'Arqueação Tanque'!$K$4*(X12-Q12)+('Arqueação Tanque'!$K$4^2)*(X12-Q12)</f>
        <v>1.0002250420976284</v>
      </c>
      <c r="Z12" s="134">
        <v>30</v>
      </c>
      <c r="AA12" s="5">
        <v>0.5</v>
      </c>
      <c r="AB12" s="27">
        <f t="shared" si="18"/>
        <v>30</v>
      </c>
      <c r="AC12" s="27">
        <f t="shared" si="3"/>
        <v>28.66</v>
      </c>
      <c r="AD12" s="49">
        <f t="shared" si="12"/>
        <v>29</v>
      </c>
      <c r="AE12" s="48">
        <f t="shared" si="19"/>
        <v>25</v>
      </c>
      <c r="AF12" s="48">
        <f t="shared" si="4"/>
        <v>30.5</v>
      </c>
      <c r="AG12" s="27">
        <f>IFERROR(IF(Z12&lt;57,ROUND(IF(T12="","",DGET('Banco de dados'!$D$3:$F$6293,$AG$4,'Densidade corrigida'!C16:D17)),3),""),"")</f>
        <v>0.88600000000000001</v>
      </c>
      <c r="AH12" s="27">
        <f>IF(AD12&lt;55,DGET('Banco de dados'!$G$3:$I$9744,$AH$4,FCV!C16:D17),DGET('Banco de dados'!$L$3:$N$499,$AH$4,FCV!B16:C17))</f>
        <v>0.99219999999999997</v>
      </c>
      <c r="AI12" s="27">
        <f t="shared" si="5"/>
        <v>183.1814902718713</v>
      </c>
      <c r="AJ12" s="135">
        <v>0.01</v>
      </c>
      <c r="AK12" s="34">
        <f t="shared" si="13"/>
        <v>1.8318149027187129</v>
      </c>
      <c r="AL12" s="29">
        <f t="shared" si="14"/>
        <v>181.34967536915258</v>
      </c>
      <c r="AM12" s="29">
        <f>SUMIF(Carregamento!$C$5:$C$36,'Fechamento fiscal'!B12,Carregamento!$AT$5:$AT$36)</f>
        <v>0</v>
      </c>
      <c r="AN12" s="13">
        <f t="shared" si="20"/>
        <v>19.591792918665391</v>
      </c>
      <c r="AO12" s="13">
        <f t="shared" si="21"/>
        <v>123.22865501775077</v>
      </c>
      <c r="AP12" s="155"/>
      <c r="AQ12" s="156"/>
      <c r="AR12" s="157"/>
      <c r="AS12" s="156"/>
      <c r="AT12" s="156"/>
      <c r="AU12" s="157"/>
      <c r="AV12" s="156"/>
      <c r="AW12" s="138" t="s">
        <v>108</v>
      </c>
      <c r="AX12" s="139" t="s">
        <v>109</v>
      </c>
      <c r="AY12" s="138"/>
      <c r="AZ12" s="138" t="s">
        <v>108</v>
      </c>
      <c r="BA12" s="139" t="s">
        <v>109</v>
      </c>
      <c r="BB12" s="138"/>
    </row>
    <row r="13" spans="1:235" x14ac:dyDescent="0.25">
      <c r="B13" s="137">
        <v>44112</v>
      </c>
      <c r="C13" s="130">
        <v>3069</v>
      </c>
      <c r="D13" s="22">
        <f t="shared" si="15"/>
        <v>306</v>
      </c>
      <c r="E13" s="22">
        <f t="shared" si="16"/>
        <v>0.9</v>
      </c>
      <c r="F13" s="130">
        <v>3069</v>
      </c>
      <c r="G13" s="22">
        <f t="shared" si="6"/>
        <v>306</v>
      </c>
      <c r="H13" s="22">
        <f t="shared" si="7"/>
        <v>0.9</v>
      </c>
      <c r="I13" s="2">
        <f>VLOOKUP(D13,'Arqueação Tanque'!$B$4:$C$480,2,0)</f>
        <v>207.679</v>
      </c>
      <c r="J13" s="2">
        <f>IF(D13&lt;'Arqueação Tanque'!$E$4,VLOOKUP(E13,'Arqueação Tanque'!$F$4:$G$13,2,0),IF('Fechamento fiscal'!D13&lt;'Arqueação Tanque'!$E$15,VLOOKUP(E13,'Arqueação Tanque'!$F$15:$G$24,2,0),IF('Fechamento fiscal'!D13&lt;'Arqueação Tanque'!$E$26,VLOOKUP(E13,'Arqueação Tanque'!$F$26:$G$35,2,0),IF('Fechamento fiscal'!D13&lt;'Arqueação Tanque'!$E$37,VLOOKUP(E13,'Arqueação Tanque'!$F$37:$G$46,2,0)))))</f>
        <v>0.59199999999999997</v>
      </c>
      <c r="K13" s="2">
        <f>VLOOKUP(G13,'Arqueação Tanque'!$B$4:$C$480,2,0)</f>
        <v>207.679</v>
      </c>
      <c r="L13" s="2">
        <f>IF(G13&lt;'Arqueação Tanque'!$E$4,VLOOKUP(H13,'Arqueação Tanque'!$F$4:$G$13,2,0),IF('Fechamento fiscal'!G13&lt;'Arqueação Tanque'!$E$15,VLOOKUP(H13,'Arqueação Tanque'!$F$15:$G$24,2,0),IF('Fechamento fiscal'!G13&lt;'Arqueação Tanque'!$E$26,VLOOKUP(H13,'Arqueação Tanque'!$F$26:$G$35,2,0),IF('Fechamento fiscal'!G13&lt;'Arqueação Tanque'!$E$37,VLOOKUP(H13,'Arqueação Tanque'!$F$37:$G$46,2,0)))))</f>
        <v>0.59199999999999997</v>
      </c>
      <c r="M13" s="101">
        <f t="shared" si="17"/>
        <v>208.27100000000002</v>
      </c>
      <c r="N13" s="101">
        <f t="shared" si="8"/>
        <v>208.27100000000002</v>
      </c>
      <c r="O13" s="24">
        <f t="shared" si="9"/>
        <v>0</v>
      </c>
      <c r="P13" s="29">
        <f t="shared" si="0"/>
        <v>208.31639380487121</v>
      </c>
      <c r="Q13" s="5">
        <v>68</v>
      </c>
      <c r="R13" s="130">
        <v>30.5</v>
      </c>
      <c r="S13" s="130">
        <v>24.62</v>
      </c>
      <c r="T13" s="130">
        <v>23</v>
      </c>
      <c r="U13" s="24">
        <f t="shared" si="10"/>
        <v>0.88300000000000001</v>
      </c>
      <c r="V13" s="5">
        <f t="shared" si="1"/>
        <v>86.9</v>
      </c>
      <c r="W13" s="5">
        <f t="shared" si="2"/>
        <v>76.316000000000003</v>
      </c>
      <c r="X13" s="5">
        <f t="shared" si="11"/>
        <v>85.577000000000012</v>
      </c>
      <c r="Y13" s="39">
        <f>1+2*'Arqueação Tanque'!$K$4*(X13-Q13)+('Arqueação Tanque'!$K$4^2)*(X13-Q13)</f>
        <v>1.0002179554756601</v>
      </c>
      <c r="Z13" s="134">
        <v>30</v>
      </c>
      <c r="AA13" s="5">
        <v>0.5</v>
      </c>
      <c r="AB13" s="27">
        <f t="shared" si="18"/>
        <v>30</v>
      </c>
      <c r="AC13" s="27">
        <f t="shared" si="3"/>
        <v>28.66</v>
      </c>
      <c r="AD13" s="49">
        <f t="shared" si="12"/>
        <v>29</v>
      </c>
      <c r="AE13" s="48">
        <f t="shared" si="19"/>
        <v>25</v>
      </c>
      <c r="AF13" s="48">
        <f t="shared" si="4"/>
        <v>30.5</v>
      </c>
      <c r="AG13" s="27">
        <f>IFERROR(IF(Z13&lt;57,ROUND(IF(T13="","",DGET('Banco de dados'!$D$3:$F$6293,$AG$4,'Densidade corrigida'!C18:D19)),3),""),"")</f>
        <v>0.88600000000000001</v>
      </c>
      <c r="AH13" s="27">
        <f>IF(AD13&lt;55,DGET('Banco de dados'!$G$3:$I$9744,$AH$4,FCV!C18:D19),DGET('Banco de dados'!$L$3:$N$499,$AH$4,FCV!B18:C19))</f>
        <v>0.99219999999999997</v>
      </c>
      <c r="AI13" s="27">
        <f t="shared" si="5"/>
        <v>206.69152593319322</v>
      </c>
      <c r="AJ13" s="135">
        <v>0.01</v>
      </c>
      <c r="AK13" s="34">
        <f t="shared" si="13"/>
        <v>2.0669152593319322</v>
      </c>
      <c r="AL13" s="29">
        <f t="shared" si="14"/>
        <v>204.6246106738613</v>
      </c>
      <c r="AM13" s="29">
        <f>SUMIF(Carregamento!$C$5:$C$36,'Fechamento fiscal'!B13,Carregamento!$AT$5:$AT$36)</f>
        <v>0</v>
      </c>
      <c r="AN13" s="13">
        <f t="shared" si="20"/>
        <v>23.27493530470872</v>
      </c>
      <c r="AO13" s="13">
        <f t="shared" si="21"/>
        <v>146.39492082890996</v>
      </c>
      <c r="AP13" s="155"/>
      <c r="AQ13" s="156"/>
      <c r="AR13" s="157"/>
      <c r="AS13" s="156"/>
      <c r="AT13" s="156"/>
      <c r="AU13" s="157"/>
      <c r="AV13" s="156"/>
      <c r="AW13" s="138" t="s">
        <v>108</v>
      </c>
      <c r="AX13" s="139" t="s">
        <v>109</v>
      </c>
      <c r="AY13" s="138"/>
      <c r="AZ13" s="138" t="s">
        <v>108</v>
      </c>
      <c r="BA13" s="139" t="s">
        <v>109</v>
      </c>
      <c r="BB13" s="138"/>
    </row>
    <row r="14" spans="1:235" x14ac:dyDescent="0.25">
      <c r="B14" s="137">
        <v>44113</v>
      </c>
      <c r="C14" s="130">
        <v>1734</v>
      </c>
      <c r="D14" s="22">
        <f t="shared" si="15"/>
        <v>173</v>
      </c>
      <c r="E14" s="22">
        <f t="shared" si="16"/>
        <v>0.4</v>
      </c>
      <c r="F14" s="130">
        <v>1734</v>
      </c>
      <c r="G14" s="22">
        <f t="shared" si="6"/>
        <v>173</v>
      </c>
      <c r="H14" s="22">
        <f t="shared" si="7"/>
        <v>0.4</v>
      </c>
      <c r="I14" s="2">
        <f>VLOOKUP(D14,'Arqueação Tanque'!$B$4:$C$480,2,0)</f>
        <v>120.15300000000001</v>
      </c>
      <c r="J14" s="2">
        <f>IF(D14&lt;'Arqueação Tanque'!$E$4,VLOOKUP(E14,'Arqueação Tanque'!$F$4:$G$13,2,0),IF('Fechamento fiscal'!D14&lt;'Arqueação Tanque'!$E$15,VLOOKUP(E14,'Arqueação Tanque'!$F$15:$G$24,2,0),IF('Fechamento fiscal'!D14&lt;'Arqueação Tanque'!$E$26,VLOOKUP(E14,'Arqueação Tanque'!$F$26:$G$35,2,0),IF('Fechamento fiscal'!D14&lt;'Arqueação Tanque'!$E$37,VLOOKUP(E14,'Arqueação Tanque'!$F$37:$G$46,2,0)))))</f>
        <v>0.26300000000000001</v>
      </c>
      <c r="K14" s="2">
        <f>VLOOKUP(G14,'Arqueação Tanque'!$B$4:$C$480,2,0)</f>
        <v>120.15300000000001</v>
      </c>
      <c r="L14" s="2">
        <f>IF(G14&lt;'Arqueação Tanque'!$E$4,VLOOKUP(H14,'Arqueação Tanque'!$F$4:$G$13,2,0),IF('Fechamento fiscal'!G14&lt;'Arqueação Tanque'!$E$15,VLOOKUP(H14,'Arqueação Tanque'!$F$15:$G$24,2,0),IF('Fechamento fiscal'!G14&lt;'Arqueação Tanque'!$E$26,VLOOKUP(H14,'Arqueação Tanque'!$F$26:$G$35,2,0),IF('Fechamento fiscal'!G14&lt;'Arqueação Tanque'!$E$37,VLOOKUP(H14,'Arqueação Tanque'!$F$37:$G$46,2,0)))))</f>
        <v>0.26300000000000001</v>
      </c>
      <c r="M14" s="101">
        <f t="shared" si="17"/>
        <v>120.41600000000001</v>
      </c>
      <c r="N14" s="101">
        <f t="shared" si="8"/>
        <v>120.41600000000001</v>
      </c>
      <c r="O14" s="24">
        <f t="shared" si="9"/>
        <v>0</v>
      </c>
      <c r="P14" s="29">
        <f t="shared" si="0"/>
        <v>120.4366381260932</v>
      </c>
      <c r="Q14" s="5">
        <v>68</v>
      </c>
      <c r="R14" s="130">
        <v>28.05</v>
      </c>
      <c r="S14" s="130">
        <v>25.08</v>
      </c>
      <c r="T14" s="130">
        <v>23</v>
      </c>
      <c r="U14" s="24">
        <f t="shared" si="10"/>
        <v>0.88300000000000001</v>
      </c>
      <c r="V14" s="5">
        <f t="shared" si="1"/>
        <v>82.490000000000009</v>
      </c>
      <c r="W14" s="5">
        <f t="shared" si="2"/>
        <v>77.144000000000005</v>
      </c>
      <c r="X14" s="5">
        <f t="shared" si="11"/>
        <v>81.821750000000009</v>
      </c>
      <c r="Y14" s="39">
        <f>1+2*'Arqueação Tanque'!$K$4*(X14-Q14)+('Arqueação Tanque'!$K$4^2)*(X14-Q14)</f>
        <v>1.0001713902313081</v>
      </c>
      <c r="Z14" s="134">
        <v>30</v>
      </c>
      <c r="AA14" s="5">
        <v>0.5</v>
      </c>
      <c r="AB14" s="27">
        <f t="shared" si="18"/>
        <v>30</v>
      </c>
      <c r="AC14" s="27">
        <f t="shared" si="3"/>
        <v>28.66</v>
      </c>
      <c r="AD14" s="49">
        <f t="shared" si="12"/>
        <v>29</v>
      </c>
      <c r="AE14" s="48">
        <f t="shared" si="19"/>
        <v>25</v>
      </c>
      <c r="AF14" s="48">
        <f t="shared" si="4"/>
        <v>28</v>
      </c>
      <c r="AG14" s="27">
        <f>IFERROR(IF(Z14&lt;57,ROUND(IF(T14="","",DGET('Banco de dados'!$D$3:$F$6293,$AG$4,'Densidade corrigida'!C20:D21)),3),""),"")</f>
        <v>0.88600000000000001</v>
      </c>
      <c r="AH14" s="27">
        <f>IF(AD14&lt;55,DGET('Banco de dados'!$G$3:$I$9744,$AH$4,FCV!C20:D21),DGET('Banco de dados'!$L$3:$N$499,$AH$4,FCV!B20:C21))</f>
        <v>0.99399999999999999</v>
      </c>
      <c r="AI14" s="27">
        <f t="shared" si="5"/>
        <v>119.71401829733664</v>
      </c>
      <c r="AJ14" s="135">
        <v>5.0000000000000001E-3</v>
      </c>
      <c r="AK14" s="34">
        <f t="shared" si="13"/>
        <v>0.59857009148668316</v>
      </c>
      <c r="AL14" s="29">
        <f t="shared" si="14"/>
        <v>119.11544820584996</v>
      </c>
      <c r="AM14" s="29">
        <f>SUMIF(Carregamento!$C$5:$C$36,'Fechamento fiscal'!B14,Carregamento!$AT$5:$AT$36)</f>
        <v>85.893767297805795</v>
      </c>
      <c r="AN14" s="13">
        <f t="shared" si="20"/>
        <v>0.38460482979445487</v>
      </c>
      <c r="AO14" s="13">
        <f t="shared" si="21"/>
        <v>2.4190913044894602</v>
      </c>
      <c r="AP14" s="155"/>
      <c r="AQ14" s="156"/>
      <c r="AR14" s="157"/>
      <c r="AS14" s="156"/>
      <c r="AT14" s="156"/>
      <c r="AU14" s="157"/>
      <c r="AV14" s="156"/>
      <c r="AW14" s="138" t="s">
        <v>108</v>
      </c>
      <c r="AX14" s="139" t="s">
        <v>109</v>
      </c>
      <c r="AY14" s="138"/>
      <c r="AZ14" s="138" t="s">
        <v>108</v>
      </c>
      <c r="BA14" s="139" t="s">
        <v>109</v>
      </c>
      <c r="BB14" s="138"/>
    </row>
    <row r="15" spans="1:235" x14ac:dyDescent="0.25">
      <c r="B15" s="137">
        <v>44114</v>
      </c>
      <c r="C15" s="130">
        <v>1757</v>
      </c>
      <c r="D15" s="22">
        <f t="shared" si="15"/>
        <v>175</v>
      </c>
      <c r="E15" s="22">
        <f t="shared" si="16"/>
        <v>0.7</v>
      </c>
      <c r="F15" s="130">
        <v>1757</v>
      </c>
      <c r="G15" s="22">
        <f t="shared" si="6"/>
        <v>175</v>
      </c>
      <c r="H15" s="22">
        <f t="shared" si="7"/>
        <v>0.7</v>
      </c>
      <c r="I15" s="2">
        <f>VLOOKUP(D15,'Arqueação Tanque'!$B$4:$C$480,2,0)</f>
        <v>121.46899999999999</v>
      </c>
      <c r="J15" s="2">
        <f>IF(D15&lt;'Arqueação Tanque'!$E$4,VLOOKUP(E15,'Arqueação Tanque'!$F$4:$G$13,2,0),IF('Fechamento fiscal'!D15&lt;'Arqueação Tanque'!$E$15,VLOOKUP(E15,'Arqueação Tanque'!$F$15:$G$24,2,0),IF('Fechamento fiscal'!D15&lt;'Arqueação Tanque'!$E$26,VLOOKUP(E15,'Arqueação Tanque'!$F$26:$G$35,2,0),IF('Fechamento fiscal'!D15&lt;'Arqueação Tanque'!$E$37,VLOOKUP(E15,'Arqueação Tanque'!$F$37:$G$46,2,0)))))</f>
        <v>0.46</v>
      </c>
      <c r="K15" s="2">
        <f>VLOOKUP(G15,'Arqueação Tanque'!$B$4:$C$480,2,0)</f>
        <v>121.46899999999999</v>
      </c>
      <c r="L15" s="2">
        <f>IF(G15&lt;'Arqueação Tanque'!$E$4,VLOOKUP(H15,'Arqueação Tanque'!$F$4:$G$13,2,0),IF('Fechamento fiscal'!G15&lt;'Arqueação Tanque'!$E$15,VLOOKUP(H15,'Arqueação Tanque'!$F$15:$G$24,2,0),IF('Fechamento fiscal'!G15&lt;'Arqueação Tanque'!$E$26,VLOOKUP(H15,'Arqueação Tanque'!$F$26:$G$35,2,0),IF('Fechamento fiscal'!G15&lt;'Arqueação Tanque'!$E$37,VLOOKUP(H15,'Arqueação Tanque'!$F$37:$G$46,2,0)))))</f>
        <v>0.46</v>
      </c>
      <c r="M15" s="101">
        <f t="shared" si="17"/>
        <v>121.92899999999999</v>
      </c>
      <c r="N15" s="101">
        <f t="shared" si="8"/>
        <v>121.92899999999999</v>
      </c>
      <c r="O15" s="24">
        <f t="shared" si="9"/>
        <v>0</v>
      </c>
      <c r="P15" s="29">
        <f t="shared" si="0"/>
        <v>121.95334689477382</v>
      </c>
      <c r="Q15" s="5">
        <v>68</v>
      </c>
      <c r="R15" s="130">
        <v>29.7</v>
      </c>
      <c r="S15" s="130">
        <v>23.67</v>
      </c>
      <c r="T15" s="130">
        <v>23</v>
      </c>
      <c r="U15" s="24">
        <f t="shared" si="10"/>
        <v>0.88300000000000001</v>
      </c>
      <c r="V15" s="5">
        <f t="shared" si="1"/>
        <v>85.460000000000008</v>
      </c>
      <c r="W15" s="5">
        <f t="shared" si="2"/>
        <v>74.605999999999995</v>
      </c>
      <c r="X15" s="5">
        <f t="shared" si="11"/>
        <v>84.103250000000003</v>
      </c>
      <c r="Y15" s="39">
        <f>1+2*'Arqueação Tanque'!$K$4*(X15-Q15)+('Arqueação Tanque'!$K$4^2)*(X15-Q15)</f>
        <v>1.0001996809190088</v>
      </c>
      <c r="Z15" s="134">
        <v>30</v>
      </c>
      <c r="AA15" s="5">
        <v>0.5</v>
      </c>
      <c r="AB15" s="27">
        <f t="shared" si="18"/>
        <v>30</v>
      </c>
      <c r="AC15" s="27">
        <f t="shared" si="3"/>
        <v>28.66</v>
      </c>
      <c r="AD15" s="49">
        <f t="shared" si="12"/>
        <v>29</v>
      </c>
      <c r="AE15" s="48">
        <f t="shared" si="19"/>
        <v>25</v>
      </c>
      <c r="AF15" s="48">
        <f t="shared" si="4"/>
        <v>29.5</v>
      </c>
      <c r="AG15" s="27">
        <f>IFERROR(IF(Z15&lt;57,ROUND(IF(T15="","",DGET('Banco de dados'!$D$3:$F$6293,$AG$4,'Densidade corrigida'!C22:D23)),3),""),"")</f>
        <v>0.88600000000000001</v>
      </c>
      <c r="AH15" s="27">
        <f>IF(AD15&lt;55,DGET('Banco de dados'!$G$3:$I$9744,$AH$4,FCV!C22:D23),DGET('Banco de dados'!$L$3:$N$499,$AH$4,FCV!B22:C23))</f>
        <v>0.9929</v>
      </c>
      <c r="AI15" s="27">
        <f t="shared" si="5"/>
        <v>121.08747813182092</v>
      </c>
      <c r="AJ15" s="135">
        <v>5.0000000000000001E-3</v>
      </c>
      <c r="AK15" s="34">
        <f t="shared" si="13"/>
        <v>0.60543739065910462</v>
      </c>
      <c r="AL15" s="29">
        <f t="shared" si="14"/>
        <v>120.48204074116181</v>
      </c>
      <c r="AM15" s="29">
        <f>SUMIF(Carregamento!$C$5:$C$36,'Fechamento fiscal'!B15,Carregamento!$AT$5:$AT$36)</f>
        <v>0</v>
      </c>
      <c r="AN15" s="13">
        <f t="shared" si="20"/>
        <v>1.3665925353118524</v>
      </c>
      <c r="AO15" s="13">
        <f t="shared" si="21"/>
        <v>8.5956073945298428</v>
      </c>
      <c r="AP15" s="155"/>
      <c r="AQ15" s="156"/>
      <c r="AR15" s="157"/>
      <c r="AS15" s="156"/>
      <c r="AT15" s="156"/>
      <c r="AU15" s="157"/>
      <c r="AV15" s="156"/>
      <c r="AW15" s="138" t="s">
        <v>108</v>
      </c>
      <c r="AX15" s="139" t="s">
        <v>109</v>
      </c>
      <c r="AY15" s="138"/>
      <c r="AZ15" s="138" t="s">
        <v>108</v>
      </c>
      <c r="BA15" s="139" t="s">
        <v>109</v>
      </c>
      <c r="BB15" s="138"/>
    </row>
    <row r="16" spans="1:235" x14ac:dyDescent="0.25">
      <c r="B16" s="137">
        <v>44115</v>
      </c>
      <c r="C16" s="130">
        <v>1772</v>
      </c>
      <c r="D16" s="22">
        <f t="shared" si="15"/>
        <v>177</v>
      </c>
      <c r="E16" s="22">
        <f t="shared" si="16"/>
        <v>0.2</v>
      </c>
      <c r="F16" s="130">
        <v>1772</v>
      </c>
      <c r="G16" s="22">
        <f t="shared" si="6"/>
        <v>177</v>
      </c>
      <c r="H16" s="22">
        <f t="shared" si="7"/>
        <v>0.2</v>
      </c>
      <c r="I16" s="2">
        <f>VLOOKUP(D16,'Arqueação Tanque'!$B$4:$C$480,2,0)</f>
        <v>122.785</v>
      </c>
      <c r="J16" s="2">
        <f>IF(D16&lt;'Arqueação Tanque'!$E$4,VLOOKUP(E16,'Arqueação Tanque'!$F$4:$G$13,2,0),IF('Fechamento fiscal'!D16&lt;'Arqueação Tanque'!$E$15,VLOOKUP(E16,'Arqueação Tanque'!$F$15:$G$24,2,0),IF('Fechamento fiscal'!D16&lt;'Arqueação Tanque'!$E$26,VLOOKUP(E16,'Arqueação Tanque'!$F$26:$G$35,2,0),IF('Fechamento fiscal'!D16&lt;'Arqueação Tanque'!$E$37,VLOOKUP(E16,'Arqueação Tanque'!$F$37:$G$46,2,0)))))</f>
        <v>0.13100000000000001</v>
      </c>
      <c r="K16" s="2">
        <f>VLOOKUP(G16,'Arqueação Tanque'!$B$4:$C$480,2,0)</f>
        <v>122.785</v>
      </c>
      <c r="L16" s="2">
        <f>IF(G16&lt;'Arqueação Tanque'!$E$4,VLOOKUP(H16,'Arqueação Tanque'!$F$4:$G$13,2,0),IF('Fechamento fiscal'!G16&lt;'Arqueação Tanque'!$E$15,VLOOKUP(H16,'Arqueação Tanque'!$F$15:$G$24,2,0),IF('Fechamento fiscal'!G16&lt;'Arqueação Tanque'!$E$26,VLOOKUP(H16,'Arqueação Tanque'!$F$26:$G$35,2,0),IF('Fechamento fiscal'!G16&lt;'Arqueação Tanque'!$E$37,VLOOKUP(H16,'Arqueação Tanque'!$F$37:$G$46,2,0)))))</f>
        <v>0.13100000000000001</v>
      </c>
      <c r="M16" s="101">
        <f t="shared" si="17"/>
        <v>122.916</v>
      </c>
      <c r="N16" s="101">
        <f t="shared" si="8"/>
        <v>122.916</v>
      </c>
      <c r="O16" s="24">
        <f t="shared" si="9"/>
        <v>0</v>
      </c>
      <c r="P16" s="29">
        <f t="shared" si="0"/>
        <v>122.93305767161219</v>
      </c>
      <c r="Q16" s="5">
        <v>68</v>
      </c>
      <c r="R16" s="130">
        <v>27.1</v>
      </c>
      <c r="S16" s="130">
        <v>20.04</v>
      </c>
      <c r="T16" s="130">
        <v>23</v>
      </c>
      <c r="U16" s="24">
        <f t="shared" si="10"/>
        <v>0.88300000000000001</v>
      </c>
      <c r="V16" s="5">
        <f t="shared" si="1"/>
        <v>80.78</v>
      </c>
      <c r="W16" s="5">
        <f t="shared" si="2"/>
        <v>68.072000000000003</v>
      </c>
      <c r="X16" s="5">
        <f t="shared" si="11"/>
        <v>79.191500000000005</v>
      </c>
      <c r="Y16" s="39">
        <f>1+2*'Arqueação Tanque'!$K$4*(X16-Q16)+('Arqueação Tanque'!$K$4^2)*(X16-Q16)</f>
        <v>1.0001387750302011</v>
      </c>
      <c r="Z16" s="134">
        <v>30</v>
      </c>
      <c r="AA16" s="5">
        <v>0.5</v>
      </c>
      <c r="AB16" s="27">
        <f t="shared" si="18"/>
        <v>30</v>
      </c>
      <c r="AC16" s="27">
        <f t="shared" si="3"/>
        <v>28.66</v>
      </c>
      <c r="AD16" s="49">
        <f t="shared" si="12"/>
        <v>29</v>
      </c>
      <c r="AE16" s="48">
        <f t="shared" si="19"/>
        <v>25</v>
      </c>
      <c r="AF16" s="48">
        <f t="shared" si="4"/>
        <v>27</v>
      </c>
      <c r="AG16" s="27">
        <f>IFERROR(IF(Z16&lt;57,ROUND(IF(T16="","",DGET('Banco de dados'!$D$3:$F$6293,$AG$4,'Densidade corrigida'!C24:D25)),3),""),"")</f>
        <v>0.88600000000000001</v>
      </c>
      <c r="AH16" s="27">
        <f>IF(AD16&lt;55,DGET('Banco de dados'!$G$3:$I$9744,$AH$4,FCV!C24:D25),DGET('Banco de dados'!$L$3:$N$499,$AH$4,FCV!B24:C25))</f>
        <v>0.99480000000000002</v>
      </c>
      <c r="AI16" s="27">
        <f t="shared" si="5"/>
        <v>122.2938057717198</v>
      </c>
      <c r="AJ16" s="135">
        <v>5.0000000000000001E-3</v>
      </c>
      <c r="AK16" s="34">
        <f t="shared" si="13"/>
        <v>0.611469028858599</v>
      </c>
      <c r="AL16" s="29">
        <f t="shared" si="14"/>
        <v>121.68233674286121</v>
      </c>
      <c r="AM16" s="29">
        <f>SUMIF(Carregamento!$C$5:$C$36,'Fechamento fiscal'!B16,Carregamento!$AT$5:$AT$36)</f>
        <v>0</v>
      </c>
      <c r="AN16" s="13">
        <f t="shared" si="20"/>
        <v>1.2002960016993995</v>
      </c>
      <c r="AO16" s="13">
        <f t="shared" si="21"/>
        <v>7.5496337944489005</v>
      </c>
      <c r="AP16" s="155"/>
      <c r="AQ16" s="156"/>
      <c r="AR16" s="157"/>
      <c r="AS16" s="156"/>
      <c r="AT16" s="156"/>
      <c r="AU16" s="157"/>
      <c r="AV16" s="156"/>
      <c r="AW16" s="138" t="s">
        <v>108</v>
      </c>
      <c r="AX16" s="139" t="s">
        <v>109</v>
      </c>
      <c r="AY16" s="138"/>
      <c r="AZ16" s="138" t="s">
        <v>108</v>
      </c>
      <c r="BA16" s="139" t="s">
        <v>109</v>
      </c>
      <c r="BB16" s="138"/>
    </row>
    <row r="17" spans="2:54" x14ac:dyDescent="0.25">
      <c r="B17" s="137">
        <v>44116</v>
      </c>
      <c r="C17" s="130">
        <v>1803</v>
      </c>
      <c r="D17" s="22">
        <f t="shared" si="15"/>
        <v>180</v>
      </c>
      <c r="E17" s="22">
        <f t="shared" si="16"/>
        <v>0.3</v>
      </c>
      <c r="F17" s="130">
        <v>1803</v>
      </c>
      <c r="G17" s="22">
        <f t="shared" si="6"/>
        <v>180</v>
      </c>
      <c r="H17" s="22">
        <f t="shared" si="7"/>
        <v>0.3</v>
      </c>
      <c r="I17" s="2">
        <f>VLOOKUP(D17,'Arqueação Tanque'!$B$4:$C$480,2,0)</f>
        <v>124.759</v>
      </c>
      <c r="J17" s="2">
        <f>IF(D17&lt;'Arqueação Tanque'!$E$4,VLOOKUP(E17,'Arqueação Tanque'!$F$4:$G$13,2,0),IF('Fechamento fiscal'!D17&lt;'Arqueação Tanque'!$E$15,VLOOKUP(E17,'Arqueação Tanque'!$F$15:$G$24,2,0),IF('Fechamento fiscal'!D17&lt;'Arqueação Tanque'!$E$26,VLOOKUP(E17,'Arqueação Tanque'!$F$26:$G$35,2,0),IF('Fechamento fiscal'!D17&lt;'Arqueação Tanque'!$E$37,VLOOKUP(E17,'Arqueação Tanque'!$F$37:$G$46,2,0)))))</f>
        <v>0.19700000000000001</v>
      </c>
      <c r="K17" s="2">
        <f>VLOOKUP(G17,'Arqueação Tanque'!$B$4:$C$480,2,0)</f>
        <v>124.759</v>
      </c>
      <c r="L17" s="2">
        <f>IF(G17&lt;'Arqueação Tanque'!$E$4,VLOOKUP(H17,'Arqueação Tanque'!$F$4:$G$13,2,0),IF('Fechamento fiscal'!G17&lt;'Arqueação Tanque'!$E$15,VLOOKUP(H17,'Arqueação Tanque'!$F$15:$G$24,2,0),IF('Fechamento fiscal'!G17&lt;'Arqueação Tanque'!$E$26,VLOOKUP(H17,'Arqueação Tanque'!$F$26:$G$35,2,0),IF('Fechamento fiscal'!G17&lt;'Arqueação Tanque'!$E$37,VLOOKUP(H17,'Arqueação Tanque'!$F$37:$G$46,2,0)))))</f>
        <v>0.19700000000000001</v>
      </c>
      <c r="M17" s="101">
        <f t="shared" si="17"/>
        <v>124.956</v>
      </c>
      <c r="N17" s="101">
        <f t="shared" si="8"/>
        <v>124.956</v>
      </c>
      <c r="O17" s="24">
        <f t="shared" si="9"/>
        <v>0</v>
      </c>
      <c r="P17" s="29">
        <f t="shared" si="0"/>
        <v>124.97011944699015</v>
      </c>
      <c r="Q17" s="5">
        <v>68</v>
      </c>
      <c r="R17" s="130">
        <v>25.6</v>
      </c>
      <c r="S17" s="130">
        <v>21.3</v>
      </c>
      <c r="T17" s="130">
        <v>23</v>
      </c>
      <c r="U17" s="24">
        <f t="shared" si="10"/>
        <v>0.88300000000000001</v>
      </c>
      <c r="V17" s="5">
        <f t="shared" si="1"/>
        <v>78.080000000000013</v>
      </c>
      <c r="W17" s="5">
        <f t="shared" si="2"/>
        <v>70.34</v>
      </c>
      <c r="X17" s="5">
        <f t="shared" si="11"/>
        <v>77.112500000000011</v>
      </c>
      <c r="Y17" s="39">
        <f>1+2*'Arqueação Tanque'!$K$4*(X17-Q17)+('Arqueação Tanque'!$K$4^2)*(X17-Q17)</f>
        <v>1.0001129953502845</v>
      </c>
      <c r="Z17" s="134">
        <v>30</v>
      </c>
      <c r="AA17" s="5">
        <v>0.5</v>
      </c>
      <c r="AB17" s="27">
        <f t="shared" si="18"/>
        <v>30</v>
      </c>
      <c r="AC17" s="27">
        <f t="shared" si="3"/>
        <v>28.66</v>
      </c>
      <c r="AD17" s="49">
        <f t="shared" si="12"/>
        <v>29</v>
      </c>
      <c r="AE17" s="48">
        <f t="shared" si="19"/>
        <v>25</v>
      </c>
      <c r="AF17" s="48">
        <f t="shared" si="4"/>
        <v>25.5</v>
      </c>
      <c r="AG17" s="27">
        <f>IFERROR(IF(Z17&lt;57,ROUND(IF(T17="","",DGET('Banco de dados'!$D$3:$F$6293,$AG$4,'Densidade corrigida'!C26:D27)),3),""),"")</f>
        <v>0.88600000000000001</v>
      </c>
      <c r="AH17" s="27">
        <f>IF(AD17&lt;55,DGET('Banco de dados'!$G$3:$I$9744,$AH$4,FCV!C26:D27),DGET('Banco de dados'!$L$3:$N$499,$AH$4,FCV!B26:C27))</f>
        <v>0.99590000000000001</v>
      </c>
      <c r="AI17" s="27">
        <f t="shared" si="5"/>
        <v>124.4577419572575</v>
      </c>
      <c r="AJ17" s="135">
        <v>5.0000000000000001E-3</v>
      </c>
      <c r="AK17" s="34">
        <f t="shared" si="13"/>
        <v>0.62228870978628748</v>
      </c>
      <c r="AL17" s="29">
        <f t="shared" si="14"/>
        <v>123.83545324747121</v>
      </c>
      <c r="AM17" s="29">
        <f>SUMIF(Carregamento!$C$5:$C$36,'Fechamento fiscal'!B17,Carregamento!$AT$5:$AT$36)</f>
        <v>0</v>
      </c>
      <c r="AN17" s="13">
        <f t="shared" si="20"/>
        <v>2.1531165046099972</v>
      </c>
      <c r="AO17" s="13">
        <f t="shared" si="21"/>
        <v>13.542693721861006</v>
      </c>
      <c r="AP17" s="155"/>
      <c r="AQ17" s="156"/>
      <c r="AR17" s="157"/>
      <c r="AS17" s="156"/>
      <c r="AT17" s="156"/>
      <c r="AU17" s="157"/>
      <c r="AV17" s="156"/>
      <c r="AW17" s="138" t="s">
        <v>108</v>
      </c>
      <c r="AX17" s="139" t="s">
        <v>109</v>
      </c>
      <c r="AY17" s="138"/>
      <c r="AZ17" s="138" t="s">
        <v>108</v>
      </c>
      <c r="BA17" s="139" t="s">
        <v>109</v>
      </c>
      <c r="BB17" s="138"/>
    </row>
    <row r="18" spans="2:54" s="58" customFormat="1" x14ac:dyDescent="0.25">
      <c r="B18" s="137">
        <v>44117</v>
      </c>
      <c r="C18" s="130">
        <v>1823</v>
      </c>
      <c r="D18" s="22">
        <f t="shared" si="15"/>
        <v>182</v>
      </c>
      <c r="E18" s="22">
        <f t="shared" si="16"/>
        <v>0.3</v>
      </c>
      <c r="F18" s="130">
        <v>1823</v>
      </c>
      <c r="G18" s="22">
        <f t="shared" si="6"/>
        <v>182</v>
      </c>
      <c r="H18" s="22">
        <f t="shared" si="7"/>
        <v>0.3</v>
      </c>
      <c r="I18" s="50">
        <f>VLOOKUP(D18,'Arqueação Tanque'!$B$4:$C$480,2,0)</f>
        <v>126.075</v>
      </c>
      <c r="J18" s="2">
        <f>IF(D18&lt;'Arqueação Tanque'!$E$4,VLOOKUP(E18,'Arqueação Tanque'!$F$4:$G$13,2,0),IF('Fechamento fiscal'!D18&lt;'Arqueação Tanque'!$E$15,VLOOKUP(E18,'Arqueação Tanque'!$F$15:$G$24,2,0),IF('Fechamento fiscal'!D18&lt;'Arqueação Tanque'!$E$26,VLOOKUP(E18,'Arqueação Tanque'!$F$26:$G$35,2,0),IF('Fechamento fiscal'!D18&lt;'Arqueação Tanque'!$E$37,VLOOKUP(E18,'Arqueação Tanque'!$F$37:$G$46,2,0)))))</f>
        <v>0.19700000000000001</v>
      </c>
      <c r="K18" s="50">
        <f>VLOOKUP(G18,'Arqueação Tanque'!$B$4:$C$480,2,0)</f>
        <v>126.075</v>
      </c>
      <c r="L18" s="2">
        <f>IF(G18&lt;'Arqueação Tanque'!$E$4,VLOOKUP(H18,'Arqueação Tanque'!$F$4:$G$13,2,0),IF('Fechamento fiscal'!G18&lt;'Arqueação Tanque'!$E$15,VLOOKUP(H18,'Arqueação Tanque'!$F$15:$G$24,2,0),IF('Fechamento fiscal'!G18&lt;'Arqueação Tanque'!$E$26,VLOOKUP(H18,'Arqueação Tanque'!$F$26:$G$35,2,0),IF('Fechamento fiscal'!G18&lt;'Arqueação Tanque'!$E$37,VLOOKUP(H18,'Arqueação Tanque'!$F$37:$G$46,2,0)))))</f>
        <v>0.19700000000000001</v>
      </c>
      <c r="M18" s="102">
        <f t="shared" si="17"/>
        <v>126.27200000000001</v>
      </c>
      <c r="N18" s="102">
        <f t="shared" si="8"/>
        <v>126.27200000000001</v>
      </c>
      <c r="O18" s="54">
        <f t="shared" si="9"/>
        <v>0</v>
      </c>
      <c r="P18" s="55">
        <f t="shared" si="0"/>
        <v>126.28642668385858</v>
      </c>
      <c r="Q18" s="22">
        <v>68</v>
      </c>
      <c r="R18" s="130">
        <v>25.2</v>
      </c>
      <c r="S18" s="130">
        <v>24.55</v>
      </c>
      <c r="T18" s="130">
        <v>23</v>
      </c>
      <c r="U18" s="54">
        <f t="shared" si="10"/>
        <v>0.88300000000000001</v>
      </c>
      <c r="V18" s="22">
        <f t="shared" si="1"/>
        <v>77.36</v>
      </c>
      <c r="W18" s="22">
        <f t="shared" si="2"/>
        <v>76.19</v>
      </c>
      <c r="X18" s="22">
        <f t="shared" si="11"/>
        <v>77.213750000000005</v>
      </c>
      <c r="Y18" s="56">
        <f>1+2*'Arqueação Tanque'!$K$4*(X18-Q18)+('Arqueação Tanque'!$K$4^2)*(X18-Q18)</f>
        <v>1.0001142508541765</v>
      </c>
      <c r="Z18" s="134">
        <v>30</v>
      </c>
      <c r="AA18" s="22">
        <v>0.5</v>
      </c>
      <c r="AB18" s="27">
        <f t="shared" si="18"/>
        <v>30</v>
      </c>
      <c r="AC18" s="57">
        <f t="shared" si="3"/>
        <v>28.66</v>
      </c>
      <c r="AD18" s="49">
        <f t="shared" si="12"/>
        <v>29</v>
      </c>
      <c r="AE18" s="48">
        <f t="shared" si="19"/>
        <v>25</v>
      </c>
      <c r="AF18" s="48">
        <f t="shared" si="4"/>
        <v>25</v>
      </c>
      <c r="AG18" s="27">
        <f>IFERROR(IF(Z18&lt;57,ROUND(IF(T18="","",DGET('Banco de dados'!$D$3:$F$6293,$AG$4,'Densidade corrigida'!C28:D29)),3),""),"")</f>
        <v>0.88600000000000001</v>
      </c>
      <c r="AH18" s="27">
        <f>IF(AD18&lt;55,DGET('Banco de dados'!$G$3:$I$9744,$AH$4,FCV!C28:D29),DGET('Banco de dados'!$L$3:$N$499,$AH$4,FCV!B28:C29))</f>
        <v>0.99629999999999996</v>
      </c>
      <c r="AI18" s="27">
        <f t="shared" si="5"/>
        <v>125.8191669051283</v>
      </c>
      <c r="AJ18" s="135">
        <v>5.0000000000000001E-3</v>
      </c>
      <c r="AK18" s="34">
        <f t="shared" si="13"/>
        <v>0.62909583452564155</v>
      </c>
      <c r="AL18" s="29">
        <f t="shared" si="14"/>
        <v>125.19007107060266</v>
      </c>
      <c r="AM18" s="29">
        <f>SUMIF(Carregamento!$C$5:$C$36,'Fechamento fiscal'!B18,Carregamento!$AT$5:$AT$36)</f>
        <v>0</v>
      </c>
      <c r="AN18" s="13">
        <f t="shared" si="20"/>
        <v>1.3546178231314485</v>
      </c>
      <c r="AO18" s="13">
        <f t="shared" si="21"/>
        <v>8.5202887301104155</v>
      </c>
      <c r="AP18" s="155"/>
      <c r="AQ18" s="156"/>
      <c r="AR18" s="157"/>
      <c r="AS18" s="156"/>
      <c r="AT18" s="156"/>
      <c r="AU18" s="157"/>
      <c r="AV18" s="156"/>
      <c r="AW18" s="138" t="s">
        <v>108</v>
      </c>
      <c r="AX18" s="139" t="s">
        <v>109</v>
      </c>
      <c r="AY18" s="138"/>
      <c r="AZ18" s="138" t="s">
        <v>108</v>
      </c>
      <c r="BA18" s="139" t="s">
        <v>109</v>
      </c>
      <c r="BB18" s="138"/>
    </row>
    <row r="19" spans="2:54" x14ac:dyDescent="0.25">
      <c r="B19" s="137">
        <v>44118</v>
      </c>
      <c r="C19" s="130">
        <v>815</v>
      </c>
      <c r="D19" s="22">
        <f t="shared" si="15"/>
        <v>81</v>
      </c>
      <c r="E19" s="22">
        <f t="shared" si="16"/>
        <v>0.5</v>
      </c>
      <c r="F19" s="130">
        <v>815</v>
      </c>
      <c r="G19" s="22">
        <f t="shared" si="6"/>
        <v>81</v>
      </c>
      <c r="H19" s="22">
        <f t="shared" si="7"/>
        <v>0.5</v>
      </c>
      <c r="I19" s="2">
        <f>VLOOKUP(D19,'Arqueação Tanque'!$B$4:$C$480,2,0)</f>
        <v>59.613999999999997</v>
      </c>
      <c r="J19" s="2">
        <f>IF(D19&lt;'Arqueação Tanque'!$E$4,VLOOKUP(E19,'Arqueação Tanque'!$F$4:$G$13,2,0),IF('Fechamento fiscal'!D19&lt;'Arqueação Tanque'!$E$15,VLOOKUP(E19,'Arqueação Tanque'!$F$15:$G$24,2,0),IF('Fechamento fiscal'!D19&lt;'Arqueação Tanque'!$E$26,VLOOKUP(E19,'Arqueação Tanque'!$F$26:$G$35,2,0),IF('Fechamento fiscal'!D19&lt;'Arqueação Tanque'!$E$37,VLOOKUP(E19,'Arqueação Tanque'!$F$37:$G$46,2,0)))))</f>
        <v>0.32900000000000001</v>
      </c>
      <c r="K19" s="2">
        <f>VLOOKUP(G19,'Arqueação Tanque'!$B$4:$C$480,2,0)</f>
        <v>59.613999999999997</v>
      </c>
      <c r="L19" s="2">
        <f>IF(G19&lt;'Arqueação Tanque'!$E$4,VLOOKUP(H19,'Arqueação Tanque'!$F$4:$G$13,2,0),IF('Fechamento fiscal'!G19&lt;'Arqueação Tanque'!$E$15,VLOOKUP(H19,'Arqueação Tanque'!$F$15:$G$24,2,0),IF('Fechamento fiscal'!G19&lt;'Arqueação Tanque'!$E$26,VLOOKUP(H19,'Arqueação Tanque'!$F$26:$G$35,2,0),IF('Fechamento fiscal'!G19&lt;'Arqueação Tanque'!$E$37,VLOOKUP(H19,'Arqueação Tanque'!$F$37:$G$46,2,0)))))</f>
        <v>0.32900000000000001</v>
      </c>
      <c r="M19" s="101">
        <f t="shared" si="17"/>
        <v>59.942999999999998</v>
      </c>
      <c r="N19" s="101">
        <f t="shared" si="8"/>
        <v>59.942999999999998</v>
      </c>
      <c r="O19" s="24">
        <f t="shared" si="9"/>
        <v>0</v>
      </c>
      <c r="P19" s="29">
        <f t="shared" si="0"/>
        <v>59.949211348880922</v>
      </c>
      <c r="Q19" s="5">
        <v>68</v>
      </c>
      <c r="R19" s="130">
        <v>24.63</v>
      </c>
      <c r="S19" s="130">
        <v>24.73</v>
      </c>
      <c r="T19" s="130">
        <v>23</v>
      </c>
      <c r="U19" s="24">
        <f t="shared" si="10"/>
        <v>0.88300000000000001</v>
      </c>
      <c r="V19" s="5">
        <f t="shared" si="1"/>
        <v>76.334000000000003</v>
      </c>
      <c r="W19" s="5">
        <f t="shared" si="2"/>
        <v>76.51400000000001</v>
      </c>
      <c r="X19" s="5">
        <f t="shared" si="11"/>
        <v>76.356499999999997</v>
      </c>
      <c r="Y19" s="39">
        <f>1+2*'Arqueação Tanque'!$K$4*(X19-Q19)+('Arqueação Tanque'!$K$4^2)*(X19-Q19)</f>
        <v>1.000103620921224</v>
      </c>
      <c r="Z19" s="134">
        <v>30</v>
      </c>
      <c r="AA19" s="5">
        <v>0.5</v>
      </c>
      <c r="AB19" s="27">
        <f t="shared" si="18"/>
        <v>30</v>
      </c>
      <c r="AC19" s="27">
        <f t="shared" si="3"/>
        <v>28.66</v>
      </c>
      <c r="AD19" s="49">
        <f t="shared" si="12"/>
        <v>29</v>
      </c>
      <c r="AE19" s="48">
        <f t="shared" si="19"/>
        <v>25</v>
      </c>
      <c r="AF19" s="48">
        <f t="shared" si="4"/>
        <v>25</v>
      </c>
      <c r="AG19" s="27">
        <f>IFERROR(IF(Z19&lt;57,ROUND(IF(T19="","",DGET('Banco de dados'!$D$3:$F$6293,$AG$4,'Densidade corrigida'!C30:D31)),3),""),"")</f>
        <v>0.88600000000000001</v>
      </c>
      <c r="AH19" s="27">
        <f>IF(AD19&lt;55,DGET('Banco de dados'!$G$3:$I$9744,$AH$4,FCV!C30:D31),DGET('Banco de dados'!$L$3:$N$499,$AH$4,FCV!B30:C31))</f>
        <v>0.99629999999999996</v>
      </c>
      <c r="AI19" s="27">
        <f t="shared" si="5"/>
        <v>59.72739926689006</v>
      </c>
      <c r="AJ19" s="135">
        <v>5.0000000000000001E-3</v>
      </c>
      <c r="AK19" s="34">
        <f t="shared" si="13"/>
        <v>0.29863699633445029</v>
      </c>
      <c r="AL19" s="29">
        <f t="shared" si="14"/>
        <v>59.428762270555609</v>
      </c>
      <c r="AM19" s="29">
        <f>SUMIF(Carregamento!$C$5:$C$36,'Fechamento fiscal'!B19,Carregamento!$AT$5:$AT$36)</f>
        <v>67.925526193039929</v>
      </c>
      <c r="AN19" s="13">
        <f t="shared" si="20"/>
        <v>2.1642173929928816</v>
      </c>
      <c r="AO19" s="13">
        <f t="shared" si="21"/>
        <v>13.612516200620558</v>
      </c>
      <c r="AP19" s="155"/>
      <c r="AQ19" s="156"/>
      <c r="AR19" s="157"/>
      <c r="AS19" s="156"/>
      <c r="AT19" s="156"/>
      <c r="AU19" s="157"/>
      <c r="AV19" s="156"/>
      <c r="AW19" s="138" t="s">
        <v>108</v>
      </c>
      <c r="AX19" s="139" t="s">
        <v>109</v>
      </c>
      <c r="AY19" s="138"/>
      <c r="AZ19" s="138" t="s">
        <v>108</v>
      </c>
      <c r="BA19" s="139" t="s">
        <v>109</v>
      </c>
      <c r="BB19" s="138"/>
    </row>
    <row r="20" spans="2:54" x14ac:dyDescent="0.25">
      <c r="B20" s="137">
        <v>44119</v>
      </c>
      <c r="C20" s="130">
        <v>815</v>
      </c>
      <c r="D20" s="22">
        <f t="shared" si="15"/>
        <v>81</v>
      </c>
      <c r="E20" s="22">
        <f t="shared" si="16"/>
        <v>0.5</v>
      </c>
      <c r="F20" s="130">
        <v>815</v>
      </c>
      <c r="G20" s="22">
        <f t="shared" si="6"/>
        <v>81</v>
      </c>
      <c r="H20" s="22">
        <f t="shared" si="7"/>
        <v>0.5</v>
      </c>
      <c r="I20" s="2">
        <f>VLOOKUP(D20,'Arqueação Tanque'!$B$4:$C$480,2,0)</f>
        <v>59.613999999999997</v>
      </c>
      <c r="J20" s="2">
        <f>IF(D20&lt;'Arqueação Tanque'!$E$4,VLOOKUP(E20,'Arqueação Tanque'!$F$4:$G$13,2,0),IF('Fechamento fiscal'!D20&lt;'Arqueação Tanque'!$E$15,VLOOKUP(E20,'Arqueação Tanque'!$F$15:$G$24,2,0),IF('Fechamento fiscal'!D20&lt;'Arqueação Tanque'!$E$26,VLOOKUP(E20,'Arqueação Tanque'!$F$26:$G$35,2,0),IF('Fechamento fiscal'!D20&lt;'Arqueação Tanque'!$E$37,VLOOKUP(E20,'Arqueação Tanque'!$F$37:$G$46,2,0)))))</f>
        <v>0.32900000000000001</v>
      </c>
      <c r="K20" s="2">
        <f>VLOOKUP(G20,'Arqueação Tanque'!$B$4:$C$480,2,0)</f>
        <v>59.613999999999997</v>
      </c>
      <c r="L20" s="2">
        <f>IF(G20&lt;'Arqueação Tanque'!$E$4,VLOOKUP(H20,'Arqueação Tanque'!$F$4:$G$13,2,0),IF('Fechamento fiscal'!G20&lt;'Arqueação Tanque'!$E$15,VLOOKUP(H20,'Arqueação Tanque'!$F$15:$G$24,2,0),IF('Fechamento fiscal'!G20&lt;'Arqueação Tanque'!$E$26,VLOOKUP(H20,'Arqueação Tanque'!$F$26:$G$35,2,0),IF('Fechamento fiscal'!G20&lt;'Arqueação Tanque'!$E$37,VLOOKUP(H20,'Arqueação Tanque'!$F$37:$G$46,2,0)))))</f>
        <v>0.32900000000000001</v>
      </c>
      <c r="M20" s="101">
        <f t="shared" si="17"/>
        <v>59.942999999999998</v>
      </c>
      <c r="N20" s="101">
        <f t="shared" si="8"/>
        <v>59.942999999999998</v>
      </c>
      <c r="O20" s="24">
        <f t="shared" si="9"/>
        <v>0</v>
      </c>
      <c r="P20" s="29">
        <f t="shared" si="0"/>
        <v>59.948982228041743</v>
      </c>
      <c r="Q20" s="5">
        <v>68</v>
      </c>
      <c r="R20" s="130">
        <v>24.52</v>
      </c>
      <c r="S20" s="130">
        <v>24.13</v>
      </c>
      <c r="T20" s="130">
        <v>23</v>
      </c>
      <c r="U20" s="24">
        <f t="shared" si="10"/>
        <v>0.88300000000000001</v>
      </c>
      <c r="V20" s="5">
        <f t="shared" si="1"/>
        <v>76.135999999999996</v>
      </c>
      <c r="W20" s="5">
        <f t="shared" si="2"/>
        <v>75.433999999999997</v>
      </c>
      <c r="X20" s="5">
        <f t="shared" si="11"/>
        <v>76.048249999999996</v>
      </c>
      <c r="Y20" s="39">
        <f>1+2*'Arqueação Tanque'!$K$4*(X20-Q20)+('Arqueação Tanque'!$K$4^2)*(X20-Q20)</f>
        <v>1.0000997986093747</v>
      </c>
      <c r="Z20" s="134">
        <v>30</v>
      </c>
      <c r="AA20" s="5">
        <v>0.5</v>
      </c>
      <c r="AB20" s="27">
        <f t="shared" si="18"/>
        <v>30</v>
      </c>
      <c r="AC20" s="27">
        <f t="shared" si="3"/>
        <v>28.66</v>
      </c>
      <c r="AD20" s="49">
        <f t="shared" si="12"/>
        <v>29</v>
      </c>
      <c r="AE20" s="48">
        <f t="shared" si="19"/>
        <v>25</v>
      </c>
      <c r="AF20" s="48">
        <f t="shared" si="4"/>
        <v>25</v>
      </c>
      <c r="AG20" s="27">
        <f>IFERROR(IF(Z20&lt;57,ROUND(IF(T20="","",DGET('Banco de dados'!$D$3:$F$6293,$AG$4,'Densidade corrigida'!C32:D33)),3),""),"")</f>
        <v>0.88600000000000001</v>
      </c>
      <c r="AH20" s="27">
        <f>IF(AD20&lt;55,DGET('Banco de dados'!$G$3:$I$9744,$AH$4,FCV!C32:D33),DGET('Banco de dados'!$L$3:$N$499,$AH$4,FCV!B32:C33))</f>
        <v>0.99629999999999996</v>
      </c>
      <c r="AI20" s="27">
        <f t="shared" si="5"/>
        <v>59.727170993797984</v>
      </c>
      <c r="AJ20" s="135">
        <v>5.0000000000000001E-3</v>
      </c>
      <c r="AK20" s="34">
        <f t="shared" si="13"/>
        <v>0.29863585496898992</v>
      </c>
      <c r="AL20" s="29">
        <f t="shared" si="14"/>
        <v>59.428535138828991</v>
      </c>
      <c r="AM20" s="29">
        <f>SUMIF(Carregamento!$C$5:$C$36,'Fechamento fiscal'!B20,Carregamento!$AT$5:$AT$36)</f>
        <v>0</v>
      </c>
      <c r="AN20" s="13">
        <f t="shared" si="20"/>
        <v>-2.27131726617813E-4</v>
      </c>
      <c r="AO20" s="13">
        <f t="shared" si="21"/>
        <v>-1.4286154053979865E-3</v>
      </c>
      <c r="AP20" s="155"/>
      <c r="AQ20" s="156"/>
      <c r="AR20" s="157"/>
      <c r="AS20" s="156"/>
      <c r="AT20" s="156"/>
      <c r="AU20" s="157"/>
      <c r="AV20" s="156"/>
      <c r="AW20" s="138" t="s">
        <v>108</v>
      </c>
      <c r="AX20" s="139" t="s">
        <v>109</v>
      </c>
      <c r="AY20" s="138"/>
      <c r="AZ20" s="138" t="s">
        <v>108</v>
      </c>
      <c r="BA20" s="139" t="s">
        <v>109</v>
      </c>
      <c r="BB20" s="138"/>
    </row>
    <row r="21" spans="2:54" x14ac:dyDescent="0.25">
      <c r="B21" s="137">
        <v>44120</v>
      </c>
      <c r="C21" s="130">
        <v>361</v>
      </c>
      <c r="D21" s="22">
        <f t="shared" si="15"/>
        <v>36</v>
      </c>
      <c r="E21" s="22">
        <f t="shared" si="16"/>
        <v>0.1</v>
      </c>
      <c r="F21" s="130">
        <v>361</v>
      </c>
      <c r="G21" s="22">
        <f t="shared" si="6"/>
        <v>36</v>
      </c>
      <c r="H21" s="22">
        <f t="shared" si="7"/>
        <v>0.1</v>
      </c>
      <c r="I21" s="2">
        <f>VLOOKUP(D21,'Arqueação Tanque'!$B$4:$C$480,2,0)</f>
        <v>29.908000000000001</v>
      </c>
      <c r="J21" s="2">
        <f>IF(D21&lt;'Arqueação Tanque'!$E$4,VLOOKUP(E21,'Arqueação Tanque'!$F$4:$G$13,2,0),IF('Fechamento fiscal'!D21&lt;'Arqueação Tanque'!$E$15,VLOOKUP(E21,'Arqueação Tanque'!$F$15:$G$24,2,0),IF('Fechamento fiscal'!D21&lt;'Arqueação Tanque'!$E$26,VLOOKUP(E21,'Arqueação Tanque'!$F$26:$G$35,2,0),IF('Fechamento fiscal'!D21&lt;'Arqueação Tanque'!$E$37,VLOOKUP(E21,'Arqueação Tanque'!$F$37:$G$46,2,0)))))</f>
        <v>6.5000000000000002E-2</v>
      </c>
      <c r="K21" s="2">
        <f>VLOOKUP(G21,'Arqueação Tanque'!$B$4:$C$480,2,0)</f>
        <v>29.908000000000001</v>
      </c>
      <c r="L21" s="2">
        <f>IF(G21&lt;'Arqueação Tanque'!$E$4,VLOOKUP(H21,'Arqueação Tanque'!$F$4:$G$13,2,0),IF('Fechamento fiscal'!G21&lt;'Arqueação Tanque'!$E$15,VLOOKUP(H21,'Arqueação Tanque'!$F$15:$G$24,2,0),IF('Fechamento fiscal'!G21&lt;'Arqueação Tanque'!$E$26,VLOOKUP(H21,'Arqueação Tanque'!$F$26:$G$35,2,0),IF('Fechamento fiscal'!G21&lt;'Arqueação Tanque'!$E$37,VLOOKUP(H21,'Arqueação Tanque'!$F$37:$G$46,2,0)))))</f>
        <v>6.5000000000000002E-2</v>
      </c>
      <c r="M21" s="101">
        <f t="shared" si="17"/>
        <v>29.973000000000003</v>
      </c>
      <c r="N21" s="101">
        <f t="shared" si="8"/>
        <v>29.973000000000003</v>
      </c>
      <c r="O21" s="24">
        <f t="shared" si="9"/>
        <v>0</v>
      </c>
      <c r="P21" s="29">
        <f t="shared" si="0"/>
        <v>29.973776039343313</v>
      </c>
      <c r="Q21" s="5">
        <v>68</v>
      </c>
      <c r="R21" s="130">
        <v>21.2</v>
      </c>
      <c r="S21" s="130">
        <v>20.88</v>
      </c>
      <c r="T21" s="130">
        <v>23</v>
      </c>
      <c r="U21" s="24">
        <f t="shared" si="10"/>
        <v>0.88300000000000001</v>
      </c>
      <c r="V21" s="5">
        <f t="shared" si="1"/>
        <v>70.16</v>
      </c>
      <c r="W21" s="5">
        <f t="shared" si="2"/>
        <v>69.584000000000003</v>
      </c>
      <c r="X21" s="5">
        <f t="shared" si="11"/>
        <v>70.087999999999994</v>
      </c>
      <c r="Y21" s="39">
        <f>1+2*'Arqueação Tanque'!$K$4*(X21-Q21)+('Arqueação Tanque'!$K$4^2)*(X21-Q21)</f>
        <v>1.0000258912802626</v>
      </c>
      <c r="Z21" s="134">
        <v>30</v>
      </c>
      <c r="AA21" s="5">
        <v>0.5</v>
      </c>
      <c r="AB21" s="27">
        <f t="shared" si="18"/>
        <v>30</v>
      </c>
      <c r="AC21" s="27">
        <f t="shared" si="3"/>
        <v>28.66</v>
      </c>
      <c r="AD21" s="49">
        <f t="shared" si="12"/>
        <v>29</v>
      </c>
      <c r="AE21" s="48">
        <f t="shared" si="19"/>
        <v>25</v>
      </c>
      <c r="AF21" s="48">
        <f t="shared" si="4"/>
        <v>25</v>
      </c>
      <c r="AG21" s="27">
        <f>IFERROR(IF(Z21&lt;57,ROUND(IF(T21="","",DGET('Banco de dados'!$D$3:$F$6293,$AG$4,'Densidade corrigida'!C34:D35)),3),""),"")</f>
        <v>0.88600000000000001</v>
      </c>
      <c r="AH21" s="27">
        <f>IF(AD21&lt;55,DGET('Banco de dados'!$G$3:$I$9744,$AH$4,FCV!C34:D35),DGET('Banco de dados'!$L$3:$N$499,$AH$4,FCV!B34:C35))</f>
        <v>0.99629999999999996</v>
      </c>
      <c r="AI21" s="27">
        <f t="shared" si="5"/>
        <v>29.862873067997743</v>
      </c>
      <c r="AJ21" s="135">
        <v>5.0000000000000001E-3</v>
      </c>
      <c r="AK21" s="34">
        <f t="shared" si="13"/>
        <v>0.14931436533998871</v>
      </c>
      <c r="AL21" s="29">
        <f t="shared" si="14"/>
        <v>29.713558702657753</v>
      </c>
      <c r="AM21" s="29">
        <f>SUMIF(Carregamento!$C$5:$C$36,'Fechamento fiscal'!B21,Carregamento!$AT$5:$AT$36)</f>
        <v>29.453523096251235</v>
      </c>
      <c r="AN21" s="13">
        <f t="shared" si="20"/>
        <v>-0.26145333992000275</v>
      </c>
      <c r="AO21" s="13">
        <f t="shared" si="21"/>
        <v>-1.6444918319622326</v>
      </c>
      <c r="AP21" s="155"/>
      <c r="AQ21" s="156"/>
      <c r="AR21" s="157"/>
      <c r="AS21" s="156"/>
      <c r="AT21" s="156"/>
      <c r="AU21" s="157"/>
      <c r="AV21" s="156"/>
      <c r="AW21" s="138" t="s">
        <v>108</v>
      </c>
      <c r="AX21" s="139" t="s">
        <v>109</v>
      </c>
      <c r="AY21" s="138"/>
      <c r="AZ21" s="138" t="s">
        <v>108</v>
      </c>
      <c r="BA21" s="139" t="s">
        <v>109</v>
      </c>
      <c r="BB21" s="138"/>
    </row>
    <row r="22" spans="2:54" x14ac:dyDescent="0.25">
      <c r="B22" s="137">
        <v>44121</v>
      </c>
      <c r="C22" s="130">
        <v>361</v>
      </c>
      <c r="D22" s="22">
        <f t="shared" si="15"/>
        <v>36</v>
      </c>
      <c r="E22" s="22">
        <f t="shared" si="16"/>
        <v>0.1</v>
      </c>
      <c r="F22" s="130">
        <v>361</v>
      </c>
      <c r="G22" s="22">
        <f t="shared" si="6"/>
        <v>36</v>
      </c>
      <c r="H22" s="22">
        <f t="shared" si="7"/>
        <v>0.1</v>
      </c>
      <c r="I22" s="2">
        <f>VLOOKUP(D22,'Arqueação Tanque'!$B$4:$C$480,2,0)</f>
        <v>29.908000000000001</v>
      </c>
      <c r="J22" s="2">
        <f>IF(D22&lt;'Arqueação Tanque'!$E$4,VLOOKUP(E22,'Arqueação Tanque'!$F$4:$G$13,2,0),IF('Fechamento fiscal'!D22&lt;'Arqueação Tanque'!$E$15,VLOOKUP(E22,'Arqueação Tanque'!$F$15:$G$24,2,0),IF('Fechamento fiscal'!D22&lt;'Arqueação Tanque'!$E$26,VLOOKUP(E22,'Arqueação Tanque'!$F$26:$G$35,2,0),IF('Fechamento fiscal'!D22&lt;'Arqueação Tanque'!$E$37,VLOOKUP(E22,'Arqueação Tanque'!$F$37:$G$46,2,0)))))</f>
        <v>6.5000000000000002E-2</v>
      </c>
      <c r="K22" s="2">
        <f>VLOOKUP(G22,'Arqueação Tanque'!$B$4:$C$480,2,0)</f>
        <v>29.908000000000001</v>
      </c>
      <c r="L22" s="2">
        <f>IF(G22&lt;'Arqueação Tanque'!$E$4,VLOOKUP(H22,'Arqueação Tanque'!$F$4:$G$13,2,0),IF('Fechamento fiscal'!G22&lt;'Arqueação Tanque'!$E$15,VLOOKUP(H22,'Arqueação Tanque'!$F$15:$G$24,2,0),IF('Fechamento fiscal'!G22&lt;'Arqueação Tanque'!$E$26,VLOOKUP(H22,'Arqueação Tanque'!$F$26:$G$35,2,0),IF('Fechamento fiscal'!G22&lt;'Arqueação Tanque'!$E$37,VLOOKUP(H22,'Arqueação Tanque'!$F$37:$G$46,2,0)))))</f>
        <v>6.5000000000000002E-2</v>
      </c>
      <c r="M22" s="101">
        <f t="shared" si="17"/>
        <v>29.973000000000003</v>
      </c>
      <c r="N22" s="101">
        <f t="shared" si="8"/>
        <v>29.973000000000003</v>
      </c>
      <c r="O22" s="24">
        <f t="shared" si="9"/>
        <v>0</v>
      </c>
      <c r="P22" s="29">
        <f t="shared" si="0"/>
        <v>29.973157214866962</v>
      </c>
      <c r="Q22" s="5">
        <v>68</v>
      </c>
      <c r="R22" s="130">
        <v>20.100000000000001</v>
      </c>
      <c r="S22" s="130">
        <v>21.18</v>
      </c>
      <c r="T22" s="130">
        <v>23</v>
      </c>
      <c r="U22" s="24">
        <f t="shared" si="10"/>
        <v>0.88300000000000001</v>
      </c>
      <c r="V22" s="5">
        <f t="shared" si="1"/>
        <v>68.180000000000007</v>
      </c>
      <c r="W22" s="5">
        <f t="shared" si="2"/>
        <v>70.123999999999995</v>
      </c>
      <c r="X22" s="5">
        <f t="shared" si="11"/>
        <v>68.423000000000002</v>
      </c>
      <c r="Y22" s="39">
        <f>1+2*'Arqueação Tanque'!$K$4*(X22-Q22)+('Arqueação Tanque'!$K$4^2)*(X22-Q22)</f>
        <v>1.00000524521626</v>
      </c>
      <c r="Z22" s="134">
        <v>30</v>
      </c>
      <c r="AA22" s="5">
        <v>0.5</v>
      </c>
      <c r="AB22" s="27">
        <f t="shared" si="18"/>
        <v>30</v>
      </c>
      <c r="AC22" s="27">
        <f t="shared" si="3"/>
        <v>28.66</v>
      </c>
      <c r="AD22" s="49">
        <f t="shared" si="12"/>
        <v>29</v>
      </c>
      <c r="AE22" s="48">
        <f t="shared" si="19"/>
        <v>25</v>
      </c>
      <c r="AF22" s="48">
        <f t="shared" si="4"/>
        <v>25</v>
      </c>
      <c r="AG22" s="27">
        <f>IFERROR(IF(Z22&lt;57,ROUND(IF(T22="","",DGET('Banco de dados'!$D$3:$F$6293,$AG$4,'Densidade corrigida'!C36:D37)),3),""),"")</f>
        <v>0.88600000000000001</v>
      </c>
      <c r="AH22" s="27">
        <f>IF(AD22&lt;55,DGET('Banco de dados'!$G$3:$I$9744,$AH$4,FCV!C36:D37),DGET('Banco de dados'!$L$3:$N$499,$AH$4,FCV!B36:C37))</f>
        <v>0.99629999999999996</v>
      </c>
      <c r="AI22" s="27">
        <f t="shared" si="5"/>
        <v>29.862256533171955</v>
      </c>
      <c r="AJ22" s="135">
        <v>5.0000000000000001E-3</v>
      </c>
      <c r="AK22" s="34">
        <f t="shared" si="13"/>
        <v>0.14931128266585977</v>
      </c>
      <c r="AL22" s="29">
        <f t="shared" si="14"/>
        <v>29.712945250506095</v>
      </c>
      <c r="AM22" s="29">
        <f>SUMIF(Carregamento!$C$5:$C$36,'Fechamento fiscal'!B22,Carregamento!$AT$5:$AT$36)</f>
        <v>0</v>
      </c>
      <c r="AN22" s="13">
        <f t="shared" si="20"/>
        <v>-6.1345215165786726E-4</v>
      </c>
      <c r="AO22" s="13">
        <f t="shared" si="21"/>
        <v>-3.85849747801917E-3</v>
      </c>
      <c r="AP22" s="155"/>
      <c r="AQ22" s="156"/>
      <c r="AR22" s="157"/>
      <c r="AS22" s="156"/>
      <c r="AT22" s="156"/>
      <c r="AU22" s="157"/>
      <c r="AV22" s="156"/>
      <c r="AW22" s="138" t="s">
        <v>108</v>
      </c>
      <c r="AX22" s="139" t="s">
        <v>109</v>
      </c>
      <c r="AY22" s="138"/>
      <c r="AZ22" s="138" t="s">
        <v>108</v>
      </c>
      <c r="BA22" s="139" t="s">
        <v>109</v>
      </c>
      <c r="BB22" s="138"/>
    </row>
    <row r="23" spans="2:54" x14ac:dyDescent="0.25">
      <c r="B23" s="137">
        <v>44122</v>
      </c>
      <c r="C23" s="130">
        <v>360</v>
      </c>
      <c r="D23" s="22">
        <f t="shared" si="15"/>
        <v>36</v>
      </c>
      <c r="E23" s="22">
        <f t="shared" si="16"/>
        <v>0</v>
      </c>
      <c r="F23" s="130">
        <v>360</v>
      </c>
      <c r="G23" s="22">
        <f t="shared" si="6"/>
        <v>36</v>
      </c>
      <c r="H23" s="22">
        <f t="shared" si="7"/>
        <v>0</v>
      </c>
      <c r="I23" s="2">
        <f>VLOOKUP(D23,'Arqueação Tanque'!$B$4:$C$480,2,0)</f>
        <v>29.908000000000001</v>
      </c>
      <c r="J23" s="2">
        <f>IF(D23&lt;'Arqueação Tanque'!$E$4,VLOOKUP(E23,'Arqueação Tanque'!$F$4:$G$13,2,0),IF('Fechamento fiscal'!D23&lt;'Arqueação Tanque'!$E$15,VLOOKUP(E23,'Arqueação Tanque'!$F$15:$G$24,2,0),IF('Fechamento fiscal'!D23&lt;'Arqueação Tanque'!$E$26,VLOOKUP(E23,'Arqueação Tanque'!$F$26:$G$35,2,0),IF('Fechamento fiscal'!D23&lt;'Arqueação Tanque'!$E$37,VLOOKUP(E23,'Arqueação Tanque'!$F$37:$G$46,2,0)))))</f>
        <v>0</v>
      </c>
      <c r="K23" s="2">
        <f>VLOOKUP(G23,'Arqueação Tanque'!$B$4:$C$480,2,0)</f>
        <v>29.908000000000001</v>
      </c>
      <c r="L23" s="2">
        <f>IF(G23&lt;'Arqueação Tanque'!$E$4,VLOOKUP(H23,'Arqueação Tanque'!$F$4:$G$13,2,0),IF('Fechamento fiscal'!G23&lt;'Arqueação Tanque'!$E$15,VLOOKUP(H23,'Arqueação Tanque'!$F$15:$G$24,2,0),IF('Fechamento fiscal'!G23&lt;'Arqueação Tanque'!$E$26,VLOOKUP(H23,'Arqueação Tanque'!$F$26:$G$35,2,0),IF('Fechamento fiscal'!G23&lt;'Arqueação Tanque'!$E$37,VLOOKUP(H23,'Arqueação Tanque'!$F$37:$G$46,2,0)))))</f>
        <v>0</v>
      </c>
      <c r="M23" s="101">
        <f t="shared" si="17"/>
        <v>29.908000000000001</v>
      </c>
      <c r="N23" s="101">
        <f t="shared" si="8"/>
        <v>29.908000000000001</v>
      </c>
      <c r="O23" s="24">
        <f t="shared" si="9"/>
        <v>0</v>
      </c>
      <c r="P23" s="29">
        <f t="shared" si="0"/>
        <v>29.909542037333903</v>
      </c>
      <c r="Q23" s="5">
        <v>68</v>
      </c>
      <c r="R23" s="130">
        <v>22.15</v>
      </c>
      <c r="S23" s="130">
        <v>23.43</v>
      </c>
      <c r="T23" s="130">
        <v>23</v>
      </c>
      <c r="U23" s="24">
        <f t="shared" si="10"/>
        <v>0.88300000000000001</v>
      </c>
      <c r="V23" s="5">
        <f t="shared" si="1"/>
        <v>71.87</v>
      </c>
      <c r="W23" s="5">
        <f t="shared" si="2"/>
        <v>74.174000000000007</v>
      </c>
      <c r="X23" s="5">
        <f t="shared" si="11"/>
        <v>72.158000000000001</v>
      </c>
      <c r="Y23" s="39">
        <f>1+2*'Arqueação Tanque'!$K$4*(X23-Q23)+('Arqueação Tanque'!$K$4^2)*(X23-Q23)</f>
        <v>1.0000515593598336</v>
      </c>
      <c r="Z23" s="134">
        <v>30</v>
      </c>
      <c r="AA23" s="5">
        <v>0.5</v>
      </c>
      <c r="AB23" s="27">
        <f t="shared" si="18"/>
        <v>30</v>
      </c>
      <c r="AC23" s="27">
        <f t="shared" si="3"/>
        <v>28.66</v>
      </c>
      <c r="AD23" s="49">
        <f t="shared" si="12"/>
        <v>29</v>
      </c>
      <c r="AE23" s="48">
        <f t="shared" si="19"/>
        <v>25</v>
      </c>
      <c r="AF23" s="48">
        <f t="shared" si="4"/>
        <v>25</v>
      </c>
      <c r="AG23" s="27">
        <f>IFERROR(IF(Z23&lt;57,ROUND(IF(T23="","",DGET('Banco de dados'!$D$3:$F$6293,$AG$4,'Densidade corrigida'!C38:D39)),3),""),"")</f>
        <v>0.88600000000000001</v>
      </c>
      <c r="AH23" s="27">
        <f>IF(AD23&lt;55,DGET('Banco de dados'!$G$3:$I$9744,$AH$4,FCV!C38:D39),DGET('Banco de dados'!$L$3:$N$499,$AH$4,FCV!B38:C39))</f>
        <v>0.99629999999999996</v>
      </c>
      <c r="AI23" s="27">
        <f t="shared" si="5"/>
        <v>29.798876731795765</v>
      </c>
      <c r="AJ23" s="135">
        <v>5.0000000000000001E-3</v>
      </c>
      <c r="AK23" s="34">
        <f t="shared" si="13"/>
        <v>0.14899438365897882</v>
      </c>
      <c r="AL23" s="29">
        <f t="shared" si="14"/>
        <v>29.649882348136785</v>
      </c>
      <c r="AM23" s="29">
        <f>SUMIF(Carregamento!$C$5:$C$36,'Fechamento fiscal'!B23,Carregamento!$AT$5:$AT$36)</f>
        <v>0</v>
      </c>
      <c r="AN23" s="13">
        <f t="shared" si="20"/>
        <v>-6.3062902369310336E-2</v>
      </c>
      <c r="AO23" s="13">
        <f t="shared" si="21"/>
        <v>-0.39665367395151185</v>
      </c>
      <c r="AP23" s="155"/>
      <c r="AQ23" s="156"/>
      <c r="AR23" s="157"/>
      <c r="AS23" s="156"/>
      <c r="AT23" s="156"/>
      <c r="AU23" s="157"/>
      <c r="AV23" s="156"/>
      <c r="AW23" s="138" t="s">
        <v>108</v>
      </c>
      <c r="AX23" s="139" t="s">
        <v>109</v>
      </c>
      <c r="AY23" s="138"/>
      <c r="AZ23" s="138" t="s">
        <v>108</v>
      </c>
      <c r="BA23" s="139" t="s">
        <v>109</v>
      </c>
      <c r="BB23" s="138"/>
    </row>
    <row r="24" spans="2:54" x14ac:dyDescent="0.25">
      <c r="B24" s="137">
        <v>44123</v>
      </c>
      <c r="C24" s="130">
        <v>569</v>
      </c>
      <c r="D24" s="22">
        <f t="shared" si="15"/>
        <v>56</v>
      </c>
      <c r="E24" s="22">
        <f t="shared" si="16"/>
        <v>0.9</v>
      </c>
      <c r="F24" s="130">
        <v>569</v>
      </c>
      <c r="G24" s="22">
        <f t="shared" si="6"/>
        <v>56</v>
      </c>
      <c r="H24" s="22">
        <f t="shared" si="7"/>
        <v>0.9</v>
      </c>
      <c r="I24" s="2">
        <f>VLOOKUP(D24,'Arqueação Tanque'!$B$4:$C$480,2,0)</f>
        <v>43.112000000000002</v>
      </c>
      <c r="J24" s="2">
        <f>IF(D24&lt;'Arqueação Tanque'!$E$4,VLOOKUP(E24,'Arqueação Tanque'!$F$4:$G$13,2,0),IF('Fechamento fiscal'!D24&lt;'Arqueação Tanque'!$E$15,VLOOKUP(E24,'Arqueação Tanque'!$F$15:$G$24,2,0),IF('Fechamento fiscal'!D24&lt;'Arqueação Tanque'!$E$26,VLOOKUP(E24,'Arqueação Tanque'!$F$26:$G$35,2,0),IF('Fechamento fiscal'!D24&lt;'Arqueação Tanque'!$E$37,VLOOKUP(E24,'Arqueação Tanque'!$F$37:$G$46,2,0)))))</f>
        <v>0.59199999999999997</v>
      </c>
      <c r="K24" s="2">
        <f>VLOOKUP(G24,'Arqueação Tanque'!$B$4:$C$480,2,0)</f>
        <v>43.112000000000002</v>
      </c>
      <c r="L24" s="2">
        <f>IF(G24&lt;'Arqueação Tanque'!$E$4,VLOOKUP(H24,'Arqueação Tanque'!$F$4:$G$13,2,0),IF('Fechamento fiscal'!G24&lt;'Arqueação Tanque'!$E$15,VLOOKUP(H24,'Arqueação Tanque'!$F$15:$G$24,2,0),IF('Fechamento fiscal'!G24&lt;'Arqueação Tanque'!$E$26,VLOOKUP(H24,'Arqueação Tanque'!$F$26:$G$35,2,0),IF('Fechamento fiscal'!G24&lt;'Arqueação Tanque'!$E$37,VLOOKUP(H24,'Arqueação Tanque'!$F$37:$G$46,2,0)))))</f>
        <v>0.59199999999999997</v>
      </c>
      <c r="M24" s="101">
        <f t="shared" si="17"/>
        <v>43.704000000000001</v>
      </c>
      <c r="N24" s="101">
        <f t="shared" si="8"/>
        <v>43.704000000000001</v>
      </c>
      <c r="O24" s="24">
        <f t="shared" si="9"/>
        <v>0</v>
      </c>
      <c r="P24" s="29">
        <f t="shared" si="0"/>
        <v>43.709324881274284</v>
      </c>
      <c r="Q24" s="5">
        <v>68</v>
      </c>
      <c r="R24" s="130">
        <v>25.69</v>
      </c>
      <c r="S24" s="130">
        <v>23.84</v>
      </c>
      <c r="T24" s="130">
        <v>23</v>
      </c>
      <c r="U24" s="24">
        <f t="shared" si="10"/>
        <v>0.88300000000000001</v>
      </c>
      <c r="V24" s="5">
        <f t="shared" si="1"/>
        <v>78.242000000000004</v>
      </c>
      <c r="W24" s="5">
        <f t="shared" si="2"/>
        <v>74.912000000000006</v>
      </c>
      <c r="X24" s="5">
        <f t="shared" si="11"/>
        <v>77.825750000000014</v>
      </c>
      <c r="Y24" s="39">
        <f>1+2*'Arqueação Tanque'!$K$4*(X24-Q24)+('Arqueação Tanque'!$K$4^2)*(X24-Q24)</f>
        <v>1.0001218396777019</v>
      </c>
      <c r="Z24" s="134">
        <v>30</v>
      </c>
      <c r="AA24" s="5">
        <v>0.5</v>
      </c>
      <c r="AB24" s="27">
        <f t="shared" si="18"/>
        <v>30</v>
      </c>
      <c r="AC24" s="27">
        <f t="shared" si="3"/>
        <v>28.66</v>
      </c>
      <c r="AD24" s="49">
        <f t="shared" si="12"/>
        <v>29</v>
      </c>
      <c r="AE24" s="48">
        <f t="shared" si="19"/>
        <v>25</v>
      </c>
      <c r="AF24" s="48">
        <f t="shared" si="4"/>
        <v>25.5</v>
      </c>
      <c r="AG24" s="27">
        <f>IFERROR(IF(Z24&lt;57,ROUND(IF(T24="","",DGET('Banco de dados'!$D$3:$F$6293,$AG$4,'Densidade corrigida'!C40:D41)),3),""),"")</f>
        <v>0.88600000000000001</v>
      </c>
      <c r="AH24" s="27">
        <f>IF(AD24&lt;55,DGET('Banco de dados'!$G$3:$I$9744,$AH$4,FCV!C40:D41),DGET('Banco de dados'!$L$3:$N$499,$AH$4,FCV!B40:C41))</f>
        <v>0.99590000000000001</v>
      </c>
      <c r="AI24" s="27">
        <f t="shared" si="5"/>
        <v>43.530116649261061</v>
      </c>
      <c r="AJ24" s="135">
        <v>5.0000000000000001E-3</v>
      </c>
      <c r="AK24" s="34">
        <f t="shared" si="13"/>
        <v>0.21765058324630532</v>
      </c>
      <c r="AL24" s="29">
        <f t="shared" si="14"/>
        <v>43.312466066014757</v>
      </c>
      <c r="AM24" s="29">
        <f>SUMIF(Carregamento!$C$5:$C$36,'Fechamento fiscal'!B24,Carregamento!$AT$5:$AT$36)</f>
        <v>0</v>
      </c>
      <c r="AN24" s="13">
        <f t="shared" si="20"/>
        <v>13.662583717877972</v>
      </c>
      <c r="AO24" s="13">
        <f t="shared" si="21"/>
        <v>85.935055694546051</v>
      </c>
      <c r="AP24" s="155"/>
      <c r="AQ24" s="156"/>
      <c r="AR24" s="157"/>
      <c r="AS24" s="156"/>
      <c r="AT24" s="156"/>
      <c r="AU24" s="157"/>
      <c r="AV24" s="156"/>
      <c r="AW24" s="138" t="s">
        <v>108</v>
      </c>
      <c r="AX24" s="139" t="s">
        <v>109</v>
      </c>
      <c r="AY24" s="138"/>
      <c r="AZ24" s="138" t="s">
        <v>108</v>
      </c>
      <c r="BA24" s="139" t="s">
        <v>109</v>
      </c>
      <c r="BB24" s="138"/>
    </row>
    <row r="25" spans="2:54" x14ac:dyDescent="0.25">
      <c r="B25" s="137">
        <v>44124</v>
      </c>
      <c r="C25" s="130">
        <v>902</v>
      </c>
      <c r="D25" s="22">
        <f t="shared" si="15"/>
        <v>90</v>
      </c>
      <c r="E25" s="22">
        <f t="shared" si="16"/>
        <v>0.2</v>
      </c>
      <c r="F25" s="130">
        <v>902</v>
      </c>
      <c r="G25" s="22">
        <f t="shared" si="6"/>
        <v>90</v>
      </c>
      <c r="H25" s="22">
        <f t="shared" si="7"/>
        <v>0.2</v>
      </c>
      <c r="I25" s="2">
        <f>VLOOKUP(D25,'Arqueação Tanque'!$B$4:$C$480,2,0)</f>
        <v>65.536000000000001</v>
      </c>
      <c r="J25" s="2">
        <f>IF(D25&lt;'Arqueação Tanque'!$E$4,VLOOKUP(E25,'Arqueação Tanque'!$F$4:$G$13,2,0),IF('Fechamento fiscal'!D25&lt;'Arqueação Tanque'!$E$15,VLOOKUP(E25,'Arqueação Tanque'!$F$15:$G$24,2,0),IF('Fechamento fiscal'!D25&lt;'Arqueação Tanque'!$E$26,VLOOKUP(E25,'Arqueação Tanque'!$F$26:$G$35,2,0),IF('Fechamento fiscal'!D25&lt;'Arqueação Tanque'!$E$37,VLOOKUP(E25,'Arqueação Tanque'!$F$37:$G$46,2,0)))))</f>
        <v>0.13100000000000001</v>
      </c>
      <c r="K25" s="2">
        <f>VLOOKUP(G25,'Arqueação Tanque'!$B$4:$C$480,2,0)</f>
        <v>65.536000000000001</v>
      </c>
      <c r="L25" s="2">
        <f>IF(G25&lt;'Arqueação Tanque'!$E$4,VLOOKUP(H25,'Arqueação Tanque'!$F$4:$G$13,2,0),IF('Fechamento fiscal'!G25&lt;'Arqueação Tanque'!$E$15,VLOOKUP(H25,'Arqueação Tanque'!$F$15:$G$24,2,0),IF('Fechamento fiscal'!G25&lt;'Arqueação Tanque'!$E$26,VLOOKUP(H25,'Arqueação Tanque'!$F$26:$G$35,2,0),IF('Fechamento fiscal'!G25&lt;'Arqueação Tanque'!$E$37,VLOOKUP(H25,'Arqueação Tanque'!$F$37:$G$46,2,0)))))</f>
        <v>0.13100000000000001</v>
      </c>
      <c r="M25" s="101">
        <f t="shared" si="17"/>
        <v>65.667000000000002</v>
      </c>
      <c r="N25" s="101">
        <f t="shared" si="8"/>
        <v>65.667000000000002</v>
      </c>
      <c r="O25" s="24">
        <f t="shared" si="9"/>
        <v>0</v>
      </c>
      <c r="P25" s="29">
        <f t="shared" si="0"/>
        <v>65.671726856647197</v>
      </c>
      <c r="Q25" s="5">
        <v>68</v>
      </c>
      <c r="R25" s="130">
        <v>23.5</v>
      </c>
      <c r="S25" s="130">
        <v>21.3</v>
      </c>
      <c r="T25" s="130">
        <v>23</v>
      </c>
      <c r="U25" s="24">
        <f t="shared" si="10"/>
        <v>0.88300000000000001</v>
      </c>
      <c r="V25" s="5">
        <f t="shared" si="1"/>
        <v>74.300000000000011</v>
      </c>
      <c r="W25" s="5">
        <f t="shared" si="2"/>
        <v>70.34</v>
      </c>
      <c r="X25" s="5">
        <f t="shared" si="11"/>
        <v>73.805000000000021</v>
      </c>
      <c r="Y25" s="39">
        <f>1+2*'Arqueação Tanque'!$K$4*(X25-Q25)+('Arqueação Tanque'!$K$4^2)*(X25-Q25)</f>
        <v>1.0000719822231441</v>
      </c>
      <c r="Z25" s="134">
        <v>30</v>
      </c>
      <c r="AA25" s="5">
        <v>0.5</v>
      </c>
      <c r="AB25" s="27">
        <f t="shared" si="18"/>
        <v>30</v>
      </c>
      <c r="AC25" s="27">
        <f t="shared" si="3"/>
        <v>28.66</v>
      </c>
      <c r="AD25" s="49">
        <f t="shared" si="12"/>
        <v>29</v>
      </c>
      <c r="AE25" s="48">
        <f t="shared" si="19"/>
        <v>25</v>
      </c>
      <c r="AF25" s="48">
        <f t="shared" si="4"/>
        <v>25</v>
      </c>
      <c r="AG25" s="27">
        <f>IFERROR(IF(Z25&lt;57,ROUND(IF(T25="","",DGET('Banco de dados'!$D$3:$F$6293,$AG$4,'Densidade corrigida'!C42:D43)),3),""),"")</f>
        <v>0.88600000000000001</v>
      </c>
      <c r="AH25" s="27">
        <f>IF(AD25&lt;55,DGET('Banco de dados'!$G$3:$I$9744,$AH$4,FCV!C42:D43),DGET('Banco de dados'!$L$3:$N$499,$AH$4,FCV!B42:C43))</f>
        <v>0.99629999999999996</v>
      </c>
      <c r="AI25" s="27">
        <f t="shared" si="5"/>
        <v>65.428741467277604</v>
      </c>
      <c r="AJ25" s="135">
        <v>5.0000000000000001E-3</v>
      </c>
      <c r="AK25" s="34">
        <f t="shared" si="13"/>
        <v>0.32714370733638803</v>
      </c>
      <c r="AL25" s="29">
        <f t="shared" si="14"/>
        <v>65.101597759941214</v>
      </c>
      <c r="AM25" s="29">
        <f>SUMIF(Carregamento!$C$5:$C$36,'Fechamento fiscal'!B25,Carregamento!$AT$5:$AT$36)</f>
        <v>0</v>
      </c>
      <c r="AN25" s="13">
        <f t="shared" si="20"/>
        <v>21.789131693926457</v>
      </c>
      <c r="AO25" s="13">
        <f t="shared" si="21"/>
        <v>137.04949841977557</v>
      </c>
      <c r="AP25" s="155"/>
      <c r="AQ25" s="156"/>
      <c r="AR25" s="157"/>
      <c r="AS25" s="156"/>
      <c r="AT25" s="156"/>
      <c r="AU25" s="157"/>
      <c r="AV25" s="156"/>
      <c r="AW25" s="138" t="s">
        <v>108</v>
      </c>
      <c r="AX25" s="139" t="s">
        <v>109</v>
      </c>
      <c r="AY25" s="138"/>
      <c r="AZ25" s="138" t="s">
        <v>108</v>
      </c>
      <c r="BA25" s="139" t="s">
        <v>109</v>
      </c>
      <c r="BB25" s="138"/>
    </row>
    <row r="26" spans="2:54" x14ac:dyDescent="0.25">
      <c r="B26" s="137">
        <v>44125</v>
      </c>
      <c r="C26" s="130">
        <v>1232</v>
      </c>
      <c r="D26" s="22">
        <f t="shared" si="15"/>
        <v>123</v>
      </c>
      <c r="E26" s="22">
        <f t="shared" si="16"/>
        <v>0.2</v>
      </c>
      <c r="F26" s="130">
        <v>1232</v>
      </c>
      <c r="G26" s="22">
        <f t="shared" si="6"/>
        <v>123</v>
      </c>
      <c r="H26" s="22">
        <f t="shared" si="7"/>
        <v>0.2</v>
      </c>
      <c r="I26" s="2">
        <f>VLOOKUP(D26,'Arqueação Tanque'!$B$4:$C$480,2,0)</f>
        <v>87.251000000000005</v>
      </c>
      <c r="J26" s="2">
        <f>IF(D26&lt;'Arqueação Tanque'!$E$4,VLOOKUP(E26,'Arqueação Tanque'!$F$4:$G$13,2,0),IF('Fechamento fiscal'!D26&lt;'Arqueação Tanque'!$E$15,VLOOKUP(E26,'Arqueação Tanque'!$F$15:$G$24,2,0),IF('Fechamento fiscal'!D26&lt;'Arqueação Tanque'!$E$26,VLOOKUP(E26,'Arqueação Tanque'!$F$26:$G$35,2,0),IF('Fechamento fiscal'!D26&lt;'Arqueação Tanque'!$E$37,VLOOKUP(E26,'Arqueação Tanque'!$F$37:$G$46,2,0)))))</f>
        <v>0.13100000000000001</v>
      </c>
      <c r="K26" s="2">
        <f>VLOOKUP(G26,'Arqueação Tanque'!$B$4:$C$480,2,0)</f>
        <v>87.251000000000005</v>
      </c>
      <c r="L26" s="2">
        <f>IF(G26&lt;'Arqueação Tanque'!$E$4,VLOOKUP(H26,'Arqueação Tanque'!$F$4:$G$13,2,0),IF('Fechamento fiscal'!G26&lt;'Arqueação Tanque'!$E$15,VLOOKUP(H26,'Arqueação Tanque'!$F$15:$G$24,2,0),IF('Fechamento fiscal'!G26&lt;'Arqueação Tanque'!$E$26,VLOOKUP(H26,'Arqueação Tanque'!$F$26:$G$35,2,0),IF('Fechamento fiscal'!G26&lt;'Arqueação Tanque'!$E$37,VLOOKUP(H26,'Arqueação Tanque'!$F$37:$G$46,2,0)))))</f>
        <v>0.13100000000000001</v>
      </c>
      <c r="M26" s="101">
        <f t="shared" si="17"/>
        <v>87.382000000000005</v>
      </c>
      <c r="N26" s="101">
        <f t="shared" si="8"/>
        <v>87.382000000000005</v>
      </c>
      <c r="O26" s="24">
        <f t="shared" si="9"/>
        <v>0</v>
      </c>
      <c r="P26" s="29">
        <f t="shared" si="0"/>
        <v>87.392271148051861</v>
      </c>
      <c r="Q26" s="5">
        <v>68</v>
      </c>
      <c r="R26" s="130">
        <v>25.41</v>
      </c>
      <c r="S26" s="130">
        <v>24.26</v>
      </c>
      <c r="T26" s="130">
        <v>23</v>
      </c>
      <c r="U26" s="24">
        <f t="shared" si="10"/>
        <v>0.88300000000000001</v>
      </c>
      <c r="V26" s="5">
        <f t="shared" si="1"/>
        <v>77.738</v>
      </c>
      <c r="W26" s="5">
        <f t="shared" si="2"/>
        <v>75.668000000000006</v>
      </c>
      <c r="X26" s="5">
        <f t="shared" si="11"/>
        <v>77.479249999999993</v>
      </c>
      <c r="Y26" s="39">
        <f>1+2*'Arqueação Tanque'!$K$4*(X26-Q26)+('Arqueação Tanque'!$K$4^2)*(X26-Q26)</f>
        <v>1.0001175430643823</v>
      </c>
      <c r="Z26" s="134">
        <v>30</v>
      </c>
      <c r="AA26" s="5">
        <v>0.5</v>
      </c>
      <c r="AB26" s="27">
        <f t="shared" si="18"/>
        <v>30</v>
      </c>
      <c r="AC26" s="27">
        <f t="shared" si="3"/>
        <v>28.66</v>
      </c>
      <c r="AD26" s="49">
        <f t="shared" si="12"/>
        <v>29</v>
      </c>
      <c r="AE26" s="48">
        <f t="shared" si="19"/>
        <v>25</v>
      </c>
      <c r="AF26" s="48">
        <f t="shared" si="4"/>
        <v>25</v>
      </c>
      <c r="AG26" s="27">
        <f>IFERROR(IF(Z26&lt;57,ROUND(IF(T26="","",DGET('Banco de dados'!$D$3:$F$6293,$AG$4,'Densidade corrigida'!C44:D45)),3),""),"")</f>
        <v>0.88600000000000001</v>
      </c>
      <c r="AH26" s="27">
        <f>IF(AD26&lt;55,DGET('Banco de dados'!$G$3:$I$9744,$AH$4,FCV!C44:D45),DGET('Banco de dados'!$L$3:$N$499,$AH$4,FCV!B44:C45))</f>
        <v>0.99629999999999996</v>
      </c>
      <c r="AI26" s="27">
        <f t="shared" si="5"/>
        <v>87.068919744804063</v>
      </c>
      <c r="AJ26" s="135">
        <v>5.0000000000000001E-3</v>
      </c>
      <c r="AK26" s="34">
        <f t="shared" si="13"/>
        <v>0.43534459872402032</v>
      </c>
      <c r="AL26" s="29">
        <f t="shared" si="14"/>
        <v>86.633575146080048</v>
      </c>
      <c r="AM26" s="29">
        <f>SUMIF(Carregamento!$C$5:$C$36,'Fechamento fiscal'!B26,Carregamento!$AT$5:$AT$36)</f>
        <v>0</v>
      </c>
      <c r="AN26" s="13">
        <f t="shared" si="20"/>
        <v>21.531977386138834</v>
      </c>
      <c r="AO26" s="13">
        <f t="shared" si="21"/>
        <v>135.43204668310992</v>
      </c>
      <c r="AP26" s="155"/>
      <c r="AQ26" s="156"/>
      <c r="AR26" s="157"/>
      <c r="AS26" s="156"/>
      <c r="AT26" s="156"/>
      <c r="AU26" s="157"/>
      <c r="AV26" s="156"/>
      <c r="AW26" s="138" t="s">
        <v>108</v>
      </c>
      <c r="AX26" s="139" t="s">
        <v>109</v>
      </c>
      <c r="AY26" s="138"/>
      <c r="AZ26" s="138" t="s">
        <v>108</v>
      </c>
      <c r="BA26" s="139" t="s">
        <v>109</v>
      </c>
      <c r="BB26" s="138"/>
    </row>
    <row r="27" spans="2:54" x14ac:dyDescent="0.25">
      <c r="B27" s="137">
        <v>44126</v>
      </c>
      <c r="C27" s="130">
        <v>1597</v>
      </c>
      <c r="D27" s="22">
        <f t="shared" si="15"/>
        <v>159</v>
      </c>
      <c r="E27" s="22">
        <f t="shared" si="16"/>
        <v>0.7</v>
      </c>
      <c r="F27" s="130">
        <v>1597</v>
      </c>
      <c r="G27" s="22">
        <f t="shared" si="6"/>
        <v>159</v>
      </c>
      <c r="H27" s="22">
        <f t="shared" si="7"/>
        <v>0.7</v>
      </c>
      <c r="I27" s="2">
        <f>VLOOKUP(D27,'Arqueação Tanque'!$B$4:$C$480,2,0)</f>
        <v>110.94</v>
      </c>
      <c r="J27" s="2">
        <f>IF(D27&lt;'Arqueação Tanque'!$E$4,VLOOKUP(E27,'Arqueação Tanque'!$F$4:$G$13,2,0),IF('Fechamento fiscal'!D27&lt;'Arqueação Tanque'!$E$15,VLOOKUP(E27,'Arqueação Tanque'!$F$15:$G$24,2,0),IF('Fechamento fiscal'!D27&lt;'Arqueação Tanque'!$E$26,VLOOKUP(E27,'Arqueação Tanque'!$F$26:$G$35,2,0),IF('Fechamento fiscal'!D27&lt;'Arqueação Tanque'!$E$37,VLOOKUP(E27,'Arqueação Tanque'!$F$37:$G$46,2,0)))))</f>
        <v>0.46</v>
      </c>
      <c r="K27" s="2">
        <f>VLOOKUP(G27,'Arqueação Tanque'!$B$4:$C$480,2,0)</f>
        <v>110.94</v>
      </c>
      <c r="L27" s="2">
        <f>IF(G27&lt;'Arqueação Tanque'!$E$4,VLOOKUP(H27,'Arqueação Tanque'!$F$4:$G$13,2,0),IF('Fechamento fiscal'!G27&lt;'Arqueação Tanque'!$E$15,VLOOKUP(H27,'Arqueação Tanque'!$F$15:$G$24,2,0),IF('Fechamento fiscal'!G27&lt;'Arqueação Tanque'!$E$26,VLOOKUP(H27,'Arqueação Tanque'!$F$26:$G$35,2,0),IF('Fechamento fiscal'!G27&lt;'Arqueação Tanque'!$E$37,VLOOKUP(H27,'Arqueação Tanque'!$F$37:$G$46,2,0)))))</f>
        <v>0.46</v>
      </c>
      <c r="M27" s="101">
        <f t="shared" si="17"/>
        <v>111.39999999999999</v>
      </c>
      <c r="N27" s="101">
        <f t="shared" si="8"/>
        <v>111.39999999999999</v>
      </c>
      <c r="O27" s="24">
        <f t="shared" si="9"/>
        <v>0</v>
      </c>
      <c r="P27" s="29">
        <f t="shared" si="0"/>
        <v>111.42371457131495</v>
      </c>
      <c r="Q27" s="5">
        <v>68</v>
      </c>
      <c r="R27" s="130">
        <v>30.4</v>
      </c>
      <c r="S27" s="130">
        <v>23.5</v>
      </c>
      <c r="T27" s="130">
        <v>23</v>
      </c>
      <c r="U27" s="24">
        <f t="shared" si="10"/>
        <v>0.88300000000000001</v>
      </c>
      <c r="V27" s="5">
        <f t="shared" si="1"/>
        <v>86.72</v>
      </c>
      <c r="W27" s="5">
        <f t="shared" si="2"/>
        <v>74.300000000000011</v>
      </c>
      <c r="X27" s="5">
        <f t="shared" si="11"/>
        <v>85.16749999999999</v>
      </c>
      <c r="Y27" s="39">
        <f>1+2*'Arqueação Tanque'!$K$4*(X27-Q27)+('Arqueação Tanque'!$K$4^2)*(X27-Q27)</f>
        <v>1.0002128776599188</v>
      </c>
      <c r="Z27" s="134">
        <v>30</v>
      </c>
      <c r="AA27" s="5">
        <v>0.5</v>
      </c>
      <c r="AB27" s="27">
        <f t="shared" si="18"/>
        <v>30</v>
      </c>
      <c r="AC27" s="27">
        <f t="shared" si="3"/>
        <v>28.66</v>
      </c>
      <c r="AD27" s="49">
        <f t="shared" si="12"/>
        <v>29</v>
      </c>
      <c r="AE27" s="48">
        <f t="shared" si="19"/>
        <v>25</v>
      </c>
      <c r="AF27" s="48">
        <f t="shared" si="4"/>
        <v>30</v>
      </c>
      <c r="AG27" s="27">
        <f>IFERROR(IF(Z27&lt;57,ROUND(IF(T27="","",DGET('Banco de dados'!$D$3:$F$6293,$AG$4,'Densidade corrigida'!C46:D47)),3),""),"")</f>
        <v>0.88600000000000001</v>
      </c>
      <c r="AH27" s="27">
        <f>IF(AD27&lt;55,DGET('Banco de dados'!$G$3:$I$9744,$AH$4,FCV!C46:D47),DGET('Banco de dados'!$L$3:$N$499,$AH$4,FCV!B46:C47))</f>
        <v>0.99250000000000005</v>
      </c>
      <c r="AI27" s="27">
        <f t="shared" si="5"/>
        <v>110.58803671203009</v>
      </c>
      <c r="AJ27" s="135">
        <v>5.0000000000000001E-3</v>
      </c>
      <c r="AK27" s="34">
        <f t="shared" si="13"/>
        <v>0.55294018356015051</v>
      </c>
      <c r="AL27" s="29">
        <f t="shared" si="14"/>
        <v>110.03509652846994</v>
      </c>
      <c r="AM27" s="29">
        <f>SUMIF(Carregamento!$C$5:$C$36,'Fechamento fiscal'!B27,Carregamento!$AT$5:$AT$36)</f>
        <v>0</v>
      </c>
      <c r="AN27" s="13">
        <f t="shared" si="20"/>
        <v>23.401521382389888</v>
      </c>
      <c r="AO27" s="13">
        <f t="shared" si="21"/>
        <v>147.19112320616975</v>
      </c>
      <c r="AP27" s="155"/>
      <c r="AQ27" s="156"/>
      <c r="AR27" s="157"/>
      <c r="AS27" s="156"/>
      <c r="AT27" s="156"/>
      <c r="AU27" s="157"/>
      <c r="AV27" s="156"/>
      <c r="AW27" s="138" t="s">
        <v>108</v>
      </c>
      <c r="AX27" s="139" t="s">
        <v>109</v>
      </c>
      <c r="AY27" s="138"/>
      <c r="AZ27" s="138" t="s">
        <v>108</v>
      </c>
      <c r="BA27" s="139" t="s">
        <v>109</v>
      </c>
      <c r="BB27" s="138"/>
    </row>
    <row r="28" spans="2:54" x14ac:dyDescent="0.25">
      <c r="B28" s="137">
        <v>44127</v>
      </c>
      <c r="C28" s="130">
        <v>985</v>
      </c>
      <c r="D28" s="22">
        <f t="shared" si="15"/>
        <v>98</v>
      </c>
      <c r="E28" s="22">
        <f t="shared" si="16"/>
        <v>0.5</v>
      </c>
      <c r="F28" s="130">
        <v>985</v>
      </c>
      <c r="G28" s="22">
        <f t="shared" si="6"/>
        <v>98</v>
      </c>
      <c r="H28" s="22">
        <f t="shared" si="7"/>
        <v>0.5</v>
      </c>
      <c r="I28" s="2">
        <f>VLOOKUP(D28,'Arqueação Tanque'!$B$4:$C$480,2,0)</f>
        <v>70.8</v>
      </c>
      <c r="J28" s="2">
        <f>IF(D28&lt;'Arqueação Tanque'!$E$4,VLOOKUP(E28,'Arqueação Tanque'!$F$4:$G$13,2,0),IF('Fechamento fiscal'!D28&lt;'Arqueação Tanque'!$E$15,VLOOKUP(E28,'Arqueação Tanque'!$F$15:$G$24,2,0),IF('Fechamento fiscal'!D28&lt;'Arqueação Tanque'!$E$26,VLOOKUP(E28,'Arqueação Tanque'!$F$26:$G$35,2,0),IF('Fechamento fiscal'!D28&lt;'Arqueação Tanque'!$E$37,VLOOKUP(E28,'Arqueação Tanque'!$F$37:$G$46,2,0)))))</f>
        <v>0.32900000000000001</v>
      </c>
      <c r="K28" s="2">
        <f>VLOOKUP(G28,'Arqueação Tanque'!$B$4:$C$480,2,0)</f>
        <v>70.8</v>
      </c>
      <c r="L28" s="2">
        <f>IF(G28&lt;'Arqueação Tanque'!$E$4,VLOOKUP(H28,'Arqueação Tanque'!$F$4:$G$13,2,0),IF('Fechamento fiscal'!G28&lt;'Arqueação Tanque'!$E$15,VLOOKUP(H28,'Arqueação Tanque'!$F$15:$G$24,2,0),IF('Fechamento fiscal'!G28&lt;'Arqueação Tanque'!$E$26,VLOOKUP(H28,'Arqueação Tanque'!$F$26:$G$35,2,0),IF('Fechamento fiscal'!G28&lt;'Arqueação Tanque'!$E$37,VLOOKUP(H28,'Arqueação Tanque'!$F$37:$G$46,2,0)))))</f>
        <v>0.32900000000000001</v>
      </c>
      <c r="M28" s="101">
        <f t="shared" si="17"/>
        <v>71.128999999999991</v>
      </c>
      <c r="N28" s="101">
        <f t="shared" si="8"/>
        <v>71.128999999999991</v>
      </c>
      <c r="O28" s="24">
        <f t="shared" si="9"/>
        <v>0</v>
      </c>
      <c r="P28" s="29">
        <f t="shared" si="0"/>
        <v>71.137539326099116</v>
      </c>
      <c r="Q28" s="5">
        <v>68</v>
      </c>
      <c r="R28" s="130">
        <v>25.9</v>
      </c>
      <c r="S28" s="130">
        <v>21.73</v>
      </c>
      <c r="T28" s="130">
        <v>23</v>
      </c>
      <c r="U28" s="24">
        <f t="shared" si="10"/>
        <v>0.88300000000000001</v>
      </c>
      <c r="V28" s="5">
        <f t="shared" si="1"/>
        <v>78.62</v>
      </c>
      <c r="W28" s="5">
        <f t="shared" si="2"/>
        <v>71.114000000000004</v>
      </c>
      <c r="X28" s="5">
        <f t="shared" si="11"/>
        <v>77.681750000000008</v>
      </c>
      <c r="Y28" s="39">
        <f>1+2*'Arqueação Tanque'!$K$4*(X28-Q28)+('Arqueação Tanque'!$K$4^2)*(X28-Q28)</f>
        <v>1.0001200540721664</v>
      </c>
      <c r="Z28" s="134">
        <v>30</v>
      </c>
      <c r="AA28" s="5">
        <v>0.5</v>
      </c>
      <c r="AB28" s="27">
        <f t="shared" si="18"/>
        <v>30</v>
      </c>
      <c r="AC28" s="27">
        <f t="shared" si="3"/>
        <v>28.66</v>
      </c>
      <c r="AD28" s="49">
        <f t="shared" si="12"/>
        <v>29</v>
      </c>
      <c r="AE28" s="48">
        <f t="shared" si="19"/>
        <v>25</v>
      </c>
      <c r="AF28" s="48">
        <f t="shared" si="4"/>
        <v>25.5</v>
      </c>
      <c r="AG28" s="27">
        <f>IFERROR(IF(Z28&lt;57,ROUND(IF(T28="","",DGET('Banco de dados'!$D$3:$F$6293,$AG$4,'Densidade corrigida'!C48:D49)),3),""),"")</f>
        <v>0.88600000000000001</v>
      </c>
      <c r="AH28" s="27">
        <f>IF(AD28&lt;55,DGET('Banco de dados'!$G$3:$I$9744,$AH$4,FCV!C48:D49),DGET('Banco de dados'!$L$3:$N$499,$AH$4,FCV!B48:C49))</f>
        <v>0.99590000000000001</v>
      </c>
      <c r="AI28" s="27">
        <f t="shared" si="5"/>
        <v>70.845875414862107</v>
      </c>
      <c r="AJ28" s="135">
        <v>5.0000000000000001E-3</v>
      </c>
      <c r="AK28" s="34">
        <f t="shared" si="13"/>
        <v>0.35422937707431051</v>
      </c>
      <c r="AL28" s="29">
        <f t="shared" si="14"/>
        <v>70.491646037787802</v>
      </c>
      <c r="AM28" s="29">
        <f>SUMIF(Carregamento!$C$5:$C$36,'Fechamento fiscal'!B28,Carregamento!$AT$5:$AT$36)</f>
        <v>63.640809994453114</v>
      </c>
      <c r="AN28" s="13">
        <f t="shared" si="20"/>
        <v>24.097359503770981</v>
      </c>
      <c r="AO28" s="13">
        <f t="shared" si="21"/>
        <v>151.56781278041376</v>
      </c>
      <c r="AP28" s="155"/>
      <c r="AQ28" s="156"/>
      <c r="AR28" s="157"/>
      <c r="AS28" s="156"/>
      <c r="AT28" s="156"/>
      <c r="AU28" s="157"/>
      <c r="AV28" s="156"/>
      <c r="AW28" s="138" t="s">
        <v>108</v>
      </c>
      <c r="AX28" s="139" t="s">
        <v>109</v>
      </c>
      <c r="AY28" s="138"/>
      <c r="AZ28" s="138" t="s">
        <v>108</v>
      </c>
      <c r="BA28" s="139" t="s">
        <v>109</v>
      </c>
      <c r="BB28" s="138"/>
    </row>
    <row r="29" spans="2:54" x14ac:dyDescent="0.25">
      <c r="B29" s="137">
        <v>44128</v>
      </c>
      <c r="C29" s="130">
        <v>1320</v>
      </c>
      <c r="D29" s="22">
        <f t="shared" si="15"/>
        <v>132</v>
      </c>
      <c r="E29" s="22">
        <f t="shared" si="16"/>
        <v>0</v>
      </c>
      <c r="F29" s="130">
        <v>1320</v>
      </c>
      <c r="G29" s="22">
        <f t="shared" si="6"/>
        <v>132</v>
      </c>
      <c r="H29" s="22">
        <f t="shared" si="7"/>
        <v>0</v>
      </c>
      <c r="I29" s="2">
        <f>VLOOKUP(D29,'Arqueação Tanque'!$B$4:$C$480,2,0)</f>
        <v>93.173000000000002</v>
      </c>
      <c r="J29" s="2">
        <f>IF(D29&lt;'Arqueação Tanque'!$E$4,VLOOKUP(E29,'Arqueação Tanque'!$F$4:$G$13,2,0),IF('Fechamento fiscal'!D29&lt;'Arqueação Tanque'!$E$15,VLOOKUP(E29,'Arqueação Tanque'!$F$15:$G$24,2,0),IF('Fechamento fiscal'!D29&lt;'Arqueação Tanque'!$E$26,VLOOKUP(E29,'Arqueação Tanque'!$F$26:$G$35,2,0),IF('Fechamento fiscal'!D29&lt;'Arqueação Tanque'!$E$37,VLOOKUP(E29,'Arqueação Tanque'!$F$37:$G$46,2,0)))))</f>
        <v>0</v>
      </c>
      <c r="K29" s="2">
        <f>VLOOKUP(G29,'Arqueação Tanque'!$B$4:$C$480,2,0)</f>
        <v>93.173000000000002</v>
      </c>
      <c r="L29" s="2">
        <f>IF(G29&lt;'Arqueação Tanque'!$E$4,VLOOKUP(H29,'Arqueação Tanque'!$F$4:$G$13,2,0),IF('Fechamento fiscal'!G29&lt;'Arqueação Tanque'!$E$15,VLOOKUP(H29,'Arqueação Tanque'!$F$15:$G$24,2,0),IF('Fechamento fiscal'!G29&lt;'Arqueação Tanque'!$E$26,VLOOKUP(H29,'Arqueação Tanque'!$F$26:$G$35,2,0),IF('Fechamento fiscal'!G29&lt;'Arqueação Tanque'!$E$37,VLOOKUP(H29,'Arqueação Tanque'!$F$37:$G$46,2,0)))))</f>
        <v>0</v>
      </c>
      <c r="M29" s="101">
        <f t="shared" si="17"/>
        <v>93.173000000000002</v>
      </c>
      <c r="N29" s="101">
        <f t="shared" si="8"/>
        <v>93.173000000000002</v>
      </c>
      <c r="O29" s="24">
        <f t="shared" si="9"/>
        <v>0</v>
      </c>
      <c r="P29" s="29">
        <f t="shared" si="0"/>
        <v>93.182407716291152</v>
      </c>
      <c r="Q29" s="5">
        <v>68</v>
      </c>
      <c r="R29" s="130">
        <v>24.8</v>
      </c>
      <c r="S29" s="130">
        <v>22.59</v>
      </c>
      <c r="T29" s="130">
        <v>23</v>
      </c>
      <c r="U29" s="24">
        <f t="shared" si="10"/>
        <v>0.88300000000000001</v>
      </c>
      <c r="V29" s="5">
        <f t="shared" si="1"/>
        <v>76.64</v>
      </c>
      <c r="W29" s="5">
        <f t="shared" si="2"/>
        <v>72.662000000000006</v>
      </c>
      <c r="X29" s="5">
        <f t="shared" si="11"/>
        <v>76.142750000000007</v>
      </c>
      <c r="Y29" s="39">
        <f>1+2*'Arqueação Tanque'!$K$4*(X29-Q29)+('Arqueação Tanque'!$K$4^2)*(X29-Q29)</f>
        <v>1.0001009704130075</v>
      </c>
      <c r="Z29" s="134">
        <v>30</v>
      </c>
      <c r="AA29" s="5">
        <v>0.5</v>
      </c>
      <c r="AB29" s="27">
        <f t="shared" si="18"/>
        <v>30</v>
      </c>
      <c r="AC29" s="27">
        <f t="shared" si="3"/>
        <v>28.66</v>
      </c>
      <c r="AD29" s="49">
        <f t="shared" si="12"/>
        <v>29</v>
      </c>
      <c r="AE29" s="48">
        <f t="shared" si="19"/>
        <v>25</v>
      </c>
      <c r="AF29" s="48">
        <f t="shared" si="4"/>
        <v>25</v>
      </c>
      <c r="AG29" s="27">
        <f>IFERROR(IF(Z29&lt;57,ROUND(IF(T29="","",DGET('Banco de dados'!$D$3:$F$6293,$AG$4,'Densidade corrigida'!C50:D51)),3),""),"")</f>
        <v>0.88600000000000001</v>
      </c>
      <c r="AH29" s="27">
        <f>IF(AD29&lt;55,DGET('Banco de dados'!$G$3:$I$9744,$AH$4,FCV!C50:D51),DGET('Banco de dados'!$L$3:$N$499,$AH$4,FCV!B50:C51))</f>
        <v>0.99629999999999996</v>
      </c>
      <c r="AI29" s="27">
        <f t="shared" si="5"/>
        <v>92.837632807740874</v>
      </c>
      <c r="AJ29" s="135">
        <v>5.0000000000000001E-3</v>
      </c>
      <c r="AK29" s="34">
        <f t="shared" si="13"/>
        <v>0.46418816403870439</v>
      </c>
      <c r="AL29" s="29">
        <f t="shared" si="14"/>
        <v>92.373444643702172</v>
      </c>
      <c r="AM29" s="29">
        <f>SUMIF(Carregamento!$C$5:$C$36,'Fechamento fiscal'!B29,Carregamento!$AT$5:$AT$36)</f>
        <v>0</v>
      </c>
      <c r="AN29" s="13">
        <f t="shared" si="20"/>
        <v>21.881798605914369</v>
      </c>
      <c r="AO29" s="13">
        <f t="shared" si="21"/>
        <v>137.63235568946627</v>
      </c>
      <c r="AP29" s="155"/>
      <c r="AQ29" s="156"/>
      <c r="AR29" s="157"/>
      <c r="AS29" s="156"/>
      <c r="AT29" s="156"/>
      <c r="AU29" s="157"/>
      <c r="AV29" s="156"/>
      <c r="AW29" s="138" t="s">
        <v>108</v>
      </c>
      <c r="AX29" s="139" t="s">
        <v>109</v>
      </c>
      <c r="AY29" s="138"/>
      <c r="AZ29" s="138" t="s">
        <v>108</v>
      </c>
      <c r="BA29" s="139" t="s">
        <v>109</v>
      </c>
      <c r="BB29" s="138"/>
    </row>
    <row r="30" spans="2:54" x14ac:dyDescent="0.25">
      <c r="B30" s="137">
        <v>44129</v>
      </c>
      <c r="C30" s="130">
        <v>1683</v>
      </c>
      <c r="D30" s="22">
        <f t="shared" si="15"/>
        <v>168</v>
      </c>
      <c r="E30" s="22">
        <f t="shared" si="16"/>
        <v>0.3</v>
      </c>
      <c r="F30" s="130">
        <v>1683</v>
      </c>
      <c r="G30" s="22">
        <f t="shared" si="6"/>
        <v>168</v>
      </c>
      <c r="H30" s="22">
        <f t="shared" si="7"/>
        <v>0.3</v>
      </c>
      <c r="I30" s="2">
        <f>VLOOKUP(D30,'Arqueação Tanque'!$B$4:$C$480,2,0)</f>
        <v>116.86199999999999</v>
      </c>
      <c r="J30" s="2">
        <f>IF(D30&lt;'Arqueação Tanque'!$E$4,VLOOKUP(E30,'Arqueação Tanque'!$F$4:$G$13,2,0),IF('Fechamento fiscal'!D30&lt;'Arqueação Tanque'!$E$15,VLOOKUP(E30,'Arqueação Tanque'!$F$15:$G$24,2,0),IF('Fechamento fiscal'!D30&lt;'Arqueação Tanque'!$E$26,VLOOKUP(E30,'Arqueação Tanque'!$F$26:$G$35,2,0),IF('Fechamento fiscal'!D30&lt;'Arqueação Tanque'!$E$37,VLOOKUP(E30,'Arqueação Tanque'!$F$37:$G$46,2,0)))))</f>
        <v>0.19700000000000001</v>
      </c>
      <c r="K30" s="2">
        <f>VLOOKUP(G30,'Arqueação Tanque'!$B$4:$C$480,2,0)</f>
        <v>116.86199999999999</v>
      </c>
      <c r="L30" s="2">
        <f>IF(G30&lt;'Arqueação Tanque'!$E$4,VLOOKUP(H30,'Arqueação Tanque'!$F$4:$G$13,2,0),IF('Fechamento fiscal'!G30&lt;'Arqueação Tanque'!$E$15,VLOOKUP(H30,'Arqueação Tanque'!$F$15:$G$24,2,0),IF('Fechamento fiscal'!G30&lt;'Arqueação Tanque'!$E$26,VLOOKUP(H30,'Arqueação Tanque'!$F$26:$G$35,2,0),IF('Fechamento fiscal'!G30&lt;'Arqueação Tanque'!$E$37,VLOOKUP(H30,'Arqueação Tanque'!$F$37:$G$46,2,0)))))</f>
        <v>0.19700000000000001</v>
      </c>
      <c r="M30" s="101">
        <f t="shared" si="17"/>
        <v>117.059</v>
      </c>
      <c r="N30" s="101">
        <f t="shared" si="8"/>
        <v>117.059</v>
      </c>
      <c r="O30" s="24">
        <f t="shared" si="9"/>
        <v>0</v>
      </c>
      <c r="P30" s="29">
        <f t="shared" si="0"/>
        <v>117.07710972726447</v>
      </c>
      <c r="Q30" s="5">
        <v>68</v>
      </c>
      <c r="R30" s="130">
        <v>27.6</v>
      </c>
      <c r="S30" s="130">
        <v>22.25</v>
      </c>
      <c r="T30" s="130">
        <v>23</v>
      </c>
      <c r="U30" s="24">
        <f t="shared" si="10"/>
        <v>0.88300000000000001</v>
      </c>
      <c r="V30" s="5">
        <f t="shared" si="1"/>
        <v>81.680000000000007</v>
      </c>
      <c r="W30" s="5">
        <f t="shared" si="2"/>
        <v>72.050000000000011</v>
      </c>
      <c r="X30" s="5">
        <f t="shared" si="11"/>
        <v>80.476249999999993</v>
      </c>
      <c r="Y30" s="39">
        <f>1+2*'Arqueação Tanque'!$K$4*(X30-Q30)+('Arqueação Tanque'!$K$4^2)*(X30-Q30)</f>
        <v>1.000154705979587</v>
      </c>
      <c r="Z30" s="134">
        <v>30</v>
      </c>
      <c r="AA30" s="5">
        <v>0.5</v>
      </c>
      <c r="AB30" s="27">
        <f t="shared" si="18"/>
        <v>30</v>
      </c>
      <c r="AC30" s="27">
        <f t="shared" si="3"/>
        <v>28.66</v>
      </c>
      <c r="AD30" s="49">
        <f t="shared" si="12"/>
        <v>29</v>
      </c>
      <c r="AE30" s="48">
        <f t="shared" si="19"/>
        <v>25</v>
      </c>
      <c r="AF30" s="48">
        <f t="shared" si="4"/>
        <v>27.5</v>
      </c>
      <c r="AG30" s="27">
        <f>IFERROR(IF(Z30&lt;57,ROUND(IF(T30="","",DGET('Banco de dados'!$D$3:$F$6293,$AG$4,'Densidade corrigida'!C52:D53)),3),""),"")</f>
        <v>0.88600000000000001</v>
      </c>
      <c r="AH30" s="27">
        <f>IF(AD30&lt;55,DGET('Banco de dados'!$G$3:$I$9744,$AH$4,FCV!C52:D53),DGET('Banco de dados'!$L$3:$N$499,$AH$4,FCV!B52:C53))</f>
        <v>0.99439999999999995</v>
      </c>
      <c r="AI30" s="27">
        <f t="shared" si="5"/>
        <v>116.42147791279179</v>
      </c>
      <c r="AJ30" s="135">
        <v>5.0000000000000001E-3</v>
      </c>
      <c r="AK30" s="34">
        <f t="shared" si="13"/>
        <v>0.58210738956395891</v>
      </c>
      <c r="AL30" s="29">
        <f t="shared" si="14"/>
        <v>115.83937052322783</v>
      </c>
      <c r="AM30" s="29">
        <f>SUMIF(Carregamento!$C$5:$C$36,'Fechamento fiscal'!B30,Carregamento!$AT$5:$AT$36)</f>
        <v>0</v>
      </c>
      <c r="AN30" s="13">
        <f t="shared" si="20"/>
        <v>23.465925879525656</v>
      </c>
      <c r="AO30" s="13">
        <f t="shared" si="21"/>
        <v>147.59621525629927</v>
      </c>
      <c r="AP30" s="155"/>
      <c r="AQ30" s="156"/>
      <c r="AR30" s="157"/>
      <c r="AS30" s="156"/>
      <c r="AT30" s="156"/>
      <c r="AU30" s="157"/>
      <c r="AV30" s="156"/>
      <c r="AW30" s="138" t="s">
        <v>108</v>
      </c>
      <c r="AX30" s="139" t="s">
        <v>109</v>
      </c>
      <c r="AY30" s="138"/>
      <c r="AZ30" s="138" t="s">
        <v>108</v>
      </c>
      <c r="BA30" s="139" t="s">
        <v>109</v>
      </c>
      <c r="BB30" s="138"/>
    </row>
    <row r="31" spans="2:54" x14ac:dyDescent="0.25">
      <c r="B31" s="137">
        <v>44130</v>
      </c>
      <c r="C31" s="130">
        <v>1018</v>
      </c>
      <c r="D31" s="22">
        <f t="shared" si="15"/>
        <v>101</v>
      </c>
      <c r="E31" s="22">
        <f t="shared" si="16"/>
        <v>0.8</v>
      </c>
      <c r="F31" s="130">
        <v>1018</v>
      </c>
      <c r="G31" s="22">
        <f t="shared" si="6"/>
        <v>101</v>
      </c>
      <c r="H31" s="22">
        <f t="shared" si="7"/>
        <v>0.8</v>
      </c>
      <c r="I31" s="2">
        <f>VLOOKUP(D31,'Arqueação Tanque'!$B$4:$C$480,2,0)</f>
        <v>72.774000000000001</v>
      </c>
      <c r="J31" s="2">
        <f>IF(D31&lt;'Arqueação Tanque'!$E$4,VLOOKUP(E31,'Arqueação Tanque'!$F$4:$G$13,2,0),IF('Fechamento fiscal'!D31&lt;'Arqueação Tanque'!$E$15,VLOOKUP(E31,'Arqueação Tanque'!$F$15:$G$24,2,0),IF('Fechamento fiscal'!D31&lt;'Arqueação Tanque'!$E$26,VLOOKUP(E31,'Arqueação Tanque'!$F$26:$G$35,2,0),IF('Fechamento fiscal'!D31&lt;'Arqueação Tanque'!$E$37,VLOOKUP(E31,'Arqueação Tanque'!$F$37:$G$46,2,0)))))</f>
        <v>0.52600000000000002</v>
      </c>
      <c r="K31" s="2">
        <f>VLOOKUP(G31,'Arqueação Tanque'!$B$4:$C$480,2,0)</f>
        <v>72.774000000000001</v>
      </c>
      <c r="L31" s="2">
        <f>IF(G31&lt;'Arqueação Tanque'!$E$4,VLOOKUP(H31,'Arqueação Tanque'!$F$4:$G$13,2,0),IF('Fechamento fiscal'!G31&lt;'Arqueação Tanque'!$E$15,VLOOKUP(H31,'Arqueação Tanque'!$F$15:$G$24,2,0),IF('Fechamento fiscal'!G31&lt;'Arqueação Tanque'!$E$26,VLOOKUP(H31,'Arqueação Tanque'!$F$26:$G$35,2,0),IF('Fechamento fiscal'!G31&lt;'Arqueação Tanque'!$E$37,VLOOKUP(H31,'Arqueação Tanque'!$F$37:$G$46,2,0)))))</f>
        <v>0.52600000000000002</v>
      </c>
      <c r="M31" s="101">
        <f t="shared" si="17"/>
        <v>73.3</v>
      </c>
      <c r="N31" s="101">
        <f t="shared" si="8"/>
        <v>73.3</v>
      </c>
      <c r="O31" s="24">
        <f t="shared" si="9"/>
        <v>0</v>
      </c>
      <c r="P31" s="29">
        <f t="shared" si="0"/>
        <v>73.305527841346262</v>
      </c>
      <c r="Q31" s="5">
        <v>68</v>
      </c>
      <c r="R31" s="130">
        <v>23.47</v>
      </c>
      <c r="S31" s="130">
        <v>22.74</v>
      </c>
      <c r="T31" s="130">
        <v>23</v>
      </c>
      <c r="U31" s="24">
        <f t="shared" si="10"/>
        <v>0.88300000000000001</v>
      </c>
      <c r="V31" s="5">
        <f t="shared" si="1"/>
        <v>74.246000000000009</v>
      </c>
      <c r="W31" s="5">
        <f t="shared" si="2"/>
        <v>72.931999999999988</v>
      </c>
      <c r="X31" s="5">
        <f t="shared" si="11"/>
        <v>74.081750000000014</v>
      </c>
      <c r="Y31" s="39">
        <f>1+2*'Arqueação Tanque'!$K$4*(X31-Q31)+('Arqueação Tanque'!$K$4^2)*(X31-Q31)</f>
        <v>1.0000754139337826</v>
      </c>
      <c r="Z31" s="134">
        <v>30</v>
      </c>
      <c r="AA31" s="5">
        <v>0.5</v>
      </c>
      <c r="AB31" s="27">
        <f t="shared" si="18"/>
        <v>30</v>
      </c>
      <c r="AC31" s="27">
        <f t="shared" si="3"/>
        <v>28.66</v>
      </c>
      <c r="AD31" s="49">
        <f t="shared" si="12"/>
        <v>29</v>
      </c>
      <c r="AE31" s="48">
        <f t="shared" si="19"/>
        <v>25</v>
      </c>
      <c r="AF31" s="48">
        <f t="shared" si="4"/>
        <v>25</v>
      </c>
      <c r="AG31" s="27">
        <f>IFERROR(IF(Z31&lt;57,ROUND(IF(T31="","",DGET('Banco de dados'!$D$3:$F$6293,$AG$4,'Densidade corrigida'!C54:D55)),3),""),"")</f>
        <v>0.88600000000000001</v>
      </c>
      <c r="AH31" s="27">
        <f>IF(AD31&lt;55,DGET('Banco de dados'!$G$3:$I$9744,$AH$4,FCV!C54:D55),DGET('Banco de dados'!$L$3:$N$499,$AH$4,FCV!B54:C55))</f>
        <v>0.99629999999999996</v>
      </c>
      <c r="AI31" s="27">
        <f t="shared" si="5"/>
        <v>73.034297388333272</v>
      </c>
      <c r="AJ31" s="135">
        <v>4.0000000000000001E-3</v>
      </c>
      <c r="AK31" s="34">
        <f t="shared" si="13"/>
        <v>0.29213718955333312</v>
      </c>
      <c r="AL31" s="29">
        <f t="shared" si="14"/>
        <v>72.742160198779942</v>
      </c>
      <c r="AM31" s="29">
        <f>SUMIF(Carregamento!$C$5:$C$36,'Fechamento fiscal'!B31,Carregamento!$AT$5:$AT$36)</f>
        <v>42.91483600804807</v>
      </c>
      <c r="AN31" s="13">
        <f t="shared" si="20"/>
        <v>-0.18237431639981594</v>
      </c>
      <c r="AO31" s="13">
        <f t="shared" si="21"/>
        <v>-1.1470997990347263</v>
      </c>
      <c r="AP31" s="155"/>
      <c r="AQ31" s="156"/>
      <c r="AR31" s="157"/>
      <c r="AS31" s="156"/>
      <c r="AT31" s="156"/>
      <c r="AU31" s="157"/>
      <c r="AV31" s="156"/>
      <c r="AW31" s="138" t="s">
        <v>108</v>
      </c>
      <c r="AX31" s="139" t="s">
        <v>109</v>
      </c>
      <c r="AY31" s="138"/>
      <c r="AZ31" s="138" t="s">
        <v>108</v>
      </c>
      <c r="BA31" s="139" t="s">
        <v>109</v>
      </c>
      <c r="BB31" s="138"/>
    </row>
    <row r="32" spans="2:54" x14ac:dyDescent="0.25">
      <c r="B32" s="137">
        <v>44131</v>
      </c>
      <c r="C32" s="130">
        <v>483</v>
      </c>
      <c r="D32" s="22">
        <f t="shared" si="15"/>
        <v>48</v>
      </c>
      <c r="E32" s="22">
        <f t="shared" si="16"/>
        <v>0.3</v>
      </c>
      <c r="F32" s="130">
        <v>483</v>
      </c>
      <c r="G32" s="22">
        <f t="shared" si="6"/>
        <v>48</v>
      </c>
      <c r="H32" s="22">
        <f t="shared" si="7"/>
        <v>0.3</v>
      </c>
      <c r="I32" s="2">
        <f>VLOOKUP(D32,'Arqueação Tanque'!$B$4:$C$480,2,0)</f>
        <v>37.83</v>
      </c>
      <c r="J32" s="2">
        <f>IF(D32&lt;'Arqueação Tanque'!$E$4,VLOOKUP(E32,'Arqueação Tanque'!$F$4:$G$13,2,0),IF('Fechamento fiscal'!D32&lt;'Arqueação Tanque'!$E$15,VLOOKUP(E32,'Arqueação Tanque'!$F$15:$G$24,2,0),IF('Fechamento fiscal'!D32&lt;'Arqueação Tanque'!$E$26,VLOOKUP(E32,'Arqueação Tanque'!$F$26:$G$35,2,0),IF('Fechamento fiscal'!D32&lt;'Arqueação Tanque'!$E$37,VLOOKUP(E32,'Arqueação Tanque'!$F$37:$G$46,2,0)))))</f>
        <v>0.19700000000000001</v>
      </c>
      <c r="K32" s="2">
        <f>VLOOKUP(G32,'Arqueação Tanque'!$B$4:$C$480,2,0)</f>
        <v>37.83</v>
      </c>
      <c r="L32" s="2">
        <f>IF(G32&lt;'Arqueação Tanque'!$E$4,VLOOKUP(H32,'Arqueação Tanque'!$F$4:$G$13,2,0),IF('Fechamento fiscal'!G32&lt;'Arqueação Tanque'!$E$15,VLOOKUP(H32,'Arqueação Tanque'!$F$15:$G$24,2,0),IF('Fechamento fiscal'!G32&lt;'Arqueação Tanque'!$E$26,VLOOKUP(H32,'Arqueação Tanque'!$F$26:$G$35,2,0),IF('Fechamento fiscal'!G32&lt;'Arqueação Tanque'!$E$37,VLOOKUP(H32,'Arqueação Tanque'!$F$37:$G$46,2,0)))))</f>
        <v>0.19700000000000001</v>
      </c>
      <c r="M32" s="101">
        <f t="shared" si="17"/>
        <v>38.027000000000001</v>
      </c>
      <c r="N32" s="101">
        <f t="shared" si="8"/>
        <v>38.027000000000001</v>
      </c>
      <c r="O32" s="24">
        <f t="shared" si="9"/>
        <v>0</v>
      </c>
      <c r="P32" s="29">
        <f t="shared" si="0"/>
        <v>38.03113560878375</v>
      </c>
      <c r="Q32" s="5">
        <v>68</v>
      </c>
      <c r="R32" s="130">
        <v>24.79</v>
      </c>
      <c r="S32" s="130">
        <v>25.45</v>
      </c>
      <c r="T32" s="130">
        <v>23</v>
      </c>
      <c r="U32" s="24">
        <f t="shared" si="10"/>
        <v>0.88300000000000001</v>
      </c>
      <c r="V32" s="5">
        <f t="shared" si="1"/>
        <v>76.622</v>
      </c>
      <c r="W32" s="5">
        <f t="shared" si="2"/>
        <v>77.81</v>
      </c>
      <c r="X32" s="5">
        <f t="shared" si="11"/>
        <v>76.770499999999998</v>
      </c>
      <c r="Y32" s="39">
        <f>1+2*'Arqueação Tanque'!$K$4*(X32-Q32)+('Arqueação Tanque'!$K$4^2)*(X32-Q32)</f>
        <v>1.0001087545371381</v>
      </c>
      <c r="Z32" s="134">
        <v>30</v>
      </c>
      <c r="AA32" s="5">
        <v>0.5</v>
      </c>
      <c r="AB32" s="27">
        <f t="shared" si="18"/>
        <v>30</v>
      </c>
      <c r="AC32" s="27">
        <f t="shared" si="3"/>
        <v>28.66</v>
      </c>
      <c r="AD32" s="49">
        <f t="shared" si="12"/>
        <v>29</v>
      </c>
      <c r="AE32" s="48">
        <f t="shared" si="19"/>
        <v>25</v>
      </c>
      <c r="AF32" s="48">
        <f t="shared" si="4"/>
        <v>25</v>
      </c>
      <c r="AG32" s="27">
        <f>IFERROR(IF(Z32&lt;57,ROUND(IF(T32="","",DGET('Banco de dados'!$D$3:$F$6293,$AG$4,'Densidade corrigida'!C56:D57)),3),""),"")</f>
        <v>0.88600000000000001</v>
      </c>
      <c r="AH32" s="27">
        <f>IF(AD32&lt;55,DGET('Banco de dados'!$G$3:$I$9744,$AH$4,FCV!C56:D57),DGET('Banco de dados'!$L$3:$N$499,$AH$4,FCV!B56:C57))</f>
        <v>0.99629999999999996</v>
      </c>
      <c r="AI32" s="27">
        <f t="shared" si="5"/>
        <v>37.89042040703125</v>
      </c>
      <c r="AJ32" s="135">
        <v>4.0000000000000001E-3</v>
      </c>
      <c r="AK32" s="34">
        <f t="shared" si="13"/>
        <v>0.151561681628125</v>
      </c>
      <c r="AL32" s="29">
        <f t="shared" si="14"/>
        <v>37.738858725403126</v>
      </c>
      <c r="AM32" s="29">
        <f>SUMIF(Carregamento!$C$5:$C$36,'Fechamento fiscal'!B32,Carregamento!$AT$5:$AT$36)</f>
        <v>34.610215109798155</v>
      </c>
      <c r="AN32" s="13">
        <f t="shared" si="20"/>
        <v>-0.39308636357866078</v>
      </c>
      <c r="AO32" s="13">
        <f t="shared" si="21"/>
        <v>-2.4724385405006966</v>
      </c>
      <c r="AP32" s="155"/>
      <c r="AQ32" s="156"/>
      <c r="AR32" s="157"/>
      <c r="AS32" s="156"/>
      <c r="AT32" s="156"/>
      <c r="AU32" s="157"/>
      <c r="AV32" s="156"/>
      <c r="AW32" s="138" t="s">
        <v>108</v>
      </c>
      <c r="AX32" s="139" t="s">
        <v>109</v>
      </c>
      <c r="AY32" s="138"/>
      <c r="AZ32" s="138" t="s">
        <v>108</v>
      </c>
      <c r="BA32" s="139" t="s">
        <v>109</v>
      </c>
      <c r="BB32" s="138"/>
    </row>
    <row r="33" spans="2:54" x14ac:dyDescent="0.25">
      <c r="B33" s="137">
        <v>44132</v>
      </c>
      <c r="C33" s="130">
        <v>483</v>
      </c>
      <c r="D33" s="22">
        <f t="shared" si="15"/>
        <v>48</v>
      </c>
      <c r="E33" s="22">
        <f t="shared" si="16"/>
        <v>0.3</v>
      </c>
      <c r="F33" s="130">
        <v>483</v>
      </c>
      <c r="G33" s="22">
        <f t="shared" si="6"/>
        <v>48</v>
      </c>
      <c r="H33" s="22">
        <f t="shared" si="7"/>
        <v>0.3</v>
      </c>
      <c r="I33" s="2">
        <f>VLOOKUP(D33,'Arqueação Tanque'!$B$4:$C$480,2,0)</f>
        <v>37.83</v>
      </c>
      <c r="J33" s="2">
        <f>IF(D33&lt;'Arqueação Tanque'!$E$4,VLOOKUP(E33,'Arqueação Tanque'!$F$4:$G$13,2,0),IF('Fechamento fiscal'!D33&lt;'Arqueação Tanque'!$E$15,VLOOKUP(E33,'Arqueação Tanque'!$F$15:$G$24,2,0),IF('Fechamento fiscal'!D33&lt;'Arqueação Tanque'!$E$26,VLOOKUP(E33,'Arqueação Tanque'!$F$26:$G$35,2,0),IF('Fechamento fiscal'!D33&lt;'Arqueação Tanque'!$E$37,VLOOKUP(E33,'Arqueação Tanque'!$F$37:$G$46,2,0)))))</f>
        <v>0.19700000000000001</v>
      </c>
      <c r="K33" s="2">
        <f>VLOOKUP(G33,'Arqueação Tanque'!$B$4:$C$480,2,0)</f>
        <v>37.83</v>
      </c>
      <c r="L33" s="2">
        <f>IF(G33&lt;'Arqueação Tanque'!$E$4,VLOOKUP(H33,'Arqueação Tanque'!$F$4:$G$13,2,0),IF('Fechamento fiscal'!G33&lt;'Arqueação Tanque'!$E$15,VLOOKUP(H33,'Arqueação Tanque'!$F$15:$G$24,2,0),IF('Fechamento fiscal'!G33&lt;'Arqueação Tanque'!$E$26,VLOOKUP(H33,'Arqueação Tanque'!$F$26:$G$35,2,0),IF('Fechamento fiscal'!G33&lt;'Arqueação Tanque'!$E$37,VLOOKUP(H33,'Arqueação Tanque'!$F$37:$G$46,2,0)))))</f>
        <v>0.19700000000000001</v>
      </c>
      <c r="M33" s="101">
        <f t="shared" si="17"/>
        <v>38.027000000000001</v>
      </c>
      <c r="N33" s="101">
        <f t="shared" si="8"/>
        <v>38.027000000000001</v>
      </c>
      <c r="O33" s="24">
        <f t="shared" si="9"/>
        <v>0</v>
      </c>
      <c r="P33" s="29">
        <f t="shared" si="0"/>
        <v>38.03196527683631</v>
      </c>
      <c r="Q33" s="5">
        <v>68</v>
      </c>
      <c r="R33" s="130">
        <v>25.8</v>
      </c>
      <c r="S33" s="130">
        <v>26.2</v>
      </c>
      <c r="T33" s="130">
        <v>23</v>
      </c>
      <c r="U33" s="24">
        <f t="shared" si="10"/>
        <v>0.88300000000000001</v>
      </c>
      <c r="V33" s="5">
        <f t="shared" si="1"/>
        <v>78.44</v>
      </c>
      <c r="W33" s="5">
        <f t="shared" si="2"/>
        <v>79.16</v>
      </c>
      <c r="X33" s="5">
        <f t="shared" si="11"/>
        <v>78.529999999999987</v>
      </c>
      <c r="Y33" s="39">
        <f>1+2*'Arqueação Tanque'!$K$4*(X33-Q33)+('Arqueação Tanque'!$K$4^2)*(X33-Q33)</f>
        <v>1.0001305724047731</v>
      </c>
      <c r="Z33" s="134">
        <v>30</v>
      </c>
      <c r="AA33" s="5">
        <v>0.5</v>
      </c>
      <c r="AB33" s="27">
        <f t="shared" si="18"/>
        <v>30</v>
      </c>
      <c r="AC33" s="27">
        <f t="shared" si="3"/>
        <v>28.66</v>
      </c>
      <c r="AD33" s="49">
        <f t="shared" si="12"/>
        <v>29</v>
      </c>
      <c r="AE33" s="48">
        <f t="shared" si="19"/>
        <v>25</v>
      </c>
      <c r="AF33" s="48">
        <f t="shared" si="4"/>
        <v>25.5</v>
      </c>
      <c r="AG33" s="27">
        <f>IFERROR(IF(Z33&lt;57,ROUND(IF(T33="","",DGET('Banco de dados'!$D$3:$F$6293,$AG$4,'Densidade corrigida'!C58:D59)),3),""),"")</f>
        <v>0.88600000000000001</v>
      </c>
      <c r="AH33" s="27">
        <f>IF(AD33&lt;55,DGET('Banco de dados'!$G$3:$I$9744,$AH$4,FCV!C58:D59),DGET('Banco de dados'!$L$3:$N$499,$AH$4,FCV!B58:C59))</f>
        <v>0.99590000000000001</v>
      </c>
      <c r="AI33" s="27">
        <f t="shared" si="5"/>
        <v>37.87603421920128</v>
      </c>
      <c r="AJ33" s="135">
        <v>4.0000000000000001E-3</v>
      </c>
      <c r="AK33" s="34">
        <f t="shared" si="13"/>
        <v>0.15150413687680511</v>
      </c>
      <c r="AL33" s="29">
        <f t="shared" si="14"/>
        <v>37.724530082324478</v>
      </c>
      <c r="AM33" s="29">
        <f>SUMIF(Carregamento!$C$5:$C$36,'Fechamento fiscal'!B33,Carregamento!$AT$5:$AT$36)</f>
        <v>0</v>
      </c>
      <c r="AN33" s="13">
        <f t="shared" si="20"/>
        <v>-1.4328643078648895E-2</v>
      </c>
      <c r="AO33" s="13">
        <f t="shared" si="21"/>
        <v>-9.0124442522516612E-2</v>
      </c>
      <c r="AP33" s="155"/>
      <c r="AQ33" s="156"/>
      <c r="AR33" s="157"/>
      <c r="AS33" s="156"/>
      <c r="AT33" s="156"/>
      <c r="AU33" s="157"/>
      <c r="AV33" s="156"/>
      <c r="AW33" s="138" t="s">
        <v>108</v>
      </c>
      <c r="AX33" s="139" t="s">
        <v>109</v>
      </c>
      <c r="AY33" s="138"/>
      <c r="AZ33" s="138" t="s">
        <v>108</v>
      </c>
      <c r="BA33" s="139" t="s">
        <v>109</v>
      </c>
      <c r="BB33" s="138"/>
    </row>
    <row r="34" spans="2:54" x14ac:dyDescent="0.25">
      <c r="B34" s="137">
        <v>44133</v>
      </c>
      <c r="C34" s="130">
        <v>332</v>
      </c>
      <c r="D34" s="22">
        <f t="shared" si="15"/>
        <v>33</v>
      </c>
      <c r="E34" s="22">
        <f t="shared" si="16"/>
        <v>0.2</v>
      </c>
      <c r="F34" s="130">
        <v>332</v>
      </c>
      <c r="G34" s="22">
        <f t="shared" si="6"/>
        <v>33</v>
      </c>
      <c r="H34" s="22">
        <f t="shared" si="7"/>
        <v>0.2</v>
      </c>
      <c r="I34" s="2">
        <f>VLOOKUP(D34,'Arqueação Tanque'!$B$4:$C$480,2,0)</f>
        <v>27.927</v>
      </c>
      <c r="J34" s="2">
        <f>IF(D34&lt;'Arqueação Tanque'!$E$4,VLOOKUP(E34,'Arqueação Tanque'!$F$4:$G$13,2,0),IF('Fechamento fiscal'!D34&lt;'Arqueação Tanque'!$E$15,VLOOKUP(E34,'Arqueação Tanque'!$F$15:$G$24,2,0),IF('Fechamento fiscal'!D34&lt;'Arqueação Tanque'!$E$26,VLOOKUP(E34,'Arqueação Tanque'!$F$26:$G$35,2,0),IF('Fechamento fiscal'!D34&lt;'Arqueação Tanque'!$E$37,VLOOKUP(E34,'Arqueação Tanque'!$F$37:$G$46,2,0)))))</f>
        <v>0.13100000000000001</v>
      </c>
      <c r="K34" s="2">
        <f>VLOOKUP(G34,'Arqueação Tanque'!$B$4:$C$480,2,0)</f>
        <v>27.927</v>
      </c>
      <c r="L34" s="2">
        <f>IF(G34&lt;'Arqueação Tanque'!$E$4,VLOOKUP(H34,'Arqueação Tanque'!$F$4:$G$13,2,0),IF('Fechamento fiscal'!G34&lt;'Arqueação Tanque'!$E$15,VLOOKUP(H34,'Arqueação Tanque'!$F$15:$G$24,2,0),IF('Fechamento fiscal'!G34&lt;'Arqueação Tanque'!$E$26,VLOOKUP(H34,'Arqueação Tanque'!$F$26:$G$35,2,0),IF('Fechamento fiscal'!G34&lt;'Arqueação Tanque'!$E$37,VLOOKUP(H34,'Arqueação Tanque'!$F$37:$G$46,2,0)))))</f>
        <v>0.13100000000000001</v>
      </c>
      <c r="M34" s="101">
        <f t="shared" si="17"/>
        <v>28.058</v>
      </c>
      <c r="N34" s="101">
        <f t="shared" si="8"/>
        <v>28.058</v>
      </c>
      <c r="O34" s="24">
        <f t="shared" si="9"/>
        <v>0</v>
      </c>
      <c r="P34" s="29">
        <f t="shared" si="0"/>
        <v>28.06157905590544</v>
      </c>
      <c r="Q34" s="5">
        <v>68</v>
      </c>
      <c r="R34" s="130">
        <v>25.7</v>
      </c>
      <c r="S34" s="130">
        <v>25.82</v>
      </c>
      <c r="T34" s="130">
        <v>23</v>
      </c>
      <c r="U34" s="24">
        <f t="shared" si="10"/>
        <v>0.88300000000000001</v>
      </c>
      <c r="V34" s="5">
        <f t="shared" si="1"/>
        <v>78.259999999999991</v>
      </c>
      <c r="W34" s="5">
        <f t="shared" si="2"/>
        <v>78.475999999999999</v>
      </c>
      <c r="X34" s="5">
        <f t="shared" si="11"/>
        <v>78.286999999999992</v>
      </c>
      <c r="Y34" s="39">
        <f>1+2*'Arqueação Tanque'!$K$4*(X34-Q34)+('Arqueação Tanque'!$K$4^2)*(X34-Q34)</f>
        <v>1.0001275591954324</v>
      </c>
      <c r="Z34" s="134">
        <v>30</v>
      </c>
      <c r="AA34" s="5">
        <v>0.5</v>
      </c>
      <c r="AB34" s="27">
        <f t="shared" si="18"/>
        <v>30</v>
      </c>
      <c r="AC34" s="27">
        <f t="shared" si="3"/>
        <v>28.66</v>
      </c>
      <c r="AD34" s="49">
        <f t="shared" si="12"/>
        <v>29</v>
      </c>
      <c r="AE34" s="48">
        <f t="shared" si="19"/>
        <v>25</v>
      </c>
      <c r="AF34" s="48">
        <f t="shared" si="4"/>
        <v>25.5</v>
      </c>
      <c r="AG34" s="27">
        <f>IFERROR(IF(Z34&lt;57,ROUND(IF(T34="","",DGET('Banco de dados'!$D$3:$F$6293,$AG$4,'Densidade corrigida'!C60:D61)),3),""),"")</f>
        <v>0.88600000000000001</v>
      </c>
      <c r="AH34" s="27">
        <f>IF(AD34&lt;55,DGET('Banco de dados'!$G$3:$I$9744,$AH$4,FCV!C60:D61),DGET('Banco de dados'!$L$3:$N$499,$AH$4,FCV!B60:C61))</f>
        <v>0.99590000000000001</v>
      </c>
      <c r="AI34" s="27">
        <f t="shared" si="5"/>
        <v>27.946526581776229</v>
      </c>
      <c r="AJ34" s="135">
        <v>4.0000000000000001E-3</v>
      </c>
      <c r="AK34" s="34">
        <f t="shared" si="13"/>
        <v>0.11178610632710492</v>
      </c>
      <c r="AL34" s="29">
        <f t="shared" si="14"/>
        <v>27.834740475449124</v>
      </c>
      <c r="AM34" s="29">
        <f>SUMIF(Carregamento!$C$5:$C$36,'Fechamento fiscal'!B34,Carregamento!$AT$5:$AT$36)</f>
        <v>9.8541505965213574</v>
      </c>
      <c r="AN34" s="13">
        <f t="shared" si="20"/>
        <v>-3.5639010353996525E-2</v>
      </c>
      <c r="AO34" s="13">
        <f t="shared" si="21"/>
        <v>-0.22416260371467089</v>
      </c>
      <c r="AP34" s="155"/>
      <c r="AQ34" s="156"/>
      <c r="AR34" s="157"/>
      <c r="AS34" s="156"/>
      <c r="AT34" s="156"/>
      <c r="AU34" s="157"/>
      <c r="AV34" s="156"/>
      <c r="AW34" s="138" t="s">
        <v>108</v>
      </c>
      <c r="AX34" s="139" t="s">
        <v>109</v>
      </c>
      <c r="AY34" s="138"/>
      <c r="AZ34" s="138" t="s">
        <v>108</v>
      </c>
      <c r="BA34" s="139" t="s">
        <v>109</v>
      </c>
      <c r="BB34" s="138"/>
    </row>
    <row r="35" spans="2:54" x14ac:dyDescent="0.25">
      <c r="B35" s="137">
        <v>44134</v>
      </c>
      <c r="C35" s="130">
        <v>335</v>
      </c>
      <c r="D35" s="22">
        <f t="shared" si="15"/>
        <v>33</v>
      </c>
      <c r="E35" s="22">
        <f t="shared" si="16"/>
        <v>0.5</v>
      </c>
      <c r="F35" s="130">
        <v>335</v>
      </c>
      <c r="G35" s="22">
        <f t="shared" si="6"/>
        <v>33</v>
      </c>
      <c r="H35" s="22">
        <f t="shared" si="7"/>
        <v>0.5</v>
      </c>
      <c r="I35" s="2">
        <f>VLOOKUP(D35,'Arqueação Tanque'!$B$4:$C$480,2,0)</f>
        <v>27.927</v>
      </c>
      <c r="J35" s="2">
        <f>IF(D35&lt;'Arqueação Tanque'!$E$4,VLOOKUP(E35,'Arqueação Tanque'!$F$4:$G$13,2,0),IF('Fechamento fiscal'!D35&lt;'Arqueação Tanque'!$E$15,VLOOKUP(E35,'Arqueação Tanque'!$F$15:$G$24,2,0),IF('Fechamento fiscal'!D35&lt;'Arqueação Tanque'!$E$26,VLOOKUP(E35,'Arqueação Tanque'!$F$26:$G$35,2,0),IF('Fechamento fiscal'!D35&lt;'Arqueação Tanque'!$E$37,VLOOKUP(E35,'Arqueação Tanque'!$F$37:$G$46,2,0)))))</f>
        <v>0.32900000000000001</v>
      </c>
      <c r="K35" s="2">
        <f>VLOOKUP(G35,'Arqueação Tanque'!$B$4:$C$480,2,0)</f>
        <v>27.927</v>
      </c>
      <c r="L35" s="2">
        <f>IF(G35&lt;'Arqueação Tanque'!$E$4,VLOOKUP(H35,'Arqueação Tanque'!$F$4:$G$13,2,0),IF('Fechamento fiscal'!G35&lt;'Arqueação Tanque'!$E$15,VLOOKUP(H35,'Arqueação Tanque'!$F$15:$G$24,2,0),IF('Fechamento fiscal'!G35&lt;'Arqueação Tanque'!$E$26,VLOOKUP(H35,'Arqueação Tanque'!$F$26:$G$35,2,0),IF('Fechamento fiscal'!G35&lt;'Arqueação Tanque'!$E$37,VLOOKUP(H35,'Arqueação Tanque'!$F$37:$G$46,2,0)))))</f>
        <v>0.32900000000000001</v>
      </c>
      <c r="M35" s="101">
        <f t="shared" si="17"/>
        <v>28.256</v>
      </c>
      <c r="N35" s="101">
        <f t="shared" si="8"/>
        <v>28.256</v>
      </c>
      <c r="O35" s="24">
        <f t="shared" si="9"/>
        <v>0</v>
      </c>
      <c r="P35" s="29">
        <f t="shared" si="0"/>
        <v>28.25877497385039</v>
      </c>
      <c r="Q35" s="5">
        <v>68</v>
      </c>
      <c r="R35" s="130">
        <v>24.3</v>
      </c>
      <c r="S35" s="130">
        <v>25.1</v>
      </c>
      <c r="T35" s="130">
        <v>23</v>
      </c>
      <c r="U35" s="24">
        <f t="shared" si="10"/>
        <v>0.88300000000000001</v>
      </c>
      <c r="V35" s="5">
        <f t="shared" si="1"/>
        <v>75.740000000000009</v>
      </c>
      <c r="W35" s="5">
        <f t="shared" si="2"/>
        <v>77.180000000000007</v>
      </c>
      <c r="X35" s="5">
        <f t="shared" si="11"/>
        <v>75.920000000000016</v>
      </c>
      <c r="Y35" s="39">
        <f>1+2*'Arqueação Tanque'!$K$4*(X35-Q35)+('Arqueação Tanque'!$K$4^2)*(X35-Q35)</f>
        <v>1.0000982083044447</v>
      </c>
      <c r="Z35" s="134">
        <v>30</v>
      </c>
      <c r="AA35" s="5">
        <v>0.5</v>
      </c>
      <c r="AB35" s="27">
        <f t="shared" si="18"/>
        <v>30</v>
      </c>
      <c r="AC35" s="27">
        <f t="shared" si="3"/>
        <v>28.66</v>
      </c>
      <c r="AD35" s="49">
        <f t="shared" si="12"/>
        <v>29</v>
      </c>
      <c r="AE35" s="48">
        <f t="shared" si="19"/>
        <v>25</v>
      </c>
      <c r="AF35" s="48">
        <f t="shared" si="4"/>
        <v>25</v>
      </c>
      <c r="AG35" s="27">
        <f>IFERROR(IF(Z35&lt;57,ROUND(IF(T35="","",DGET('Banco de dados'!$D$3:$F$6293,$AG$4,'Densidade corrigida'!C62:D63)),3),""),"")</f>
        <v>0.88600000000000001</v>
      </c>
      <c r="AH35" s="27">
        <f>IF(AD35&lt;55,DGET('Banco de dados'!$G$3:$I$9744,$AH$4,FCV!C62:D63),DGET('Banco de dados'!$L$3:$N$499,$AH$4,FCV!B62:C63))</f>
        <v>0.99629999999999996</v>
      </c>
      <c r="AI35" s="27">
        <f t="shared" si="5"/>
        <v>28.154217506447143</v>
      </c>
      <c r="AJ35" s="135">
        <v>4.0000000000000001E-3</v>
      </c>
      <c r="AK35" s="34">
        <f t="shared" si="13"/>
        <v>0.11261687002578857</v>
      </c>
      <c r="AL35" s="29">
        <f t="shared" si="14"/>
        <v>28.041600636421354</v>
      </c>
      <c r="AM35" s="29">
        <f>SUMIF(Carregamento!$C$5:$C$36,'Fechamento fiscal'!B35,Carregamento!$AT$5:$AT$36)</f>
        <v>0</v>
      </c>
      <c r="AN35" s="13">
        <f t="shared" si="20"/>
        <v>0.20686016097223003</v>
      </c>
      <c r="AO35" s="13">
        <f t="shared" si="21"/>
        <v>1.3011111090847423</v>
      </c>
      <c r="AP35" s="155"/>
      <c r="AQ35" s="156"/>
      <c r="AR35" s="157"/>
      <c r="AS35" s="156"/>
      <c r="AT35" s="156"/>
      <c r="AU35" s="157"/>
      <c r="AV35" s="156"/>
      <c r="AW35" s="138" t="s">
        <v>108</v>
      </c>
      <c r="AX35" s="139" t="s">
        <v>109</v>
      </c>
      <c r="AY35" s="138"/>
      <c r="AZ35" s="138" t="s">
        <v>108</v>
      </c>
      <c r="BA35" s="139" t="s">
        <v>109</v>
      </c>
      <c r="BB35" s="138"/>
    </row>
    <row r="36" spans="2:54" ht="15.75" thickBot="1" x14ac:dyDescent="0.3">
      <c r="B36" s="137">
        <v>44135</v>
      </c>
      <c r="C36" s="130">
        <v>335</v>
      </c>
      <c r="D36" s="22">
        <f t="shared" si="15"/>
        <v>33</v>
      </c>
      <c r="E36" s="22">
        <f t="shared" si="16"/>
        <v>0.5</v>
      </c>
      <c r="F36" s="130">
        <v>335</v>
      </c>
      <c r="G36" s="22">
        <f t="shared" si="6"/>
        <v>33</v>
      </c>
      <c r="H36" s="22">
        <f t="shared" si="7"/>
        <v>0.5</v>
      </c>
      <c r="I36" s="2">
        <f>VLOOKUP(D36,'Arqueação Tanque'!$B$4:$C$480,2,0)</f>
        <v>27.927</v>
      </c>
      <c r="J36" s="2">
        <f>IF(D36&lt;'Arqueação Tanque'!$E$4,VLOOKUP(E36,'Arqueação Tanque'!$F$4:$G$13,2,0),IF('Fechamento fiscal'!D36&lt;'Arqueação Tanque'!$E$15,VLOOKUP(E36,'Arqueação Tanque'!$F$15:$G$24,2,0),IF('Fechamento fiscal'!D36&lt;'Arqueação Tanque'!$E$26,VLOOKUP(E36,'Arqueação Tanque'!$F$26:$G$35,2,0),IF('Fechamento fiscal'!D36&lt;'Arqueação Tanque'!$E$37,VLOOKUP(E36,'Arqueação Tanque'!$F$37:$G$46,2,0)))))</f>
        <v>0.32900000000000001</v>
      </c>
      <c r="K36" s="2">
        <f>VLOOKUP(G36,'Arqueação Tanque'!$B$4:$C$480,2,0)</f>
        <v>27.927</v>
      </c>
      <c r="L36" s="2">
        <f>IF(G36&lt;'Arqueação Tanque'!$E$4,VLOOKUP(H36,'Arqueação Tanque'!$F$4:$G$13,2,0),IF('Fechamento fiscal'!G36&lt;'Arqueação Tanque'!$E$15,VLOOKUP(H36,'Arqueação Tanque'!$F$15:$G$24,2,0),IF('Fechamento fiscal'!G36&lt;'Arqueação Tanque'!$E$26,VLOOKUP(H36,'Arqueação Tanque'!$F$26:$G$35,2,0),IF('Fechamento fiscal'!G36&lt;'Arqueação Tanque'!$E$37,VLOOKUP(H36,'Arqueação Tanque'!$F$37:$G$46,2,0)))))</f>
        <v>0.32900000000000001</v>
      </c>
      <c r="M36" s="101">
        <f>I36+J36</f>
        <v>28.256</v>
      </c>
      <c r="N36" s="101">
        <f>K36+L36</f>
        <v>28.256</v>
      </c>
      <c r="O36" s="24">
        <f>M36-N36</f>
        <v>0</v>
      </c>
      <c r="P36" s="29">
        <f t="shared" si="0"/>
        <v>28.256271190626293</v>
      </c>
      <c r="Q36" s="5">
        <v>68</v>
      </c>
      <c r="R36" s="130">
        <v>20.32</v>
      </c>
      <c r="S36" s="130">
        <v>21.2</v>
      </c>
      <c r="T36" s="130">
        <v>23</v>
      </c>
      <c r="U36" s="24">
        <f>IF(AC36&lt;&gt;"",ROUND(141.5/(AC36+131.5),3),"")</f>
        <v>0.88300000000000001</v>
      </c>
      <c r="V36" s="5">
        <f t="shared" si="1"/>
        <v>68.575999999999993</v>
      </c>
      <c r="W36" s="5">
        <f t="shared" si="2"/>
        <v>70.16</v>
      </c>
      <c r="X36" s="5">
        <f>((7*V36)+W36)/8</f>
        <v>68.773999999999987</v>
      </c>
      <c r="Y36" s="39">
        <f>1+2*'Arqueação Tanque'!$K$4*(X36-Q36)+('Arqueação Tanque'!$K$4^2)*(X36-Q36)</f>
        <v>1.0000095976297527</v>
      </c>
      <c r="Z36" s="134">
        <v>30</v>
      </c>
      <c r="AA36" s="5">
        <v>0.5</v>
      </c>
      <c r="AB36" s="27">
        <f>CEILING(Z36,AA36)</f>
        <v>30</v>
      </c>
      <c r="AC36" s="27">
        <f t="shared" si="3"/>
        <v>28.66</v>
      </c>
      <c r="AD36" s="49">
        <f>ROUND(AC36,)</f>
        <v>29</v>
      </c>
      <c r="AE36" s="48">
        <f t="shared" si="19"/>
        <v>25</v>
      </c>
      <c r="AF36" s="48">
        <f t="shared" si="4"/>
        <v>25</v>
      </c>
      <c r="AG36" s="27">
        <f>IFERROR(IF(Z36&lt;57,ROUND(IF(T36="","",DGET('Banco de dados'!$D$3:$F$6293,$AG$4,'Densidade corrigida'!C64:D65)),3),""),"")</f>
        <v>0.88600000000000001</v>
      </c>
      <c r="AH36" s="27">
        <f>IF(AD36&lt;55,DGET('Banco de dados'!$G$3:$I$9744,$AH$4,FCV!C64:D65),DGET('Banco de dados'!$L$3:$N$499,$AH$4,FCV!B64:C65))</f>
        <v>0.99629999999999996</v>
      </c>
      <c r="AI36" s="27">
        <f t="shared" si="5"/>
        <v>28.151722987220975</v>
      </c>
      <c r="AJ36" s="135">
        <v>4.0000000000000001E-3</v>
      </c>
      <c r="AK36" s="34">
        <f>AI36*(AJ36)</f>
        <v>0.1126068919488839</v>
      </c>
      <c r="AL36" s="29">
        <f t="shared" si="14"/>
        <v>28.039116095272092</v>
      </c>
      <c r="AM36" s="29">
        <f>SUMIF(Carregamento!$C$5:$C$36,'Fechamento fiscal'!B36,Carregamento!$AT$5:$AT$36)</f>
        <v>0</v>
      </c>
      <c r="AN36" s="13">
        <f t="shared" si="20"/>
        <v>-2.4845411492613323E-3</v>
      </c>
      <c r="AO36" s="13">
        <f>IFERROR(AN36*6.28981,"")</f>
        <v>-1.5627291766035421E-2</v>
      </c>
      <c r="AP36" s="155"/>
      <c r="AQ36" s="156"/>
      <c r="AR36" s="157"/>
      <c r="AS36" s="156"/>
      <c r="AT36" s="156"/>
      <c r="AU36" s="157"/>
      <c r="AV36" s="156"/>
      <c r="AW36" s="138" t="s">
        <v>108</v>
      </c>
      <c r="AX36" s="139" t="s">
        <v>109</v>
      </c>
      <c r="AY36" s="138"/>
      <c r="AZ36" s="138" t="s">
        <v>108</v>
      </c>
      <c r="BA36" s="139" t="s">
        <v>109</v>
      </c>
      <c r="BB36" s="138"/>
    </row>
    <row r="37" spans="2:54" ht="15.75" thickBot="1" x14ac:dyDescent="0.3">
      <c r="AL37" s="68" t="s">
        <v>62</v>
      </c>
      <c r="AM37" s="69">
        <f>SUM(AM6:AM35)</f>
        <v>334.29282829591773</v>
      </c>
      <c r="AN37" s="71">
        <f>SUM(AN6:AN36)</f>
        <v>291.78056154793785</v>
      </c>
      <c r="AO37" s="71">
        <f>AN37*6.28981</f>
        <v>1835.244293829835</v>
      </c>
      <c r="AQ37" s="156"/>
      <c r="AR37" s="157"/>
      <c r="AS37" s="156"/>
      <c r="AT37" s="156"/>
      <c r="AU37" s="157"/>
      <c r="AV37" s="156"/>
      <c r="AW37" s="138" t="s">
        <v>108</v>
      </c>
      <c r="AX37" s="139" t="s">
        <v>109</v>
      </c>
      <c r="AY37" s="136"/>
      <c r="AZ37" s="138" t="s">
        <v>108</v>
      </c>
      <c r="BA37" s="139" t="s">
        <v>109</v>
      </c>
      <c r="BB37" s="136"/>
    </row>
    <row r="38" spans="2:54" x14ac:dyDescent="0.25">
      <c r="G38" s="9"/>
      <c r="H38" s="9"/>
      <c r="I38" s="20"/>
      <c r="J38" s="20"/>
      <c r="K38" s="20"/>
      <c r="L38" s="20"/>
    </row>
    <row r="39" spans="2:54" x14ac:dyDescent="0.25">
      <c r="G39" s="8"/>
      <c r="H39" s="8"/>
      <c r="I39" s="21"/>
      <c r="J39" s="21"/>
      <c r="K39" s="21"/>
      <c r="L39" s="21"/>
    </row>
    <row r="40" spans="2:54" hidden="1" x14ac:dyDescent="0.25"/>
    <row r="41" spans="2:54" x14ac:dyDescent="0.25">
      <c r="G41" s="17"/>
      <c r="H41" s="17"/>
    </row>
  </sheetData>
  <sheetProtection algorithmName="SHA-512" hashValue="T2aiFrbxIDOI4lQib/+erGWlrI6VlmUj/v+6X8DUhfO/TrlLiE512tQoq7jVo8p1kiOCZCBRa3yq+ropXo19+w==" saltValue="aqF70WQw/Hzh5uj9NVJP3g==" spinCount="100000" sheet="1" objects="1" scenarios="1"/>
  <mergeCells count="5">
    <mergeCell ref="AQ3:AS3"/>
    <mergeCell ref="AT3:AV3"/>
    <mergeCell ref="AW3:AY3"/>
    <mergeCell ref="AZ3:BB3"/>
    <mergeCell ref="B3:AP3"/>
  </mergeCells>
  <conditionalFormatting sqref="I4:L4 I38:L38">
    <cfRule type="cellIs" dxfId="3" priority="10" operator="equal">
      <formula>"SIM"</formula>
    </cfRule>
  </conditionalFormatting>
  <conditionalFormatting sqref="AN6:AN36">
    <cfRule type="cellIs" dxfId="2" priority="2" operator="lessThan">
      <formula>0</formula>
    </cfRule>
  </conditionalFormatting>
  <conditionalFormatting sqref="AO5:AO36">
    <cfRule type="cellIs" dxfId="1" priority="1" operator="lessThan">
      <formula>0</formula>
    </cfRule>
  </conditionalFormatting>
  <dataValidations disablePrompts="1" count="1">
    <dataValidation type="list" showInputMessage="1" showErrorMessage="1" sqref="I4:L4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2:IG39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51" sqref="A45:G51"/>
    </sheetView>
  </sheetViews>
  <sheetFormatPr defaultRowHeight="15" x14ac:dyDescent="0.25"/>
  <cols>
    <col min="1" max="1" width="2.7109375" customWidth="1"/>
    <col min="2" max="2" width="17.140625" bestFit="1" customWidth="1"/>
    <col min="3" max="3" width="11.5703125" hidden="1" customWidth="1"/>
    <col min="4" max="4" width="23" customWidth="1"/>
    <col min="5" max="6" width="11.42578125" hidden="1" customWidth="1"/>
    <col min="7" max="7" width="18" customWidth="1"/>
    <col min="8" max="9" width="11.42578125" hidden="1" customWidth="1"/>
    <col min="10" max="13" width="25.5703125" hidden="1" customWidth="1"/>
    <col min="14" max="15" width="25.5703125" customWidth="1"/>
    <col min="16" max="16" width="21.140625" customWidth="1"/>
    <col min="17" max="17" width="18.85546875" customWidth="1"/>
    <col min="18" max="18" width="19.28515625" customWidth="1"/>
    <col min="19" max="22" width="18.85546875" hidden="1" customWidth="1"/>
    <col min="23" max="28" width="18.85546875" customWidth="1"/>
    <col min="29" max="29" width="19.28515625" customWidth="1"/>
    <col min="30" max="34" width="18.85546875" customWidth="1"/>
    <col min="35" max="36" width="18.85546875" hidden="1" customWidth="1"/>
    <col min="37" max="46" width="18.85546875" customWidth="1"/>
    <col min="47" max="47" width="98.7109375" customWidth="1"/>
    <col min="48" max="48" width="15" customWidth="1"/>
    <col min="49" max="49" width="22.42578125" customWidth="1"/>
    <col min="50" max="50" width="16" bestFit="1" customWidth="1"/>
    <col min="51" max="51" width="16.42578125" bestFit="1" customWidth="1"/>
    <col min="52" max="52" width="20" customWidth="1"/>
    <col min="53" max="53" width="14.5703125" bestFit="1" customWidth="1"/>
    <col min="54" max="54" width="2.7109375" customWidth="1"/>
    <col min="55" max="55" width="11.5703125" bestFit="1" customWidth="1"/>
    <col min="56" max="56" width="16.42578125" customWidth="1"/>
    <col min="57" max="57" width="18.42578125" customWidth="1"/>
    <col min="58" max="58" width="16.7109375" customWidth="1"/>
    <col min="62" max="62" width="0" hidden="1" customWidth="1"/>
  </cols>
  <sheetData>
    <row r="2" spans="1:241" ht="15.75" thickBot="1" x14ac:dyDescent="0.3"/>
    <row r="3" spans="1:241" x14ac:dyDescent="0.25">
      <c r="B3" s="173"/>
      <c r="C3" s="176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7"/>
      <c r="AV3" s="171" t="s">
        <v>106</v>
      </c>
      <c r="AW3" s="171"/>
      <c r="AX3" s="171"/>
      <c r="AY3" s="171" t="s">
        <v>105</v>
      </c>
      <c r="AZ3" s="171"/>
      <c r="BA3" s="172"/>
    </row>
    <row r="4" spans="1:241" ht="59.25" customHeight="1" x14ac:dyDescent="0.25">
      <c r="B4" s="4" t="s">
        <v>0</v>
      </c>
      <c r="C4" s="153"/>
      <c r="D4" s="66" t="s">
        <v>139</v>
      </c>
      <c r="E4" s="19"/>
      <c r="F4" s="19"/>
      <c r="G4" s="66" t="s">
        <v>140</v>
      </c>
      <c r="H4" s="19"/>
      <c r="I4" s="19"/>
      <c r="J4" s="11"/>
      <c r="K4" s="11"/>
      <c r="L4" s="11"/>
      <c r="M4" s="11"/>
      <c r="N4" s="10" t="s">
        <v>8</v>
      </c>
      <c r="O4" s="67" t="s">
        <v>57</v>
      </c>
      <c r="P4" s="12" t="s">
        <v>7</v>
      </c>
      <c r="Q4" s="25" t="s">
        <v>60</v>
      </c>
      <c r="R4" s="66" t="s">
        <v>146</v>
      </c>
      <c r="S4" s="66"/>
      <c r="T4" s="25"/>
      <c r="U4" s="25"/>
      <c r="V4" s="25"/>
      <c r="W4" s="25" t="s">
        <v>58</v>
      </c>
      <c r="X4" s="25" t="s">
        <v>59</v>
      </c>
      <c r="Y4" s="25" t="s">
        <v>11</v>
      </c>
      <c r="Z4" s="25" t="s">
        <v>12</v>
      </c>
      <c r="AA4" s="25" t="s">
        <v>13</v>
      </c>
      <c r="AB4" s="25" t="s">
        <v>35</v>
      </c>
      <c r="AC4" s="25" t="s">
        <v>36</v>
      </c>
      <c r="AD4" s="25" t="s">
        <v>14</v>
      </c>
      <c r="AE4" s="25" t="s">
        <v>15</v>
      </c>
      <c r="AF4" s="25" t="s">
        <v>28</v>
      </c>
      <c r="AG4" s="25" t="s">
        <v>24</v>
      </c>
      <c r="AH4" s="25" t="s">
        <v>34</v>
      </c>
      <c r="AI4" s="25"/>
      <c r="AJ4" s="25"/>
      <c r="AK4" s="25" t="s">
        <v>32</v>
      </c>
      <c r="AL4" s="25" t="s">
        <v>25</v>
      </c>
      <c r="AM4" s="25" t="s">
        <v>136</v>
      </c>
      <c r="AN4" s="25" t="s">
        <v>12</v>
      </c>
      <c r="AO4" s="25" t="s">
        <v>37</v>
      </c>
      <c r="AP4" s="25" t="s">
        <v>38</v>
      </c>
      <c r="AQ4" s="25" t="s">
        <v>29</v>
      </c>
      <c r="AR4" s="25" t="s">
        <v>30</v>
      </c>
      <c r="AS4" s="25" t="s">
        <v>33</v>
      </c>
      <c r="AT4" s="25" t="s">
        <v>61</v>
      </c>
      <c r="AU4" s="15"/>
      <c r="AV4" s="128" t="s">
        <v>72</v>
      </c>
      <c r="AW4" s="128" t="s">
        <v>103</v>
      </c>
      <c r="AX4" s="128" t="s">
        <v>73</v>
      </c>
      <c r="AY4" s="128" t="s">
        <v>72</v>
      </c>
      <c r="AZ4" s="128" t="s">
        <v>104</v>
      </c>
      <c r="BA4" s="128" t="s">
        <v>73</v>
      </c>
    </row>
    <row r="5" spans="1:241" x14ac:dyDescent="0.25">
      <c r="B5" s="160">
        <v>44113.375</v>
      </c>
      <c r="C5" s="154" t="str">
        <f t="shared" ref="C5:C36" si="0">TEXT(B5,"dd/mm/aaaa")</f>
        <v>09/10/2020</v>
      </c>
      <c r="D5" s="130">
        <v>3069</v>
      </c>
      <c r="E5" s="22"/>
      <c r="F5" s="22"/>
      <c r="G5" s="131">
        <v>3053</v>
      </c>
      <c r="H5" s="22">
        <f>(TRUNC((G5/10),0))</f>
        <v>305</v>
      </c>
      <c r="I5" s="22">
        <f>(ROUND((G5/10)-H5,1))</f>
        <v>0.3</v>
      </c>
      <c r="J5" s="2">
        <f>VLOOKUP(E5,'Arqueação Tanque'!$B$4:$C$480,2,0)</f>
        <v>6.1580000000000004</v>
      </c>
      <c r="K5" s="2">
        <f>IF(E5&lt;'Arqueação Tanque'!$E$4,VLOOKUP(F5,'Arqueação Tanque'!$F$4:$G$13,2,0),IF(E5&lt;'Arqueação Tanque'!$E$15,VLOOKUP(F5,'Arqueação Tanque'!$F$15:$G$24,2,0),IF(E5&lt;'Arqueação Tanque'!$E$26,VLOOKUP(F5,'Arqueação Tanque'!$F$26:$G$35,2,0),IF(E5&lt;'Arqueação Tanque'!$E$37,VLOOKUP(F5,'Arqueação Tanque'!$F$37:$G$46,2,0)))))</f>
        <v>0</v>
      </c>
      <c r="L5" s="2">
        <f>VLOOKUP(H5,'Arqueação Tanque'!$B$4:$C$480,2,0)</f>
        <v>207.02099999999999</v>
      </c>
      <c r="M5" s="2">
        <f>IF(H5&lt;'Arqueação Tanque'!$E$4,VLOOKUP(I5,'Arqueação Tanque'!$F$4:$G$13,2,0),IF(H5&lt;'Arqueação Tanque'!$E$15,VLOOKUP(I5,'Arqueação Tanque'!$F$15:$G$24,2,0),IF(H5&lt;'Arqueação Tanque'!$E$26,VLOOKUP(I5,'Arqueação Tanque'!$F$26:$G$35,2,0),IF(H5&lt;'Arqueação Tanque'!$E$37,VLOOKUP(I5,'Arqueação Tanque'!$F$37:$G$46,2,0)))))</f>
        <v>0.19700000000000001</v>
      </c>
      <c r="N5" s="23">
        <f>J5+K5</f>
        <v>6.1580000000000004</v>
      </c>
      <c r="O5" s="23">
        <f t="shared" ref="O5:O35" si="1">L5+M5</f>
        <v>207.21799999999999</v>
      </c>
      <c r="P5" s="24">
        <f>N5-O5</f>
        <v>-201.06</v>
      </c>
      <c r="Q5" s="29">
        <f>(N5-P5)</f>
        <v>207.21799999999999</v>
      </c>
      <c r="R5" s="133">
        <v>3053</v>
      </c>
      <c r="S5" s="29">
        <f>TRUNC((R5/10),0)</f>
        <v>305</v>
      </c>
      <c r="T5" s="22">
        <f t="shared" ref="T5:T36" si="2">(ROUND((R5/10)-S5,1))</f>
        <v>0.3</v>
      </c>
      <c r="U5" s="29">
        <f>VLOOKUP(S5,'Arqueação Tanque'!$B$4:$C$480,2,0)</f>
        <v>207.02099999999999</v>
      </c>
      <c r="V5" s="29">
        <f>IF(S5&lt;'Arqueação Tanque'!$E$4,VLOOKUP(T5,'Arqueação Tanque'!$F$4:$G$13,2,0),IF(S5&lt;'Arqueação Tanque'!$E$15,VLOOKUP(T5,'Arqueação Tanque'!$F$15:$G$24,2,0),IF(S5&lt;'Arqueação Tanque'!$E$26,VLOOKUP(T5,'Arqueação Tanque'!$F$26:$G$35,2,0),IF(S5&lt;'Arqueação Tanque'!$E$37,VLOOKUP(T5,'Arqueação Tanque'!$F$37:$G$46,2,0)))))</f>
        <v>0.19700000000000001</v>
      </c>
      <c r="W5" s="29">
        <f>U5+V5</f>
        <v>207.21799999999999</v>
      </c>
      <c r="X5" s="29">
        <f>(Q5-W5)*AG5</f>
        <v>0</v>
      </c>
      <c r="Y5" s="5">
        <v>68</v>
      </c>
      <c r="Z5" s="130">
        <v>30.24</v>
      </c>
      <c r="AA5" s="130">
        <v>29.09</v>
      </c>
      <c r="AB5" s="130">
        <v>23</v>
      </c>
      <c r="AC5" s="24">
        <f>IF(AK5&lt;&gt;"",ROUND(141.5/(AK5+131.5),3),"")</f>
        <v>0.88300000000000001</v>
      </c>
      <c r="AD5" s="5">
        <f t="shared" ref="AD5:AE35" si="3">1.8*Z5+32</f>
        <v>86.431999999999988</v>
      </c>
      <c r="AE5" s="5">
        <f t="shared" si="3"/>
        <v>84.361999999999995</v>
      </c>
      <c r="AF5" s="5">
        <f>((7*AD5)+AE5)/8</f>
        <v>86.173249999999982</v>
      </c>
      <c r="AG5" s="39">
        <f>1+2*'Arqueação Tanque'!$K$4*(AF5-Y5)+('Arqueação Tanque'!$K$4^2)*(AF5-Y5)</f>
        <v>1.0002253489985797</v>
      </c>
      <c r="AH5" s="134">
        <v>30</v>
      </c>
      <c r="AI5" s="27">
        <v>0.5</v>
      </c>
      <c r="AJ5" s="27">
        <f>CEILING(AH5,AI5)</f>
        <v>30</v>
      </c>
      <c r="AK5" s="27">
        <f>AH5+(60-(AB5*1.8+32))/10</f>
        <v>28.66</v>
      </c>
      <c r="AL5" s="49">
        <f>ROUND(AK5,)</f>
        <v>29</v>
      </c>
      <c r="AM5" s="48">
        <f>IF(AB5="","",IF(AB5&lt;25,25,_xlfn.FLOOR.MATH(AB5,0.5,)))</f>
        <v>25</v>
      </c>
      <c r="AN5" s="48">
        <f>IF(Z5="","",IF(Z5&lt;25,25,_xlfn.FLOOR.MATH(Z5,0.5)))</f>
        <v>30</v>
      </c>
      <c r="AO5" s="27">
        <f>IF(AH5&lt;57,ROUND(IF(AM5="","",DGET('Banco de dados'!$D$3:$F$6293,$AO$4,'Densidade corrigida'!C2:D3)),3),"")</f>
        <v>0.88600000000000001</v>
      </c>
      <c r="AP5" s="27">
        <f>IF(AL5&lt;55,DGET('Banco de dados'!$G$3:$I$9744,$AP$4,FCV!C2:D3),DGET('Banco de dados'!$L$3:$N$499,$AP$4,FCV!B2:C3))</f>
        <v>0.99629999999999996</v>
      </c>
      <c r="AQ5" s="27">
        <f>X5*AP5</f>
        <v>0</v>
      </c>
      <c r="AR5" s="135">
        <v>5.0000000000000001E-3</v>
      </c>
      <c r="AS5" s="34">
        <f>AQ5*(AR5)</f>
        <v>0</v>
      </c>
      <c r="AT5" s="29">
        <f>AQ5-AS5</f>
        <v>0</v>
      </c>
      <c r="AU5" s="158"/>
      <c r="AV5" s="159"/>
      <c r="AW5" s="168"/>
      <c r="AX5" s="159"/>
      <c r="AY5" s="159"/>
      <c r="AZ5" s="159"/>
      <c r="BA5" s="159"/>
      <c r="BJ5" t="s">
        <v>5</v>
      </c>
    </row>
    <row r="6" spans="1:241" s="44" customFormat="1" x14ac:dyDescent="0.25">
      <c r="A6"/>
      <c r="B6" s="160">
        <v>44113.657638888886</v>
      </c>
      <c r="C6" s="154" t="str">
        <f t="shared" si="0"/>
        <v>09/10/2020</v>
      </c>
      <c r="D6" s="130">
        <v>3053</v>
      </c>
      <c r="E6" s="22"/>
      <c r="F6" s="22"/>
      <c r="G6" s="131">
        <v>3053</v>
      </c>
      <c r="H6" s="22">
        <f t="shared" ref="H6:H36" si="4">(TRUNC((G6/10),0))</f>
        <v>305</v>
      </c>
      <c r="I6" s="22">
        <f t="shared" ref="I6:I36" si="5">(ROUND((G6/10)-H6,1))</f>
        <v>0.3</v>
      </c>
      <c r="J6" s="2">
        <f>VLOOKUP(E6,'Arqueação Tanque'!$B$4:$C$480,2,0)</f>
        <v>6.1580000000000004</v>
      </c>
      <c r="K6" s="2">
        <f>IF(E6&lt;'Arqueação Tanque'!$E$4,VLOOKUP(F6,'Arqueação Tanque'!$F$4:$G$13,2,0),IF(E6&lt;'Arqueação Tanque'!$E$15,VLOOKUP(F6,'Arqueação Tanque'!$F$15:$G$24,2,0),IF(E6&lt;'Arqueação Tanque'!$E$26,VLOOKUP(F6,'Arqueação Tanque'!$F$26:$G$35,2,0),IF(E6&lt;'Arqueação Tanque'!$E$37,VLOOKUP(F6,'Arqueação Tanque'!$F$37:$G$46,2,0)))))</f>
        <v>0</v>
      </c>
      <c r="L6" s="2">
        <f>VLOOKUP(H6,'Arqueação Tanque'!$B$4:$C$480,2,0)</f>
        <v>207.02099999999999</v>
      </c>
      <c r="M6" s="2">
        <f>IF(H6&lt;'Arqueação Tanque'!$E$4,VLOOKUP(I6,'Arqueação Tanque'!$F$4:$G$13,2,0),IF(H6&lt;'Arqueação Tanque'!$E$15,VLOOKUP(I6,'Arqueação Tanque'!$F$15:$G$24,2,0),IF(H6&lt;'Arqueação Tanque'!$E$26,VLOOKUP(I6,'Arqueação Tanque'!$F$26:$G$35,2,0),IF(H6&lt;'Arqueação Tanque'!$E$37,VLOOKUP(I6,'Arqueação Tanque'!$F$37:$G$46,2,0)))))</f>
        <v>0.19700000000000001</v>
      </c>
      <c r="N6" s="23">
        <f>J6+K6</f>
        <v>6.1580000000000004</v>
      </c>
      <c r="O6" s="23">
        <f t="shared" si="1"/>
        <v>207.21799999999999</v>
      </c>
      <c r="P6" s="24">
        <f t="shared" ref="P6:P35" si="6">N6-O6</f>
        <v>-201.06</v>
      </c>
      <c r="Q6" s="29">
        <f t="shared" ref="Q6:Q35" si="7">(N6-P6)</f>
        <v>207.21799999999999</v>
      </c>
      <c r="R6" s="133">
        <v>2392</v>
      </c>
      <c r="S6" s="29">
        <f t="shared" ref="S6:S36" si="8">TRUNC((R6/10),0)</f>
        <v>239</v>
      </c>
      <c r="T6" s="22">
        <f t="shared" si="2"/>
        <v>0.2</v>
      </c>
      <c r="U6" s="29">
        <f>VLOOKUP(S6,'Arqueação Tanque'!$B$4:$C$480,2,0)</f>
        <v>163.58699999999999</v>
      </c>
      <c r="V6" s="29">
        <f>IF(S6&lt;'Arqueação Tanque'!$E$4,VLOOKUP(T6,'Arqueação Tanque'!$F$4:$G$13,2,0),IF(S6&lt;'Arqueação Tanque'!$E$15,VLOOKUP(T6,'Arqueação Tanque'!$F$15:$G$24,2,0),IF(S6&lt;'Arqueação Tanque'!$E$26,VLOOKUP(T6,'Arqueação Tanque'!$F$26:$G$35,2,0),IF(S6&lt;'Arqueação Tanque'!$E$37,VLOOKUP(T6,'Arqueação Tanque'!$F$37:$G$46,2,0)))))</f>
        <v>0.13100000000000001</v>
      </c>
      <c r="W6" s="29">
        <f t="shared" ref="W6:W35" si="9">U6+V6</f>
        <v>163.71799999999999</v>
      </c>
      <c r="X6" s="29">
        <f t="shared" ref="X6:X35" si="10">(Q6-W6)*AG6</f>
        <v>43.510288142943146</v>
      </c>
      <c r="Y6" s="5">
        <v>68</v>
      </c>
      <c r="Z6" s="130">
        <v>31.1</v>
      </c>
      <c r="AA6" s="130">
        <v>27.07</v>
      </c>
      <c r="AB6" s="130">
        <v>23</v>
      </c>
      <c r="AC6" s="24">
        <f t="shared" ref="AC6:AC35" si="11">IF(AK6&lt;&gt;"",ROUND(141.5/(AK6+131.5),3),"")</f>
        <v>0.88300000000000001</v>
      </c>
      <c r="AD6" s="5">
        <f t="shared" si="3"/>
        <v>87.98</v>
      </c>
      <c r="AE6" s="5">
        <f t="shared" si="3"/>
        <v>80.725999999999999</v>
      </c>
      <c r="AF6" s="5">
        <f t="shared" ref="AF6:AF35" si="12">((7*AD6)+AE6)/8</f>
        <v>87.073250000000002</v>
      </c>
      <c r="AG6" s="39">
        <f>1+2*'Arqueação Tanque'!$K$4*(AF6-Y6)+('Arqueação Tanque'!$K$4^2)*(AF6-Y6)</f>
        <v>1.0002365090331757</v>
      </c>
      <c r="AH6" s="134">
        <v>30</v>
      </c>
      <c r="AI6" s="27">
        <v>0.5</v>
      </c>
      <c r="AJ6" s="27">
        <f>CEILING(AH6,AI6)</f>
        <v>30</v>
      </c>
      <c r="AK6" s="27">
        <f>AH6+(60-(AB6*1.8+32))/10</f>
        <v>28.66</v>
      </c>
      <c r="AL6" s="49">
        <f t="shared" ref="AL6:AL35" si="13">ROUND(AK6,)</f>
        <v>29</v>
      </c>
      <c r="AM6" s="48">
        <f>IF(AB6="","",IF(AB6&lt;25,25,_xlfn.FLOOR.MATH(AB6,0.5)))</f>
        <v>25</v>
      </c>
      <c r="AN6" s="48">
        <f t="shared" ref="AN6:AN36" si="14">IF(Z6="","",IF(Z6&lt;25,25,_xlfn.FLOOR.MATH(Z6,0.5)))</f>
        <v>31</v>
      </c>
      <c r="AO6" s="27">
        <f>IF(AH6&lt;57,ROUND(IF(AB6="","",DGET('Banco de dados'!$D$3:$F$6293,$AO$4,'Densidade corrigida'!C4:D5)),3),"")</f>
        <v>0.88600000000000001</v>
      </c>
      <c r="AP6" s="27">
        <f>IF(AL6&lt;55,DGET('Banco de dados'!$G$3:$I$9744,$AP$4,FCV!C4:D5),DGET('Banco de dados'!$L$3:$N$499,$AP$4,FCV!B4:C5))</f>
        <v>0.99629999999999996</v>
      </c>
      <c r="AQ6" s="27">
        <f t="shared" ref="AQ6:AQ35" si="15">X6*AP6</f>
        <v>43.349300076814252</v>
      </c>
      <c r="AR6" s="135">
        <v>5.0000000000000001E-3</v>
      </c>
      <c r="AS6" s="34">
        <f t="shared" ref="AS6:AS35" si="16">AQ6*(AR6)</f>
        <v>0.21674650038407126</v>
      </c>
      <c r="AT6" s="29">
        <f t="shared" ref="AT6:AT35" si="17">AQ6-AS6</f>
        <v>43.132553576430183</v>
      </c>
      <c r="AU6" s="158"/>
      <c r="AV6" s="159"/>
      <c r="AW6" s="159"/>
      <c r="AX6" s="159"/>
      <c r="AY6" s="159"/>
      <c r="AZ6" s="159"/>
      <c r="BA6" s="159"/>
      <c r="BB6"/>
      <c r="BC6"/>
      <c r="BD6"/>
      <c r="BE6"/>
      <c r="BF6"/>
      <c r="BG6"/>
      <c r="BH6"/>
      <c r="BI6"/>
      <c r="BJ6" t="s">
        <v>4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241" x14ac:dyDescent="0.25">
      <c r="B7" s="160">
        <v>44113.727777777778</v>
      </c>
      <c r="C7" s="154" t="str">
        <f t="shared" si="0"/>
        <v>09/10/2020</v>
      </c>
      <c r="D7" s="130">
        <v>2392</v>
      </c>
      <c r="E7" s="22">
        <f t="shared" ref="E7:E36" si="18">(TRUNC((D7/10),0))</f>
        <v>239</v>
      </c>
      <c r="F7" s="22">
        <f t="shared" ref="F7:F36" si="19">(ROUND((D7/10)-E7,1))</f>
        <v>0.2</v>
      </c>
      <c r="G7" s="132">
        <v>2392</v>
      </c>
      <c r="H7" s="22">
        <f t="shared" si="4"/>
        <v>239</v>
      </c>
      <c r="I7" s="22">
        <f t="shared" si="5"/>
        <v>0.2</v>
      </c>
      <c r="J7" s="2">
        <f>VLOOKUP(E7,'Arqueação Tanque'!$B$4:$C$480,2,0)</f>
        <v>163.58699999999999</v>
      </c>
      <c r="K7" s="2">
        <f>IF(E7&lt;'Arqueação Tanque'!$E$4,VLOOKUP(F7,'Arqueação Tanque'!$F$4:$G$13,2,0),IF(E7&lt;'Arqueação Tanque'!$E$15,VLOOKUP(F7,'Arqueação Tanque'!$F$15:$G$24,2,0),IF(E7&lt;'Arqueação Tanque'!$E$26,VLOOKUP(F7,'Arqueação Tanque'!$F$26:$G$35,2,0),IF(E7&lt;'Arqueação Tanque'!$E$37,VLOOKUP(F7,'Arqueação Tanque'!$F$37:$G$46,2,0)))))</f>
        <v>0.13100000000000001</v>
      </c>
      <c r="L7" s="2">
        <f>VLOOKUP(H7,'Arqueação Tanque'!$B$4:$C$480,2,0)</f>
        <v>163.58699999999999</v>
      </c>
      <c r="M7" s="2">
        <f>IF(H7&lt;'Arqueação Tanque'!$E$4,VLOOKUP(I7,'Arqueação Tanque'!$F$4:$G$13,2,0),IF(H7&lt;'Arqueação Tanque'!$E$15,VLOOKUP(I7,'Arqueação Tanque'!$F$15:$G$24,2,0),IF(H7&lt;'Arqueação Tanque'!$E$26,VLOOKUP(I7,'Arqueação Tanque'!$F$26:$G$35,2,0),IF(H7&lt;'Arqueação Tanque'!$E$37,VLOOKUP(I7,'Arqueação Tanque'!$F$37:$G$46,2,0)))))</f>
        <v>0.13100000000000001</v>
      </c>
      <c r="N7" s="23">
        <f t="shared" ref="N7:N35" si="20">J7+K7</f>
        <v>163.71799999999999</v>
      </c>
      <c r="O7" s="23">
        <f t="shared" si="1"/>
        <v>163.71799999999999</v>
      </c>
      <c r="P7" s="24">
        <f t="shared" si="6"/>
        <v>0</v>
      </c>
      <c r="Q7" s="29">
        <f t="shared" si="7"/>
        <v>163.71799999999999</v>
      </c>
      <c r="R7" s="133">
        <v>1733</v>
      </c>
      <c r="S7" s="29">
        <f t="shared" si="8"/>
        <v>173</v>
      </c>
      <c r="T7" s="22">
        <f t="shared" si="2"/>
        <v>0.3</v>
      </c>
      <c r="U7" s="29">
        <f>VLOOKUP(S7,'Arqueação Tanque'!$B$4:$C$480,2,0)</f>
        <v>120.15300000000001</v>
      </c>
      <c r="V7" s="29">
        <f>IF(S7&lt;'Arqueação Tanque'!$E$4,VLOOKUP(T7,'Arqueação Tanque'!$F$4:$G$13,2,0),IF(S7&lt;'Arqueação Tanque'!$E$15,VLOOKUP(T7,'Arqueação Tanque'!$F$15:$G$24,2,0),IF(S7&lt;'Arqueação Tanque'!$E$26,VLOOKUP(T7,'Arqueação Tanque'!$F$26:$G$35,2,0),IF(S7&lt;'Arqueação Tanque'!$E$37,VLOOKUP(T7,'Arqueação Tanque'!$F$37:$G$46,2,0)))))</f>
        <v>0.19700000000000001</v>
      </c>
      <c r="W7" s="29">
        <f t="shared" si="9"/>
        <v>120.35000000000001</v>
      </c>
      <c r="X7" s="29">
        <f t="shared" si="10"/>
        <v>43.379523763336337</v>
      </c>
      <c r="Y7" s="5">
        <v>68</v>
      </c>
      <c r="Z7" s="130">
        <v>32.659999999999997</v>
      </c>
      <c r="AA7" s="130">
        <v>26.62</v>
      </c>
      <c r="AB7" s="130">
        <v>23</v>
      </c>
      <c r="AC7" s="24">
        <f t="shared" si="11"/>
        <v>0.88300000000000001</v>
      </c>
      <c r="AD7" s="5">
        <f t="shared" si="3"/>
        <v>90.787999999999997</v>
      </c>
      <c r="AE7" s="5">
        <f t="shared" si="3"/>
        <v>79.915999999999997</v>
      </c>
      <c r="AF7" s="5">
        <f t="shared" si="12"/>
        <v>89.429000000000002</v>
      </c>
      <c r="AG7" s="39">
        <f>1+2*'Arqueação Tanque'!$K$4*(AF7-Y7)+('Arqueação Tanque'!$K$4^2)*(AF7-Y7)</f>
        <v>1.0002657204237309</v>
      </c>
      <c r="AH7" s="134">
        <v>30</v>
      </c>
      <c r="AI7" s="27">
        <v>0.5</v>
      </c>
      <c r="AJ7" s="27"/>
      <c r="AK7" s="27">
        <f t="shared" ref="AK7:AK35" si="21">AH7+(60-(AB7*1.8+32))/10</f>
        <v>28.66</v>
      </c>
      <c r="AL7" s="49">
        <f t="shared" si="13"/>
        <v>29</v>
      </c>
      <c r="AM7" s="48">
        <f t="shared" ref="AM7:AM36" si="22">IF(AB7="","",IF(AB7&lt;25,25,_xlfn.FLOOR.MATH(AB7,0.5)))</f>
        <v>25</v>
      </c>
      <c r="AN7" s="48">
        <f t="shared" si="14"/>
        <v>32.5</v>
      </c>
      <c r="AO7" s="27">
        <f>IF(AH7&lt;57,ROUND(IF(AB7="","",DGET('Banco de dados'!$D$3:$F$6293,$AO$4,'Densidade corrigida'!C6:D7)),3),"")</f>
        <v>0.88600000000000001</v>
      </c>
      <c r="AP7" s="27">
        <f>IF(AL7&lt;55,DGET('Banco de dados'!$G$3:$I$9744,$AP$4,FCV!C6:D7),DGET('Banco de dados'!$L$3:$N$499,$AP$4,FCV!B6:C7))</f>
        <v>0.99070000000000003</v>
      </c>
      <c r="AQ7" s="27">
        <f t="shared" si="15"/>
        <v>42.976094192337307</v>
      </c>
      <c r="AR7" s="135">
        <v>5.0000000000000001E-3</v>
      </c>
      <c r="AS7" s="34">
        <f t="shared" si="16"/>
        <v>0.21488047096168653</v>
      </c>
      <c r="AT7" s="29">
        <f t="shared" si="17"/>
        <v>42.761213721375618</v>
      </c>
      <c r="AU7" s="158"/>
      <c r="AV7" s="159"/>
      <c r="AW7" s="159"/>
      <c r="AX7" s="159"/>
      <c r="AY7" s="159"/>
      <c r="AZ7" s="159"/>
      <c r="BA7" s="159"/>
    </row>
    <row r="8" spans="1:241" x14ac:dyDescent="0.25">
      <c r="B8" s="160">
        <v>44118.597222222219</v>
      </c>
      <c r="C8" s="154" t="str">
        <f t="shared" si="0"/>
        <v>14/10/2020</v>
      </c>
      <c r="D8" s="130">
        <v>1867</v>
      </c>
      <c r="E8" s="22">
        <f t="shared" si="18"/>
        <v>186</v>
      </c>
      <c r="F8" s="22">
        <f t="shared" si="19"/>
        <v>0.7</v>
      </c>
      <c r="G8" s="132">
        <v>1867</v>
      </c>
      <c r="H8" s="22">
        <f t="shared" si="4"/>
        <v>186</v>
      </c>
      <c r="I8" s="22">
        <f t="shared" si="5"/>
        <v>0.7</v>
      </c>
      <c r="J8" s="2">
        <f>VLOOKUP(E8,'Arqueação Tanque'!$B$4:$C$480,2,0)</f>
        <v>128.708</v>
      </c>
      <c r="K8" s="2">
        <f>IF(E8&lt;'Arqueação Tanque'!$E$4,VLOOKUP(F8,'Arqueação Tanque'!$F$4:$G$13,2,0),IF(E8&lt;'Arqueação Tanque'!$E$15,VLOOKUP(F8,'Arqueação Tanque'!$F$15:$G$24,2,0),IF(E8&lt;'Arqueação Tanque'!$E$26,VLOOKUP(F8,'Arqueação Tanque'!$F$26:$G$35,2,0),IF(E8&lt;'Arqueação Tanque'!$E$37,VLOOKUP(F8,'Arqueação Tanque'!$F$37:$G$46,2,0)))))</f>
        <v>0.46</v>
      </c>
      <c r="L8" s="2">
        <f>VLOOKUP(H8,'Arqueação Tanque'!$B$4:$C$480,2,0)</f>
        <v>128.708</v>
      </c>
      <c r="M8" s="2">
        <f>IF(H8&lt;'Arqueação Tanque'!$E$4,VLOOKUP(I8,'Arqueação Tanque'!$F$4:$G$13,2,0),IF(H8&lt;'Arqueação Tanque'!$E$15,VLOOKUP(I8,'Arqueação Tanque'!$F$15:$G$24,2,0),IF(H8&lt;'Arqueação Tanque'!$E$26,VLOOKUP(I8,'Arqueação Tanque'!$F$26:$G$35,2,0),IF(H8&lt;'Arqueação Tanque'!$E$37,VLOOKUP(I8,'Arqueação Tanque'!$F$37:$G$46,2,0)))))</f>
        <v>0.46</v>
      </c>
      <c r="N8" s="23">
        <f t="shared" si="20"/>
        <v>129.16800000000001</v>
      </c>
      <c r="O8" s="23">
        <f t="shared" si="1"/>
        <v>129.16800000000001</v>
      </c>
      <c r="P8" s="24">
        <f t="shared" si="6"/>
        <v>0</v>
      </c>
      <c r="Q8" s="29">
        <f t="shared" si="7"/>
        <v>129.16800000000001</v>
      </c>
      <c r="R8" s="133">
        <v>815</v>
      </c>
      <c r="S8" s="29">
        <f t="shared" si="8"/>
        <v>81</v>
      </c>
      <c r="T8" s="22">
        <f t="shared" si="2"/>
        <v>0.5</v>
      </c>
      <c r="U8" s="29">
        <f>VLOOKUP(S8,'Arqueação Tanque'!$B$4:$C$480,2,0)</f>
        <v>59.613999999999997</v>
      </c>
      <c r="V8" s="29">
        <f>IF(S8&lt;'Arqueação Tanque'!$E$4,VLOOKUP(T8,'Arqueação Tanque'!$F$4:$G$13,2,0),IF(S8&lt;'Arqueação Tanque'!$E$15,VLOOKUP(T8,'Arqueação Tanque'!$F$15:$G$24,2,0),IF(S8&lt;'Arqueação Tanque'!$E$26,VLOOKUP(T8,'Arqueação Tanque'!$F$26:$G$35,2,0),IF(S8&lt;'Arqueação Tanque'!$E$37,VLOOKUP(T8,'Arqueação Tanque'!$F$37:$G$46,2,0)))))</f>
        <v>0.32900000000000001</v>
      </c>
      <c r="W8" s="29">
        <f t="shared" si="9"/>
        <v>59.942999999999998</v>
      </c>
      <c r="X8" s="29">
        <f t="shared" si="10"/>
        <v>69.234755417994208</v>
      </c>
      <c r="Y8" s="5">
        <v>68</v>
      </c>
      <c r="Z8" s="130">
        <v>26.4</v>
      </c>
      <c r="AA8" s="130">
        <v>25.71</v>
      </c>
      <c r="AB8" s="130">
        <v>23</v>
      </c>
      <c r="AC8" s="24">
        <f t="shared" si="11"/>
        <v>0.88300000000000001</v>
      </c>
      <c r="AD8" s="5">
        <f t="shared" si="3"/>
        <v>79.52</v>
      </c>
      <c r="AE8" s="5">
        <f t="shared" si="3"/>
        <v>78.278000000000006</v>
      </c>
      <c r="AF8" s="5">
        <f t="shared" si="12"/>
        <v>79.364750000000001</v>
      </c>
      <c r="AG8" s="39">
        <f>1+2*'Arqueação Tanque'!$K$4*(AF8-Y8)+('Arqueação Tanque'!$K$4^2)*(AF8-Y8)</f>
        <v>1.000140923336861</v>
      </c>
      <c r="AH8" s="134">
        <v>30</v>
      </c>
      <c r="AI8" s="5">
        <v>0.5</v>
      </c>
      <c r="AJ8" s="5"/>
      <c r="AK8" s="27">
        <f t="shared" si="21"/>
        <v>28.66</v>
      </c>
      <c r="AL8" s="49">
        <f t="shared" si="13"/>
        <v>29</v>
      </c>
      <c r="AM8" s="48">
        <f t="shared" si="22"/>
        <v>25</v>
      </c>
      <c r="AN8" s="48">
        <f t="shared" si="14"/>
        <v>26</v>
      </c>
      <c r="AO8" s="27">
        <f>IF(AH8&lt;57,ROUND(IF(AB8="","",DGET('Banco de dados'!$D$3:$F$6293,$AO$4,'Densidade corrigida'!C8:D9)),3),"")</f>
        <v>0.88600000000000001</v>
      </c>
      <c r="AP8" s="27">
        <f>IF(AL8&lt;55,DGET('Banco de dados'!$G$3:$I$9744,$AP$4,FCV!C8:D9),DGET('Banco de dados'!$L$3:$N$499,$AP$4,FCV!B8:C9))</f>
        <v>0.99099999999999999</v>
      </c>
      <c r="AQ8" s="27">
        <f t="shared" si="15"/>
        <v>68.611642619232256</v>
      </c>
      <c r="AR8" s="135">
        <v>0.01</v>
      </c>
      <c r="AS8" s="34">
        <f t="shared" si="16"/>
        <v>0.6861164261923226</v>
      </c>
      <c r="AT8" s="29">
        <f t="shared" si="17"/>
        <v>67.925526193039929</v>
      </c>
      <c r="AU8" s="158"/>
      <c r="AV8" s="159"/>
      <c r="AW8" s="159"/>
      <c r="AX8" s="159"/>
      <c r="AY8" s="159"/>
      <c r="AZ8" s="159"/>
      <c r="BA8" s="159"/>
    </row>
    <row r="9" spans="1:241" x14ac:dyDescent="0.25">
      <c r="B9" s="160">
        <v>44120.430555555555</v>
      </c>
      <c r="C9" s="154" t="str">
        <f t="shared" si="0"/>
        <v>16/10/2020</v>
      </c>
      <c r="D9" s="132">
        <v>815</v>
      </c>
      <c r="E9" s="22">
        <f t="shared" si="18"/>
        <v>81</v>
      </c>
      <c r="F9" s="22">
        <f t="shared" si="19"/>
        <v>0.5</v>
      </c>
      <c r="G9" s="132">
        <v>815</v>
      </c>
      <c r="H9" s="22">
        <f t="shared" si="4"/>
        <v>81</v>
      </c>
      <c r="I9" s="22">
        <f t="shared" si="5"/>
        <v>0.5</v>
      </c>
      <c r="J9" s="2">
        <f>VLOOKUP(E9,'Arqueação Tanque'!$B$4:$C$480,2,0)</f>
        <v>59.613999999999997</v>
      </c>
      <c r="K9" s="2">
        <f>IF(E9&lt;'Arqueação Tanque'!$E$4,VLOOKUP(F9,'Arqueação Tanque'!$F$4:$G$13,2,0),IF(E9&lt;'Arqueação Tanque'!$E$15,VLOOKUP(F9,'Arqueação Tanque'!$F$15:$G$24,2,0),IF(E9&lt;'Arqueação Tanque'!$E$26,VLOOKUP(F9,'Arqueação Tanque'!$F$26:$G$35,2,0),IF(E9&lt;'Arqueação Tanque'!$E$37,VLOOKUP(F9,'Arqueação Tanque'!$F$37:$G$46,2,0)))))</f>
        <v>0.32900000000000001</v>
      </c>
      <c r="L9" s="2">
        <f>VLOOKUP(H9,'Arqueação Tanque'!$B$4:$C$480,2,0)</f>
        <v>59.613999999999997</v>
      </c>
      <c r="M9" s="2">
        <f>IF(H9&lt;'Arqueação Tanque'!$E$4,VLOOKUP(I9,'Arqueação Tanque'!$F$4:$G$13,2,0),IF(H9&lt;'Arqueação Tanque'!$E$15,VLOOKUP(I9,'Arqueação Tanque'!$F$15:$G$24,2,0),IF(H9&lt;'Arqueação Tanque'!$E$26,VLOOKUP(I9,'Arqueação Tanque'!$F$26:$G$35,2,0),IF(H9&lt;'Arqueação Tanque'!$E$37,VLOOKUP(I9,'Arqueação Tanque'!$F$37:$G$46,2,0)))))</f>
        <v>0.32900000000000001</v>
      </c>
      <c r="N9" s="23">
        <f t="shared" si="20"/>
        <v>59.942999999999998</v>
      </c>
      <c r="O9" s="23">
        <f t="shared" si="1"/>
        <v>59.942999999999998</v>
      </c>
      <c r="P9" s="24">
        <f t="shared" si="6"/>
        <v>0</v>
      </c>
      <c r="Q9" s="29">
        <f t="shared" si="7"/>
        <v>59.942999999999998</v>
      </c>
      <c r="R9" s="133">
        <v>361</v>
      </c>
      <c r="S9" s="29">
        <f t="shared" si="8"/>
        <v>36</v>
      </c>
      <c r="T9" s="22">
        <f t="shared" si="2"/>
        <v>0.1</v>
      </c>
      <c r="U9" s="29">
        <f>VLOOKUP(S9,'Arqueação Tanque'!$B$4:$C$480,2,0)</f>
        <v>29.908000000000001</v>
      </c>
      <c r="V9" s="29">
        <f>IF(S9&lt;'Arqueação Tanque'!$E$4,VLOOKUP(T9,'Arqueação Tanque'!$F$4:$G$13,2,0),IF(S9&lt;'Arqueação Tanque'!$E$15,VLOOKUP(T9,'Arqueação Tanque'!$F$15:$G$24,2,0),IF(S9&lt;'Arqueação Tanque'!$E$26,VLOOKUP(T9,'Arqueação Tanque'!$F$26:$G$35,2,0),IF(S9&lt;'Arqueação Tanque'!$E$37,VLOOKUP(T9,'Arqueação Tanque'!$F$37:$G$46,2,0)))))</f>
        <v>6.5000000000000002E-2</v>
      </c>
      <c r="W9" s="29">
        <f t="shared" si="9"/>
        <v>29.973000000000003</v>
      </c>
      <c r="X9" s="29">
        <f t="shared" si="10"/>
        <v>29.975852322979144</v>
      </c>
      <c r="Y9" s="5">
        <v>68</v>
      </c>
      <c r="Z9" s="130">
        <v>29.15</v>
      </c>
      <c r="AA9" s="130">
        <v>25.94</v>
      </c>
      <c r="AB9" s="130">
        <v>23</v>
      </c>
      <c r="AC9" s="24">
        <f t="shared" si="11"/>
        <v>0.88300000000000001</v>
      </c>
      <c r="AD9" s="5">
        <f t="shared" si="3"/>
        <v>84.47</v>
      </c>
      <c r="AE9" s="5">
        <f t="shared" si="3"/>
        <v>78.692000000000007</v>
      </c>
      <c r="AF9" s="5">
        <f t="shared" si="12"/>
        <v>83.747749999999996</v>
      </c>
      <c r="AG9" s="39">
        <f>1+2*'Arqueação Tanque'!$K$4*(AF9-Y9)+('Arqueação Tanque'!$K$4^2)*(AF9-Y9)</f>
        <v>1.0001952727053436</v>
      </c>
      <c r="AH9" s="134">
        <v>30</v>
      </c>
      <c r="AI9" s="27">
        <v>0.5</v>
      </c>
      <c r="AJ9" s="27"/>
      <c r="AK9" s="27">
        <f t="shared" si="21"/>
        <v>28.66</v>
      </c>
      <c r="AL9" s="49">
        <f t="shared" si="13"/>
        <v>29</v>
      </c>
      <c r="AM9" s="48">
        <f t="shared" si="22"/>
        <v>25</v>
      </c>
      <c r="AN9" s="48">
        <f t="shared" si="14"/>
        <v>29</v>
      </c>
      <c r="AO9" s="27">
        <f>IF(AH9&lt;57,ROUND(IF(AB9="","",DGET('Banco de dados'!$D$3:$F$6293,$AO$4,'Densidade corrigida'!C10:D11)),3),"")</f>
        <v>0.88600000000000001</v>
      </c>
      <c r="AP9" s="27">
        <f>IF(AL9&lt;55,DGET('Banco de dados'!$G$3:$I$9744,$AP$4,FCV!C10:D11),DGET('Banco de dados'!$L$3:$N$499,$AP$4,FCV!B10:C11))</f>
        <v>0.99250000000000005</v>
      </c>
      <c r="AQ9" s="27">
        <f t="shared" si="15"/>
        <v>29.751033430556802</v>
      </c>
      <c r="AR9" s="135">
        <v>0.01</v>
      </c>
      <c r="AS9" s="34">
        <f t="shared" si="16"/>
        <v>0.297510334305568</v>
      </c>
      <c r="AT9" s="29">
        <f t="shared" si="17"/>
        <v>29.453523096251235</v>
      </c>
      <c r="AU9" s="158"/>
      <c r="AV9" s="159">
        <v>1606</v>
      </c>
      <c r="AW9" s="168">
        <v>44120.430555555555</v>
      </c>
      <c r="AX9" s="159" t="s">
        <v>155</v>
      </c>
      <c r="AY9" s="159">
        <v>1633</v>
      </c>
      <c r="AZ9" s="168">
        <v>44120.458333333336</v>
      </c>
      <c r="BA9" s="159" t="s">
        <v>155</v>
      </c>
    </row>
    <row r="10" spans="1:241" x14ac:dyDescent="0.25">
      <c r="B10" s="160">
        <v>44127.416666666664</v>
      </c>
      <c r="C10" s="154" t="str">
        <f t="shared" si="0"/>
        <v>23/10/2020</v>
      </c>
      <c r="D10" s="130">
        <v>1555</v>
      </c>
      <c r="E10" s="22">
        <f t="shared" si="18"/>
        <v>155</v>
      </c>
      <c r="F10" s="22">
        <f t="shared" si="19"/>
        <v>0.5</v>
      </c>
      <c r="G10" s="132">
        <v>1555</v>
      </c>
      <c r="H10" s="22">
        <f t="shared" si="4"/>
        <v>155</v>
      </c>
      <c r="I10" s="22">
        <f t="shared" si="5"/>
        <v>0.5</v>
      </c>
      <c r="J10" s="2">
        <f>VLOOKUP(E10,'Arqueação Tanque'!$B$4:$C$480,2,0)</f>
        <v>108.30800000000001</v>
      </c>
      <c r="K10" s="2">
        <f>IF(E10&lt;'Arqueação Tanque'!$E$4,VLOOKUP(F10,'Arqueação Tanque'!$F$4:$G$13,2,0),IF(E10&lt;'Arqueação Tanque'!$E$15,VLOOKUP(F10,'Arqueação Tanque'!$F$15:$G$24,2,0),IF(E10&lt;'Arqueação Tanque'!$E$26,VLOOKUP(F10,'Arqueação Tanque'!$F$26:$G$35,2,0),IF(E10&lt;'Arqueação Tanque'!$E$37,VLOOKUP(F10,'Arqueação Tanque'!$F$37:$G$46,2,0)))))</f>
        <v>0.32900000000000001</v>
      </c>
      <c r="L10" s="2">
        <f>VLOOKUP(H10,'Arqueação Tanque'!$B$4:$C$480,2,0)</f>
        <v>108.30800000000001</v>
      </c>
      <c r="M10" s="2">
        <f>IF(H10&lt;'Arqueação Tanque'!$E$4,VLOOKUP(I10,'Arqueação Tanque'!$F$4:$G$13,2,0),IF(H10&lt;'Arqueação Tanque'!$E$15,VLOOKUP(I10,'Arqueação Tanque'!$F$15:$G$24,2,0),IF(H10&lt;'Arqueação Tanque'!$E$26,VLOOKUP(I10,'Arqueação Tanque'!$F$26:$G$35,2,0),IF(H10&lt;'Arqueação Tanque'!$E$37,VLOOKUP(I10,'Arqueação Tanque'!$F$37:$G$46,2,0)))))</f>
        <v>0.32900000000000001</v>
      </c>
      <c r="N10" s="23">
        <f t="shared" si="20"/>
        <v>108.637</v>
      </c>
      <c r="O10" s="23">
        <f t="shared" si="1"/>
        <v>108.637</v>
      </c>
      <c r="P10" s="24">
        <f t="shared" si="6"/>
        <v>0</v>
      </c>
      <c r="Q10" s="29">
        <f t="shared" si="7"/>
        <v>108.637</v>
      </c>
      <c r="R10" s="133">
        <v>571</v>
      </c>
      <c r="S10" s="29">
        <f t="shared" si="8"/>
        <v>57</v>
      </c>
      <c r="T10" s="22">
        <f t="shared" si="2"/>
        <v>0.1</v>
      </c>
      <c r="U10" s="29">
        <f>VLOOKUP(S10,'Arqueação Tanque'!$B$4:$C$480,2,0)</f>
        <v>43.771999999999998</v>
      </c>
      <c r="V10" s="29">
        <f>IF(S10&lt;'Arqueação Tanque'!$E$4,VLOOKUP(T10,'Arqueação Tanque'!$F$4:$G$13,2,0),IF(S10&lt;'Arqueação Tanque'!$E$15,VLOOKUP(T10,'Arqueação Tanque'!$F$15:$G$24,2,0),IF(S10&lt;'Arqueação Tanque'!$E$26,VLOOKUP(T10,'Arqueação Tanque'!$F$26:$G$35,2,0),IF(S10&lt;'Arqueação Tanque'!$E$37,VLOOKUP(T10,'Arqueação Tanque'!$F$37:$G$46,2,0)))))</f>
        <v>6.5000000000000002E-2</v>
      </c>
      <c r="W10" s="29">
        <f t="shared" si="9"/>
        <v>43.836999999999996</v>
      </c>
      <c r="X10" s="29">
        <f t="shared" si="10"/>
        <v>64.815130529384504</v>
      </c>
      <c r="Y10" s="5">
        <v>68</v>
      </c>
      <c r="Z10" s="130">
        <v>31.12</v>
      </c>
      <c r="AA10" s="130">
        <v>25.85</v>
      </c>
      <c r="AB10" s="130">
        <v>23</v>
      </c>
      <c r="AC10" s="24">
        <f t="shared" si="11"/>
        <v>0.88300000000000001</v>
      </c>
      <c r="AD10" s="5">
        <f t="shared" si="3"/>
        <v>88.016000000000005</v>
      </c>
      <c r="AE10" s="5">
        <f t="shared" si="3"/>
        <v>78.53</v>
      </c>
      <c r="AF10" s="5">
        <f t="shared" si="12"/>
        <v>86.830250000000007</v>
      </c>
      <c r="AG10" s="39">
        <f>1+2*'Arqueação Tanque'!$K$4*(AF10-Y10)+('Arqueação Tanque'!$K$4^2)*(AF10-Y10)</f>
        <v>1.0002334958238348</v>
      </c>
      <c r="AH10" s="134">
        <v>30</v>
      </c>
      <c r="AI10" s="5">
        <v>0.5</v>
      </c>
      <c r="AJ10" s="5"/>
      <c r="AK10" s="27">
        <f t="shared" si="21"/>
        <v>28.66</v>
      </c>
      <c r="AL10" s="49">
        <f t="shared" si="13"/>
        <v>29</v>
      </c>
      <c r="AM10" s="48">
        <f t="shared" si="22"/>
        <v>25</v>
      </c>
      <c r="AN10" s="48">
        <f t="shared" si="14"/>
        <v>31</v>
      </c>
      <c r="AO10" s="27">
        <f>IF(AH10&lt;57,ROUND(IF(AB10="","",DGET('Banco de dados'!$D$3:$F$6293,$AO$4,'Densidade corrigida'!C12:D13)),3),"")</f>
        <v>0.88600000000000001</v>
      </c>
      <c r="AP10" s="27">
        <f>IF(AL10&lt;55,DGET('Banco de dados'!$G$3:$I$9744,$AP$4,FCV!C12:D13),DGET('Banco de dados'!$L$3:$N$499,$AP$4,FCV!B12:C13))</f>
        <v>0.99180000000000001</v>
      </c>
      <c r="AQ10" s="27">
        <f t="shared" si="15"/>
        <v>64.283646459043553</v>
      </c>
      <c r="AR10" s="135">
        <v>0.01</v>
      </c>
      <c r="AS10" s="34">
        <f t="shared" si="16"/>
        <v>0.64283646459043553</v>
      </c>
      <c r="AT10" s="29">
        <f t="shared" si="17"/>
        <v>63.640809994453114</v>
      </c>
      <c r="AU10" s="158"/>
      <c r="AV10" s="159">
        <v>1698</v>
      </c>
      <c r="AW10" s="169">
        <v>44127.416666666664</v>
      </c>
      <c r="AX10" s="159" t="s">
        <v>160</v>
      </c>
      <c r="AY10" s="159">
        <v>585</v>
      </c>
      <c r="AZ10" s="168">
        <v>44127.479166666664</v>
      </c>
      <c r="BA10" s="159" t="s">
        <v>160</v>
      </c>
    </row>
    <row r="11" spans="1:241" x14ac:dyDescent="0.25">
      <c r="B11" s="160">
        <v>44130.629166666666</v>
      </c>
      <c r="C11" s="154" t="str">
        <f t="shared" si="0"/>
        <v>26/10/2020</v>
      </c>
      <c r="D11" s="130">
        <v>1678</v>
      </c>
      <c r="E11" s="22">
        <f t="shared" si="18"/>
        <v>167</v>
      </c>
      <c r="F11" s="22">
        <f t="shared" si="19"/>
        <v>0.8</v>
      </c>
      <c r="G11" s="132">
        <v>1678</v>
      </c>
      <c r="H11" s="22">
        <f t="shared" si="4"/>
        <v>167</v>
      </c>
      <c r="I11" s="22">
        <f t="shared" si="5"/>
        <v>0.8</v>
      </c>
      <c r="J11" s="2">
        <f>VLOOKUP(E11,'Arqueação Tanque'!$B$4:$C$480,2,0)</f>
        <v>116.20399999999999</v>
      </c>
      <c r="K11" s="2">
        <f>IF(E11&lt;'Arqueação Tanque'!$E$4,VLOOKUP(F11,'Arqueação Tanque'!$F$4:$G$13,2,0),IF(E11&lt;'Arqueação Tanque'!$E$15,VLOOKUP(F11,'Arqueação Tanque'!$F$15:$G$24,2,0),IF(E11&lt;'Arqueação Tanque'!$E$26,VLOOKUP(F11,'Arqueação Tanque'!$F$26:$G$35,2,0),IF(E11&lt;'Arqueação Tanque'!$E$37,VLOOKUP(F11,'Arqueação Tanque'!$F$37:$G$46,2,0)))))</f>
        <v>0.52600000000000002</v>
      </c>
      <c r="L11" s="2">
        <f>VLOOKUP(H11,'Arqueação Tanque'!$B$4:$C$480,2,0)</f>
        <v>116.20399999999999</v>
      </c>
      <c r="M11" s="2">
        <f>IF(H11&lt;'Arqueação Tanque'!$E$4,VLOOKUP(I11,'Arqueação Tanque'!$F$4:$G$13,2,0),IF(H11&lt;'Arqueação Tanque'!$E$15,VLOOKUP(I11,'Arqueação Tanque'!$F$15:$G$24,2,0),IF(H11&lt;'Arqueação Tanque'!$E$26,VLOOKUP(I11,'Arqueação Tanque'!$F$26:$G$35,2,0),IF(H11&lt;'Arqueação Tanque'!$E$37,VLOOKUP(I11,'Arqueação Tanque'!$F$37:$G$46,2,0)))))</f>
        <v>0.52600000000000002</v>
      </c>
      <c r="N11" s="23">
        <f t="shared" si="20"/>
        <v>116.72999999999999</v>
      </c>
      <c r="O11" s="23">
        <f t="shared" si="1"/>
        <v>116.72999999999999</v>
      </c>
      <c r="P11" s="24">
        <f t="shared" si="6"/>
        <v>0</v>
      </c>
      <c r="Q11" s="29">
        <f t="shared" si="7"/>
        <v>116.72999999999999</v>
      </c>
      <c r="R11" s="133">
        <v>1018</v>
      </c>
      <c r="S11" s="29">
        <f t="shared" si="8"/>
        <v>101</v>
      </c>
      <c r="T11" s="22">
        <f t="shared" si="2"/>
        <v>0.8</v>
      </c>
      <c r="U11" s="29">
        <f>VLOOKUP(S11,'Arqueação Tanque'!$B$4:$C$480,2,0)</f>
        <v>72.774000000000001</v>
      </c>
      <c r="V11" s="29">
        <f>IF(S11&lt;'Arqueação Tanque'!$E$4,VLOOKUP(T11,'Arqueação Tanque'!$F$4:$G$13,2,0),IF(S11&lt;'Arqueação Tanque'!$E$15,VLOOKUP(T11,'Arqueação Tanque'!$F$15:$G$24,2,0),IF(S11&lt;'Arqueação Tanque'!$E$26,VLOOKUP(T11,'Arqueação Tanque'!$F$26:$G$35,2,0),IF(S11&lt;'Arqueação Tanque'!$E$37,VLOOKUP(T11,'Arqueação Tanque'!$F$37:$G$46,2,0)))))</f>
        <v>0.52600000000000002</v>
      </c>
      <c r="W11" s="29">
        <f t="shared" si="9"/>
        <v>73.3</v>
      </c>
      <c r="X11" s="29">
        <f t="shared" si="10"/>
        <v>43.443420797576337</v>
      </c>
      <c r="Y11" s="5">
        <v>68</v>
      </c>
      <c r="Z11" s="130">
        <v>35.020000000000003</v>
      </c>
      <c r="AA11" s="130">
        <v>25.62</v>
      </c>
      <c r="AB11" s="130">
        <v>23</v>
      </c>
      <c r="AC11" s="24">
        <f t="shared" si="11"/>
        <v>0.88300000000000001</v>
      </c>
      <c r="AD11" s="5">
        <f t="shared" si="3"/>
        <v>95.036000000000001</v>
      </c>
      <c r="AE11" s="5">
        <f t="shared" si="3"/>
        <v>78.116</v>
      </c>
      <c r="AF11" s="5">
        <f t="shared" si="12"/>
        <v>92.920999999999992</v>
      </c>
      <c r="AG11" s="39">
        <f>1+2*'Arqueação Tanque'!$K$4*(AF11-Y11)+('Arqueação Tanque'!$K$4^2)*(AF11-Y11)</f>
        <v>1.0003090213579633</v>
      </c>
      <c r="AH11" s="134">
        <v>30</v>
      </c>
      <c r="AI11" s="27">
        <v>0.5</v>
      </c>
      <c r="AJ11" s="39"/>
      <c r="AK11" s="27">
        <f t="shared" si="21"/>
        <v>28.66</v>
      </c>
      <c r="AL11" s="49">
        <f t="shared" si="13"/>
        <v>29</v>
      </c>
      <c r="AM11" s="48">
        <f t="shared" si="22"/>
        <v>25</v>
      </c>
      <c r="AN11" s="48">
        <f t="shared" si="14"/>
        <v>35</v>
      </c>
      <c r="AO11" s="27">
        <f>IF(AH11&lt;57,ROUND(IF(AB11="","",DGET('Banco de dados'!$D$3:$F$6293,$AO$4,'Densidade corrigida'!C14:D15)),3),"")</f>
        <v>0.88600000000000001</v>
      </c>
      <c r="AP11" s="27">
        <f>IF(AL11&lt;55,DGET('Banco de dados'!$G$3:$I$9744,$AP$4,FCV!C14:D15),DGET('Banco de dados'!$L$3:$N$499,$AP$4,FCV!B14:C15))</f>
        <v>0.99180000000000001</v>
      </c>
      <c r="AQ11" s="27">
        <f t="shared" si="15"/>
        <v>43.087184747036211</v>
      </c>
      <c r="AR11" s="135">
        <v>4.0000000000000001E-3</v>
      </c>
      <c r="AS11" s="34">
        <f t="shared" si="16"/>
        <v>0.17234873898814485</v>
      </c>
      <c r="AT11" s="29">
        <f t="shared" si="17"/>
        <v>42.91483600804807</v>
      </c>
      <c r="AU11" s="158"/>
      <c r="AV11" s="159">
        <v>585</v>
      </c>
      <c r="AW11" s="168">
        <v>44130.416666666664</v>
      </c>
      <c r="AX11" s="159" t="s">
        <v>161</v>
      </c>
      <c r="AY11" s="159">
        <v>577</v>
      </c>
      <c r="AZ11" s="169">
        <v>44130.465277777781</v>
      </c>
      <c r="BA11" s="159" t="s">
        <v>161</v>
      </c>
    </row>
    <row r="12" spans="1:241" x14ac:dyDescent="0.25">
      <c r="B12" s="160">
        <v>44131.520833333336</v>
      </c>
      <c r="C12" s="154" t="str">
        <f t="shared" si="0"/>
        <v>27/10/2020</v>
      </c>
      <c r="D12" s="130">
        <v>1013</v>
      </c>
      <c r="E12" s="22">
        <f t="shared" si="18"/>
        <v>101</v>
      </c>
      <c r="F12" s="22">
        <f t="shared" si="19"/>
        <v>0.3</v>
      </c>
      <c r="G12" s="132">
        <v>1013</v>
      </c>
      <c r="H12" s="22">
        <f t="shared" si="4"/>
        <v>101</v>
      </c>
      <c r="I12" s="22">
        <f t="shared" si="5"/>
        <v>0.3</v>
      </c>
      <c r="J12" s="2">
        <f>VLOOKUP(E12,'Arqueação Tanque'!$B$4:$C$480,2,0)</f>
        <v>72.774000000000001</v>
      </c>
      <c r="K12" s="2">
        <f>IF(E12&lt;'Arqueação Tanque'!$E$4,VLOOKUP(F12,'Arqueação Tanque'!$F$4:$G$13,2,0),IF(E12&lt;'Arqueação Tanque'!$E$15,VLOOKUP(F12,'Arqueação Tanque'!$F$15:$G$24,2,0),IF(E12&lt;'Arqueação Tanque'!$E$26,VLOOKUP(F12,'Arqueação Tanque'!$F$26:$G$35,2,0),IF(E12&lt;'Arqueação Tanque'!$E$37,VLOOKUP(F12,'Arqueação Tanque'!$F$37:$G$46,2,0)))))</f>
        <v>0.19700000000000001</v>
      </c>
      <c r="L12" s="2">
        <f>VLOOKUP(H12,'Arqueação Tanque'!$B$4:$C$480,2,0)</f>
        <v>72.774000000000001</v>
      </c>
      <c r="M12" s="2">
        <f>IF(H12&lt;'Arqueação Tanque'!$E$4,VLOOKUP(I12,'Arqueação Tanque'!$F$4:$G$13,2,0),IF(H12&lt;'Arqueação Tanque'!$E$15,VLOOKUP(I12,'Arqueação Tanque'!$F$15:$G$24,2,0),IF(H12&lt;'Arqueação Tanque'!$E$26,VLOOKUP(I12,'Arqueação Tanque'!$F$26:$G$35,2,0),IF(H12&lt;'Arqueação Tanque'!$E$37,VLOOKUP(I12,'Arqueação Tanque'!$F$37:$G$46,2,0)))))</f>
        <v>0.19700000000000001</v>
      </c>
      <c r="N12" s="23">
        <f t="shared" si="20"/>
        <v>72.971000000000004</v>
      </c>
      <c r="O12" s="23">
        <f t="shared" si="1"/>
        <v>72.971000000000004</v>
      </c>
      <c r="P12" s="24">
        <f t="shared" si="6"/>
        <v>0</v>
      </c>
      <c r="Q12" s="29">
        <f t="shared" si="7"/>
        <v>72.971000000000004</v>
      </c>
      <c r="R12" s="133">
        <v>482</v>
      </c>
      <c r="S12" s="29">
        <f t="shared" si="8"/>
        <v>48</v>
      </c>
      <c r="T12" s="22">
        <f t="shared" si="2"/>
        <v>0.2</v>
      </c>
      <c r="U12" s="29">
        <f>VLOOKUP(S12,'Arqueação Tanque'!$B$4:$C$480,2,0)</f>
        <v>37.83</v>
      </c>
      <c r="V12" s="29">
        <f>IF(S12&lt;'Arqueação Tanque'!$E$4,VLOOKUP(T12,'Arqueação Tanque'!$F$4:$G$13,2,0),IF(S12&lt;'Arqueação Tanque'!$E$15,VLOOKUP(T12,'Arqueação Tanque'!$F$15:$G$24,2,0),IF(S12&lt;'Arqueação Tanque'!$E$26,VLOOKUP(T12,'Arqueação Tanque'!$F$26:$G$35,2,0),IF(S12&lt;'Arqueação Tanque'!$E$37,VLOOKUP(T12,'Arqueação Tanque'!$F$37:$G$46,2,0)))))</f>
        <v>0.13100000000000001</v>
      </c>
      <c r="W12" s="29">
        <f t="shared" si="9"/>
        <v>37.960999999999999</v>
      </c>
      <c r="X12" s="29">
        <f t="shared" si="10"/>
        <v>35.022386572897268</v>
      </c>
      <c r="Y12" s="5">
        <v>68</v>
      </c>
      <c r="Z12" s="130">
        <v>36.630000000000003</v>
      </c>
      <c r="AA12" s="130">
        <v>30.4</v>
      </c>
      <c r="AB12" s="130">
        <v>23</v>
      </c>
      <c r="AC12" s="24">
        <f t="shared" si="11"/>
        <v>0.88300000000000001</v>
      </c>
      <c r="AD12" s="5">
        <f t="shared" si="3"/>
        <v>97.934000000000012</v>
      </c>
      <c r="AE12" s="5">
        <f t="shared" si="3"/>
        <v>86.72</v>
      </c>
      <c r="AF12" s="5">
        <f t="shared" si="12"/>
        <v>96.532250000000019</v>
      </c>
      <c r="AG12" s="39">
        <f>1+2*'Arqueação Tanque'!$K$4*(AF12-Y12)+('Arqueação Tanque'!$K$4^2)*(AF12-Y12)</f>
        <v>1.0003538009967798</v>
      </c>
      <c r="AH12" s="134">
        <v>30</v>
      </c>
      <c r="AI12" s="5">
        <v>0.5</v>
      </c>
      <c r="AJ12" s="5"/>
      <c r="AK12" s="27">
        <f t="shared" si="21"/>
        <v>28.66</v>
      </c>
      <c r="AL12" s="49">
        <f t="shared" si="13"/>
        <v>29</v>
      </c>
      <c r="AM12" s="48">
        <f t="shared" si="22"/>
        <v>25</v>
      </c>
      <c r="AN12" s="48">
        <f t="shared" si="14"/>
        <v>36.5</v>
      </c>
      <c r="AO12" s="27">
        <f>IF(AH12&lt;57,ROUND(IF(AB12="","",DGET('Banco de dados'!$D$3:$F$6293,$AO$4,'Densidade corrigida'!C16:D17)),3),"")</f>
        <v>0.88600000000000001</v>
      </c>
      <c r="AP12" s="27">
        <f>IF(AL12&lt;55,DGET('Banco de dados'!$G$3:$I$9744,$AP$4,FCV!C16:D17),DGET('Banco de dados'!$L$3:$N$499,$AP$4,FCV!B16:C17))</f>
        <v>0.99219999999999997</v>
      </c>
      <c r="AQ12" s="27">
        <f t="shared" si="15"/>
        <v>34.749211957628667</v>
      </c>
      <c r="AR12" s="135">
        <v>4.0000000000000001E-3</v>
      </c>
      <c r="AS12" s="34">
        <f t="shared" si="16"/>
        <v>0.13899684783051466</v>
      </c>
      <c r="AT12" s="29">
        <f t="shared" si="17"/>
        <v>34.610215109798155</v>
      </c>
      <c r="AU12" s="158"/>
      <c r="AV12" s="159">
        <v>577</v>
      </c>
      <c r="AW12" s="168">
        <v>44131.520833333336</v>
      </c>
      <c r="AX12" s="159" t="s">
        <v>161</v>
      </c>
      <c r="AY12" s="159">
        <v>532</v>
      </c>
      <c r="AZ12" s="168">
        <v>44131.565972222219</v>
      </c>
      <c r="BA12" s="159" t="s">
        <v>161</v>
      </c>
    </row>
    <row r="13" spans="1:241" x14ac:dyDescent="0.25">
      <c r="B13" s="160">
        <v>44133.44027777778</v>
      </c>
      <c r="C13" s="154" t="str">
        <f t="shared" si="0"/>
        <v>29/10/2020</v>
      </c>
      <c r="D13" s="130">
        <v>482</v>
      </c>
      <c r="E13" s="22">
        <f t="shared" si="18"/>
        <v>48</v>
      </c>
      <c r="F13" s="22">
        <f t="shared" si="19"/>
        <v>0.2</v>
      </c>
      <c r="G13" s="132">
        <v>482</v>
      </c>
      <c r="H13" s="22">
        <f t="shared" si="4"/>
        <v>48</v>
      </c>
      <c r="I13" s="22">
        <f t="shared" si="5"/>
        <v>0.2</v>
      </c>
      <c r="J13" s="2">
        <f>VLOOKUP(E13,'Arqueação Tanque'!$B$4:$C$480,2,0)</f>
        <v>37.83</v>
      </c>
      <c r="K13" s="2">
        <f>IF(E13&lt;'Arqueação Tanque'!$E$4,VLOOKUP(F13,'Arqueação Tanque'!$F$4:$G$13,2,0),IF(E13&lt;'Arqueação Tanque'!$E$15,VLOOKUP(F13,'Arqueação Tanque'!$F$15:$G$24,2,0),IF(E13&lt;'Arqueação Tanque'!$E$26,VLOOKUP(F13,'Arqueação Tanque'!$F$26:$G$35,2,0),IF(E13&lt;'Arqueação Tanque'!$E$37,VLOOKUP(F13,'Arqueação Tanque'!$F$37:$G$46,2,0)))))</f>
        <v>0.13100000000000001</v>
      </c>
      <c r="L13" s="2">
        <f>VLOOKUP(H13,'Arqueação Tanque'!$B$4:$C$480,2,0)</f>
        <v>37.83</v>
      </c>
      <c r="M13" s="2">
        <f>IF(H13&lt;'Arqueação Tanque'!$E$4,VLOOKUP(I13,'Arqueação Tanque'!$F$4:$G$13,2,0),IF(H13&lt;'Arqueação Tanque'!$E$15,VLOOKUP(I13,'Arqueação Tanque'!$F$15:$G$24,2,0),IF(H13&lt;'Arqueação Tanque'!$E$26,VLOOKUP(I13,'Arqueação Tanque'!$F$26:$G$35,2,0),IF(H13&lt;'Arqueação Tanque'!$E$37,VLOOKUP(I13,'Arqueação Tanque'!$F$37:$G$46,2,0)))))</f>
        <v>0.13100000000000001</v>
      </c>
      <c r="N13" s="23">
        <f t="shared" si="20"/>
        <v>37.960999999999999</v>
      </c>
      <c r="O13" s="23">
        <f t="shared" si="1"/>
        <v>37.960999999999999</v>
      </c>
      <c r="P13" s="24">
        <f t="shared" si="6"/>
        <v>0</v>
      </c>
      <c r="Q13" s="29">
        <f t="shared" si="7"/>
        <v>37.960999999999999</v>
      </c>
      <c r="R13" s="133">
        <v>331</v>
      </c>
      <c r="S13" s="29">
        <f t="shared" si="8"/>
        <v>33</v>
      </c>
      <c r="T13" s="22">
        <f t="shared" si="2"/>
        <v>0.1</v>
      </c>
      <c r="U13" s="29">
        <f>VLOOKUP(S13,'Arqueação Tanque'!$B$4:$C$480,2,0)</f>
        <v>27.927</v>
      </c>
      <c r="V13" s="29">
        <f>IF(S13&lt;'Arqueação Tanque'!$E$4,VLOOKUP(T13,'Arqueação Tanque'!$F$4:$G$13,2,0),IF(S13&lt;'Arqueação Tanque'!$E$15,VLOOKUP(T13,'Arqueação Tanque'!$F$15:$G$24,2,0),IF(S13&lt;'Arqueação Tanque'!$E$26,VLOOKUP(T13,'Arqueação Tanque'!$F$26:$G$35,2,0),IF(S13&lt;'Arqueação Tanque'!$E$37,VLOOKUP(T13,'Arqueação Tanque'!$F$37:$G$46,2,0)))))</f>
        <v>6.5000000000000002E-2</v>
      </c>
      <c r="W13" s="29">
        <f t="shared" si="9"/>
        <v>27.992000000000001</v>
      </c>
      <c r="X13" s="29">
        <f t="shared" si="10"/>
        <v>9.9715032236599672</v>
      </c>
      <c r="Y13" s="5">
        <v>68</v>
      </c>
      <c r="Z13" s="130">
        <v>31.62</v>
      </c>
      <c r="AA13" s="130">
        <v>28.66</v>
      </c>
      <c r="AB13" s="130">
        <v>23</v>
      </c>
      <c r="AC13" s="24">
        <f t="shared" si="11"/>
        <v>0.88300000000000001</v>
      </c>
      <c r="AD13" s="5">
        <f t="shared" si="3"/>
        <v>88.915999999999997</v>
      </c>
      <c r="AE13" s="5">
        <f t="shared" si="3"/>
        <v>83.587999999999994</v>
      </c>
      <c r="AF13" s="5">
        <f t="shared" si="12"/>
        <v>88.25</v>
      </c>
      <c r="AG13" s="39">
        <f>1+2*'Arqueação Tanque'!$K$4*(AF13-Y13)+('Arqueação Tanque'!$K$4^2)*(AF13-Y13)</f>
        <v>1.0002511007784101</v>
      </c>
      <c r="AH13" s="134">
        <v>30</v>
      </c>
      <c r="AI13" s="27">
        <v>0.5</v>
      </c>
      <c r="AJ13" s="27"/>
      <c r="AK13" s="27">
        <f t="shared" si="21"/>
        <v>28.66</v>
      </c>
      <c r="AL13" s="49">
        <f t="shared" si="13"/>
        <v>29</v>
      </c>
      <c r="AM13" s="48">
        <f t="shared" si="22"/>
        <v>25</v>
      </c>
      <c r="AN13" s="48">
        <f t="shared" si="14"/>
        <v>31.5</v>
      </c>
      <c r="AO13" s="27">
        <f>IF(AH13&lt;57,ROUND(IF(AB13="","",DGET('Banco de dados'!$D$3:$F$6293,$AO$4,'Densidade corrigida'!C18:D19)),3),"")</f>
        <v>0.88600000000000001</v>
      </c>
      <c r="AP13" s="27">
        <f>IF(AL13&lt;55,DGET('Banco de dados'!$G$3:$I$9744,$AP$4,FCV!C18:D19),DGET('Banco de dados'!$L$3:$N$499,$AP$4,FCV!B18:C19))</f>
        <v>0.99219999999999997</v>
      </c>
      <c r="AQ13" s="27">
        <f t="shared" si="15"/>
        <v>9.893725498515419</v>
      </c>
      <c r="AR13" s="135">
        <v>4.0000000000000001E-3</v>
      </c>
      <c r="AS13" s="34">
        <f t="shared" si="16"/>
        <v>3.9574901994061676E-2</v>
      </c>
      <c r="AT13" s="29">
        <f t="shared" si="17"/>
        <v>9.8541505965213574</v>
      </c>
      <c r="AU13" s="158"/>
      <c r="AV13" s="159">
        <v>532</v>
      </c>
      <c r="AW13" s="168">
        <v>44133.4375</v>
      </c>
      <c r="AX13" s="159" t="s">
        <v>162</v>
      </c>
      <c r="AY13" s="159">
        <v>540</v>
      </c>
      <c r="AZ13" s="168">
        <v>44133.451388888891</v>
      </c>
      <c r="BA13" s="159" t="s">
        <v>162</v>
      </c>
    </row>
    <row r="14" spans="1:241" x14ac:dyDescent="0.25">
      <c r="B14" s="160"/>
      <c r="C14" s="154" t="str">
        <f t="shared" si="0"/>
        <v>00/01/1900</v>
      </c>
      <c r="D14" s="130"/>
      <c r="E14" s="22">
        <f t="shared" si="18"/>
        <v>0</v>
      </c>
      <c r="F14" s="22">
        <f t="shared" si="19"/>
        <v>0</v>
      </c>
      <c r="G14" s="132"/>
      <c r="H14" s="22">
        <f t="shared" si="4"/>
        <v>0</v>
      </c>
      <c r="I14" s="22">
        <f t="shared" si="5"/>
        <v>0</v>
      </c>
      <c r="J14" s="2">
        <f>VLOOKUP(E14,'Arqueação Tanque'!$B$4:$C$480,2,0)</f>
        <v>6.1580000000000004</v>
      </c>
      <c r="K14" s="2">
        <f>IF(E14&lt;'Arqueação Tanque'!$E$4,VLOOKUP(F14,'Arqueação Tanque'!$F$4:$G$13,2,0),IF(E14&lt;'Arqueação Tanque'!$E$15,VLOOKUP(F14,'Arqueação Tanque'!$F$15:$G$24,2,0),IF(E14&lt;'Arqueação Tanque'!$E$26,VLOOKUP(F14,'Arqueação Tanque'!$F$26:$G$35,2,0),IF(E14&lt;'Arqueação Tanque'!$E$37,VLOOKUP(F14,'Arqueação Tanque'!$F$37:$G$46,2,0)))))</f>
        <v>0</v>
      </c>
      <c r="L14" s="2">
        <f>VLOOKUP(H14,'Arqueação Tanque'!$B$4:$C$480,2,0)</f>
        <v>6.1580000000000004</v>
      </c>
      <c r="M14" s="2">
        <f>IF(H14&lt;'Arqueação Tanque'!$E$4,VLOOKUP(I14,'Arqueação Tanque'!$F$4:$G$13,2,0),IF(H14&lt;'Arqueação Tanque'!$E$15,VLOOKUP(I14,'Arqueação Tanque'!$F$15:$G$24,2,0),IF(H14&lt;'Arqueação Tanque'!$E$26,VLOOKUP(I14,'Arqueação Tanque'!$F$26:$G$35,2,0),IF(H14&lt;'Arqueação Tanque'!$E$37,VLOOKUP(I14,'Arqueação Tanque'!$F$37:$G$46,2,0)))))</f>
        <v>0</v>
      </c>
      <c r="N14" s="23">
        <f t="shared" si="20"/>
        <v>6.1580000000000004</v>
      </c>
      <c r="O14" s="23">
        <f t="shared" si="1"/>
        <v>6.1580000000000004</v>
      </c>
      <c r="P14" s="24">
        <f t="shared" si="6"/>
        <v>0</v>
      </c>
      <c r="Q14" s="29">
        <f t="shared" si="7"/>
        <v>6.1580000000000004</v>
      </c>
      <c r="R14" s="133"/>
      <c r="S14" s="29">
        <f t="shared" si="8"/>
        <v>0</v>
      </c>
      <c r="T14" s="22">
        <f t="shared" si="2"/>
        <v>0</v>
      </c>
      <c r="U14" s="29">
        <f>VLOOKUP(S14,'Arqueação Tanque'!$B$4:$C$480,2,0)</f>
        <v>6.1580000000000004</v>
      </c>
      <c r="V14" s="29">
        <f>IF(S14&lt;'Arqueação Tanque'!$E$4,VLOOKUP(T14,'Arqueação Tanque'!$F$4:$G$13,2,0),IF(S14&lt;'Arqueação Tanque'!$E$15,VLOOKUP(T14,'Arqueação Tanque'!$F$15:$G$24,2,0),IF(S14&lt;'Arqueação Tanque'!$E$26,VLOOKUP(T14,'Arqueação Tanque'!$F$26:$G$35,2,0),IF(S14&lt;'Arqueação Tanque'!$E$37,VLOOKUP(T14,'Arqueação Tanque'!$F$37:$G$46,2,0)))))</f>
        <v>0</v>
      </c>
      <c r="W14" s="29">
        <f t="shared" si="9"/>
        <v>6.1580000000000004</v>
      </c>
      <c r="X14" s="29">
        <f t="shared" si="10"/>
        <v>0</v>
      </c>
      <c r="Y14" s="5">
        <v>68</v>
      </c>
      <c r="Z14" s="130"/>
      <c r="AA14" s="130"/>
      <c r="AB14" s="130"/>
      <c r="AC14" s="24">
        <f t="shared" si="11"/>
        <v>1.054</v>
      </c>
      <c r="AD14" s="5">
        <f t="shared" si="3"/>
        <v>32</v>
      </c>
      <c r="AE14" s="5">
        <f t="shared" si="3"/>
        <v>32</v>
      </c>
      <c r="AF14" s="5">
        <f t="shared" si="12"/>
        <v>32</v>
      </c>
      <c r="AG14" s="39">
        <f>1+2*'Arqueação Tanque'!$K$4*(AF14-Y14)+('Arqueação Tanque'!$K$4^2)*(AF14-Y14)</f>
        <v>0.99955359861616</v>
      </c>
      <c r="AH14" s="134"/>
      <c r="AI14" s="5">
        <v>0.5</v>
      </c>
      <c r="AJ14" s="5"/>
      <c r="AK14" s="27">
        <f t="shared" si="21"/>
        <v>2.8</v>
      </c>
      <c r="AL14" s="49">
        <f t="shared" si="13"/>
        <v>3</v>
      </c>
      <c r="AM14" s="48" t="str">
        <f t="shared" si="22"/>
        <v/>
      </c>
      <c r="AN14" s="48" t="str">
        <f t="shared" si="14"/>
        <v/>
      </c>
      <c r="AO14" s="27" t="e">
        <f>IF(AH14&lt;57,ROUND(IF(AB14="","",DGET('Banco de dados'!$D$3:$F$6293,$AO$4,'Densidade corrigida'!C20:D21)),3),"")</f>
        <v>#VALUE!</v>
      </c>
      <c r="AP14" s="27">
        <f>IF(AL14&lt;55,DGET('Banco de dados'!$G$3:$I$9744,$AP$4,FCV!C20:D21),DGET('Banco de dados'!$L$3:$N$499,$AP$4,FCV!B20:C21))</f>
        <v>0.99399999999999999</v>
      </c>
      <c r="AQ14" s="27">
        <f t="shared" si="15"/>
        <v>0</v>
      </c>
      <c r="AR14" s="135"/>
      <c r="AS14" s="34">
        <f t="shared" si="16"/>
        <v>0</v>
      </c>
      <c r="AT14" s="29">
        <f t="shared" si="17"/>
        <v>0</v>
      </c>
      <c r="AU14" s="158"/>
      <c r="AV14" s="159"/>
      <c r="AW14" s="159"/>
      <c r="AX14" s="159"/>
      <c r="AY14" s="159"/>
      <c r="AZ14" s="159"/>
      <c r="BA14" s="159"/>
    </row>
    <row r="15" spans="1:241" x14ac:dyDescent="0.25">
      <c r="B15" s="160"/>
      <c r="C15" s="154" t="str">
        <f t="shared" si="0"/>
        <v>00/01/1900</v>
      </c>
      <c r="D15" s="130"/>
      <c r="E15" s="22">
        <f t="shared" si="18"/>
        <v>0</v>
      </c>
      <c r="F15" s="22">
        <f t="shared" si="19"/>
        <v>0</v>
      </c>
      <c r="G15" s="132"/>
      <c r="H15" s="22">
        <f t="shared" si="4"/>
        <v>0</v>
      </c>
      <c r="I15" s="22">
        <f t="shared" si="5"/>
        <v>0</v>
      </c>
      <c r="J15" s="2">
        <f>VLOOKUP(E15,'Arqueação Tanque'!$B$4:$C$480,2,0)</f>
        <v>6.1580000000000004</v>
      </c>
      <c r="K15" s="2">
        <f>IF(E15&lt;'Arqueação Tanque'!$E$4,VLOOKUP(F15,'Arqueação Tanque'!$F$4:$G$13,2,0),IF(E15&lt;'Arqueação Tanque'!$E$15,VLOOKUP(F15,'Arqueação Tanque'!$F$15:$G$24,2,0),IF(E15&lt;'Arqueação Tanque'!$E$26,VLOOKUP(F15,'Arqueação Tanque'!$F$26:$G$35,2,0),IF(E15&lt;'Arqueação Tanque'!$E$37,VLOOKUP(F15,'Arqueação Tanque'!$F$37:$G$46,2,0)))))</f>
        <v>0</v>
      </c>
      <c r="L15" s="2">
        <f>VLOOKUP(H15,'Arqueação Tanque'!$B$4:$C$480,2,0)</f>
        <v>6.1580000000000004</v>
      </c>
      <c r="M15" s="2">
        <f>IF(H15&lt;'Arqueação Tanque'!$E$4,VLOOKUP(I15,'Arqueação Tanque'!$F$4:$G$13,2,0),IF(H15&lt;'Arqueação Tanque'!$E$15,VLOOKUP(I15,'Arqueação Tanque'!$F$15:$G$24,2,0),IF(H15&lt;'Arqueação Tanque'!$E$26,VLOOKUP(I15,'Arqueação Tanque'!$F$26:$G$35,2,0),IF(H15&lt;'Arqueação Tanque'!$E$37,VLOOKUP(I15,'Arqueação Tanque'!$F$37:$G$46,2,0)))))</f>
        <v>0</v>
      </c>
      <c r="N15" s="23">
        <f t="shared" si="20"/>
        <v>6.1580000000000004</v>
      </c>
      <c r="O15" s="23">
        <f t="shared" si="1"/>
        <v>6.1580000000000004</v>
      </c>
      <c r="P15" s="24">
        <f t="shared" si="6"/>
        <v>0</v>
      </c>
      <c r="Q15" s="29">
        <f t="shared" si="7"/>
        <v>6.1580000000000004</v>
      </c>
      <c r="R15" s="133"/>
      <c r="S15" s="29">
        <f t="shared" si="8"/>
        <v>0</v>
      </c>
      <c r="T15" s="22">
        <f t="shared" si="2"/>
        <v>0</v>
      </c>
      <c r="U15" s="29">
        <f>VLOOKUP(S15,'Arqueação Tanque'!$B$4:$C$480,2,0)</f>
        <v>6.1580000000000004</v>
      </c>
      <c r="V15" s="29">
        <f>IF(S15&lt;'Arqueação Tanque'!$E$4,VLOOKUP(T15,'Arqueação Tanque'!$F$4:$G$13,2,0),IF(S15&lt;'Arqueação Tanque'!$E$15,VLOOKUP(T15,'Arqueação Tanque'!$F$15:$G$24,2,0),IF(S15&lt;'Arqueação Tanque'!$E$26,VLOOKUP(T15,'Arqueação Tanque'!$F$26:$G$35,2,0),IF(S15&lt;'Arqueação Tanque'!$E$37,VLOOKUP(T15,'Arqueação Tanque'!$F$37:$G$46,2,0)))))</f>
        <v>0</v>
      </c>
      <c r="W15" s="29">
        <f t="shared" si="9"/>
        <v>6.1580000000000004</v>
      </c>
      <c r="X15" s="29">
        <f t="shared" si="10"/>
        <v>0</v>
      </c>
      <c r="Y15" s="5">
        <v>68</v>
      </c>
      <c r="Z15" s="130"/>
      <c r="AA15" s="130"/>
      <c r="AB15" s="130"/>
      <c r="AC15" s="24">
        <f t="shared" si="11"/>
        <v>1.054</v>
      </c>
      <c r="AD15" s="5">
        <f t="shared" si="3"/>
        <v>32</v>
      </c>
      <c r="AE15" s="5">
        <f t="shared" si="3"/>
        <v>32</v>
      </c>
      <c r="AF15" s="5">
        <f t="shared" si="12"/>
        <v>32</v>
      </c>
      <c r="AG15" s="39">
        <f>1+2*'Arqueação Tanque'!$K$4*(AF15-Y15)+('Arqueação Tanque'!$K$4^2)*(AF15-Y15)</f>
        <v>0.99955359861616</v>
      </c>
      <c r="AH15" s="134"/>
      <c r="AI15" s="27">
        <v>0.5</v>
      </c>
      <c r="AJ15" s="27"/>
      <c r="AK15" s="27">
        <f t="shared" si="21"/>
        <v>2.8</v>
      </c>
      <c r="AL15" s="49">
        <f t="shared" si="13"/>
        <v>3</v>
      </c>
      <c r="AM15" s="48" t="str">
        <f t="shared" si="22"/>
        <v/>
      </c>
      <c r="AN15" s="48" t="str">
        <f t="shared" si="14"/>
        <v/>
      </c>
      <c r="AO15" s="27" t="e">
        <f>IF(AH15&lt;57,ROUND(IF(AB15="","",DGET('Banco de dados'!$D$3:$F$6293,$AO$4,'Densidade corrigida'!C22:D23)),3),"")</f>
        <v>#VALUE!</v>
      </c>
      <c r="AP15" s="27">
        <f>IF(AL15&lt;55,DGET('Banco de dados'!$G$3:$I$9744,$AP$4,FCV!C22:D23),DGET('Banco de dados'!$L$3:$N$499,$AP$4,FCV!B22:C23))</f>
        <v>0.9929</v>
      </c>
      <c r="AQ15" s="27">
        <f t="shared" si="15"/>
        <v>0</v>
      </c>
      <c r="AR15" s="135"/>
      <c r="AS15" s="34">
        <f t="shared" si="16"/>
        <v>0</v>
      </c>
      <c r="AT15" s="29">
        <f t="shared" si="17"/>
        <v>0</v>
      </c>
      <c r="AU15" s="158"/>
      <c r="AV15" s="159"/>
      <c r="AW15" s="159"/>
      <c r="AX15" s="159"/>
      <c r="AY15" s="159"/>
      <c r="AZ15" s="159"/>
      <c r="BA15" s="159"/>
    </row>
    <row r="16" spans="1:241" x14ac:dyDescent="0.25">
      <c r="B16" s="160"/>
      <c r="C16" s="154" t="str">
        <f t="shared" si="0"/>
        <v>00/01/1900</v>
      </c>
      <c r="D16" s="130"/>
      <c r="E16" s="22">
        <f t="shared" si="18"/>
        <v>0</v>
      </c>
      <c r="F16" s="22">
        <f t="shared" si="19"/>
        <v>0</v>
      </c>
      <c r="G16" s="132"/>
      <c r="H16" s="22">
        <f t="shared" si="4"/>
        <v>0</v>
      </c>
      <c r="I16" s="22">
        <f t="shared" si="5"/>
        <v>0</v>
      </c>
      <c r="J16" s="2">
        <f>VLOOKUP(E16,'Arqueação Tanque'!$B$4:$C$480,2,0)</f>
        <v>6.1580000000000004</v>
      </c>
      <c r="K16" s="2">
        <f>IF(E16&lt;'Arqueação Tanque'!$E$4,VLOOKUP(F16,'Arqueação Tanque'!$F$4:$G$13,2,0),IF(E16&lt;'Arqueação Tanque'!$E$15,VLOOKUP(F16,'Arqueação Tanque'!$F$15:$G$24,2,0),IF(E16&lt;'Arqueação Tanque'!$E$26,VLOOKUP(F16,'Arqueação Tanque'!$F$26:$G$35,2,0),IF(E16&lt;'Arqueação Tanque'!$E$37,VLOOKUP(F16,'Arqueação Tanque'!$F$37:$G$46,2,0)))))</f>
        <v>0</v>
      </c>
      <c r="L16" s="2">
        <f>VLOOKUP(H16,'Arqueação Tanque'!$B$4:$C$480,2,0)</f>
        <v>6.1580000000000004</v>
      </c>
      <c r="M16" s="2">
        <f>IF(H16&lt;'Arqueação Tanque'!$E$4,VLOOKUP(I16,'Arqueação Tanque'!$F$4:$G$13,2,0),IF(H16&lt;'Arqueação Tanque'!$E$15,VLOOKUP(I16,'Arqueação Tanque'!$F$15:$G$24,2,0),IF(H16&lt;'Arqueação Tanque'!$E$26,VLOOKUP(I16,'Arqueação Tanque'!$F$26:$G$35,2,0),IF(H16&lt;'Arqueação Tanque'!$E$37,VLOOKUP(I16,'Arqueação Tanque'!$F$37:$G$46,2,0)))))</f>
        <v>0</v>
      </c>
      <c r="N16" s="23">
        <f t="shared" si="20"/>
        <v>6.1580000000000004</v>
      </c>
      <c r="O16" s="23">
        <f t="shared" si="1"/>
        <v>6.1580000000000004</v>
      </c>
      <c r="P16" s="24">
        <f t="shared" si="6"/>
        <v>0</v>
      </c>
      <c r="Q16" s="29">
        <f t="shared" si="7"/>
        <v>6.1580000000000004</v>
      </c>
      <c r="R16" s="133"/>
      <c r="S16" s="29">
        <f t="shared" si="8"/>
        <v>0</v>
      </c>
      <c r="T16" s="22">
        <f t="shared" si="2"/>
        <v>0</v>
      </c>
      <c r="U16" s="29">
        <f>VLOOKUP(S16,'Arqueação Tanque'!$B$4:$C$480,2,0)</f>
        <v>6.1580000000000004</v>
      </c>
      <c r="V16" s="29">
        <f>IF(S16&lt;'Arqueação Tanque'!$E$4,VLOOKUP(T16,'Arqueação Tanque'!$F$4:$G$13,2,0),IF(S16&lt;'Arqueação Tanque'!$E$15,VLOOKUP(T16,'Arqueação Tanque'!$F$15:$G$24,2,0),IF(S16&lt;'Arqueação Tanque'!$E$26,VLOOKUP(T16,'Arqueação Tanque'!$F$26:$G$35,2,0),IF(S16&lt;'Arqueação Tanque'!$E$37,VLOOKUP(T16,'Arqueação Tanque'!$F$37:$G$46,2,0)))))</f>
        <v>0</v>
      </c>
      <c r="W16" s="29">
        <f t="shared" si="9"/>
        <v>6.1580000000000004</v>
      </c>
      <c r="X16" s="29">
        <f t="shared" si="10"/>
        <v>0</v>
      </c>
      <c r="Y16" s="5">
        <v>68</v>
      </c>
      <c r="Z16" s="130"/>
      <c r="AA16" s="130"/>
      <c r="AB16" s="130"/>
      <c r="AC16" s="24">
        <f t="shared" si="11"/>
        <v>1.054</v>
      </c>
      <c r="AD16" s="5">
        <f t="shared" si="3"/>
        <v>32</v>
      </c>
      <c r="AE16" s="5">
        <f t="shared" si="3"/>
        <v>32</v>
      </c>
      <c r="AF16" s="5">
        <f t="shared" si="12"/>
        <v>32</v>
      </c>
      <c r="AG16" s="39">
        <f>1+2*'Arqueação Tanque'!$K$4*(AF16-Y16)+('Arqueação Tanque'!$K$4^2)*(AF16-Y16)</f>
        <v>0.99955359861616</v>
      </c>
      <c r="AH16" s="134"/>
      <c r="AI16" s="5">
        <v>0.5</v>
      </c>
      <c r="AJ16" s="5"/>
      <c r="AK16" s="27">
        <f t="shared" si="21"/>
        <v>2.8</v>
      </c>
      <c r="AL16" s="49">
        <f t="shared" si="13"/>
        <v>3</v>
      </c>
      <c r="AM16" s="48" t="str">
        <f t="shared" si="22"/>
        <v/>
      </c>
      <c r="AN16" s="48" t="str">
        <f t="shared" si="14"/>
        <v/>
      </c>
      <c r="AO16" s="27" t="e">
        <f>IF(AH16&lt;57,ROUND(IF(AB16="","",DGET('Banco de dados'!$D$3:$F$6293,$AO$4,'Densidade corrigida'!C24:D25)),3),"")</f>
        <v>#VALUE!</v>
      </c>
      <c r="AP16" s="27">
        <f>IF(AL16&lt;55,DGET('Banco de dados'!$G$3:$I$9744,$AP$4,FCV!C24:D25),DGET('Banco de dados'!$L$3:$N$499,$AP$4,FCV!B24:C25))</f>
        <v>0.99480000000000002</v>
      </c>
      <c r="AQ16" s="27">
        <f t="shared" si="15"/>
        <v>0</v>
      </c>
      <c r="AR16" s="135"/>
      <c r="AS16" s="34">
        <f t="shared" si="16"/>
        <v>0</v>
      </c>
      <c r="AT16" s="29">
        <f t="shared" si="17"/>
        <v>0</v>
      </c>
      <c r="AU16" s="158"/>
      <c r="AV16" s="159"/>
      <c r="AW16" s="159"/>
      <c r="AX16" s="159"/>
      <c r="AY16" s="159"/>
      <c r="AZ16" s="159"/>
      <c r="BA16" s="159"/>
    </row>
    <row r="17" spans="2:58" x14ac:dyDescent="0.25">
      <c r="B17" s="160"/>
      <c r="C17" s="154" t="str">
        <f t="shared" si="0"/>
        <v>00/01/1900</v>
      </c>
      <c r="D17" s="130"/>
      <c r="E17" s="22">
        <f t="shared" si="18"/>
        <v>0</v>
      </c>
      <c r="F17" s="22">
        <f t="shared" si="19"/>
        <v>0</v>
      </c>
      <c r="G17" s="132"/>
      <c r="H17" s="22">
        <f t="shared" si="4"/>
        <v>0</v>
      </c>
      <c r="I17" s="22">
        <f t="shared" si="5"/>
        <v>0</v>
      </c>
      <c r="J17" s="2">
        <f>VLOOKUP(E17,'Arqueação Tanque'!$B$4:$C$480,2,0)</f>
        <v>6.1580000000000004</v>
      </c>
      <c r="K17" s="2">
        <f>IF(E17&lt;'Arqueação Tanque'!$E$4,VLOOKUP(F17,'Arqueação Tanque'!$F$4:$G$13,2,0),IF(E17&lt;'Arqueação Tanque'!$E$15,VLOOKUP(F17,'Arqueação Tanque'!$F$15:$G$24,2,0),IF(E17&lt;'Arqueação Tanque'!$E$26,VLOOKUP(F17,'Arqueação Tanque'!$F$26:$G$35,2,0),IF(E17&lt;'Arqueação Tanque'!$E$37,VLOOKUP(F17,'Arqueação Tanque'!$F$37:$G$46,2,0)))))</f>
        <v>0</v>
      </c>
      <c r="L17" s="2">
        <f>VLOOKUP(H17,'Arqueação Tanque'!$B$4:$C$480,2,0)</f>
        <v>6.1580000000000004</v>
      </c>
      <c r="M17" s="2">
        <f>IF(H17&lt;'Arqueação Tanque'!$E$4,VLOOKUP(I17,'Arqueação Tanque'!$F$4:$G$13,2,0),IF(H17&lt;'Arqueação Tanque'!$E$15,VLOOKUP(I17,'Arqueação Tanque'!$F$15:$G$24,2,0),IF(H17&lt;'Arqueação Tanque'!$E$26,VLOOKUP(I17,'Arqueação Tanque'!$F$26:$G$35,2,0),IF(H17&lt;'Arqueação Tanque'!$E$37,VLOOKUP(I17,'Arqueação Tanque'!$F$37:$G$46,2,0)))))</f>
        <v>0</v>
      </c>
      <c r="N17" s="23">
        <f t="shared" si="20"/>
        <v>6.1580000000000004</v>
      </c>
      <c r="O17" s="23">
        <f t="shared" si="1"/>
        <v>6.1580000000000004</v>
      </c>
      <c r="P17" s="24">
        <f t="shared" si="6"/>
        <v>0</v>
      </c>
      <c r="Q17" s="29">
        <f t="shared" si="7"/>
        <v>6.1580000000000004</v>
      </c>
      <c r="R17" s="133"/>
      <c r="S17" s="29">
        <f t="shared" si="8"/>
        <v>0</v>
      </c>
      <c r="T17" s="22">
        <f t="shared" si="2"/>
        <v>0</v>
      </c>
      <c r="U17" s="29">
        <f>VLOOKUP(S17,'Arqueação Tanque'!$B$4:$C$480,2,0)</f>
        <v>6.1580000000000004</v>
      </c>
      <c r="V17" s="29">
        <f>IF(S17&lt;'Arqueação Tanque'!$E$4,VLOOKUP(T17,'Arqueação Tanque'!$F$4:$G$13,2,0),IF(S17&lt;'Arqueação Tanque'!$E$15,VLOOKUP(T17,'Arqueação Tanque'!$F$15:$G$24,2,0),IF(S17&lt;'Arqueação Tanque'!$E$26,VLOOKUP(T17,'Arqueação Tanque'!$F$26:$G$35,2,0),IF(S17&lt;'Arqueação Tanque'!$E$37,VLOOKUP(T17,'Arqueação Tanque'!$F$37:$G$46,2,0)))))</f>
        <v>0</v>
      </c>
      <c r="W17" s="29">
        <f t="shared" si="9"/>
        <v>6.1580000000000004</v>
      </c>
      <c r="X17" s="29">
        <f t="shared" si="10"/>
        <v>0</v>
      </c>
      <c r="Y17" s="5">
        <v>68</v>
      </c>
      <c r="Z17" s="130"/>
      <c r="AA17" s="130"/>
      <c r="AB17" s="130"/>
      <c r="AC17" s="24">
        <f t="shared" si="11"/>
        <v>1.054</v>
      </c>
      <c r="AD17" s="5">
        <f t="shared" si="3"/>
        <v>32</v>
      </c>
      <c r="AE17" s="5">
        <f t="shared" si="3"/>
        <v>32</v>
      </c>
      <c r="AF17" s="5">
        <f t="shared" si="12"/>
        <v>32</v>
      </c>
      <c r="AG17" s="39">
        <f>1+2*'Arqueação Tanque'!$K$4*(AF17-Y17)+('Arqueação Tanque'!$K$4^2)*(AF17-Y17)</f>
        <v>0.99955359861616</v>
      </c>
      <c r="AH17" s="134"/>
      <c r="AI17" s="27">
        <v>0.5</v>
      </c>
      <c r="AJ17" s="27"/>
      <c r="AK17" s="27">
        <f t="shared" si="21"/>
        <v>2.8</v>
      </c>
      <c r="AL17" s="49">
        <f t="shared" si="13"/>
        <v>3</v>
      </c>
      <c r="AM17" s="48" t="str">
        <f t="shared" si="22"/>
        <v/>
      </c>
      <c r="AN17" s="48" t="str">
        <f t="shared" si="14"/>
        <v/>
      </c>
      <c r="AO17" s="27" t="e">
        <f>IF(AH17&lt;57,ROUND(IF(AB17="","",DGET('Banco de dados'!$D$3:$F$6293,$AO$4,'Densidade corrigida'!C26:D27)),3),"")</f>
        <v>#VALUE!</v>
      </c>
      <c r="AP17" s="27">
        <f>IF(AL17&lt;55,DGET('Banco de dados'!$G$3:$I$9744,$AP$4,FCV!C26:D27),DGET('Banco de dados'!$L$3:$N$499,$AP$4,FCV!B26:C27))</f>
        <v>0.99590000000000001</v>
      </c>
      <c r="AQ17" s="27">
        <f t="shared" si="15"/>
        <v>0</v>
      </c>
      <c r="AR17" s="135"/>
      <c r="AS17" s="34">
        <f t="shared" si="16"/>
        <v>0</v>
      </c>
      <c r="AT17" s="29">
        <f t="shared" si="17"/>
        <v>0</v>
      </c>
      <c r="AU17" s="158"/>
      <c r="AV17" s="159"/>
      <c r="AW17" s="159"/>
      <c r="AX17" s="159"/>
      <c r="AY17" s="159"/>
      <c r="AZ17" s="159"/>
      <c r="BA17" s="159"/>
    </row>
    <row r="18" spans="2:58" s="58" customFormat="1" x14ac:dyDescent="0.25">
      <c r="B18" s="160"/>
      <c r="C18" s="154" t="str">
        <f t="shared" si="0"/>
        <v>00/01/1900</v>
      </c>
      <c r="D18" s="130"/>
      <c r="E18" s="22">
        <f t="shared" si="18"/>
        <v>0</v>
      </c>
      <c r="F18" s="22">
        <f t="shared" si="19"/>
        <v>0</v>
      </c>
      <c r="G18" s="132"/>
      <c r="H18" s="22">
        <f t="shared" si="4"/>
        <v>0</v>
      </c>
      <c r="I18" s="22">
        <f t="shared" si="5"/>
        <v>0</v>
      </c>
      <c r="J18" s="50">
        <f>VLOOKUP(E18,'Arqueação Tanque'!$B$4:$C$480,2,0)</f>
        <v>6.1580000000000004</v>
      </c>
      <c r="K18" s="2">
        <f>IF(E18&lt;'Arqueação Tanque'!$E$4,VLOOKUP(F18,'Arqueação Tanque'!$F$4:$G$13,2,0),IF(E18&lt;'Arqueação Tanque'!$E$15,VLOOKUP(F18,'Arqueação Tanque'!$F$15:$G$24,2,0),IF(E18&lt;'Arqueação Tanque'!$E$26,VLOOKUP(F18,'Arqueação Tanque'!$F$26:$G$35,2,0),IF(E18&lt;'Arqueação Tanque'!$E$37,VLOOKUP(F18,'Arqueação Tanque'!$F$37:$G$46,2,0)))))</f>
        <v>0</v>
      </c>
      <c r="L18" s="50">
        <f>VLOOKUP(H18,'Arqueação Tanque'!$B$4:$C$480,2,0)</f>
        <v>6.1580000000000004</v>
      </c>
      <c r="M18" s="2">
        <f>IF(H18&lt;'Arqueação Tanque'!$E$4,VLOOKUP(I18,'Arqueação Tanque'!$F$4:$G$13,2,0),IF(H18&lt;'Arqueação Tanque'!$E$15,VLOOKUP(I18,'Arqueação Tanque'!$F$15:$G$24,2,0),IF(H18&lt;'Arqueação Tanque'!$E$26,VLOOKUP(I18,'Arqueação Tanque'!$F$26:$G$35,2,0),IF(H18&lt;'Arqueação Tanque'!$E$37,VLOOKUP(I18,'Arqueação Tanque'!$F$37:$G$46,2,0)))))</f>
        <v>0</v>
      </c>
      <c r="N18" s="53">
        <f t="shared" si="20"/>
        <v>6.1580000000000004</v>
      </c>
      <c r="O18" s="53">
        <f t="shared" si="1"/>
        <v>6.1580000000000004</v>
      </c>
      <c r="P18" s="54">
        <f t="shared" si="6"/>
        <v>0</v>
      </c>
      <c r="Q18" s="29">
        <f t="shared" si="7"/>
        <v>6.1580000000000004</v>
      </c>
      <c r="R18" s="133"/>
      <c r="S18" s="29">
        <f t="shared" si="8"/>
        <v>0</v>
      </c>
      <c r="T18" s="22">
        <f t="shared" si="2"/>
        <v>0</v>
      </c>
      <c r="U18" s="29">
        <f>VLOOKUP(S18,'Arqueação Tanque'!$B$4:$C$480,2,0)</f>
        <v>6.1580000000000004</v>
      </c>
      <c r="V18" s="29">
        <f>IF(S18&lt;'Arqueação Tanque'!$E$4,VLOOKUP(T18,'Arqueação Tanque'!$F$4:$G$13,2,0),IF(S18&lt;'Arqueação Tanque'!$E$15,VLOOKUP(T18,'Arqueação Tanque'!$F$15:$G$24,2,0),IF(S18&lt;'Arqueação Tanque'!$E$26,VLOOKUP(T18,'Arqueação Tanque'!$F$26:$G$35,2,0),IF(S18&lt;'Arqueação Tanque'!$E$37,VLOOKUP(T18,'Arqueação Tanque'!$F$37:$G$46,2,0)))))</f>
        <v>0</v>
      </c>
      <c r="W18" s="29">
        <f t="shared" si="9"/>
        <v>6.1580000000000004</v>
      </c>
      <c r="X18" s="29">
        <f t="shared" si="10"/>
        <v>0</v>
      </c>
      <c r="Y18" s="22">
        <v>68</v>
      </c>
      <c r="Z18" s="130"/>
      <c r="AA18" s="130"/>
      <c r="AB18" s="130"/>
      <c r="AC18" s="54">
        <f t="shared" si="11"/>
        <v>1.054</v>
      </c>
      <c r="AD18" s="22">
        <f t="shared" si="3"/>
        <v>32</v>
      </c>
      <c r="AE18" s="22">
        <f t="shared" si="3"/>
        <v>32</v>
      </c>
      <c r="AF18" s="22">
        <f t="shared" si="12"/>
        <v>32</v>
      </c>
      <c r="AG18" s="56">
        <f>1+2*'Arqueação Tanque'!$K$4*(AF18-Y18)+('Arqueação Tanque'!$K$4^2)*(AF18-Y18)</f>
        <v>0.99955359861616</v>
      </c>
      <c r="AH18" s="134"/>
      <c r="AI18" s="22">
        <v>0.5</v>
      </c>
      <c r="AJ18" s="22"/>
      <c r="AK18" s="57">
        <f t="shared" si="21"/>
        <v>2.8</v>
      </c>
      <c r="AL18" s="49">
        <f t="shared" si="13"/>
        <v>3</v>
      </c>
      <c r="AM18" s="48" t="str">
        <f t="shared" si="22"/>
        <v/>
      </c>
      <c r="AN18" s="48" t="str">
        <f t="shared" si="14"/>
        <v/>
      </c>
      <c r="AO18" s="27" t="e">
        <f>IF(AH18&lt;57,ROUND(IF(AB18="","",DGET('Banco de dados'!$D$3:$F$6293,$AO$4,'Densidade corrigida'!C28:D29)),3),"")</f>
        <v>#VALUE!</v>
      </c>
      <c r="AP18" s="27">
        <f>IF(AL18&lt;55,DGET('Banco de dados'!$G$3:$I$9744,$AP$4,FCV!C28:D29),DGET('Banco de dados'!$L$3:$N$499,$AP$4,FCV!B28:C29))</f>
        <v>0.99629999999999996</v>
      </c>
      <c r="AQ18" s="27">
        <f t="shared" si="15"/>
        <v>0</v>
      </c>
      <c r="AR18" s="135"/>
      <c r="AS18" s="34">
        <f t="shared" si="16"/>
        <v>0</v>
      </c>
      <c r="AT18" s="29">
        <f t="shared" si="17"/>
        <v>0</v>
      </c>
      <c r="AU18" s="158"/>
      <c r="AV18" s="159"/>
      <c r="AW18" s="159"/>
      <c r="AX18" s="159"/>
      <c r="AY18" s="159"/>
      <c r="AZ18" s="159"/>
      <c r="BA18" s="159"/>
      <c r="BB18"/>
      <c r="BC18"/>
      <c r="BD18"/>
      <c r="BE18"/>
      <c r="BF18"/>
    </row>
    <row r="19" spans="2:58" x14ac:dyDescent="0.25">
      <c r="B19" s="160"/>
      <c r="C19" s="154" t="str">
        <f t="shared" si="0"/>
        <v>00/01/1900</v>
      </c>
      <c r="D19" s="130"/>
      <c r="E19" s="22">
        <f t="shared" si="18"/>
        <v>0</v>
      </c>
      <c r="F19" s="22">
        <f t="shared" si="19"/>
        <v>0</v>
      </c>
      <c r="G19" s="132"/>
      <c r="H19" s="22">
        <f t="shared" si="4"/>
        <v>0</v>
      </c>
      <c r="I19" s="22">
        <f t="shared" si="5"/>
        <v>0</v>
      </c>
      <c r="J19" s="2">
        <f>VLOOKUP(E19,'Arqueação Tanque'!$B$4:$C$480,2,0)</f>
        <v>6.1580000000000004</v>
      </c>
      <c r="K19" s="2">
        <f>IF(E19&lt;'Arqueação Tanque'!$E$4,VLOOKUP(F19,'Arqueação Tanque'!$F$4:$G$13,2,0),IF(E19&lt;'Arqueação Tanque'!$E$15,VLOOKUP(F19,'Arqueação Tanque'!$F$15:$G$24,2,0),IF(E19&lt;'Arqueação Tanque'!$E$26,VLOOKUP(F19,'Arqueação Tanque'!$F$26:$G$35,2,0),IF(E19&lt;'Arqueação Tanque'!$E$37,VLOOKUP(F19,'Arqueação Tanque'!$F$37:$G$46,2,0)))))</f>
        <v>0</v>
      </c>
      <c r="L19" s="2">
        <f>VLOOKUP(H19,'Arqueação Tanque'!$B$4:$C$480,2,0)</f>
        <v>6.1580000000000004</v>
      </c>
      <c r="M19" s="2">
        <f>IF(H19&lt;'Arqueação Tanque'!$E$4,VLOOKUP(I19,'Arqueação Tanque'!$F$4:$G$13,2,0),IF(H19&lt;'Arqueação Tanque'!$E$15,VLOOKUP(I19,'Arqueação Tanque'!$F$15:$G$24,2,0),IF(H19&lt;'Arqueação Tanque'!$E$26,VLOOKUP(I19,'Arqueação Tanque'!$F$26:$G$35,2,0),IF(H19&lt;'Arqueação Tanque'!$E$37,VLOOKUP(I19,'Arqueação Tanque'!$F$37:$G$46,2,0)))))</f>
        <v>0</v>
      </c>
      <c r="N19" s="23">
        <f t="shared" si="20"/>
        <v>6.1580000000000004</v>
      </c>
      <c r="O19" s="23">
        <f t="shared" si="1"/>
        <v>6.1580000000000004</v>
      </c>
      <c r="P19" s="24">
        <f t="shared" si="6"/>
        <v>0</v>
      </c>
      <c r="Q19" s="29">
        <f t="shared" si="7"/>
        <v>6.1580000000000004</v>
      </c>
      <c r="R19" s="133"/>
      <c r="S19" s="29">
        <f t="shared" si="8"/>
        <v>0</v>
      </c>
      <c r="T19" s="22">
        <f t="shared" si="2"/>
        <v>0</v>
      </c>
      <c r="U19" s="29">
        <f>VLOOKUP(S19,'Arqueação Tanque'!$B$4:$C$480,2,0)</f>
        <v>6.1580000000000004</v>
      </c>
      <c r="V19" s="29">
        <f>IF(S19&lt;'Arqueação Tanque'!$E$4,VLOOKUP(T19,'Arqueação Tanque'!$F$4:$G$13,2,0),IF(S19&lt;'Arqueação Tanque'!$E$15,VLOOKUP(T19,'Arqueação Tanque'!$F$15:$G$24,2,0),IF(S19&lt;'Arqueação Tanque'!$E$26,VLOOKUP(T19,'Arqueação Tanque'!$F$26:$G$35,2,0),IF(S19&lt;'Arqueação Tanque'!$E$37,VLOOKUP(T19,'Arqueação Tanque'!$F$37:$G$46,2,0)))))</f>
        <v>0</v>
      </c>
      <c r="W19" s="29">
        <f t="shared" si="9"/>
        <v>6.1580000000000004</v>
      </c>
      <c r="X19" s="29">
        <f t="shared" si="10"/>
        <v>0</v>
      </c>
      <c r="Y19" s="5">
        <v>68</v>
      </c>
      <c r="Z19" s="130"/>
      <c r="AA19" s="130"/>
      <c r="AB19" s="130"/>
      <c r="AC19" s="24">
        <f t="shared" si="11"/>
        <v>1.054</v>
      </c>
      <c r="AD19" s="5">
        <f t="shared" si="3"/>
        <v>32</v>
      </c>
      <c r="AE19" s="5">
        <f t="shared" si="3"/>
        <v>32</v>
      </c>
      <c r="AF19" s="5">
        <f t="shared" si="12"/>
        <v>32</v>
      </c>
      <c r="AG19" s="39">
        <f>1+2*'Arqueação Tanque'!$K$4*(AF19-Y19)+('Arqueação Tanque'!$K$4^2)*(AF19-Y19)</f>
        <v>0.99955359861616</v>
      </c>
      <c r="AH19" s="134"/>
      <c r="AI19" s="27">
        <v>0.5</v>
      </c>
      <c r="AJ19" s="27"/>
      <c r="AK19" s="27">
        <f t="shared" si="21"/>
        <v>2.8</v>
      </c>
      <c r="AL19" s="49">
        <f t="shared" si="13"/>
        <v>3</v>
      </c>
      <c r="AM19" s="48" t="str">
        <f t="shared" si="22"/>
        <v/>
      </c>
      <c r="AN19" s="48" t="str">
        <f t="shared" si="14"/>
        <v/>
      </c>
      <c r="AO19" s="27" t="e">
        <f>IF(AH19&lt;57,ROUND(IF(AB19="","",DGET('Banco de dados'!$D$3:$F$6293,$AO$4,'Densidade corrigida'!C30:D31)),3),"")</f>
        <v>#VALUE!</v>
      </c>
      <c r="AP19" s="27">
        <f>IF(AL19&lt;55,DGET('Banco de dados'!$G$3:$I$9744,$AP$4,FCV!C30:D31),DGET('Banco de dados'!$L$3:$N$499,$AP$4,FCV!B30:C31))</f>
        <v>0.99629999999999996</v>
      </c>
      <c r="AQ19" s="27">
        <f t="shared" si="15"/>
        <v>0</v>
      </c>
      <c r="AR19" s="135"/>
      <c r="AS19" s="34">
        <f t="shared" si="16"/>
        <v>0</v>
      </c>
      <c r="AT19" s="29">
        <f t="shared" si="17"/>
        <v>0</v>
      </c>
      <c r="AU19" s="158"/>
      <c r="AV19" s="159"/>
      <c r="AW19" s="159"/>
      <c r="AX19" s="159"/>
      <c r="AY19" s="159"/>
      <c r="AZ19" s="159"/>
      <c r="BA19" s="159"/>
    </row>
    <row r="20" spans="2:58" x14ac:dyDescent="0.25">
      <c r="B20" s="160"/>
      <c r="C20" s="154" t="str">
        <f t="shared" si="0"/>
        <v>00/01/1900</v>
      </c>
      <c r="D20" s="130"/>
      <c r="E20" s="22">
        <f t="shared" si="18"/>
        <v>0</v>
      </c>
      <c r="F20" s="22">
        <f t="shared" si="19"/>
        <v>0</v>
      </c>
      <c r="G20" s="132"/>
      <c r="H20" s="22">
        <f t="shared" si="4"/>
        <v>0</v>
      </c>
      <c r="I20" s="22">
        <f t="shared" si="5"/>
        <v>0</v>
      </c>
      <c r="J20" s="2">
        <f>VLOOKUP(E20,'Arqueação Tanque'!$B$4:$C$480,2,0)</f>
        <v>6.1580000000000004</v>
      </c>
      <c r="K20" s="2">
        <f>IF(E20&lt;'Arqueação Tanque'!$E$4,VLOOKUP(F20,'Arqueação Tanque'!$F$4:$G$13,2,0),IF(E20&lt;'Arqueação Tanque'!$E$15,VLOOKUP(F20,'Arqueação Tanque'!$F$15:$G$24,2,0),IF(E20&lt;'Arqueação Tanque'!$E$26,VLOOKUP(F20,'Arqueação Tanque'!$F$26:$G$35,2,0),IF(E20&lt;'Arqueação Tanque'!$E$37,VLOOKUP(F20,'Arqueação Tanque'!$F$37:$G$46,2,0)))))</f>
        <v>0</v>
      </c>
      <c r="L20" s="2">
        <f>VLOOKUP(H20,'Arqueação Tanque'!$B$4:$C$480,2,0)</f>
        <v>6.1580000000000004</v>
      </c>
      <c r="M20" s="2">
        <f>IF(H20&lt;'Arqueação Tanque'!$E$4,VLOOKUP(I20,'Arqueação Tanque'!$F$4:$G$13,2,0),IF(H20&lt;'Arqueação Tanque'!$E$15,VLOOKUP(I20,'Arqueação Tanque'!$F$15:$G$24,2,0),IF(H20&lt;'Arqueação Tanque'!$E$26,VLOOKUP(I20,'Arqueação Tanque'!$F$26:$G$35,2,0),IF(H20&lt;'Arqueação Tanque'!$E$37,VLOOKUP(I20,'Arqueação Tanque'!$F$37:$G$46,2,0)))))</f>
        <v>0</v>
      </c>
      <c r="N20" s="23">
        <f t="shared" si="20"/>
        <v>6.1580000000000004</v>
      </c>
      <c r="O20" s="23">
        <f t="shared" si="1"/>
        <v>6.1580000000000004</v>
      </c>
      <c r="P20" s="24">
        <f t="shared" si="6"/>
        <v>0</v>
      </c>
      <c r="Q20" s="29">
        <f t="shared" si="7"/>
        <v>6.1580000000000004</v>
      </c>
      <c r="R20" s="133"/>
      <c r="S20" s="29">
        <f t="shared" si="8"/>
        <v>0</v>
      </c>
      <c r="T20" s="22">
        <f t="shared" si="2"/>
        <v>0</v>
      </c>
      <c r="U20" s="29">
        <f>VLOOKUP(S20,'Arqueação Tanque'!$B$4:$C$480,2,0)</f>
        <v>6.1580000000000004</v>
      </c>
      <c r="V20" s="29">
        <f>IF(S20&lt;'Arqueação Tanque'!$E$4,VLOOKUP(T20,'Arqueação Tanque'!$F$4:$G$13,2,0),IF(S20&lt;'Arqueação Tanque'!$E$15,VLOOKUP(T20,'Arqueação Tanque'!$F$15:$G$24,2,0),IF(S20&lt;'Arqueação Tanque'!$E$26,VLOOKUP(T20,'Arqueação Tanque'!$F$26:$G$35,2,0),IF(S20&lt;'Arqueação Tanque'!$E$37,VLOOKUP(T20,'Arqueação Tanque'!$F$37:$G$46,2,0)))))</f>
        <v>0</v>
      </c>
      <c r="W20" s="29">
        <f t="shared" si="9"/>
        <v>6.1580000000000004</v>
      </c>
      <c r="X20" s="29">
        <f t="shared" si="10"/>
        <v>0</v>
      </c>
      <c r="Y20" s="5">
        <v>68</v>
      </c>
      <c r="Z20" s="130"/>
      <c r="AA20" s="130"/>
      <c r="AB20" s="130"/>
      <c r="AC20" s="24">
        <f t="shared" si="11"/>
        <v>1.054</v>
      </c>
      <c r="AD20" s="5">
        <f t="shared" si="3"/>
        <v>32</v>
      </c>
      <c r="AE20" s="5">
        <f t="shared" si="3"/>
        <v>32</v>
      </c>
      <c r="AF20" s="5">
        <f t="shared" si="12"/>
        <v>32</v>
      </c>
      <c r="AG20" s="39">
        <f>1+2*'Arqueação Tanque'!$K$4*(AF20-Y20)+('Arqueação Tanque'!$K$4^2)*(AF20-Y20)</f>
        <v>0.99955359861616</v>
      </c>
      <c r="AH20" s="134"/>
      <c r="AI20" s="5">
        <v>0.5</v>
      </c>
      <c r="AJ20" s="5"/>
      <c r="AK20" s="27">
        <f t="shared" si="21"/>
        <v>2.8</v>
      </c>
      <c r="AL20" s="49">
        <f t="shared" si="13"/>
        <v>3</v>
      </c>
      <c r="AM20" s="48" t="str">
        <f t="shared" si="22"/>
        <v/>
      </c>
      <c r="AN20" s="48" t="str">
        <f t="shared" si="14"/>
        <v/>
      </c>
      <c r="AO20" s="27" t="e">
        <f>IF(AH20&lt;57,ROUND(IF(AB20="","",DGET('Banco de dados'!$D$3:$F$6293,$AO$4,'Densidade corrigida'!C32:D33)),3),"")</f>
        <v>#VALUE!</v>
      </c>
      <c r="AP20" s="27">
        <f>IF(AL20&lt;55,DGET('Banco de dados'!$G$3:$I$9744,$AP$4,FCV!C32:D33),DGET('Banco de dados'!$L$3:$N$499,$AP$4,FCV!B32:C33))</f>
        <v>0.99629999999999996</v>
      </c>
      <c r="AQ20" s="27">
        <f t="shared" si="15"/>
        <v>0</v>
      </c>
      <c r="AR20" s="135"/>
      <c r="AS20" s="34">
        <f t="shared" si="16"/>
        <v>0</v>
      </c>
      <c r="AT20" s="29">
        <f t="shared" si="17"/>
        <v>0</v>
      </c>
      <c r="AU20" s="158"/>
      <c r="AV20" s="159"/>
      <c r="AW20" s="159"/>
      <c r="AX20" s="159"/>
      <c r="AY20" s="159"/>
      <c r="AZ20" s="159"/>
      <c r="BA20" s="159"/>
    </row>
    <row r="21" spans="2:58" x14ac:dyDescent="0.25">
      <c r="B21" s="160"/>
      <c r="C21" s="154" t="str">
        <f t="shared" si="0"/>
        <v>00/01/1900</v>
      </c>
      <c r="D21" s="130"/>
      <c r="E21" s="22">
        <f t="shared" si="18"/>
        <v>0</v>
      </c>
      <c r="F21" s="22">
        <f t="shared" si="19"/>
        <v>0</v>
      </c>
      <c r="G21" s="132"/>
      <c r="H21" s="22">
        <f t="shared" si="4"/>
        <v>0</v>
      </c>
      <c r="I21" s="22">
        <f t="shared" si="5"/>
        <v>0</v>
      </c>
      <c r="J21" s="2">
        <f>VLOOKUP(E21,'Arqueação Tanque'!$B$4:$C$480,2,0)</f>
        <v>6.1580000000000004</v>
      </c>
      <c r="K21" s="2">
        <f>IF(E21&lt;'Arqueação Tanque'!$E$4,VLOOKUP(F21,'Arqueação Tanque'!$F$4:$G$13,2,0),IF(E21&lt;'Arqueação Tanque'!$E$15,VLOOKUP(F21,'Arqueação Tanque'!$F$15:$G$24,2,0),IF(E21&lt;'Arqueação Tanque'!$E$26,VLOOKUP(F21,'Arqueação Tanque'!$F$26:$G$35,2,0),IF(E21&lt;'Arqueação Tanque'!$E$37,VLOOKUP(F21,'Arqueação Tanque'!$F$37:$G$46,2,0)))))</f>
        <v>0</v>
      </c>
      <c r="L21" s="2">
        <f>VLOOKUP(H21,'Arqueação Tanque'!$B$4:$C$480,2,0)</f>
        <v>6.1580000000000004</v>
      </c>
      <c r="M21" s="2">
        <f>IF(H21&lt;'Arqueação Tanque'!$E$4,VLOOKUP(I21,'Arqueação Tanque'!$F$4:$G$13,2,0),IF(H21&lt;'Arqueação Tanque'!$E$15,VLOOKUP(I21,'Arqueação Tanque'!$F$15:$G$24,2,0),IF(H21&lt;'Arqueação Tanque'!$E$26,VLOOKUP(I21,'Arqueação Tanque'!$F$26:$G$35,2,0),IF(H21&lt;'Arqueação Tanque'!$E$37,VLOOKUP(I21,'Arqueação Tanque'!$F$37:$G$46,2,0)))))</f>
        <v>0</v>
      </c>
      <c r="N21" s="23">
        <f t="shared" si="20"/>
        <v>6.1580000000000004</v>
      </c>
      <c r="O21" s="23">
        <f t="shared" si="1"/>
        <v>6.1580000000000004</v>
      </c>
      <c r="P21" s="24">
        <f t="shared" si="6"/>
        <v>0</v>
      </c>
      <c r="Q21" s="29">
        <f t="shared" si="7"/>
        <v>6.1580000000000004</v>
      </c>
      <c r="R21" s="133"/>
      <c r="S21" s="29">
        <f t="shared" si="8"/>
        <v>0</v>
      </c>
      <c r="T21" s="22">
        <f t="shared" si="2"/>
        <v>0</v>
      </c>
      <c r="U21" s="29">
        <f>VLOOKUP(S21,'Arqueação Tanque'!$B$4:$C$480,2,0)</f>
        <v>6.1580000000000004</v>
      </c>
      <c r="V21" s="29">
        <f>IF(S21&lt;'Arqueação Tanque'!$E$4,VLOOKUP(T21,'Arqueação Tanque'!$F$4:$G$13,2,0),IF(S21&lt;'Arqueação Tanque'!$E$15,VLOOKUP(T21,'Arqueação Tanque'!$F$15:$G$24,2,0),IF(S21&lt;'Arqueação Tanque'!$E$26,VLOOKUP(T21,'Arqueação Tanque'!$F$26:$G$35,2,0),IF(S21&lt;'Arqueação Tanque'!$E$37,VLOOKUP(T21,'Arqueação Tanque'!$F$37:$G$46,2,0)))))</f>
        <v>0</v>
      </c>
      <c r="W21" s="29">
        <f t="shared" si="9"/>
        <v>6.1580000000000004</v>
      </c>
      <c r="X21" s="29">
        <f t="shared" si="10"/>
        <v>0</v>
      </c>
      <c r="Y21" s="5">
        <v>68</v>
      </c>
      <c r="Z21" s="130"/>
      <c r="AA21" s="130"/>
      <c r="AB21" s="130"/>
      <c r="AC21" s="24">
        <f t="shared" si="11"/>
        <v>1.054</v>
      </c>
      <c r="AD21" s="5">
        <f t="shared" si="3"/>
        <v>32</v>
      </c>
      <c r="AE21" s="5">
        <f t="shared" si="3"/>
        <v>32</v>
      </c>
      <c r="AF21" s="5">
        <f t="shared" si="12"/>
        <v>32</v>
      </c>
      <c r="AG21" s="39">
        <f>1+2*'Arqueação Tanque'!$K$4*(AF21-Y21)+('Arqueação Tanque'!$K$4^2)*(AF21-Y21)</f>
        <v>0.99955359861616</v>
      </c>
      <c r="AH21" s="134"/>
      <c r="AI21" s="27">
        <v>0.5</v>
      </c>
      <c r="AJ21" s="27"/>
      <c r="AK21" s="27">
        <f t="shared" si="21"/>
        <v>2.8</v>
      </c>
      <c r="AL21" s="49">
        <f t="shared" si="13"/>
        <v>3</v>
      </c>
      <c r="AM21" s="48" t="str">
        <f t="shared" si="22"/>
        <v/>
      </c>
      <c r="AN21" s="48" t="str">
        <f t="shared" si="14"/>
        <v/>
      </c>
      <c r="AO21" s="27" t="e">
        <f>IF(AH21&lt;57,ROUND(IF(AB21="","",DGET('Banco de dados'!$D$3:$F$6293,$AO$4,'Densidade corrigida'!C34:D35)),3),"")</f>
        <v>#VALUE!</v>
      </c>
      <c r="AP21" s="27">
        <f>IF(AL21&lt;55,DGET('Banco de dados'!$G$3:$I$9744,$AP$4,FCV!C34:D35),DGET('Banco de dados'!$L$3:$N$499,$AP$4,FCV!B34:C35))</f>
        <v>0.99629999999999996</v>
      </c>
      <c r="AQ21" s="27">
        <f t="shared" si="15"/>
        <v>0</v>
      </c>
      <c r="AR21" s="135"/>
      <c r="AS21" s="34">
        <f t="shared" si="16"/>
        <v>0</v>
      </c>
      <c r="AT21" s="29">
        <f t="shared" si="17"/>
        <v>0</v>
      </c>
      <c r="AU21" s="158"/>
      <c r="AV21" s="159"/>
      <c r="AW21" s="159"/>
      <c r="AX21" s="159"/>
      <c r="AY21" s="159"/>
      <c r="AZ21" s="159"/>
      <c r="BA21" s="159"/>
    </row>
    <row r="22" spans="2:58" x14ac:dyDescent="0.25">
      <c r="B22" s="160"/>
      <c r="C22" s="154" t="str">
        <f t="shared" si="0"/>
        <v>00/01/1900</v>
      </c>
      <c r="D22" s="130"/>
      <c r="E22" s="22">
        <f t="shared" si="18"/>
        <v>0</v>
      </c>
      <c r="F22" s="22">
        <f t="shared" si="19"/>
        <v>0</v>
      </c>
      <c r="G22" s="132"/>
      <c r="H22" s="22">
        <f t="shared" si="4"/>
        <v>0</v>
      </c>
      <c r="I22" s="22">
        <f t="shared" si="5"/>
        <v>0</v>
      </c>
      <c r="J22" s="2">
        <f>VLOOKUP(E22,'Arqueação Tanque'!$B$4:$C$480,2,0)</f>
        <v>6.1580000000000004</v>
      </c>
      <c r="K22" s="2">
        <f>IF(E22&lt;'Arqueação Tanque'!$E$4,VLOOKUP(F22,'Arqueação Tanque'!$F$4:$G$13,2,0),IF(E22&lt;'Arqueação Tanque'!$E$15,VLOOKUP(F22,'Arqueação Tanque'!$F$15:$G$24,2,0),IF(E22&lt;'Arqueação Tanque'!$E$26,VLOOKUP(F22,'Arqueação Tanque'!$F$26:$G$35,2,0),IF(E22&lt;'Arqueação Tanque'!$E$37,VLOOKUP(F22,'Arqueação Tanque'!$F$37:$G$46,2,0)))))</f>
        <v>0</v>
      </c>
      <c r="L22" s="2">
        <f>VLOOKUP(H22,'Arqueação Tanque'!$B$4:$C$480,2,0)</f>
        <v>6.1580000000000004</v>
      </c>
      <c r="M22" s="2">
        <f>IF(H22&lt;'Arqueação Tanque'!$E$4,VLOOKUP(I22,'Arqueação Tanque'!$F$4:$G$13,2,0),IF(H22&lt;'Arqueação Tanque'!$E$15,VLOOKUP(I22,'Arqueação Tanque'!$F$15:$G$24,2,0),IF(H22&lt;'Arqueação Tanque'!$E$26,VLOOKUP(I22,'Arqueação Tanque'!$F$26:$G$35,2,0),IF(H22&lt;'Arqueação Tanque'!$E$37,VLOOKUP(I22,'Arqueação Tanque'!$F$37:$G$46,2,0)))))</f>
        <v>0</v>
      </c>
      <c r="N22" s="23">
        <f t="shared" si="20"/>
        <v>6.1580000000000004</v>
      </c>
      <c r="O22" s="23">
        <f t="shared" si="1"/>
        <v>6.1580000000000004</v>
      </c>
      <c r="P22" s="24">
        <f t="shared" si="6"/>
        <v>0</v>
      </c>
      <c r="Q22" s="29">
        <f t="shared" si="7"/>
        <v>6.1580000000000004</v>
      </c>
      <c r="R22" s="133"/>
      <c r="S22" s="29">
        <f t="shared" si="8"/>
        <v>0</v>
      </c>
      <c r="T22" s="22">
        <f t="shared" si="2"/>
        <v>0</v>
      </c>
      <c r="U22" s="29">
        <f>VLOOKUP(S22,'Arqueação Tanque'!$B$4:$C$480,2,0)</f>
        <v>6.1580000000000004</v>
      </c>
      <c r="V22" s="29">
        <f>IF(S22&lt;'Arqueação Tanque'!$E$4,VLOOKUP(T22,'Arqueação Tanque'!$F$4:$G$13,2,0),IF(S22&lt;'Arqueação Tanque'!$E$15,VLOOKUP(T22,'Arqueação Tanque'!$F$15:$G$24,2,0),IF(S22&lt;'Arqueação Tanque'!$E$26,VLOOKUP(T22,'Arqueação Tanque'!$F$26:$G$35,2,0),IF(S22&lt;'Arqueação Tanque'!$E$37,VLOOKUP(T22,'Arqueação Tanque'!$F$37:$G$46,2,0)))))</f>
        <v>0</v>
      </c>
      <c r="W22" s="29">
        <f t="shared" si="9"/>
        <v>6.1580000000000004</v>
      </c>
      <c r="X22" s="29">
        <f t="shared" si="10"/>
        <v>0</v>
      </c>
      <c r="Y22" s="5">
        <v>68</v>
      </c>
      <c r="Z22" s="130"/>
      <c r="AA22" s="130"/>
      <c r="AB22" s="130"/>
      <c r="AC22" s="24">
        <f t="shared" si="11"/>
        <v>1.054</v>
      </c>
      <c r="AD22" s="5">
        <f t="shared" si="3"/>
        <v>32</v>
      </c>
      <c r="AE22" s="5">
        <f t="shared" si="3"/>
        <v>32</v>
      </c>
      <c r="AF22" s="5">
        <f t="shared" si="12"/>
        <v>32</v>
      </c>
      <c r="AG22" s="39">
        <f>1+2*'Arqueação Tanque'!$K$4*(AF22-Y22)+('Arqueação Tanque'!$K$4^2)*(AF22-Y22)</f>
        <v>0.99955359861616</v>
      </c>
      <c r="AH22" s="134"/>
      <c r="AI22" s="5">
        <v>0.5</v>
      </c>
      <c r="AJ22" s="5"/>
      <c r="AK22" s="27">
        <f t="shared" si="21"/>
        <v>2.8</v>
      </c>
      <c r="AL22" s="49">
        <f t="shared" si="13"/>
        <v>3</v>
      </c>
      <c r="AM22" s="48" t="str">
        <f t="shared" si="22"/>
        <v/>
      </c>
      <c r="AN22" s="48" t="str">
        <f t="shared" si="14"/>
        <v/>
      </c>
      <c r="AO22" s="27" t="e">
        <f>IF(AH22&lt;57,ROUND(IF(AB22="","",DGET('Banco de dados'!$D$3:$F$6293,$AO$4,'Densidade corrigida'!C36:D37)),3),"")</f>
        <v>#VALUE!</v>
      </c>
      <c r="AP22" s="27">
        <f>IF(AL22&lt;55,DGET('Banco de dados'!$G$3:$I$9744,$AP$4,FCV!C36:D37),DGET('Banco de dados'!$L$3:$N$499,$AP$4,FCV!B36:C37))</f>
        <v>0.99629999999999996</v>
      </c>
      <c r="AQ22" s="27">
        <f t="shared" si="15"/>
        <v>0</v>
      </c>
      <c r="AR22" s="135"/>
      <c r="AS22" s="34">
        <f t="shared" si="16"/>
        <v>0</v>
      </c>
      <c r="AT22" s="29">
        <f t="shared" si="17"/>
        <v>0</v>
      </c>
      <c r="AU22" s="158"/>
      <c r="AV22" s="159"/>
      <c r="AW22" s="159"/>
      <c r="AX22" s="159"/>
      <c r="AY22" s="159"/>
      <c r="AZ22" s="159"/>
      <c r="BA22" s="159"/>
    </row>
    <row r="23" spans="2:58" x14ac:dyDescent="0.25">
      <c r="B23" s="160"/>
      <c r="C23" s="154" t="str">
        <f t="shared" si="0"/>
        <v>00/01/1900</v>
      </c>
      <c r="D23" s="130"/>
      <c r="E23" s="22">
        <f t="shared" si="18"/>
        <v>0</v>
      </c>
      <c r="F23" s="22">
        <f t="shared" si="19"/>
        <v>0</v>
      </c>
      <c r="G23" s="132"/>
      <c r="H23" s="22">
        <f t="shared" si="4"/>
        <v>0</v>
      </c>
      <c r="I23" s="22">
        <f t="shared" si="5"/>
        <v>0</v>
      </c>
      <c r="J23" s="2">
        <f>VLOOKUP(E23,'Arqueação Tanque'!$B$4:$C$480,2,0)</f>
        <v>6.1580000000000004</v>
      </c>
      <c r="K23" s="2">
        <f>IF(E23&lt;'Arqueação Tanque'!$E$4,VLOOKUP(F23,'Arqueação Tanque'!$F$4:$G$13,2,0),IF(E23&lt;'Arqueação Tanque'!$E$15,VLOOKUP(F23,'Arqueação Tanque'!$F$15:$G$24,2,0),IF(E23&lt;'Arqueação Tanque'!$E$26,VLOOKUP(F23,'Arqueação Tanque'!$F$26:$G$35,2,0),IF(E23&lt;'Arqueação Tanque'!$E$37,VLOOKUP(F23,'Arqueação Tanque'!$F$37:$G$46,2,0)))))</f>
        <v>0</v>
      </c>
      <c r="L23" s="2">
        <f>VLOOKUP(H23,'Arqueação Tanque'!$B$4:$C$480,2,0)</f>
        <v>6.1580000000000004</v>
      </c>
      <c r="M23" s="2">
        <f>IF(H23&lt;'Arqueação Tanque'!$E$4,VLOOKUP(I23,'Arqueação Tanque'!$F$4:$G$13,2,0),IF(H23&lt;'Arqueação Tanque'!$E$15,VLOOKUP(I23,'Arqueação Tanque'!$F$15:$G$24,2,0),IF(H23&lt;'Arqueação Tanque'!$E$26,VLOOKUP(I23,'Arqueação Tanque'!$F$26:$G$35,2,0),IF(H23&lt;'Arqueação Tanque'!$E$37,VLOOKUP(I23,'Arqueação Tanque'!$F$37:$G$46,2,0)))))</f>
        <v>0</v>
      </c>
      <c r="N23" s="23">
        <f t="shared" si="20"/>
        <v>6.1580000000000004</v>
      </c>
      <c r="O23" s="23">
        <f t="shared" si="1"/>
        <v>6.1580000000000004</v>
      </c>
      <c r="P23" s="24">
        <f t="shared" si="6"/>
        <v>0</v>
      </c>
      <c r="Q23" s="29">
        <f t="shared" si="7"/>
        <v>6.1580000000000004</v>
      </c>
      <c r="R23" s="133"/>
      <c r="S23" s="29">
        <f t="shared" si="8"/>
        <v>0</v>
      </c>
      <c r="T23" s="22">
        <f t="shared" si="2"/>
        <v>0</v>
      </c>
      <c r="U23" s="29">
        <f>VLOOKUP(S23,'Arqueação Tanque'!$B$4:$C$480,2,0)</f>
        <v>6.1580000000000004</v>
      </c>
      <c r="V23" s="29">
        <f>IF(S23&lt;'Arqueação Tanque'!$E$4,VLOOKUP(T23,'Arqueação Tanque'!$F$4:$G$13,2,0),IF(S23&lt;'Arqueação Tanque'!$E$15,VLOOKUP(T23,'Arqueação Tanque'!$F$15:$G$24,2,0),IF(S23&lt;'Arqueação Tanque'!$E$26,VLOOKUP(T23,'Arqueação Tanque'!$F$26:$G$35,2,0),IF(S23&lt;'Arqueação Tanque'!$E$37,VLOOKUP(T23,'Arqueação Tanque'!$F$37:$G$46,2,0)))))</f>
        <v>0</v>
      </c>
      <c r="W23" s="29">
        <f t="shared" si="9"/>
        <v>6.1580000000000004</v>
      </c>
      <c r="X23" s="29">
        <f t="shared" si="10"/>
        <v>0</v>
      </c>
      <c r="Y23" s="5">
        <v>68</v>
      </c>
      <c r="Z23" s="130"/>
      <c r="AA23" s="130"/>
      <c r="AB23" s="130"/>
      <c r="AC23" s="24">
        <f t="shared" si="11"/>
        <v>1.054</v>
      </c>
      <c r="AD23" s="5">
        <f t="shared" si="3"/>
        <v>32</v>
      </c>
      <c r="AE23" s="5">
        <f t="shared" si="3"/>
        <v>32</v>
      </c>
      <c r="AF23" s="5">
        <f t="shared" si="12"/>
        <v>32</v>
      </c>
      <c r="AG23" s="39">
        <f>1+2*'Arqueação Tanque'!$K$4*(AF23-Y23)+('Arqueação Tanque'!$K$4^2)*(AF23-Y23)</f>
        <v>0.99955359861616</v>
      </c>
      <c r="AH23" s="134"/>
      <c r="AI23" s="27">
        <v>0.5</v>
      </c>
      <c r="AJ23" s="27"/>
      <c r="AK23" s="27">
        <f t="shared" si="21"/>
        <v>2.8</v>
      </c>
      <c r="AL23" s="49">
        <f t="shared" si="13"/>
        <v>3</v>
      </c>
      <c r="AM23" s="48" t="str">
        <f t="shared" si="22"/>
        <v/>
      </c>
      <c r="AN23" s="48" t="str">
        <f t="shared" si="14"/>
        <v/>
      </c>
      <c r="AO23" s="27" t="e">
        <f>IF(AH23&lt;57,ROUND(IF(AB23="","",DGET('Banco de dados'!$D$3:$F$6293,$AO$4,'Densidade corrigida'!C38:D39)),3),"")</f>
        <v>#VALUE!</v>
      </c>
      <c r="AP23" s="27">
        <f>IF(AL23&lt;55,DGET('Banco de dados'!$G$3:$I$9744,$AP$4,FCV!C38:D39),DGET('Banco de dados'!$L$3:$N$499,$AP$4,FCV!B38:C39))</f>
        <v>0.99629999999999996</v>
      </c>
      <c r="AQ23" s="27">
        <f t="shared" si="15"/>
        <v>0</v>
      </c>
      <c r="AR23" s="135"/>
      <c r="AS23" s="34">
        <f t="shared" si="16"/>
        <v>0</v>
      </c>
      <c r="AT23" s="29">
        <f t="shared" si="17"/>
        <v>0</v>
      </c>
      <c r="AU23" s="158"/>
      <c r="AV23" s="159"/>
      <c r="AW23" s="159"/>
      <c r="AX23" s="159"/>
      <c r="AY23" s="159"/>
      <c r="AZ23" s="159"/>
      <c r="BA23" s="159"/>
    </row>
    <row r="24" spans="2:58" x14ac:dyDescent="0.25">
      <c r="B24" s="160"/>
      <c r="C24" s="154" t="str">
        <f t="shared" si="0"/>
        <v>00/01/1900</v>
      </c>
      <c r="D24" s="130"/>
      <c r="E24" s="22">
        <f t="shared" si="18"/>
        <v>0</v>
      </c>
      <c r="F24" s="22">
        <f t="shared" si="19"/>
        <v>0</v>
      </c>
      <c r="G24" s="132"/>
      <c r="H24" s="22">
        <f t="shared" si="4"/>
        <v>0</v>
      </c>
      <c r="I24" s="22">
        <f t="shared" si="5"/>
        <v>0</v>
      </c>
      <c r="J24" s="2">
        <f>VLOOKUP(E24,'Arqueação Tanque'!$B$4:$C$480,2,0)</f>
        <v>6.1580000000000004</v>
      </c>
      <c r="K24" s="2">
        <f>IF(E24&lt;'Arqueação Tanque'!$E$4,VLOOKUP(F24,'Arqueação Tanque'!$F$4:$G$13,2,0),IF(E24&lt;'Arqueação Tanque'!$E$15,VLOOKUP(F24,'Arqueação Tanque'!$F$15:$G$24,2,0),IF(E24&lt;'Arqueação Tanque'!$E$26,VLOOKUP(F24,'Arqueação Tanque'!$F$26:$G$35,2,0),IF(E24&lt;'Arqueação Tanque'!$E$37,VLOOKUP(F24,'Arqueação Tanque'!$F$37:$G$46,2,0)))))</f>
        <v>0</v>
      </c>
      <c r="L24" s="2">
        <f>VLOOKUP(H24,'Arqueação Tanque'!$B$4:$C$480,2,0)</f>
        <v>6.1580000000000004</v>
      </c>
      <c r="M24" s="2">
        <f>IF(H24&lt;'Arqueação Tanque'!$E$4,VLOOKUP(I24,'Arqueação Tanque'!$F$4:$G$13,2,0),IF(H24&lt;'Arqueação Tanque'!$E$15,VLOOKUP(I24,'Arqueação Tanque'!$F$15:$G$24,2,0),IF(H24&lt;'Arqueação Tanque'!$E$26,VLOOKUP(I24,'Arqueação Tanque'!$F$26:$G$35,2,0),IF(H24&lt;'Arqueação Tanque'!$E$37,VLOOKUP(I24,'Arqueação Tanque'!$F$37:$G$46,2,0)))))</f>
        <v>0</v>
      </c>
      <c r="N24" s="23">
        <f t="shared" si="20"/>
        <v>6.1580000000000004</v>
      </c>
      <c r="O24" s="23">
        <f t="shared" si="1"/>
        <v>6.1580000000000004</v>
      </c>
      <c r="P24" s="24">
        <f t="shared" si="6"/>
        <v>0</v>
      </c>
      <c r="Q24" s="29">
        <f t="shared" si="7"/>
        <v>6.1580000000000004</v>
      </c>
      <c r="R24" s="133"/>
      <c r="S24" s="29">
        <f t="shared" si="8"/>
        <v>0</v>
      </c>
      <c r="T24" s="22">
        <f t="shared" si="2"/>
        <v>0</v>
      </c>
      <c r="U24" s="29">
        <f>VLOOKUP(S24,'Arqueação Tanque'!$B$4:$C$480,2,0)</f>
        <v>6.1580000000000004</v>
      </c>
      <c r="V24" s="29">
        <f>IF(S24&lt;'Arqueação Tanque'!$E$4,VLOOKUP(T24,'Arqueação Tanque'!$F$4:$G$13,2,0),IF(S24&lt;'Arqueação Tanque'!$E$15,VLOOKUP(T24,'Arqueação Tanque'!$F$15:$G$24,2,0),IF(S24&lt;'Arqueação Tanque'!$E$26,VLOOKUP(T24,'Arqueação Tanque'!$F$26:$G$35,2,0),IF(S24&lt;'Arqueação Tanque'!$E$37,VLOOKUP(T24,'Arqueação Tanque'!$F$37:$G$46,2,0)))))</f>
        <v>0</v>
      </c>
      <c r="W24" s="29">
        <f t="shared" si="9"/>
        <v>6.1580000000000004</v>
      </c>
      <c r="X24" s="29">
        <f t="shared" si="10"/>
        <v>0</v>
      </c>
      <c r="Y24" s="5">
        <v>68</v>
      </c>
      <c r="Z24" s="130"/>
      <c r="AA24" s="130"/>
      <c r="AB24" s="130"/>
      <c r="AC24" s="24">
        <f t="shared" si="11"/>
        <v>1.054</v>
      </c>
      <c r="AD24" s="5">
        <f t="shared" si="3"/>
        <v>32</v>
      </c>
      <c r="AE24" s="5">
        <f t="shared" si="3"/>
        <v>32</v>
      </c>
      <c r="AF24" s="5">
        <f t="shared" si="12"/>
        <v>32</v>
      </c>
      <c r="AG24" s="39">
        <f>1+2*'Arqueação Tanque'!$K$4*(AF24-Y24)+('Arqueação Tanque'!$K$4^2)*(AF24-Y24)</f>
        <v>0.99955359861616</v>
      </c>
      <c r="AH24" s="134"/>
      <c r="AI24" s="5">
        <v>0.5</v>
      </c>
      <c r="AJ24" s="5"/>
      <c r="AK24" s="27">
        <f t="shared" si="21"/>
        <v>2.8</v>
      </c>
      <c r="AL24" s="49">
        <f t="shared" si="13"/>
        <v>3</v>
      </c>
      <c r="AM24" s="48" t="str">
        <f t="shared" si="22"/>
        <v/>
      </c>
      <c r="AN24" s="48" t="str">
        <f t="shared" si="14"/>
        <v/>
      </c>
      <c r="AO24" s="27" t="e">
        <f>IF(AH24&lt;57,ROUND(IF(AB24="","",DGET('Banco de dados'!$D$3:$F$6293,$AO$4,'Densidade corrigida'!C40:D41)),3),"")</f>
        <v>#VALUE!</v>
      </c>
      <c r="AP24" s="27">
        <f>IF(AL24&lt;55,DGET('Banco de dados'!$G$3:$I$9744,$AP$4,FCV!C40:D41),DGET('Banco de dados'!$L$3:$N$499,$AP$4,FCV!B40:C41))</f>
        <v>0.99590000000000001</v>
      </c>
      <c r="AQ24" s="27">
        <f t="shared" si="15"/>
        <v>0</v>
      </c>
      <c r="AR24" s="135"/>
      <c r="AS24" s="34">
        <f t="shared" si="16"/>
        <v>0</v>
      </c>
      <c r="AT24" s="29">
        <f t="shared" si="17"/>
        <v>0</v>
      </c>
      <c r="AU24" s="158"/>
      <c r="AV24" s="159"/>
      <c r="AW24" s="159"/>
      <c r="AX24" s="159"/>
      <c r="AY24" s="159"/>
      <c r="AZ24" s="159"/>
      <c r="BA24" s="159"/>
    </row>
    <row r="25" spans="2:58" x14ac:dyDescent="0.25">
      <c r="B25" s="160"/>
      <c r="C25" s="154" t="str">
        <f t="shared" si="0"/>
        <v>00/01/1900</v>
      </c>
      <c r="D25" s="130"/>
      <c r="E25" s="22">
        <f t="shared" si="18"/>
        <v>0</v>
      </c>
      <c r="F25" s="22">
        <f t="shared" si="19"/>
        <v>0</v>
      </c>
      <c r="G25" s="132"/>
      <c r="H25" s="22">
        <f t="shared" si="4"/>
        <v>0</v>
      </c>
      <c r="I25" s="22">
        <f t="shared" si="5"/>
        <v>0</v>
      </c>
      <c r="J25" s="2">
        <f>VLOOKUP(E25,'Arqueação Tanque'!$B$4:$C$480,2,0)</f>
        <v>6.1580000000000004</v>
      </c>
      <c r="K25" s="2">
        <f>IF(E25&lt;'Arqueação Tanque'!$E$4,VLOOKUP(F25,'Arqueação Tanque'!$F$4:$G$13,2,0),IF(E25&lt;'Arqueação Tanque'!$E$15,VLOOKUP(F25,'Arqueação Tanque'!$F$15:$G$24,2,0),IF(E25&lt;'Arqueação Tanque'!$E$26,VLOOKUP(F25,'Arqueação Tanque'!$F$26:$G$35,2,0),IF(E25&lt;'Arqueação Tanque'!$E$37,VLOOKUP(F25,'Arqueação Tanque'!$F$37:$G$46,2,0)))))</f>
        <v>0</v>
      </c>
      <c r="L25" s="2">
        <f>VLOOKUP(H25,'Arqueação Tanque'!$B$4:$C$480,2,0)</f>
        <v>6.1580000000000004</v>
      </c>
      <c r="M25" s="2">
        <f>IF(H25&lt;'Arqueação Tanque'!$E$4,VLOOKUP(I25,'Arqueação Tanque'!$F$4:$G$13,2,0),IF(H25&lt;'Arqueação Tanque'!$E$15,VLOOKUP(I25,'Arqueação Tanque'!$F$15:$G$24,2,0),IF(H25&lt;'Arqueação Tanque'!$E$26,VLOOKUP(I25,'Arqueação Tanque'!$F$26:$G$35,2,0),IF(H25&lt;'Arqueação Tanque'!$E$37,VLOOKUP(I25,'Arqueação Tanque'!$F$37:$G$46,2,0)))))</f>
        <v>0</v>
      </c>
      <c r="N25" s="23">
        <f t="shared" si="20"/>
        <v>6.1580000000000004</v>
      </c>
      <c r="O25" s="23">
        <f t="shared" si="1"/>
        <v>6.1580000000000004</v>
      </c>
      <c r="P25" s="24">
        <f t="shared" si="6"/>
        <v>0</v>
      </c>
      <c r="Q25" s="29">
        <f t="shared" si="7"/>
        <v>6.1580000000000004</v>
      </c>
      <c r="R25" s="133"/>
      <c r="S25" s="29">
        <f t="shared" si="8"/>
        <v>0</v>
      </c>
      <c r="T25" s="22">
        <f t="shared" si="2"/>
        <v>0</v>
      </c>
      <c r="U25" s="29">
        <f>VLOOKUP(S25,'Arqueação Tanque'!$B$4:$C$480,2,0)</f>
        <v>6.1580000000000004</v>
      </c>
      <c r="V25" s="29">
        <f>IF(S25&lt;'Arqueação Tanque'!$E$4,VLOOKUP(T25,'Arqueação Tanque'!$F$4:$G$13,2,0),IF(S25&lt;'Arqueação Tanque'!$E$15,VLOOKUP(T25,'Arqueação Tanque'!$F$15:$G$24,2,0),IF(S25&lt;'Arqueação Tanque'!$E$26,VLOOKUP(T25,'Arqueação Tanque'!$F$26:$G$35,2,0),IF(S25&lt;'Arqueação Tanque'!$E$37,VLOOKUP(T25,'Arqueação Tanque'!$F$37:$G$46,2,0)))))</f>
        <v>0</v>
      </c>
      <c r="W25" s="29">
        <f t="shared" si="9"/>
        <v>6.1580000000000004</v>
      </c>
      <c r="X25" s="29">
        <f t="shared" si="10"/>
        <v>0</v>
      </c>
      <c r="Y25" s="5">
        <v>68</v>
      </c>
      <c r="Z25" s="130"/>
      <c r="AA25" s="130"/>
      <c r="AB25" s="130"/>
      <c r="AC25" s="24">
        <f t="shared" si="11"/>
        <v>1.054</v>
      </c>
      <c r="AD25" s="5">
        <f t="shared" si="3"/>
        <v>32</v>
      </c>
      <c r="AE25" s="5">
        <f t="shared" si="3"/>
        <v>32</v>
      </c>
      <c r="AF25" s="5">
        <f t="shared" si="12"/>
        <v>32</v>
      </c>
      <c r="AG25" s="39">
        <f>1+2*'Arqueação Tanque'!$K$4*(AF25-Y25)+('Arqueação Tanque'!$K$4^2)*(AF25-Y25)</f>
        <v>0.99955359861616</v>
      </c>
      <c r="AH25" s="134"/>
      <c r="AI25" s="27">
        <v>0.5</v>
      </c>
      <c r="AJ25" s="27"/>
      <c r="AK25" s="27">
        <f t="shared" si="21"/>
        <v>2.8</v>
      </c>
      <c r="AL25" s="49">
        <f t="shared" si="13"/>
        <v>3</v>
      </c>
      <c r="AM25" s="48" t="str">
        <f t="shared" si="22"/>
        <v/>
      </c>
      <c r="AN25" s="48" t="str">
        <f t="shared" si="14"/>
        <v/>
      </c>
      <c r="AO25" s="27" t="e">
        <f>IF(AH25&lt;57,ROUND(IF(AB25="","",DGET('Banco de dados'!$D$3:$F$6293,$AO$4,'Densidade corrigida'!C42:D43)),3),"")</f>
        <v>#VALUE!</v>
      </c>
      <c r="AP25" s="27">
        <f>IF(AL25&lt;55,DGET('Banco de dados'!$G$3:$I$9744,$AP$4,FCV!C42:D43),DGET('Banco de dados'!$L$3:$N$499,$AP$4,FCV!B42:C43))</f>
        <v>0.99629999999999996</v>
      </c>
      <c r="AQ25" s="27">
        <f t="shared" si="15"/>
        <v>0</v>
      </c>
      <c r="AR25" s="135"/>
      <c r="AS25" s="34">
        <f t="shared" si="16"/>
        <v>0</v>
      </c>
      <c r="AT25" s="29">
        <f t="shared" si="17"/>
        <v>0</v>
      </c>
      <c r="AU25" s="158"/>
      <c r="AV25" s="159"/>
      <c r="AW25" s="159"/>
      <c r="AX25" s="159"/>
      <c r="AY25" s="159"/>
      <c r="AZ25" s="159"/>
      <c r="BA25" s="159"/>
    </row>
    <row r="26" spans="2:58" x14ac:dyDescent="0.25">
      <c r="B26" s="160"/>
      <c r="C26" s="154" t="str">
        <f t="shared" si="0"/>
        <v>00/01/1900</v>
      </c>
      <c r="D26" s="130"/>
      <c r="E26" s="22">
        <f t="shared" si="18"/>
        <v>0</v>
      </c>
      <c r="F26" s="22">
        <f t="shared" si="19"/>
        <v>0</v>
      </c>
      <c r="G26" s="132"/>
      <c r="H26" s="22">
        <f t="shared" si="4"/>
        <v>0</v>
      </c>
      <c r="I26" s="22">
        <f t="shared" si="5"/>
        <v>0</v>
      </c>
      <c r="J26" s="2">
        <f>VLOOKUP(E26,'Arqueação Tanque'!$B$4:$C$480,2,0)</f>
        <v>6.1580000000000004</v>
      </c>
      <c r="K26" s="2">
        <f>IF(E26&lt;'Arqueação Tanque'!$E$4,VLOOKUP(F26,'Arqueação Tanque'!$F$4:$G$13,2,0),IF(E26&lt;'Arqueação Tanque'!$E$15,VLOOKUP(F26,'Arqueação Tanque'!$F$15:$G$24,2,0),IF(E26&lt;'Arqueação Tanque'!$E$26,VLOOKUP(F26,'Arqueação Tanque'!$F$26:$G$35,2,0),IF(E26&lt;'Arqueação Tanque'!$E$37,VLOOKUP(F26,'Arqueação Tanque'!$F$37:$G$46,2,0)))))</f>
        <v>0</v>
      </c>
      <c r="L26" s="2">
        <f>VLOOKUP(H26,'Arqueação Tanque'!$B$4:$C$480,2,0)</f>
        <v>6.1580000000000004</v>
      </c>
      <c r="M26" s="2">
        <f>IF(H26&lt;'Arqueação Tanque'!$E$4,VLOOKUP(I26,'Arqueação Tanque'!$F$4:$G$13,2,0),IF(H26&lt;'Arqueação Tanque'!$E$15,VLOOKUP(I26,'Arqueação Tanque'!$F$15:$G$24,2,0),IF(H26&lt;'Arqueação Tanque'!$E$26,VLOOKUP(I26,'Arqueação Tanque'!$F$26:$G$35,2,0),IF(H26&lt;'Arqueação Tanque'!$E$37,VLOOKUP(I26,'Arqueação Tanque'!$F$37:$G$46,2,0)))))</f>
        <v>0</v>
      </c>
      <c r="N26" s="23">
        <f t="shared" si="20"/>
        <v>6.1580000000000004</v>
      </c>
      <c r="O26" s="23">
        <f t="shared" si="1"/>
        <v>6.1580000000000004</v>
      </c>
      <c r="P26" s="24">
        <f t="shared" si="6"/>
        <v>0</v>
      </c>
      <c r="Q26" s="29">
        <f t="shared" si="7"/>
        <v>6.1580000000000004</v>
      </c>
      <c r="R26" s="133"/>
      <c r="S26" s="29">
        <f t="shared" si="8"/>
        <v>0</v>
      </c>
      <c r="T26" s="22">
        <f t="shared" si="2"/>
        <v>0</v>
      </c>
      <c r="U26" s="29">
        <f>VLOOKUP(S26,'Arqueação Tanque'!$B$4:$C$480,2,0)</f>
        <v>6.1580000000000004</v>
      </c>
      <c r="V26" s="29">
        <f>IF(S26&lt;'Arqueação Tanque'!$E$4,VLOOKUP(T26,'Arqueação Tanque'!$F$4:$G$13,2,0),IF(S26&lt;'Arqueação Tanque'!$E$15,VLOOKUP(T26,'Arqueação Tanque'!$F$15:$G$24,2,0),IF(S26&lt;'Arqueação Tanque'!$E$26,VLOOKUP(T26,'Arqueação Tanque'!$F$26:$G$35,2,0),IF(S26&lt;'Arqueação Tanque'!$E$37,VLOOKUP(T26,'Arqueação Tanque'!$F$37:$G$46,2,0)))))</f>
        <v>0</v>
      </c>
      <c r="W26" s="29">
        <f t="shared" si="9"/>
        <v>6.1580000000000004</v>
      </c>
      <c r="X26" s="29">
        <f t="shared" si="10"/>
        <v>0</v>
      </c>
      <c r="Y26" s="5">
        <v>68</v>
      </c>
      <c r="Z26" s="130"/>
      <c r="AA26" s="130"/>
      <c r="AB26" s="130"/>
      <c r="AC26" s="24">
        <f t="shared" si="11"/>
        <v>1.054</v>
      </c>
      <c r="AD26" s="5">
        <f t="shared" si="3"/>
        <v>32</v>
      </c>
      <c r="AE26" s="5">
        <f t="shared" si="3"/>
        <v>32</v>
      </c>
      <c r="AF26" s="5">
        <f t="shared" si="12"/>
        <v>32</v>
      </c>
      <c r="AG26" s="39">
        <f>1+2*'Arqueação Tanque'!$K$4*(AF26-Y26)+('Arqueação Tanque'!$K$4^2)*(AF26-Y26)</f>
        <v>0.99955359861616</v>
      </c>
      <c r="AH26" s="134"/>
      <c r="AI26" s="5">
        <v>0.5</v>
      </c>
      <c r="AJ26" s="5"/>
      <c r="AK26" s="27">
        <f t="shared" si="21"/>
        <v>2.8</v>
      </c>
      <c r="AL26" s="49">
        <f t="shared" si="13"/>
        <v>3</v>
      </c>
      <c r="AM26" s="48" t="str">
        <f t="shared" si="22"/>
        <v/>
      </c>
      <c r="AN26" s="48" t="str">
        <f t="shared" si="14"/>
        <v/>
      </c>
      <c r="AO26" s="27" t="e">
        <f>IF(AH26&lt;57,ROUND(IF(AB26="","",DGET('Banco de dados'!$D$3:$F$6293,$AO$4,'Densidade corrigida'!C44:D45)),3),"")</f>
        <v>#VALUE!</v>
      </c>
      <c r="AP26" s="27">
        <f>IF(AL26&lt;55,DGET('Banco de dados'!$G$3:$I$9744,$AP$4,FCV!C44:D45),DGET('Banco de dados'!$L$3:$N$499,$AP$4,FCV!B44:C45))</f>
        <v>0.99629999999999996</v>
      </c>
      <c r="AQ26" s="27">
        <f t="shared" si="15"/>
        <v>0</v>
      </c>
      <c r="AR26" s="135"/>
      <c r="AS26" s="34">
        <f t="shared" si="16"/>
        <v>0</v>
      </c>
      <c r="AT26" s="29">
        <f t="shared" si="17"/>
        <v>0</v>
      </c>
      <c r="AU26" s="158"/>
      <c r="AV26" s="159"/>
      <c r="AW26" s="159"/>
      <c r="AX26" s="159"/>
      <c r="AY26" s="159"/>
      <c r="AZ26" s="159"/>
      <c r="BA26" s="159"/>
    </row>
    <row r="27" spans="2:58" x14ac:dyDescent="0.25">
      <c r="B27" s="160"/>
      <c r="C27" s="154" t="str">
        <f t="shared" si="0"/>
        <v>00/01/1900</v>
      </c>
      <c r="D27" s="130"/>
      <c r="E27" s="22">
        <f t="shared" si="18"/>
        <v>0</v>
      </c>
      <c r="F27" s="22">
        <f t="shared" si="19"/>
        <v>0</v>
      </c>
      <c r="G27" s="132"/>
      <c r="H27" s="22">
        <f t="shared" si="4"/>
        <v>0</v>
      </c>
      <c r="I27" s="22">
        <f t="shared" si="5"/>
        <v>0</v>
      </c>
      <c r="J27" s="2">
        <f>VLOOKUP(E27,'Arqueação Tanque'!$B$4:$C$480,2,0)</f>
        <v>6.1580000000000004</v>
      </c>
      <c r="K27" s="2">
        <f>IF(E27&lt;'Arqueação Tanque'!$E$4,VLOOKUP(F27,'Arqueação Tanque'!$F$4:$G$13,2,0),IF(E27&lt;'Arqueação Tanque'!$E$15,VLOOKUP(F27,'Arqueação Tanque'!$F$15:$G$24,2,0),IF(E27&lt;'Arqueação Tanque'!$E$26,VLOOKUP(F27,'Arqueação Tanque'!$F$26:$G$35,2,0),IF(E27&lt;'Arqueação Tanque'!$E$37,VLOOKUP(F27,'Arqueação Tanque'!$F$37:$G$46,2,0)))))</f>
        <v>0</v>
      </c>
      <c r="L27" s="2">
        <f>VLOOKUP(H27,'Arqueação Tanque'!$B$4:$C$480,2,0)</f>
        <v>6.1580000000000004</v>
      </c>
      <c r="M27" s="2">
        <f>IF(H27&lt;'Arqueação Tanque'!$E$4,VLOOKUP(I27,'Arqueação Tanque'!$F$4:$G$13,2,0),IF(H27&lt;'Arqueação Tanque'!$E$15,VLOOKUP(I27,'Arqueação Tanque'!$F$15:$G$24,2,0),IF(H27&lt;'Arqueação Tanque'!$E$26,VLOOKUP(I27,'Arqueação Tanque'!$F$26:$G$35,2,0),IF(H27&lt;'Arqueação Tanque'!$E$37,VLOOKUP(I27,'Arqueação Tanque'!$F$37:$G$46,2,0)))))</f>
        <v>0</v>
      </c>
      <c r="N27" s="23">
        <f t="shared" si="20"/>
        <v>6.1580000000000004</v>
      </c>
      <c r="O27" s="23">
        <f t="shared" si="1"/>
        <v>6.1580000000000004</v>
      </c>
      <c r="P27" s="24">
        <f t="shared" si="6"/>
        <v>0</v>
      </c>
      <c r="Q27" s="29">
        <f t="shared" si="7"/>
        <v>6.1580000000000004</v>
      </c>
      <c r="R27" s="133"/>
      <c r="S27" s="29">
        <f t="shared" si="8"/>
        <v>0</v>
      </c>
      <c r="T27" s="22">
        <f t="shared" si="2"/>
        <v>0</v>
      </c>
      <c r="U27" s="29">
        <f>VLOOKUP(S27,'Arqueação Tanque'!$B$4:$C$480,2,0)</f>
        <v>6.1580000000000004</v>
      </c>
      <c r="V27" s="29">
        <f>IF(S27&lt;'Arqueação Tanque'!$E$4,VLOOKUP(T27,'Arqueação Tanque'!$F$4:$G$13,2,0),IF(S27&lt;'Arqueação Tanque'!$E$15,VLOOKUP(T27,'Arqueação Tanque'!$F$15:$G$24,2,0),IF(S27&lt;'Arqueação Tanque'!$E$26,VLOOKUP(T27,'Arqueação Tanque'!$F$26:$G$35,2,0),IF(S27&lt;'Arqueação Tanque'!$E$37,VLOOKUP(T27,'Arqueação Tanque'!$F$37:$G$46,2,0)))))</f>
        <v>0</v>
      </c>
      <c r="W27" s="29">
        <f t="shared" si="9"/>
        <v>6.1580000000000004</v>
      </c>
      <c r="X27" s="29">
        <f t="shared" si="10"/>
        <v>0</v>
      </c>
      <c r="Y27" s="5">
        <v>68</v>
      </c>
      <c r="Z27" s="130"/>
      <c r="AA27" s="130"/>
      <c r="AB27" s="130"/>
      <c r="AC27" s="24">
        <f t="shared" si="11"/>
        <v>1.054</v>
      </c>
      <c r="AD27" s="5">
        <f t="shared" si="3"/>
        <v>32</v>
      </c>
      <c r="AE27" s="5">
        <f t="shared" si="3"/>
        <v>32</v>
      </c>
      <c r="AF27" s="5">
        <f t="shared" si="12"/>
        <v>32</v>
      </c>
      <c r="AG27" s="39">
        <f>1+2*'Arqueação Tanque'!$K$4*(AF27-Y27)+('Arqueação Tanque'!$K$4^2)*(AF27-Y27)</f>
        <v>0.99955359861616</v>
      </c>
      <c r="AH27" s="134"/>
      <c r="AI27" s="27">
        <v>0.5</v>
      </c>
      <c r="AJ27" s="27"/>
      <c r="AK27" s="27">
        <f t="shared" si="21"/>
        <v>2.8</v>
      </c>
      <c r="AL27" s="49">
        <f t="shared" si="13"/>
        <v>3</v>
      </c>
      <c r="AM27" s="48" t="str">
        <f t="shared" si="22"/>
        <v/>
      </c>
      <c r="AN27" s="48" t="str">
        <f t="shared" si="14"/>
        <v/>
      </c>
      <c r="AO27" s="27" t="e">
        <f>IF(AH27&lt;57,ROUND(IF(AB27="","",DGET('Banco de dados'!$D$3:$F$6293,$AO$4,'Densidade corrigida'!C46:D47)),3),"")</f>
        <v>#VALUE!</v>
      </c>
      <c r="AP27" s="27">
        <f>IF(AL27&lt;55,DGET('Banco de dados'!$G$3:$I$9744,$AP$4,FCV!C46:D47),DGET('Banco de dados'!$L$3:$N$499,$AP$4,FCV!B46:C47))</f>
        <v>0.99250000000000005</v>
      </c>
      <c r="AQ27" s="27">
        <f t="shared" si="15"/>
        <v>0</v>
      </c>
      <c r="AR27" s="135"/>
      <c r="AS27" s="34">
        <f t="shared" si="16"/>
        <v>0</v>
      </c>
      <c r="AT27" s="29">
        <f t="shared" si="17"/>
        <v>0</v>
      </c>
      <c r="AU27" s="158"/>
      <c r="AV27" s="159"/>
      <c r="AW27" s="159"/>
      <c r="AX27" s="159"/>
      <c r="AY27" s="159"/>
      <c r="AZ27" s="159"/>
      <c r="BA27" s="159"/>
    </row>
    <row r="28" spans="2:58" x14ac:dyDescent="0.25">
      <c r="B28" s="160"/>
      <c r="C28" s="154" t="str">
        <f t="shared" si="0"/>
        <v>00/01/1900</v>
      </c>
      <c r="D28" s="130"/>
      <c r="E28" s="22">
        <f t="shared" si="18"/>
        <v>0</v>
      </c>
      <c r="F28" s="22">
        <f t="shared" si="19"/>
        <v>0</v>
      </c>
      <c r="G28" s="132"/>
      <c r="H28" s="22">
        <f t="shared" si="4"/>
        <v>0</v>
      </c>
      <c r="I28" s="22">
        <f t="shared" si="5"/>
        <v>0</v>
      </c>
      <c r="J28" s="2">
        <f>VLOOKUP(E28,'Arqueação Tanque'!$B$4:$C$480,2,0)</f>
        <v>6.1580000000000004</v>
      </c>
      <c r="K28" s="2">
        <f>IF(E28&lt;'Arqueação Tanque'!$E$4,VLOOKUP(F28,'Arqueação Tanque'!$F$4:$G$13,2,0),IF(E28&lt;'Arqueação Tanque'!$E$15,VLOOKUP(F28,'Arqueação Tanque'!$F$15:$G$24,2,0),IF(E28&lt;'Arqueação Tanque'!$E$26,VLOOKUP(F28,'Arqueação Tanque'!$F$26:$G$35,2,0),IF(E28&lt;'Arqueação Tanque'!$E$37,VLOOKUP(F28,'Arqueação Tanque'!$F$37:$G$46,2,0)))))</f>
        <v>0</v>
      </c>
      <c r="L28" s="2">
        <f>VLOOKUP(H28,'Arqueação Tanque'!$B$4:$C$480,2,0)</f>
        <v>6.1580000000000004</v>
      </c>
      <c r="M28" s="2">
        <f>IF(H28&lt;'Arqueação Tanque'!$E$4,VLOOKUP(I28,'Arqueação Tanque'!$F$4:$G$13,2,0),IF(H28&lt;'Arqueação Tanque'!$E$15,VLOOKUP(I28,'Arqueação Tanque'!$F$15:$G$24,2,0),IF(H28&lt;'Arqueação Tanque'!$E$26,VLOOKUP(I28,'Arqueação Tanque'!$F$26:$G$35,2,0),IF(H28&lt;'Arqueação Tanque'!$E$37,VLOOKUP(I28,'Arqueação Tanque'!$F$37:$G$46,2,0)))))</f>
        <v>0</v>
      </c>
      <c r="N28" s="23">
        <f t="shared" si="20"/>
        <v>6.1580000000000004</v>
      </c>
      <c r="O28" s="23">
        <f t="shared" si="1"/>
        <v>6.1580000000000004</v>
      </c>
      <c r="P28" s="24">
        <f t="shared" si="6"/>
        <v>0</v>
      </c>
      <c r="Q28" s="29">
        <f t="shared" si="7"/>
        <v>6.1580000000000004</v>
      </c>
      <c r="R28" s="133"/>
      <c r="S28" s="29">
        <f t="shared" si="8"/>
        <v>0</v>
      </c>
      <c r="T28" s="22">
        <f t="shared" si="2"/>
        <v>0</v>
      </c>
      <c r="U28" s="29">
        <f>VLOOKUP(S28,'Arqueação Tanque'!$B$4:$C$480,2,0)</f>
        <v>6.1580000000000004</v>
      </c>
      <c r="V28" s="29">
        <f>IF(S28&lt;'Arqueação Tanque'!$E$4,VLOOKUP(T28,'Arqueação Tanque'!$F$4:$G$13,2,0),IF(S28&lt;'Arqueação Tanque'!$E$15,VLOOKUP(T28,'Arqueação Tanque'!$F$15:$G$24,2,0),IF(S28&lt;'Arqueação Tanque'!$E$26,VLOOKUP(T28,'Arqueação Tanque'!$F$26:$G$35,2,0),IF(S28&lt;'Arqueação Tanque'!$E$37,VLOOKUP(T28,'Arqueação Tanque'!$F$37:$G$46,2,0)))))</f>
        <v>0</v>
      </c>
      <c r="W28" s="29">
        <f t="shared" si="9"/>
        <v>6.1580000000000004</v>
      </c>
      <c r="X28" s="29">
        <f t="shared" si="10"/>
        <v>0</v>
      </c>
      <c r="Y28" s="5">
        <v>68</v>
      </c>
      <c r="Z28" s="130"/>
      <c r="AA28" s="130"/>
      <c r="AB28" s="130"/>
      <c r="AC28" s="24">
        <f t="shared" si="11"/>
        <v>1.054</v>
      </c>
      <c r="AD28" s="5">
        <f t="shared" si="3"/>
        <v>32</v>
      </c>
      <c r="AE28" s="5">
        <f t="shared" si="3"/>
        <v>32</v>
      </c>
      <c r="AF28" s="5">
        <f t="shared" si="12"/>
        <v>32</v>
      </c>
      <c r="AG28" s="39">
        <f>1+2*'Arqueação Tanque'!$K$4*(AF28-Y28)+('Arqueação Tanque'!$K$4^2)*(AF28-Y28)</f>
        <v>0.99955359861616</v>
      </c>
      <c r="AH28" s="134"/>
      <c r="AI28" s="5">
        <v>0.5</v>
      </c>
      <c r="AJ28" s="5"/>
      <c r="AK28" s="27">
        <f t="shared" si="21"/>
        <v>2.8</v>
      </c>
      <c r="AL28" s="49">
        <f t="shared" si="13"/>
        <v>3</v>
      </c>
      <c r="AM28" s="48" t="str">
        <f t="shared" si="22"/>
        <v/>
      </c>
      <c r="AN28" s="48" t="str">
        <f t="shared" si="14"/>
        <v/>
      </c>
      <c r="AO28" s="27" t="e">
        <f>IF(AH28&lt;57,ROUND(IF(AB28="","",DGET('Banco de dados'!$D$3:$F$6293,$AO$4,'Densidade corrigida'!C48:D49)),3),"")</f>
        <v>#VALUE!</v>
      </c>
      <c r="AP28" s="27">
        <f>IF(AL28&lt;55,DGET('Banco de dados'!$G$3:$I$9744,$AP$4,FCV!C48:D49),DGET('Banco de dados'!$L$3:$N$499,$AP$4,FCV!B48:C49))</f>
        <v>0.99590000000000001</v>
      </c>
      <c r="AQ28" s="27">
        <f t="shared" si="15"/>
        <v>0</v>
      </c>
      <c r="AR28" s="135"/>
      <c r="AS28" s="34">
        <f t="shared" si="16"/>
        <v>0</v>
      </c>
      <c r="AT28" s="29">
        <f t="shared" si="17"/>
        <v>0</v>
      </c>
      <c r="AU28" s="158"/>
      <c r="AV28" s="159"/>
      <c r="AW28" s="159"/>
      <c r="AX28" s="159"/>
      <c r="AY28" s="159"/>
      <c r="AZ28" s="159"/>
      <c r="BA28" s="159"/>
    </row>
    <row r="29" spans="2:58" x14ac:dyDescent="0.25">
      <c r="B29" s="160"/>
      <c r="C29" s="154" t="str">
        <f t="shared" si="0"/>
        <v>00/01/1900</v>
      </c>
      <c r="D29" s="130"/>
      <c r="E29" s="22">
        <f t="shared" si="18"/>
        <v>0</v>
      </c>
      <c r="F29" s="22">
        <f t="shared" si="19"/>
        <v>0</v>
      </c>
      <c r="G29" s="132"/>
      <c r="H29" s="22">
        <f t="shared" si="4"/>
        <v>0</v>
      </c>
      <c r="I29" s="22">
        <f t="shared" si="5"/>
        <v>0</v>
      </c>
      <c r="J29" s="2">
        <f>VLOOKUP(E29,'Arqueação Tanque'!$B$4:$C$480,2,0)</f>
        <v>6.1580000000000004</v>
      </c>
      <c r="K29" s="2">
        <f>IF(E29&lt;'Arqueação Tanque'!$E$4,VLOOKUP(F29,'Arqueação Tanque'!$F$4:$G$13,2,0),IF(E29&lt;'Arqueação Tanque'!$E$15,VLOOKUP(F29,'Arqueação Tanque'!$F$15:$G$24,2,0),IF(E29&lt;'Arqueação Tanque'!$E$26,VLOOKUP(F29,'Arqueação Tanque'!$F$26:$G$35,2,0),IF(E29&lt;'Arqueação Tanque'!$E$37,VLOOKUP(F29,'Arqueação Tanque'!$F$37:$G$46,2,0)))))</f>
        <v>0</v>
      </c>
      <c r="L29" s="2">
        <f>VLOOKUP(H29,'Arqueação Tanque'!$B$4:$C$480,2,0)</f>
        <v>6.1580000000000004</v>
      </c>
      <c r="M29" s="2">
        <f>IF(H29&lt;'Arqueação Tanque'!$E$4,VLOOKUP(I29,'Arqueação Tanque'!$F$4:$G$13,2,0),IF(H29&lt;'Arqueação Tanque'!$E$15,VLOOKUP(I29,'Arqueação Tanque'!$F$15:$G$24,2,0),IF(H29&lt;'Arqueação Tanque'!$E$26,VLOOKUP(I29,'Arqueação Tanque'!$F$26:$G$35,2,0),IF(H29&lt;'Arqueação Tanque'!$E$37,VLOOKUP(I29,'Arqueação Tanque'!$F$37:$G$46,2,0)))))</f>
        <v>0</v>
      </c>
      <c r="N29" s="23">
        <f t="shared" si="20"/>
        <v>6.1580000000000004</v>
      </c>
      <c r="O29" s="23">
        <f t="shared" si="1"/>
        <v>6.1580000000000004</v>
      </c>
      <c r="P29" s="24">
        <f t="shared" si="6"/>
        <v>0</v>
      </c>
      <c r="Q29" s="29">
        <f t="shared" si="7"/>
        <v>6.1580000000000004</v>
      </c>
      <c r="R29" s="133"/>
      <c r="S29" s="29">
        <f t="shared" si="8"/>
        <v>0</v>
      </c>
      <c r="T29" s="22">
        <f t="shared" si="2"/>
        <v>0</v>
      </c>
      <c r="U29" s="29">
        <f>VLOOKUP(S29,'Arqueação Tanque'!$B$4:$C$480,2,0)</f>
        <v>6.1580000000000004</v>
      </c>
      <c r="V29" s="29">
        <f>IF(S29&lt;'Arqueação Tanque'!$E$4,VLOOKUP(T29,'Arqueação Tanque'!$F$4:$G$13,2,0),IF(S29&lt;'Arqueação Tanque'!$E$15,VLOOKUP(T29,'Arqueação Tanque'!$F$15:$G$24,2,0),IF(S29&lt;'Arqueação Tanque'!$E$26,VLOOKUP(T29,'Arqueação Tanque'!$F$26:$G$35,2,0),IF(S29&lt;'Arqueação Tanque'!$E$37,VLOOKUP(T29,'Arqueação Tanque'!$F$37:$G$46,2,0)))))</f>
        <v>0</v>
      </c>
      <c r="W29" s="29">
        <f t="shared" si="9"/>
        <v>6.1580000000000004</v>
      </c>
      <c r="X29" s="29">
        <f t="shared" si="10"/>
        <v>0</v>
      </c>
      <c r="Y29" s="5">
        <v>68</v>
      </c>
      <c r="Z29" s="130"/>
      <c r="AA29" s="130"/>
      <c r="AB29" s="130"/>
      <c r="AC29" s="24">
        <f t="shared" si="11"/>
        <v>1.054</v>
      </c>
      <c r="AD29" s="5">
        <f t="shared" si="3"/>
        <v>32</v>
      </c>
      <c r="AE29" s="5">
        <f t="shared" si="3"/>
        <v>32</v>
      </c>
      <c r="AF29" s="5">
        <f t="shared" si="12"/>
        <v>32</v>
      </c>
      <c r="AG29" s="39">
        <f>1+2*'Arqueação Tanque'!$K$4*(AF29-Y29)+('Arqueação Tanque'!$K$4^2)*(AF29-Y29)</f>
        <v>0.99955359861616</v>
      </c>
      <c r="AH29" s="134"/>
      <c r="AI29" s="27">
        <v>0.5</v>
      </c>
      <c r="AJ29" s="27"/>
      <c r="AK29" s="27">
        <f t="shared" si="21"/>
        <v>2.8</v>
      </c>
      <c r="AL29" s="49">
        <f t="shared" si="13"/>
        <v>3</v>
      </c>
      <c r="AM29" s="48" t="str">
        <f t="shared" si="22"/>
        <v/>
      </c>
      <c r="AN29" s="48" t="str">
        <f t="shared" si="14"/>
        <v/>
      </c>
      <c r="AO29" s="27" t="e">
        <f>IF(AH29&lt;57,ROUND(IF(AB29="","",DGET('Banco de dados'!$D$3:$F$6293,$AO$4,'Densidade corrigida'!C50:D51)),3),"")</f>
        <v>#VALUE!</v>
      </c>
      <c r="AP29" s="27">
        <f>IF(AL29&lt;55,DGET('Banco de dados'!$G$3:$I$9744,$AP$4,FCV!C50:D51),DGET('Banco de dados'!$L$3:$N$499,$AP$4,FCV!B50:C51))</f>
        <v>0.99629999999999996</v>
      </c>
      <c r="AQ29" s="27">
        <f t="shared" si="15"/>
        <v>0</v>
      </c>
      <c r="AR29" s="135"/>
      <c r="AS29" s="34">
        <f t="shared" si="16"/>
        <v>0</v>
      </c>
      <c r="AT29" s="29">
        <f t="shared" si="17"/>
        <v>0</v>
      </c>
      <c r="AU29" s="158"/>
      <c r="AV29" s="159"/>
      <c r="AW29" s="159"/>
      <c r="AX29" s="159"/>
      <c r="AY29" s="159"/>
      <c r="AZ29" s="159"/>
      <c r="BA29" s="159"/>
    </row>
    <row r="30" spans="2:58" x14ac:dyDescent="0.25">
      <c r="B30" s="160"/>
      <c r="C30" s="154" t="str">
        <f t="shared" si="0"/>
        <v>00/01/1900</v>
      </c>
      <c r="D30" s="130"/>
      <c r="E30" s="22">
        <f t="shared" si="18"/>
        <v>0</v>
      </c>
      <c r="F30" s="22">
        <f t="shared" si="19"/>
        <v>0</v>
      </c>
      <c r="G30" s="132"/>
      <c r="H30" s="22">
        <f t="shared" si="4"/>
        <v>0</v>
      </c>
      <c r="I30" s="22">
        <f t="shared" si="5"/>
        <v>0</v>
      </c>
      <c r="J30" s="2">
        <f>VLOOKUP(E30,'Arqueação Tanque'!$B$4:$C$480,2,0)</f>
        <v>6.1580000000000004</v>
      </c>
      <c r="K30" s="2">
        <f>IF(E30&lt;'Arqueação Tanque'!$E$4,VLOOKUP(F30,'Arqueação Tanque'!$F$4:$G$13,2,0),IF(E30&lt;'Arqueação Tanque'!$E$15,VLOOKUP(F30,'Arqueação Tanque'!$F$15:$G$24,2,0),IF(E30&lt;'Arqueação Tanque'!$E$26,VLOOKUP(F30,'Arqueação Tanque'!$F$26:$G$35,2,0),IF(E30&lt;'Arqueação Tanque'!$E$37,VLOOKUP(F30,'Arqueação Tanque'!$F$37:$G$46,2,0)))))</f>
        <v>0</v>
      </c>
      <c r="L30" s="2">
        <f>VLOOKUP(H30,'Arqueação Tanque'!$B$4:$C$480,2,0)</f>
        <v>6.1580000000000004</v>
      </c>
      <c r="M30" s="2">
        <f>IF(H30&lt;'Arqueação Tanque'!$E$4,VLOOKUP(I30,'Arqueação Tanque'!$F$4:$G$13,2,0),IF(H30&lt;'Arqueação Tanque'!$E$15,VLOOKUP(I30,'Arqueação Tanque'!$F$15:$G$24,2,0),IF(H30&lt;'Arqueação Tanque'!$E$26,VLOOKUP(I30,'Arqueação Tanque'!$F$26:$G$35,2,0),IF(H30&lt;'Arqueação Tanque'!$E$37,VLOOKUP(I30,'Arqueação Tanque'!$F$37:$G$46,2,0)))))</f>
        <v>0</v>
      </c>
      <c r="N30" s="23">
        <f t="shared" si="20"/>
        <v>6.1580000000000004</v>
      </c>
      <c r="O30" s="23">
        <f t="shared" si="1"/>
        <v>6.1580000000000004</v>
      </c>
      <c r="P30" s="24">
        <f t="shared" si="6"/>
        <v>0</v>
      </c>
      <c r="Q30" s="29">
        <f t="shared" si="7"/>
        <v>6.1580000000000004</v>
      </c>
      <c r="R30" s="133"/>
      <c r="S30" s="29">
        <f t="shared" si="8"/>
        <v>0</v>
      </c>
      <c r="T30" s="22">
        <f t="shared" si="2"/>
        <v>0</v>
      </c>
      <c r="U30" s="29">
        <f>VLOOKUP(S30,'Arqueação Tanque'!$B$4:$C$480,2,0)</f>
        <v>6.1580000000000004</v>
      </c>
      <c r="V30" s="29">
        <f>IF(S30&lt;'Arqueação Tanque'!$E$4,VLOOKUP(T30,'Arqueação Tanque'!$F$4:$G$13,2,0),IF(S30&lt;'Arqueação Tanque'!$E$15,VLOOKUP(T30,'Arqueação Tanque'!$F$15:$G$24,2,0),IF(S30&lt;'Arqueação Tanque'!$E$26,VLOOKUP(T30,'Arqueação Tanque'!$F$26:$G$35,2,0),IF(S30&lt;'Arqueação Tanque'!$E$37,VLOOKUP(T30,'Arqueação Tanque'!$F$37:$G$46,2,0)))))</f>
        <v>0</v>
      </c>
      <c r="W30" s="29">
        <f t="shared" si="9"/>
        <v>6.1580000000000004</v>
      </c>
      <c r="X30" s="29">
        <f t="shared" si="10"/>
        <v>0</v>
      </c>
      <c r="Y30" s="5">
        <v>68</v>
      </c>
      <c r="Z30" s="130"/>
      <c r="AA30" s="130"/>
      <c r="AB30" s="130"/>
      <c r="AC30" s="24">
        <f t="shared" si="11"/>
        <v>1.054</v>
      </c>
      <c r="AD30" s="5">
        <f t="shared" si="3"/>
        <v>32</v>
      </c>
      <c r="AE30" s="5">
        <f t="shared" si="3"/>
        <v>32</v>
      </c>
      <c r="AF30" s="5">
        <f t="shared" si="12"/>
        <v>32</v>
      </c>
      <c r="AG30" s="39">
        <f>1+2*'Arqueação Tanque'!$K$4*(AF30-Y30)+('Arqueação Tanque'!$K$4^2)*(AF30-Y30)</f>
        <v>0.99955359861616</v>
      </c>
      <c r="AH30" s="134"/>
      <c r="AI30" s="5">
        <v>0.5</v>
      </c>
      <c r="AJ30" s="5"/>
      <c r="AK30" s="27">
        <f t="shared" si="21"/>
        <v>2.8</v>
      </c>
      <c r="AL30" s="49">
        <f t="shared" si="13"/>
        <v>3</v>
      </c>
      <c r="AM30" s="48" t="str">
        <f t="shared" si="22"/>
        <v/>
      </c>
      <c r="AN30" s="48" t="str">
        <f t="shared" si="14"/>
        <v/>
      </c>
      <c r="AO30" s="27" t="e">
        <f>IF(AH30&lt;57,ROUND(IF(AB30="","",DGET('Banco de dados'!$D$3:$F$6293,$AO$4,'Densidade corrigida'!C52:D53)),3),"")</f>
        <v>#VALUE!</v>
      </c>
      <c r="AP30" s="27">
        <f>IF(AL30&lt;55,DGET('Banco de dados'!$G$3:$I$9744,$AP$4,FCV!C52:D53),DGET('Banco de dados'!$L$3:$N$499,$AP$4,FCV!B52:C53))</f>
        <v>0.99439999999999995</v>
      </c>
      <c r="AQ30" s="27">
        <f t="shared" si="15"/>
        <v>0</v>
      </c>
      <c r="AR30" s="135"/>
      <c r="AS30" s="34">
        <f t="shared" si="16"/>
        <v>0</v>
      </c>
      <c r="AT30" s="29">
        <f t="shared" si="17"/>
        <v>0</v>
      </c>
      <c r="AU30" s="158"/>
      <c r="AV30" s="159"/>
      <c r="AW30" s="159"/>
      <c r="AX30" s="159"/>
      <c r="AY30" s="159"/>
      <c r="AZ30" s="159"/>
      <c r="BA30" s="159"/>
    </row>
    <row r="31" spans="2:58" x14ac:dyDescent="0.25">
      <c r="B31" s="160"/>
      <c r="C31" s="154" t="str">
        <f t="shared" si="0"/>
        <v>00/01/1900</v>
      </c>
      <c r="D31" s="130"/>
      <c r="E31" s="22">
        <f t="shared" si="18"/>
        <v>0</v>
      </c>
      <c r="F31" s="22">
        <f t="shared" si="19"/>
        <v>0</v>
      </c>
      <c r="G31" s="132"/>
      <c r="H31" s="22">
        <f t="shared" si="4"/>
        <v>0</v>
      </c>
      <c r="I31" s="22">
        <f t="shared" si="5"/>
        <v>0</v>
      </c>
      <c r="J31" s="2">
        <f>VLOOKUP(E31,'Arqueação Tanque'!$B$4:$C$480,2,0)</f>
        <v>6.1580000000000004</v>
      </c>
      <c r="K31" s="2">
        <f>IF(E31&lt;'Arqueação Tanque'!$E$4,VLOOKUP(F31,'Arqueação Tanque'!$F$4:$G$13,2,0),IF(E31&lt;'Arqueação Tanque'!$E$15,VLOOKUP(F31,'Arqueação Tanque'!$F$15:$G$24,2,0),IF(E31&lt;'Arqueação Tanque'!$E$26,VLOOKUP(F31,'Arqueação Tanque'!$F$26:$G$35,2,0),IF(E31&lt;'Arqueação Tanque'!$E$37,VLOOKUP(F31,'Arqueação Tanque'!$F$37:$G$46,2,0)))))</f>
        <v>0</v>
      </c>
      <c r="L31" s="2">
        <f>VLOOKUP(H31,'Arqueação Tanque'!$B$4:$C$480,2,0)</f>
        <v>6.1580000000000004</v>
      </c>
      <c r="M31" s="2">
        <f>IF(H31&lt;'Arqueação Tanque'!$E$4,VLOOKUP(I31,'Arqueação Tanque'!$F$4:$G$13,2,0),IF(H31&lt;'Arqueação Tanque'!$E$15,VLOOKUP(I31,'Arqueação Tanque'!$F$15:$G$24,2,0),IF(H31&lt;'Arqueação Tanque'!$E$26,VLOOKUP(I31,'Arqueação Tanque'!$F$26:$G$35,2,0),IF(H31&lt;'Arqueação Tanque'!$E$37,VLOOKUP(I31,'Arqueação Tanque'!$F$37:$G$46,2,0)))))</f>
        <v>0</v>
      </c>
      <c r="N31" s="23">
        <f t="shared" si="20"/>
        <v>6.1580000000000004</v>
      </c>
      <c r="O31" s="23">
        <f t="shared" si="1"/>
        <v>6.1580000000000004</v>
      </c>
      <c r="P31" s="24">
        <f t="shared" si="6"/>
        <v>0</v>
      </c>
      <c r="Q31" s="29">
        <f t="shared" si="7"/>
        <v>6.1580000000000004</v>
      </c>
      <c r="R31" s="133"/>
      <c r="S31" s="29">
        <f t="shared" si="8"/>
        <v>0</v>
      </c>
      <c r="T31" s="22">
        <f t="shared" si="2"/>
        <v>0</v>
      </c>
      <c r="U31" s="29">
        <f>VLOOKUP(S31,'Arqueação Tanque'!$B$4:$C$480,2,0)</f>
        <v>6.1580000000000004</v>
      </c>
      <c r="V31" s="29">
        <f>IF(S31&lt;'Arqueação Tanque'!$E$4,VLOOKUP(T31,'Arqueação Tanque'!$F$4:$G$13,2,0),IF(S31&lt;'Arqueação Tanque'!$E$15,VLOOKUP(T31,'Arqueação Tanque'!$F$15:$G$24,2,0),IF(S31&lt;'Arqueação Tanque'!$E$26,VLOOKUP(T31,'Arqueação Tanque'!$F$26:$G$35,2,0),IF(S31&lt;'Arqueação Tanque'!$E$37,VLOOKUP(T31,'Arqueação Tanque'!$F$37:$G$46,2,0)))))</f>
        <v>0</v>
      </c>
      <c r="W31" s="29">
        <f t="shared" si="9"/>
        <v>6.1580000000000004</v>
      </c>
      <c r="X31" s="29">
        <f t="shared" si="10"/>
        <v>0</v>
      </c>
      <c r="Y31" s="5">
        <v>68</v>
      </c>
      <c r="Z31" s="130"/>
      <c r="AA31" s="130"/>
      <c r="AB31" s="130"/>
      <c r="AC31" s="24">
        <f t="shared" si="11"/>
        <v>1.054</v>
      </c>
      <c r="AD31" s="5">
        <f t="shared" si="3"/>
        <v>32</v>
      </c>
      <c r="AE31" s="5">
        <f t="shared" si="3"/>
        <v>32</v>
      </c>
      <c r="AF31" s="5">
        <f t="shared" si="12"/>
        <v>32</v>
      </c>
      <c r="AG31" s="39">
        <f>1+2*'Arqueação Tanque'!$K$4*(AF31-Y31)+('Arqueação Tanque'!$K$4^2)*(AF31-Y31)</f>
        <v>0.99955359861616</v>
      </c>
      <c r="AH31" s="134"/>
      <c r="AI31" s="27">
        <v>0.5</v>
      </c>
      <c r="AJ31" s="27"/>
      <c r="AK31" s="27">
        <f t="shared" si="21"/>
        <v>2.8</v>
      </c>
      <c r="AL31" s="49">
        <f t="shared" si="13"/>
        <v>3</v>
      </c>
      <c r="AM31" s="48" t="str">
        <f t="shared" si="22"/>
        <v/>
      </c>
      <c r="AN31" s="48" t="str">
        <f t="shared" si="14"/>
        <v/>
      </c>
      <c r="AO31" s="27" t="e">
        <f>IF(AH31&lt;57,ROUND(IF(AB31="","",DGET('Banco de dados'!$D$3:$F$6293,$AO$4,'Densidade corrigida'!C54:D55)),3),"")</f>
        <v>#VALUE!</v>
      </c>
      <c r="AP31" s="27">
        <f>IF(AL31&lt;55,DGET('Banco de dados'!$G$3:$I$9744,$AP$4,FCV!C54:D55),DGET('Banco de dados'!$L$3:$N$499,$AP$4,FCV!B54:C55))</f>
        <v>0.99629999999999996</v>
      </c>
      <c r="AQ31" s="27">
        <f t="shared" si="15"/>
        <v>0</v>
      </c>
      <c r="AR31" s="135"/>
      <c r="AS31" s="34">
        <f t="shared" si="16"/>
        <v>0</v>
      </c>
      <c r="AT31" s="29">
        <f t="shared" si="17"/>
        <v>0</v>
      </c>
      <c r="AU31" s="158"/>
      <c r="AV31" s="159"/>
      <c r="AW31" s="159"/>
      <c r="AX31" s="159"/>
      <c r="AY31" s="159"/>
      <c r="AZ31" s="159"/>
      <c r="BA31" s="159"/>
    </row>
    <row r="32" spans="2:58" x14ac:dyDescent="0.25">
      <c r="B32" s="160"/>
      <c r="C32" s="154" t="str">
        <f t="shared" si="0"/>
        <v>00/01/1900</v>
      </c>
      <c r="D32" s="130"/>
      <c r="E32" s="22">
        <f t="shared" si="18"/>
        <v>0</v>
      </c>
      <c r="F32" s="22">
        <f t="shared" si="19"/>
        <v>0</v>
      </c>
      <c r="G32" s="132"/>
      <c r="H32" s="22">
        <f t="shared" si="4"/>
        <v>0</v>
      </c>
      <c r="I32" s="22">
        <f t="shared" si="5"/>
        <v>0</v>
      </c>
      <c r="J32" s="2">
        <f>VLOOKUP(E32,'Arqueação Tanque'!$B$4:$C$480,2,0)</f>
        <v>6.1580000000000004</v>
      </c>
      <c r="K32" s="2">
        <f>IF(E32&lt;'Arqueação Tanque'!$E$4,VLOOKUP(F32,'Arqueação Tanque'!$F$4:$G$13,2,0),IF(E32&lt;'Arqueação Tanque'!$E$15,VLOOKUP(F32,'Arqueação Tanque'!$F$15:$G$24,2,0),IF(E32&lt;'Arqueação Tanque'!$E$26,VLOOKUP(F32,'Arqueação Tanque'!$F$26:$G$35,2,0),IF(E32&lt;'Arqueação Tanque'!$E$37,VLOOKUP(F32,'Arqueação Tanque'!$F$37:$G$46,2,0)))))</f>
        <v>0</v>
      </c>
      <c r="L32" s="2">
        <f>VLOOKUP(H32,'Arqueação Tanque'!$B$4:$C$480,2,0)</f>
        <v>6.1580000000000004</v>
      </c>
      <c r="M32" s="2">
        <f>IF(H32&lt;'Arqueação Tanque'!$E$4,VLOOKUP(I32,'Arqueação Tanque'!$F$4:$G$13,2,0),IF(H32&lt;'Arqueação Tanque'!$E$15,VLOOKUP(I32,'Arqueação Tanque'!$F$15:$G$24,2,0),IF(H32&lt;'Arqueação Tanque'!$E$26,VLOOKUP(I32,'Arqueação Tanque'!$F$26:$G$35,2,0),IF(H32&lt;'Arqueação Tanque'!$E$37,VLOOKUP(I32,'Arqueação Tanque'!$F$37:$G$46,2,0)))))</f>
        <v>0</v>
      </c>
      <c r="N32" s="23">
        <f t="shared" si="20"/>
        <v>6.1580000000000004</v>
      </c>
      <c r="O32" s="23">
        <f t="shared" si="1"/>
        <v>6.1580000000000004</v>
      </c>
      <c r="P32" s="24">
        <f t="shared" si="6"/>
        <v>0</v>
      </c>
      <c r="Q32" s="29">
        <f t="shared" si="7"/>
        <v>6.1580000000000004</v>
      </c>
      <c r="R32" s="133"/>
      <c r="S32" s="29">
        <f t="shared" si="8"/>
        <v>0</v>
      </c>
      <c r="T32" s="22">
        <f t="shared" si="2"/>
        <v>0</v>
      </c>
      <c r="U32" s="29">
        <f>VLOOKUP(S32,'Arqueação Tanque'!$B$4:$C$480,2,0)</f>
        <v>6.1580000000000004</v>
      </c>
      <c r="V32" s="29">
        <f>IF(S32&lt;'Arqueação Tanque'!$E$4,VLOOKUP(T32,'Arqueação Tanque'!$F$4:$G$13,2,0),IF(S32&lt;'Arqueação Tanque'!$E$15,VLOOKUP(T32,'Arqueação Tanque'!$F$15:$G$24,2,0),IF(S32&lt;'Arqueação Tanque'!$E$26,VLOOKUP(T32,'Arqueação Tanque'!$F$26:$G$35,2,0),IF(S32&lt;'Arqueação Tanque'!$E$37,VLOOKUP(T32,'Arqueação Tanque'!$F$37:$G$46,2,0)))))</f>
        <v>0</v>
      </c>
      <c r="W32" s="29">
        <f t="shared" si="9"/>
        <v>6.1580000000000004</v>
      </c>
      <c r="X32" s="29">
        <f t="shared" si="10"/>
        <v>0</v>
      </c>
      <c r="Y32" s="5">
        <v>68</v>
      </c>
      <c r="Z32" s="130"/>
      <c r="AA32" s="130"/>
      <c r="AB32" s="130"/>
      <c r="AC32" s="24">
        <f t="shared" si="11"/>
        <v>1.054</v>
      </c>
      <c r="AD32" s="5">
        <f t="shared" si="3"/>
        <v>32</v>
      </c>
      <c r="AE32" s="5">
        <f t="shared" si="3"/>
        <v>32</v>
      </c>
      <c r="AF32" s="5">
        <f t="shared" si="12"/>
        <v>32</v>
      </c>
      <c r="AG32" s="39">
        <f>1+2*'Arqueação Tanque'!$K$4*(AF32-Y32)+('Arqueação Tanque'!$K$4^2)*(AF32-Y32)</f>
        <v>0.99955359861616</v>
      </c>
      <c r="AH32" s="134"/>
      <c r="AI32" s="5">
        <v>0.5</v>
      </c>
      <c r="AJ32" s="5"/>
      <c r="AK32" s="27">
        <f t="shared" si="21"/>
        <v>2.8</v>
      </c>
      <c r="AL32" s="49">
        <f t="shared" si="13"/>
        <v>3</v>
      </c>
      <c r="AM32" s="48" t="str">
        <f t="shared" si="22"/>
        <v/>
      </c>
      <c r="AN32" s="48" t="str">
        <f t="shared" si="14"/>
        <v/>
      </c>
      <c r="AO32" s="27" t="e">
        <f>IF(AH32&lt;57,ROUND(IF(AB32="","",DGET('Banco de dados'!$D$3:$F$6293,$AO$4,'Densidade corrigida'!C56:D57)),3),"")</f>
        <v>#VALUE!</v>
      </c>
      <c r="AP32" s="27">
        <f>IF(AL32&lt;55,DGET('Banco de dados'!$G$3:$I$9744,$AP$4,FCV!C56:D57),DGET('Banco de dados'!$L$3:$N$499,$AP$4,FCV!B56:C57))</f>
        <v>0.99629999999999996</v>
      </c>
      <c r="AQ32" s="27">
        <f t="shared" si="15"/>
        <v>0</v>
      </c>
      <c r="AR32" s="135"/>
      <c r="AS32" s="34">
        <f t="shared" si="16"/>
        <v>0</v>
      </c>
      <c r="AT32" s="29">
        <f t="shared" si="17"/>
        <v>0</v>
      </c>
      <c r="AU32" s="158"/>
      <c r="AV32" s="159"/>
      <c r="AW32" s="159"/>
      <c r="AX32" s="159"/>
      <c r="AY32" s="159"/>
      <c r="AZ32" s="159"/>
      <c r="BA32" s="159"/>
    </row>
    <row r="33" spans="2:53" x14ac:dyDescent="0.25">
      <c r="B33" s="160"/>
      <c r="C33" s="154" t="str">
        <f t="shared" si="0"/>
        <v>00/01/1900</v>
      </c>
      <c r="D33" s="130"/>
      <c r="E33" s="22">
        <f t="shared" si="18"/>
        <v>0</v>
      </c>
      <c r="F33" s="22">
        <f t="shared" si="19"/>
        <v>0</v>
      </c>
      <c r="G33" s="132"/>
      <c r="H33" s="22">
        <f t="shared" si="4"/>
        <v>0</v>
      </c>
      <c r="I33" s="22">
        <f t="shared" si="5"/>
        <v>0</v>
      </c>
      <c r="J33" s="2">
        <f>VLOOKUP(E33,'Arqueação Tanque'!$B$4:$C$480,2,0)</f>
        <v>6.1580000000000004</v>
      </c>
      <c r="K33" s="2">
        <f>IF(E33&lt;'Arqueação Tanque'!$E$4,VLOOKUP(F33,'Arqueação Tanque'!$F$4:$G$13,2,0),IF(E33&lt;'Arqueação Tanque'!$E$15,VLOOKUP(F33,'Arqueação Tanque'!$F$15:$G$24,2,0),IF(E33&lt;'Arqueação Tanque'!$E$26,VLOOKUP(F33,'Arqueação Tanque'!$F$26:$G$35,2,0),IF(E33&lt;'Arqueação Tanque'!$E$37,VLOOKUP(F33,'Arqueação Tanque'!$F$37:$G$46,2,0)))))</f>
        <v>0</v>
      </c>
      <c r="L33" s="2">
        <f>VLOOKUP(H33,'Arqueação Tanque'!$B$4:$C$480,2,0)</f>
        <v>6.1580000000000004</v>
      </c>
      <c r="M33" s="2">
        <f>IF(H33&lt;'Arqueação Tanque'!$E$4,VLOOKUP(I33,'Arqueação Tanque'!$F$4:$G$13,2,0),IF(H33&lt;'Arqueação Tanque'!$E$15,VLOOKUP(I33,'Arqueação Tanque'!$F$15:$G$24,2,0),IF(H33&lt;'Arqueação Tanque'!$E$26,VLOOKUP(I33,'Arqueação Tanque'!$F$26:$G$35,2,0),IF(H33&lt;'Arqueação Tanque'!$E$37,VLOOKUP(I33,'Arqueação Tanque'!$F$37:$G$46,2,0)))))</f>
        <v>0</v>
      </c>
      <c r="N33" s="23">
        <f t="shared" si="20"/>
        <v>6.1580000000000004</v>
      </c>
      <c r="O33" s="23">
        <f t="shared" si="1"/>
        <v>6.1580000000000004</v>
      </c>
      <c r="P33" s="24">
        <f t="shared" si="6"/>
        <v>0</v>
      </c>
      <c r="Q33" s="29">
        <f t="shared" si="7"/>
        <v>6.1580000000000004</v>
      </c>
      <c r="R33" s="133"/>
      <c r="S33" s="29">
        <f t="shared" si="8"/>
        <v>0</v>
      </c>
      <c r="T33" s="22">
        <f t="shared" si="2"/>
        <v>0</v>
      </c>
      <c r="U33" s="29">
        <f>VLOOKUP(S33,'Arqueação Tanque'!$B$4:$C$480,2,0)</f>
        <v>6.1580000000000004</v>
      </c>
      <c r="V33" s="29">
        <f>IF(S33&lt;'Arqueação Tanque'!$E$4,VLOOKUP(T33,'Arqueação Tanque'!$F$4:$G$13,2,0),IF(S33&lt;'Arqueação Tanque'!$E$15,VLOOKUP(T33,'Arqueação Tanque'!$F$15:$G$24,2,0),IF(S33&lt;'Arqueação Tanque'!$E$26,VLOOKUP(T33,'Arqueação Tanque'!$F$26:$G$35,2,0),IF(S33&lt;'Arqueação Tanque'!$E$37,VLOOKUP(T33,'Arqueação Tanque'!$F$37:$G$46,2,0)))))</f>
        <v>0</v>
      </c>
      <c r="W33" s="29">
        <f t="shared" si="9"/>
        <v>6.1580000000000004</v>
      </c>
      <c r="X33" s="29">
        <f t="shared" si="10"/>
        <v>0</v>
      </c>
      <c r="Y33" s="5">
        <v>68</v>
      </c>
      <c r="Z33" s="130"/>
      <c r="AA33" s="130"/>
      <c r="AB33" s="130"/>
      <c r="AC33" s="24">
        <f t="shared" si="11"/>
        <v>1.054</v>
      </c>
      <c r="AD33" s="5">
        <f t="shared" si="3"/>
        <v>32</v>
      </c>
      <c r="AE33" s="5">
        <f t="shared" si="3"/>
        <v>32</v>
      </c>
      <c r="AF33" s="5">
        <f t="shared" si="12"/>
        <v>32</v>
      </c>
      <c r="AG33" s="39">
        <f>1+2*'Arqueação Tanque'!$K$4*(AF33-Y33)+('Arqueação Tanque'!$K$4^2)*(AF33-Y33)</f>
        <v>0.99955359861616</v>
      </c>
      <c r="AH33" s="134"/>
      <c r="AI33" s="27">
        <v>0.5</v>
      </c>
      <c r="AJ33" s="27"/>
      <c r="AK33" s="27">
        <f t="shared" si="21"/>
        <v>2.8</v>
      </c>
      <c r="AL33" s="49">
        <f t="shared" si="13"/>
        <v>3</v>
      </c>
      <c r="AM33" s="48" t="str">
        <f t="shared" si="22"/>
        <v/>
      </c>
      <c r="AN33" s="48" t="str">
        <f t="shared" si="14"/>
        <v/>
      </c>
      <c r="AO33" s="27" t="e">
        <f>IF(AH33&lt;57,ROUND(IF(AB33="","",DGET('Banco de dados'!$D$3:$F$6293,$AO$4,'Densidade corrigida'!C58:D59)),3),"")</f>
        <v>#VALUE!</v>
      </c>
      <c r="AP33" s="27">
        <f>IF(AL33&lt;55,DGET('Banco de dados'!$G$3:$I$9744,$AP$4,FCV!C58:D59),DGET('Banco de dados'!$L$3:$N$499,$AP$4,FCV!B58:C59))</f>
        <v>0.99590000000000001</v>
      </c>
      <c r="AQ33" s="27">
        <f t="shared" si="15"/>
        <v>0</v>
      </c>
      <c r="AR33" s="135"/>
      <c r="AS33" s="34">
        <f t="shared" si="16"/>
        <v>0</v>
      </c>
      <c r="AT33" s="29">
        <f t="shared" si="17"/>
        <v>0</v>
      </c>
      <c r="AU33" s="158"/>
      <c r="AV33" s="159"/>
      <c r="AW33" s="159"/>
      <c r="AX33" s="159"/>
      <c r="AY33" s="159"/>
      <c r="AZ33" s="159"/>
      <c r="BA33" s="159"/>
    </row>
    <row r="34" spans="2:53" x14ac:dyDescent="0.25">
      <c r="B34" s="160"/>
      <c r="C34" s="154" t="str">
        <f t="shared" si="0"/>
        <v>00/01/1900</v>
      </c>
      <c r="D34" s="130"/>
      <c r="E34" s="22">
        <f t="shared" si="18"/>
        <v>0</v>
      </c>
      <c r="F34" s="22">
        <f t="shared" si="19"/>
        <v>0</v>
      </c>
      <c r="G34" s="132"/>
      <c r="H34" s="22">
        <f t="shared" si="4"/>
        <v>0</v>
      </c>
      <c r="I34" s="22">
        <f t="shared" si="5"/>
        <v>0</v>
      </c>
      <c r="J34" s="2">
        <f>VLOOKUP(E34,'Arqueação Tanque'!$B$4:$C$480,2,0)</f>
        <v>6.1580000000000004</v>
      </c>
      <c r="K34" s="2">
        <f>IF(E34&lt;'Arqueação Tanque'!$E$4,VLOOKUP(F34,'Arqueação Tanque'!$F$4:$G$13,2,0),IF(E34&lt;'Arqueação Tanque'!$E$15,VLOOKUP(F34,'Arqueação Tanque'!$F$15:$G$24,2,0),IF(E34&lt;'Arqueação Tanque'!$E$26,VLOOKUP(F34,'Arqueação Tanque'!$F$26:$G$35,2,0),IF(E34&lt;'Arqueação Tanque'!$E$37,VLOOKUP(F34,'Arqueação Tanque'!$F$37:$G$46,2,0)))))</f>
        <v>0</v>
      </c>
      <c r="L34" s="2">
        <f>VLOOKUP(H34,'Arqueação Tanque'!$B$4:$C$480,2,0)</f>
        <v>6.1580000000000004</v>
      </c>
      <c r="M34" s="2">
        <f>IF(H34&lt;'Arqueação Tanque'!$E$4,VLOOKUP(I34,'Arqueação Tanque'!$F$4:$G$13,2,0),IF(H34&lt;'Arqueação Tanque'!$E$15,VLOOKUP(I34,'Arqueação Tanque'!$F$15:$G$24,2,0),IF(H34&lt;'Arqueação Tanque'!$E$26,VLOOKUP(I34,'Arqueação Tanque'!$F$26:$G$35,2,0),IF(H34&lt;'Arqueação Tanque'!$E$37,VLOOKUP(I34,'Arqueação Tanque'!$F$37:$G$46,2,0)))))</f>
        <v>0</v>
      </c>
      <c r="N34" s="23">
        <f t="shared" si="20"/>
        <v>6.1580000000000004</v>
      </c>
      <c r="O34" s="23">
        <f t="shared" si="1"/>
        <v>6.1580000000000004</v>
      </c>
      <c r="P34" s="24">
        <f t="shared" si="6"/>
        <v>0</v>
      </c>
      <c r="Q34" s="29">
        <f t="shared" si="7"/>
        <v>6.1580000000000004</v>
      </c>
      <c r="R34" s="133"/>
      <c r="S34" s="29">
        <f t="shared" si="8"/>
        <v>0</v>
      </c>
      <c r="T34" s="22">
        <f t="shared" si="2"/>
        <v>0</v>
      </c>
      <c r="U34" s="29">
        <f>VLOOKUP(S34,'Arqueação Tanque'!$B$4:$C$480,2,0)</f>
        <v>6.1580000000000004</v>
      </c>
      <c r="V34" s="29">
        <f>IF(S34&lt;'Arqueação Tanque'!$E$4,VLOOKUP(T34,'Arqueação Tanque'!$F$4:$G$13,2,0),IF(S34&lt;'Arqueação Tanque'!$E$15,VLOOKUP(T34,'Arqueação Tanque'!$F$15:$G$24,2,0),IF(S34&lt;'Arqueação Tanque'!$E$26,VLOOKUP(T34,'Arqueação Tanque'!$F$26:$G$35,2,0),IF(S34&lt;'Arqueação Tanque'!$E$37,VLOOKUP(T34,'Arqueação Tanque'!$F$37:$G$46,2,0)))))</f>
        <v>0</v>
      </c>
      <c r="W34" s="29">
        <f t="shared" si="9"/>
        <v>6.1580000000000004</v>
      </c>
      <c r="X34" s="29">
        <f t="shared" si="10"/>
        <v>0</v>
      </c>
      <c r="Y34" s="5">
        <v>68</v>
      </c>
      <c r="Z34" s="130"/>
      <c r="AA34" s="130"/>
      <c r="AB34" s="130"/>
      <c r="AC34" s="24">
        <f t="shared" si="11"/>
        <v>1.054</v>
      </c>
      <c r="AD34" s="5">
        <f t="shared" si="3"/>
        <v>32</v>
      </c>
      <c r="AE34" s="5">
        <f t="shared" si="3"/>
        <v>32</v>
      </c>
      <c r="AF34" s="5">
        <f t="shared" si="12"/>
        <v>32</v>
      </c>
      <c r="AG34" s="39">
        <f>1+2*'Arqueação Tanque'!$K$4*(AF34-Y34)+('Arqueação Tanque'!$K$4^2)*(AF34-Y34)</f>
        <v>0.99955359861616</v>
      </c>
      <c r="AH34" s="134"/>
      <c r="AI34" s="5">
        <v>0.5</v>
      </c>
      <c r="AJ34" s="5"/>
      <c r="AK34" s="27">
        <f t="shared" si="21"/>
        <v>2.8</v>
      </c>
      <c r="AL34" s="49">
        <f t="shared" si="13"/>
        <v>3</v>
      </c>
      <c r="AM34" s="48" t="str">
        <f t="shared" si="22"/>
        <v/>
      </c>
      <c r="AN34" s="48" t="str">
        <f t="shared" si="14"/>
        <v/>
      </c>
      <c r="AO34" s="27" t="e">
        <f>IF(AH34&lt;57,ROUND(IF(AB34="","",DGET('Banco de dados'!$D$3:$F$6293,$AO$4,'Densidade corrigida'!C60:D61)),3),"")</f>
        <v>#VALUE!</v>
      </c>
      <c r="AP34" s="27">
        <f>IF(AL34&lt;55,DGET('Banco de dados'!$G$3:$I$9744,$AP$4,FCV!C60:D61),DGET('Banco de dados'!$L$3:$N$499,$AP$4,FCV!B60:C61))</f>
        <v>0.99590000000000001</v>
      </c>
      <c r="AQ34" s="27">
        <f t="shared" si="15"/>
        <v>0</v>
      </c>
      <c r="AR34" s="135"/>
      <c r="AS34" s="34">
        <f t="shared" si="16"/>
        <v>0</v>
      </c>
      <c r="AT34" s="29">
        <f t="shared" si="17"/>
        <v>0</v>
      </c>
      <c r="AU34" s="158"/>
      <c r="AV34" s="159"/>
      <c r="AW34" s="159"/>
      <c r="AX34" s="159"/>
      <c r="AY34" s="159"/>
      <c r="AZ34" s="159"/>
      <c r="BA34" s="159"/>
    </row>
    <row r="35" spans="2:53" x14ac:dyDescent="0.25">
      <c r="B35" s="160"/>
      <c r="C35" s="154" t="str">
        <f t="shared" si="0"/>
        <v>00/01/1900</v>
      </c>
      <c r="D35" s="130"/>
      <c r="E35" s="22">
        <f t="shared" si="18"/>
        <v>0</v>
      </c>
      <c r="F35" s="22">
        <f t="shared" si="19"/>
        <v>0</v>
      </c>
      <c r="G35" s="132"/>
      <c r="H35" s="22">
        <f t="shared" si="4"/>
        <v>0</v>
      </c>
      <c r="I35" s="22">
        <f t="shared" si="5"/>
        <v>0</v>
      </c>
      <c r="J35" s="2">
        <f>VLOOKUP(E35,'Arqueação Tanque'!$B$4:$C$480,2,0)</f>
        <v>6.1580000000000004</v>
      </c>
      <c r="K35" s="2">
        <f>IF(E35&lt;'Arqueação Tanque'!$E$4,VLOOKUP(F35,'Arqueação Tanque'!$F$4:$G$13,2,0),IF(E35&lt;'Arqueação Tanque'!$E$15,VLOOKUP(F35,'Arqueação Tanque'!$F$15:$G$24,2,0),IF(E35&lt;'Arqueação Tanque'!$E$26,VLOOKUP(F35,'Arqueação Tanque'!$F$26:$G$35,2,0),IF(E35&lt;'Arqueação Tanque'!$E$37,VLOOKUP(F35,'Arqueação Tanque'!$F$37:$G$46,2,0)))))</f>
        <v>0</v>
      </c>
      <c r="L35" s="2">
        <f>VLOOKUP(H35,'Arqueação Tanque'!$B$4:$C$480,2,0)</f>
        <v>6.1580000000000004</v>
      </c>
      <c r="M35" s="2">
        <f>IF(H35&lt;'Arqueação Tanque'!$E$4,VLOOKUP(I35,'Arqueação Tanque'!$F$4:$G$13,2,0),IF(H35&lt;'Arqueação Tanque'!$E$15,VLOOKUP(I35,'Arqueação Tanque'!$F$15:$G$24,2,0),IF(H35&lt;'Arqueação Tanque'!$E$26,VLOOKUP(I35,'Arqueação Tanque'!$F$26:$G$35,2,0),IF(H35&lt;'Arqueação Tanque'!$E$37,VLOOKUP(I35,'Arqueação Tanque'!$F$37:$G$46,2,0)))))</f>
        <v>0</v>
      </c>
      <c r="N35" s="23">
        <f t="shared" si="20"/>
        <v>6.1580000000000004</v>
      </c>
      <c r="O35" s="23">
        <f t="shared" si="1"/>
        <v>6.1580000000000004</v>
      </c>
      <c r="P35" s="24">
        <f t="shared" si="6"/>
        <v>0</v>
      </c>
      <c r="Q35" s="29">
        <f t="shared" si="7"/>
        <v>6.1580000000000004</v>
      </c>
      <c r="R35" s="133"/>
      <c r="S35" s="29">
        <f t="shared" si="8"/>
        <v>0</v>
      </c>
      <c r="T35" s="22">
        <f t="shared" si="2"/>
        <v>0</v>
      </c>
      <c r="U35" s="29">
        <f>VLOOKUP(S35,'Arqueação Tanque'!$B$4:$C$480,2,0)</f>
        <v>6.1580000000000004</v>
      </c>
      <c r="V35" s="29">
        <f>IF(S35&lt;'Arqueação Tanque'!$E$4,VLOOKUP(T35,'Arqueação Tanque'!$F$4:$G$13,2,0),IF(S35&lt;'Arqueação Tanque'!$E$15,VLOOKUP(T35,'Arqueação Tanque'!$F$15:$G$24,2,0),IF(S35&lt;'Arqueação Tanque'!$E$26,VLOOKUP(T35,'Arqueação Tanque'!$F$26:$G$35,2,0),IF(S35&lt;'Arqueação Tanque'!$E$37,VLOOKUP(T35,'Arqueação Tanque'!$F$37:$G$46,2,0)))))</f>
        <v>0</v>
      </c>
      <c r="W35" s="29">
        <f t="shared" si="9"/>
        <v>6.1580000000000004</v>
      </c>
      <c r="X35" s="29">
        <f t="shared" si="10"/>
        <v>0</v>
      </c>
      <c r="Y35" s="5">
        <v>68</v>
      </c>
      <c r="Z35" s="130"/>
      <c r="AA35" s="130"/>
      <c r="AB35" s="130"/>
      <c r="AC35" s="24">
        <f t="shared" si="11"/>
        <v>1.054</v>
      </c>
      <c r="AD35" s="5">
        <f t="shared" si="3"/>
        <v>32</v>
      </c>
      <c r="AE35" s="5">
        <f t="shared" si="3"/>
        <v>32</v>
      </c>
      <c r="AF35" s="5">
        <f t="shared" si="12"/>
        <v>32</v>
      </c>
      <c r="AG35" s="39">
        <f>1+2*'Arqueação Tanque'!$K$4*(AF35-Y35)+('Arqueação Tanque'!$K$4^2)*(AF35-Y35)</f>
        <v>0.99955359861616</v>
      </c>
      <c r="AH35" s="134"/>
      <c r="AI35" s="27">
        <v>0.5</v>
      </c>
      <c r="AJ35" s="27"/>
      <c r="AK35" s="27">
        <f t="shared" si="21"/>
        <v>2.8</v>
      </c>
      <c r="AL35" s="49">
        <f t="shared" si="13"/>
        <v>3</v>
      </c>
      <c r="AM35" s="48" t="str">
        <f t="shared" si="22"/>
        <v/>
      </c>
      <c r="AN35" s="48" t="str">
        <f t="shared" si="14"/>
        <v/>
      </c>
      <c r="AO35" s="27" t="e">
        <f>IF(AH35&lt;57,ROUND(IF(AB35="","",DGET('Banco de dados'!$D$3:$F$6293,$AO$4,'Densidade corrigida'!C62:D63)),3),"")</f>
        <v>#VALUE!</v>
      </c>
      <c r="AP35" s="27">
        <f>IF(AL35&lt;55,DGET('Banco de dados'!$G$3:$I$9744,$AP$4,FCV!C62:D63),DGET('Banco de dados'!$L$3:$N$499,$AP$4,FCV!B62:C63))</f>
        <v>0.99629999999999996</v>
      </c>
      <c r="AQ35" s="27">
        <f t="shared" si="15"/>
        <v>0</v>
      </c>
      <c r="AR35" s="135"/>
      <c r="AS35" s="34">
        <f t="shared" si="16"/>
        <v>0</v>
      </c>
      <c r="AT35" s="29">
        <f t="shared" si="17"/>
        <v>0</v>
      </c>
      <c r="AU35" s="158"/>
      <c r="AV35" s="159"/>
      <c r="AW35" s="159"/>
      <c r="AX35" s="159"/>
      <c r="AY35" s="159"/>
      <c r="AZ35" s="159"/>
      <c r="BA35" s="159"/>
    </row>
    <row r="36" spans="2:53" x14ac:dyDescent="0.25">
      <c r="B36" s="160"/>
      <c r="C36" s="154" t="str">
        <f t="shared" si="0"/>
        <v>00/01/1900</v>
      </c>
      <c r="D36" s="130"/>
      <c r="E36" s="22">
        <f t="shared" si="18"/>
        <v>0</v>
      </c>
      <c r="F36" s="22">
        <f t="shared" si="19"/>
        <v>0</v>
      </c>
      <c r="G36" s="132"/>
      <c r="H36" s="22">
        <f t="shared" si="4"/>
        <v>0</v>
      </c>
      <c r="I36" s="22">
        <f t="shared" si="5"/>
        <v>0</v>
      </c>
      <c r="J36" s="2">
        <f>VLOOKUP(E36,'Arqueação Tanque'!$B$4:$C$480,2,0)</f>
        <v>6.1580000000000004</v>
      </c>
      <c r="K36" s="2">
        <f>IF(E36&lt;'Arqueação Tanque'!$E$4,VLOOKUP(F36,'Arqueação Tanque'!$F$4:$G$13,2,0),IF(E36&lt;'Arqueação Tanque'!$E$15,VLOOKUP(F36,'Arqueação Tanque'!$F$15:$G$24,2,0),IF(E36&lt;'Arqueação Tanque'!$E$26,VLOOKUP(F36,'Arqueação Tanque'!$F$26:$G$35,2,0),IF(E36&lt;'Arqueação Tanque'!$E$37,VLOOKUP(F36,'Arqueação Tanque'!$F$37:$G$46,2,0)))))</f>
        <v>0</v>
      </c>
      <c r="L36" s="2">
        <f>VLOOKUP(H36,'Arqueação Tanque'!$B$4:$C$480,2,0)</f>
        <v>6.1580000000000004</v>
      </c>
      <c r="M36" s="2">
        <f>IF(H36&lt;'Arqueação Tanque'!$E$4,VLOOKUP(I36,'Arqueação Tanque'!$F$4:$G$13,2,0),IF(H36&lt;'Arqueação Tanque'!$E$15,VLOOKUP(I36,'Arqueação Tanque'!$F$15:$G$24,2,0),IF(H36&lt;'Arqueação Tanque'!$E$26,VLOOKUP(I36,'Arqueação Tanque'!$F$26:$G$35,2,0),IF(H36&lt;'Arqueação Tanque'!$E$37,VLOOKUP(I36,'Arqueação Tanque'!$F$37:$G$46,2,0)))))</f>
        <v>0</v>
      </c>
      <c r="N36" s="23">
        <f>J36+K36</f>
        <v>6.1580000000000004</v>
      </c>
      <c r="O36" s="23">
        <f>L36+M36</f>
        <v>6.1580000000000004</v>
      </c>
      <c r="P36" s="24">
        <f>N36-O36</f>
        <v>0</v>
      </c>
      <c r="Q36" s="29">
        <f>(N36-P36)</f>
        <v>6.1580000000000004</v>
      </c>
      <c r="R36" s="133"/>
      <c r="S36" s="29">
        <f t="shared" si="8"/>
        <v>0</v>
      </c>
      <c r="T36" s="22">
        <f t="shared" si="2"/>
        <v>0</v>
      </c>
      <c r="U36" s="29">
        <f>VLOOKUP(S36,'Arqueação Tanque'!$B$4:$C$480,2,0)</f>
        <v>6.1580000000000004</v>
      </c>
      <c r="V36" s="29">
        <f>IF(S36&lt;'Arqueação Tanque'!$E$4,VLOOKUP(T36,'Arqueação Tanque'!$F$4:$G$13,2,0),IF(S36&lt;'Arqueação Tanque'!$E$15,VLOOKUP(T36,'Arqueação Tanque'!$F$15:$G$24,2,0),IF(S36&lt;'Arqueação Tanque'!$E$26,VLOOKUP(T36,'Arqueação Tanque'!$F$26:$G$35,2,0),IF(S36&lt;'Arqueação Tanque'!$E$37,VLOOKUP(T36,'Arqueação Tanque'!$F$37:$G$46,2,0)))))</f>
        <v>0</v>
      </c>
      <c r="W36" s="29">
        <f>U36+V36</f>
        <v>6.1580000000000004</v>
      </c>
      <c r="X36" s="29">
        <f>(Q36-W36)*AG36</f>
        <v>0</v>
      </c>
      <c r="Y36" s="5">
        <v>69</v>
      </c>
      <c r="Z36" s="130"/>
      <c r="AA36" s="130"/>
      <c r="AB36" s="130"/>
      <c r="AC36" s="24">
        <f>IF(AK36&lt;&gt;"",ROUND(141.5/(AK36+131.5),3),"")</f>
        <v>1.054</v>
      </c>
      <c r="AD36" s="5">
        <f>1.8*Z36+32</f>
        <v>32</v>
      </c>
      <c r="AE36" s="5">
        <f>1.8*AA36+32</f>
        <v>32</v>
      </c>
      <c r="AF36" s="5">
        <f>((7*AD36)+AE36)/8</f>
        <v>32</v>
      </c>
      <c r="AG36" s="39">
        <f>1+2*'Arqueação Tanque'!$K$4*(AF36-Y36)+('Arqueação Tanque'!$K$4^2)*(AF36-Y36)</f>
        <v>0.99954119857772006</v>
      </c>
      <c r="AH36" s="134"/>
      <c r="AI36" s="27">
        <v>1.5</v>
      </c>
      <c r="AJ36" s="27"/>
      <c r="AK36" s="27">
        <f>AH36+(60-(AB36*1.8+32))/10</f>
        <v>2.8</v>
      </c>
      <c r="AL36" s="49">
        <f>ROUND(AK36,)</f>
        <v>3</v>
      </c>
      <c r="AM36" s="48" t="str">
        <f t="shared" si="22"/>
        <v/>
      </c>
      <c r="AN36" s="48" t="str">
        <f t="shared" si="14"/>
        <v/>
      </c>
      <c r="AO36" s="27" t="e">
        <f>IF(AH36&lt;57,ROUND(IF(AB36="","",DGET('Banco de dados'!$D$3:$F$6293,$AO$4,'Densidade corrigida'!C63:D64)),3),"")</f>
        <v>#VALUE!</v>
      </c>
      <c r="AP36" s="27">
        <f>IF(AL36&lt;55,DGET('Banco de dados'!$G$3:$I$9744,$AP$4,FCV!C64:D65),DGET('Banco de dados'!$L$3:$N$499,$AP$4,FCV!C64:D65))</f>
        <v>0.99629999999999996</v>
      </c>
      <c r="AQ36" s="27">
        <f>X36*AP36</f>
        <v>0</v>
      </c>
      <c r="AR36" s="135"/>
      <c r="AS36" s="34">
        <f>AQ36*(AR36)</f>
        <v>0</v>
      </c>
      <c r="AT36" s="29">
        <f>AQ36-AS36</f>
        <v>0</v>
      </c>
      <c r="AU36" s="158"/>
      <c r="AV36" s="159"/>
      <c r="AW36" s="159"/>
      <c r="AX36" s="159"/>
      <c r="AY36" s="159"/>
      <c r="AZ36" s="159"/>
      <c r="BA36" s="159"/>
    </row>
    <row r="39" spans="2:53" hidden="1" x14ac:dyDescent="0.25"/>
  </sheetData>
  <sheetProtection algorithmName="SHA-512" hashValue="DVujwP7rLUZOlgbO5F/3bI+0zslY58oYDObH0Z1C56puWFAnZPG8Vue+kLAq5ZxLMBdRm3x19adTz9G911iVXg==" saltValue="dZuPReQarGK6LWpGNQaI6A==" spinCount="100000" sheet="1" objects="1" scenarios="1"/>
  <mergeCells count="3">
    <mergeCell ref="B3:AU3"/>
    <mergeCell ref="AV3:AX3"/>
    <mergeCell ref="AY3:BA3"/>
  </mergeCells>
  <conditionalFormatting sqref="J4:M4">
    <cfRule type="cellIs" dxfId="0" priority="5" operator="equal">
      <formula>"SIM"</formula>
    </cfRule>
  </conditionalFormatting>
  <dataValidations disablePrompts="1" count="1">
    <dataValidation type="list" showInputMessage="1" showErrorMessage="1" sqref="J4:M4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5"/>
  <dimension ref="A2:I34"/>
  <sheetViews>
    <sheetView view="pageBreakPreview" topLeftCell="A10" zoomScale="120" zoomScaleNormal="100" zoomScaleSheetLayoutView="120" workbookViewId="0">
      <selection activeCell="H34" sqref="H34"/>
    </sheetView>
  </sheetViews>
  <sheetFormatPr defaultRowHeight="15" x14ac:dyDescent="0.25"/>
  <cols>
    <col min="1" max="1" width="15.85546875" bestFit="1" customWidth="1"/>
    <col min="2" max="2" width="30.42578125" bestFit="1" customWidth="1"/>
    <col min="3" max="3" width="16.28515625" bestFit="1" customWidth="1"/>
    <col min="4" max="4" width="23" bestFit="1" customWidth="1"/>
    <col min="5" max="5" width="22.85546875" bestFit="1" customWidth="1"/>
    <col min="6" max="6" width="23.85546875" bestFit="1" customWidth="1"/>
    <col min="7" max="7" width="10" bestFit="1" customWidth="1"/>
    <col min="8" max="8" width="10" customWidth="1"/>
    <col min="9" max="9" width="16.42578125" hidden="1" customWidth="1"/>
  </cols>
  <sheetData>
    <row r="2" spans="1:9" x14ac:dyDescent="0.25">
      <c r="A2" s="4" t="str">
        <f>'Fechamento fiscal'!B4</f>
        <v>DATA</v>
      </c>
      <c r="B2" s="4" t="s">
        <v>153</v>
      </c>
      <c r="C2" s="4" t="s">
        <v>152</v>
      </c>
      <c r="D2" s="4" t="s">
        <v>142</v>
      </c>
      <c r="E2" s="4" t="s">
        <v>144</v>
      </c>
      <c r="F2" s="4" t="s">
        <v>143</v>
      </c>
      <c r="G2" s="4" t="s">
        <v>135</v>
      </c>
      <c r="H2" s="4" t="s">
        <v>141</v>
      </c>
      <c r="I2" s="4" t="s">
        <v>111</v>
      </c>
    </row>
    <row r="3" spans="1:9" x14ac:dyDescent="0.25">
      <c r="A3" s="137">
        <f>'Fechamento fiscal'!B6</f>
        <v>44105</v>
      </c>
      <c r="B3" s="132">
        <v>1053</v>
      </c>
      <c r="C3" s="132">
        <v>400</v>
      </c>
      <c r="D3" s="132">
        <v>500</v>
      </c>
      <c r="E3" s="132">
        <v>0</v>
      </c>
      <c r="F3" s="162">
        <f>IF(I3-D3&lt;0,0,I3-D3)</f>
        <v>153</v>
      </c>
      <c r="G3" s="161">
        <f>IF(D3=0,"",IF(I3&lt;500,500,I3))</f>
        <v>653</v>
      </c>
      <c r="H3" s="161">
        <f>B3</f>
        <v>1053</v>
      </c>
      <c r="I3" s="50">
        <f>B3-C3</f>
        <v>653</v>
      </c>
    </row>
    <row r="4" spans="1:9" x14ac:dyDescent="0.25">
      <c r="A4" s="137">
        <f>'Fechamento fiscal'!B7</f>
        <v>44106</v>
      </c>
      <c r="B4" s="132">
        <v>1803</v>
      </c>
      <c r="C4" s="132">
        <v>400</v>
      </c>
      <c r="D4" s="165">
        <v>500</v>
      </c>
      <c r="E4" s="165">
        <v>0</v>
      </c>
      <c r="F4" s="162">
        <f>IF(I4-D4&lt;0,0,I4-D4)</f>
        <v>903</v>
      </c>
      <c r="G4" s="161">
        <f>IF(D4=0,"",IF(I4&lt;500,500,I4))</f>
        <v>1403</v>
      </c>
      <c r="H4" s="53">
        <f>B4</f>
        <v>1803</v>
      </c>
      <c r="I4" s="50">
        <f t="shared" ref="I4:I33" si="0">B4-C4</f>
        <v>1403</v>
      </c>
    </row>
    <row r="5" spans="1:9" x14ac:dyDescent="0.25">
      <c r="A5" s="137">
        <f>'Fechamento fiscal'!B8</f>
        <v>44107</v>
      </c>
      <c r="B5" s="165">
        <v>1653</v>
      </c>
      <c r="C5" s="165">
        <v>400</v>
      </c>
      <c r="D5" s="165">
        <v>500</v>
      </c>
      <c r="E5" s="165">
        <v>0</v>
      </c>
      <c r="F5" s="162">
        <f t="shared" ref="F5:F33" si="1">IF(I5-D5&lt;0,0,I5-D5)</f>
        <v>753</v>
      </c>
      <c r="G5" s="161">
        <f t="shared" ref="G5:G33" si="2">IF(D5=0,"",IF(I5&lt;500,500,I5))</f>
        <v>1253</v>
      </c>
      <c r="H5" s="161">
        <f t="shared" ref="H5:H33" si="3">B5</f>
        <v>1653</v>
      </c>
      <c r="I5" s="50">
        <f t="shared" si="0"/>
        <v>1253</v>
      </c>
    </row>
    <row r="6" spans="1:9" x14ac:dyDescent="0.25">
      <c r="A6" s="137">
        <f>'Fechamento fiscal'!B9</f>
        <v>44108</v>
      </c>
      <c r="B6" s="165">
        <v>1140</v>
      </c>
      <c r="C6" s="165">
        <v>400</v>
      </c>
      <c r="D6" s="165">
        <v>500</v>
      </c>
      <c r="E6" s="165">
        <v>0</v>
      </c>
      <c r="F6" s="162">
        <f t="shared" si="1"/>
        <v>240</v>
      </c>
      <c r="G6" s="161">
        <f t="shared" si="2"/>
        <v>740</v>
      </c>
      <c r="H6" s="53">
        <f t="shared" si="3"/>
        <v>1140</v>
      </c>
      <c r="I6" s="50">
        <f t="shared" si="0"/>
        <v>740</v>
      </c>
    </row>
    <row r="7" spans="1:9" x14ac:dyDescent="0.25">
      <c r="A7" s="137">
        <f>'Fechamento fiscal'!B10</f>
        <v>44109</v>
      </c>
      <c r="B7" s="165">
        <v>1879</v>
      </c>
      <c r="C7" s="165">
        <v>400</v>
      </c>
      <c r="D7" s="165">
        <v>500</v>
      </c>
      <c r="E7" s="165">
        <v>0</v>
      </c>
      <c r="F7" s="162">
        <f t="shared" si="1"/>
        <v>979</v>
      </c>
      <c r="G7" s="161">
        <f t="shared" si="2"/>
        <v>1479</v>
      </c>
      <c r="H7" s="161">
        <f t="shared" si="3"/>
        <v>1879</v>
      </c>
      <c r="I7" s="50">
        <f t="shared" si="0"/>
        <v>1479</v>
      </c>
    </row>
    <row r="8" spans="1:9" x14ac:dyDescent="0.25">
      <c r="A8" s="137">
        <f>'Fechamento fiscal'!B11</f>
        <v>44110</v>
      </c>
      <c r="B8" s="165">
        <v>1793</v>
      </c>
      <c r="C8" s="165">
        <v>400</v>
      </c>
      <c r="D8" s="165">
        <v>500</v>
      </c>
      <c r="E8" s="165">
        <v>0</v>
      </c>
      <c r="F8" s="162">
        <f t="shared" si="1"/>
        <v>893</v>
      </c>
      <c r="G8" s="161">
        <f t="shared" si="2"/>
        <v>1393</v>
      </c>
      <c r="H8" s="53">
        <f t="shared" si="3"/>
        <v>1793</v>
      </c>
      <c r="I8" s="50">
        <f t="shared" si="0"/>
        <v>1393</v>
      </c>
    </row>
    <row r="9" spans="1:9" x14ac:dyDescent="0.25">
      <c r="A9" s="137">
        <f>'Fechamento fiscal'!B12</f>
        <v>44111</v>
      </c>
      <c r="B9" s="165">
        <v>2048</v>
      </c>
      <c r="C9" s="165">
        <v>400</v>
      </c>
      <c r="D9" s="165">
        <v>500</v>
      </c>
      <c r="E9" s="165">
        <v>0</v>
      </c>
      <c r="F9" s="162">
        <f t="shared" si="1"/>
        <v>1148</v>
      </c>
      <c r="G9" s="161">
        <f t="shared" si="2"/>
        <v>1648</v>
      </c>
      <c r="H9" s="161">
        <f t="shared" si="3"/>
        <v>2048</v>
      </c>
      <c r="I9" s="50">
        <f t="shared" si="0"/>
        <v>1648</v>
      </c>
    </row>
    <row r="10" spans="1:9" x14ac:dyDescent="0.25">
      <c r="A10" s="137">
        <f>'Fechamento fiscal'!B13</f>
        <v>44112</v>
      </c>
      <c r="B10" s="165">
        <v>2158</v>
      </c>
      <c r="C10" s="165">
        <v>400</v>
      </c>
      <c r="D10" s="165">
        <v>500</v>
      </c>
      <c r="E10" s="165">
        <v>0</v>
      </c>
      <c r="F10" s="162">
        <f t="shared" si="1"/>
        <v>1258</v>
      </c>
      <c r="G10" s="161">
        <f t="shared" si="2"/>
        <v>1758</v>
      </c>
      <c r="H10" s="53">
        <f t="shared" si="3"/>
        <v>2158</v>
      </c>
      <c r="I10" s="50">
        <f t="shared" si="0"/>
        <v>1758</v>
      </c>
    </row>
    <row r="11" spans="1:9" x14ac:dyDescent="0.25">
      <c r="A11" s="137">
        <f>'Fechamento fiscal'!B14</f>
        <v>44113</v>
      </c>
      <c r="B11" s="165">
        <v>1607</v>
      </c>
      <c r="C11" s="165">
        <v>400</v>
      </c>
      <c r="D11" s="165">
        <v>500</v>
      </c>
      <c r="E11" s="165">
        <v>0</v>
      </c>
      <c r="F11" s="162">
        <f t="shared" si="1"/>
        <v>707</v>
      </c>
      <c r="G11" s="161">
        <f t="shared" si="2"/>
        <v>1207</v>
      </c>
      <c r="H11" s="161">
        <f t="shared" si="3"/>
        <v>1607</v>
      </c>
      <c r="I11" s="50">
        <f t="shared" si="0"/>
        <v>1207</v>
      </c>
    </row>
    <row r="12" spans="1:9" x14ac:dyDescent="0.25">
      <c r="A12" s="137">
        <f>'Fechamento fiscal'!B15</f>
        <v>44114</v>
      </c>
      <c r="B12" s="165">
        <v>1599</v>
      </c>
      <c r="C12" s="165">
        <v>400</v>
      </c>
      <c r="D12" s="165">
        <v>500</v>
      </c>
      <c r="E12" s="165">
        <v>0</v>
      </c>
      <c r="F12" s="162">
        <f t="shared" si="1"/>
        <v>699</v>
      </c>
      <c r="G12" s="161">
        <f t="shared" si="2"/>
        <v>1199</v>
      </c>
      <c r="H12" s="53">
        <f t="shared" si="3"/>
        <v>1599</v>
      </c>
      <c r="I12" s="50">
        <f t="shared" si="0"/>
        <v>1199</v>
      </c>
    </row>
    <row r="13" spans="1:9" x14ac:dyDescent="0.25">
      <c r="A13" s="137">
        <f>'Fechamento fiscal'!B16</f>
        <v>44115</v>
      </c>
      <c r="B13" s="165">
        <v>1595</v>
      </c>
      <c r="C13" s="165">
        <v>400</v>
      </c>
      <c r="D13" s="165">
        <v>500</v>
      </c>
      <c r="E13" s="165">
        <v>0</v>
      </c>
      <c r="F13" s="162">
        <f t="shared" si="1"/>
        <v>695</v>
      </c>
      <c r="G13" s="161">
        <f t="shared" si="2"/>
        <v>1195</v>
      </c>
      <c r="H13" s="161">
        <f t="shared" si="3"/>
        <v>1595</v>
      </c>
      <c r="I13" s="50">
        <f t="shared" si="0"/>
        <v>1195</v>
      </c>
    </row>
    <row r="14" spans="1:9" x14ac:dyDescent="0.25">
      <c r="A14" s="137">
        <f>'Fechamento fiscal'!B17</f>
        <v>44116</v>
      </c>
      <c r="B14" s="165">
        <v>1610</v>
      </c>
      <c r="C14" s="165">
        <v>400</v>
      </c>
      <c r="D14" s="165">
        <v>500</v>
      </c>
      <c r="E14" s="165">
        <v>0</v>
      </c>
      <c r="F14" s="162">
        <f t="shared" si="1"/>
        <v>710</v>
      </c>
      <c r="G14" s="161">
        <f t="shared" si="2"/>
        <v>1210</v>
      </c>
      <c r="H14" s="53">
        <f t="shared" si="3"/>
        <v>1610</v>
      </c>
      <c r="I14" s="50">
        <f t="shared" si="0"/>
        <v>1210</v>
      </c>
    </row>
    <row r="15" spans="1:9" x14ac:dyDescent="0.25">
      <c r="A15" s="137">
        <f>'Fechamento fiscal'!B18</f>
        <v>44117</v>
      </c>
      <c r="B15" s="165">
        <v>1697</v>
      </c>
      <c r="C15" s="165">
        <v>400</v>
      </c>
      <c r="D15" s="165">
        <v>500</v>
      </c>
      <c r="E15" s="165">
        <v>0</v>
      </c>
      <c r="F15" s="162">
        <f t="shared" si="1"/>
        <v>797</v>
      </c>
      <c r="G15" s="161">
        <f t="shared" si="2"/>
        <v>1297</v>
      </c>
      <c r="H15" s="161">
        <f t="shared" si="3"/>
        <v>1697</v>
      </c>
      <c r="I15" s="50">
        <f t="shared" si="0"/>
        <v>1297</v>
      </c>
    </row>
    <row r="16" spans="1:9" x14ac:dyDescent="0.25">
      <c r="A16" s="137">
        <f>'Fechamento fiscal'!B19</f>
        <v>44118</v>
      </c>
      <c r="B16" s="165">
        <v>1673</v>
      </c>
      <c r="C16" s="165">
        <v>400</v>
      </c>
      <c r="D16" s="165">
        <v>500</v>
      </c>
      <c r="E16" s="165">
        <v>0</v>
      </c>
      <c r="F16" s="162">
        <f t="shared" si="1"/>
        <v>773</v>
      </c>
      <c r="G16" s="161">
        <f t="shared" si="2"/>
        <v>1273</v>
      </c>
      <c r="H16" s="53">
        <f t="shared" si="3"/>
        <v>1673</v>
      </c>
      <c r="I16" s="50">
        <f t="shared" si="0"/>
        <v>1273</v>
      </c>
    </row>
    <row r="17" spans="1:9" x14ac:dyDescent="0.25">
      <c r="A17" s="137">
        <f>'Fechamento fiscal'!B20</f>
        <v>44119</v>
      </c>
      <c r="B17" s="165">
        <v>1796</v>
      </c>
      <c r="C17" s="165">
        <v>400</v>
      </c>
      <c r="D17" s="165">
        <v>500</v>
      </c>
      <c r="E17" s="165">
        <v>0</v>
      </c>
      <c r="F17" s="162">
        <f t="shared" si="1"/>
        <v>896</v>
      </c>
      <c r="G17" s="161">
        <f t="shared" si="2"/>
        <v>1396</v>
      </c>
      <c r="H17" s="161">
        <f t="shared" si="3"/>
        <v>1796</v>
      </c>
      <c r="I17" s="50">
        <f t="shared" si="0"/>
        <v>1396</v>
      </c>
    </row>
    <row r="18" spans="1:9" x14ac:dyDescent="0.25">
      <c r="A18" s="137">
        <f>'Fechamento fiscal'!B21</f>
        <v>44120</v>
      </c>
      <c r="B18" s="165">
        <v>1864</v>
      </c>
      <c r="C18" s="165">
        <v>400</v>
      </c>
      <c r="D18" s="165">
        <v>500</v>
      </c>
      <c r="E18" s="165">
        <v>0</v>
      </c>
      <c r="F18" s="162">
        <f t="shared" si="1"/>
        <v>964</v>
      </c>
      <c r="G18" s="161">
        <f t="shared" si="2"/>
        <v>1464</v>
      </c>
      <c r="H18" s="53">
        <f t="shared" si="3"/>
        <v>1864</v>
      </c>
      <c r="I18" s="50">
        <f t="shared" si="0"/>
        <v>1464</v>
      </c>
    </row>
    <row r="19" spans="1:9" x14ac:dyDescent="0.25">
      <c r="A19" s="137">
        <f>'Fechamento fiscal'!B22</f>
        <v>44121</v>
      </c>
      <c r="B19" s="165">
        <v>1872</v>
      </c>
      <c r="C19" s="165">
        <v>400</v>
      </c>
      <c r="D19" s="165">
        <v>500</v>
      </c>
      <c r="E19" s="165">
        <v>0</v>
      </c>
      <c r="F19" s="162">
        <f t="shared" si="1"/>
        <v>972</v>
      </c>
      <c r="G19" s="161">
        <f t="shared" si="2"/>
        <v>1472</v>
      </c>
      <c r="H19" s="161">
        <f t="shared" si="3"/>
        <v>1872</v>
      </c>
      <c r="I19" s="50">
        <f t="shared" si="0"/>
        <v>1472</v>
      </c>
    </row>
    <row r="20" spans="1:9" x14ac:dyDescent="0.25">
      <c r="A20" s="137">
        <f>'Fechamento fiscal'!B23</f>
        <v>44122</v>
      </c>
      <c r="B20" s="165">
        <v>1792</v>
      </c>
      <c r="C20" s="165">
        <v>400</v>
      </c>
      <c r="D20" s="165">
        <v>500</v>
      </c>
      <c r="E20" s="165">
        <v>0</v>
      </c>
      <c r="F20" s="162">
        <f t="shared" si="1"/>
        <v>892</v>
      </c>
      <c r="G20" s="161">
        <f t="shared" si="2"/>
        <v>1392</v>
      </c>
      <c r="H20" s="53">
        <f t="shared" si="3"/>
        <v>1792</v>
      </c>
      <c r="I20" s="50">
        <f t="shared" si="0"/>
        <v>1392</v>
      </c>
    </row>
    <row r="21" spans="1:9" x14ac:dyDescent="0.25">
      <c r="A21" s="137">
        <f>'Fechamento fiscal'!B24</f>
        <v>44123</v>
      </c>
      <c r="B21" s="165">
        <v>676</v>
      </c>
      <c r="C21" s="165">
        <v>400</v>
      </c>
      <c r="D21" s="165">
        <v>500</v>
      </c>
      <c r="E21" s="165">
        <v>0</v>
      </c>
      <c r="F21" s="162">
        <f t="shared" si="1"/>
        <v>0</v>
      </c>
      <c r="G21" s="161">
        <f t="shared" si="2"/>
        <v>500</v>
      </c>
      <c r="H21" s="161">
        <f t="shared" si="3"/>
        <v>676</v>
      </c>
      <c r="I21" s="50">
        <f t="shared" si="0"/>
        <v>276</v>
      </c>
    </row>
    <row r="22" spans="1:9" x14ac:dyDescent="0.25">
      <c r="A22" s="137">
        <f>'Fechamento fiscal'!B25</f>
        <v>44124</v>
      </c>
      <c r="B22" s="165">
        <v>1827</v>
      </c>
      <c r="C22" s="165">
        <v>400</v>
      </c>
      <c r="D22" s="165">
        <v>500</v>
      </c>
      <c r="E22" s="165">
        <v>0</v>
      </c>
      <c r="F22" s="162">
        <f t="shared" si="1"/>
        <v>927</v>
      </c>
      <c r="G22" s="161">
        <f t="shared" si="2"/>
        <v>1427</v>
      </c>
      <c r="H22" s="53">
        <f t="shared" si="3"/>
        <v>1827</v>
      </c>
      <c r="I22" s="50">
        <f t="shared" si="0"/>
        <v>1427</v>
      </c>
    </row>
    <row r="23" spans="1:9" x14ac:dyDescent="0.25">
      <c r="A23" s="137">
        <f>'Fechamento fiscal'!B26</f>
        <v>44125</v>
      </c>
      <c r="B23" s="165">
        <v>1785</v>
      </c>
      <c r="C23" s="165">
        <v>400</v>
      </c>
      <c r="D23" s="165">
        <v>500</v>
      </c>
      <c r="E23" s="165">
        <v>0</v>
      </c>
      <c r="F23" s="162">
        <f t="shared" si="1"/>
        <v>885</v>
      </c>
      <c r="G23" s="161">
        <f t="shared" si="2"/>
        <v>1385</v>
      </c>
      <c r="H23" s="161">
        <f t="shared" si="3"/>
        <v>1785</v>
      </c>
      <c r="I23" s="50">
        <f t="shared" si="0"/>
        <v>1385</v>
      </c>
    </row>
    <row r="24" spans="1:9" x14ac:dyDescent="0.25">
      <c r="A24" s="137">
        <f>'Fechamento fiscal'!B27</f>
        <v>44126</v>
      </c>
      <c r="B24" s="165">
        <v>1916</v>
      </c>
      <c r="C24" s="165">
        <v>400</v>
      </c>
      <c r="D24" s="165">
        <v>500</v>
      </c>
      <c r="E24" s="165">
        <v>0</v>
      </c>
      <c r="F24" s="162">
        <f t="shared" si="1"/>
        <v>1016</v>
      </c>
      <c r="G24" s="161">
        <f t="shared" si="2"/>
        <v>1516</v>
      </c>
      <c r="H24" s="53">
        <f t="shared" si="3"/>
        <v>1916</v>
      </c>
      <c r="I24" s="50">
        <f t="shared" si="0"/>
        <v>1516</v>
      </c>
    </row>
    <row r="25" spans="1:9" x14ac:dyDescent="0.25">
      <c r="A25" s="137">
        <f>'Fechamento fiscal'!B28</f>
        <v>44127</v>
      </c>
      <c r="B25" s="165">
        <v>1953</v>
      </c>
      <c r="C25" s="165">
        <v>400</v>
      </c>
      <c r="D25" s="165">
        <v>500</v>
      </c>
      <c r="E25" s="165">
        <v>0</v>
      </c>
      <c r="F25" s="162">
        <f t="shared" si="1"/>
        <v>1053</v>
      </c>
      <c r="G25" s="161">
        <f t="shared" si="2"/>
        <v>1553</v>
      </c>
      <c r="H25" s="161">
        <f t="shared" si="3"/>
        <v>1953</v>
      </c>
      <c r="I25" s="50">
        <f t="shared" si="0"/>
        <v>1553</v>
      </c>
    </row>
    <row r="26" spans="1:9" x14ac:dyDescent="0.25">
      <c r="A26" s="137">
        <f>'Fechamento fiscal'!B29</f>
        <v>44128</v>
      </c>
      <c r="B26" s="165">
        <v>1729</v>
      </c>
      <c r="C26" s="165">
        <v>400</v>
      </c>
      <c r="D26" s="165">
        <v>500</v>
      </c>
      <c r="E26" s="165">
        <v>0</v>
      </c>
      <c r="F26" s="162">
        <f t="shared" si="1"/>
        <v>829</v>
      </c>
      <c r="G26" s="161">
        <f t="shared" si="2"/>
        <v>1329</v>
      </c>
      <c r="H26" s="53">
        <f t="shared" si="3"/>
        <v>1729</v>
      </c>
      <c r="I26" s="50">
        <f t="shared" si="0"/>
        <v>1329</v>
      </c>
    </row>
    <row r="27" spans="1:9" x14ac:dyDescent="0.25">
      <c r="A27" s="137">
        <f>'Fechamento fiscal'!B30</f>
        <v>44129</v>
      </c>
      <c r="B27" s="165">
        <v>1893</v>
      </c>
      <c r="C27" s="165">
        <v>400</v>
      </c>
      <c r="D27" s="165">
        <v>500</v>
      </c>
      <c r="E27" s="165">
        <v>0</v>
      </c>
      <c r="F27" s="162">
        <f t="shared" si="1"/>
        <v>993</v>
      </c>
      <c r="G27" s="161">
        <f t="shared" si="2"/>
        <v>1493</v>
      </c>
      <c r="H27" s="161">
        <f t="shared" si="3"/>
        <v>1893</v>
      </c>
      <c r="I27" s="50">
        <f t="shared" si="0"/>
        <v>1493</v>
      </c>
    </row>
    <row r="28" spans="1:9" x14ac:dyDescent="0.25">
      <c r="A28" s="137">
        <f>'Fechamento fiscal'!B31</f>
        <v>44130</v>
      </c>
      <c r="B28" s="165">
        <v>1929</v>
      </c>
      <c r="C28" s="165">
        <v>400</v>
      </c>
      <c r="D28" s="165">
        <v>500</v>
      </c>
      <c r="E28" s="165">
        <v>0</v>
      </c>
      <c r="F28" s="162">
        <f t="shared" si="1"/>
        <v>1029</v>
      </c>
      <c r="G28" s="161">
        <f t="shared" si="2"/>
        <v>1529</v>
      </c>
      <c r="H28" s="53">
        <f t="shared" si="3"/>
        <v>1929</v>
      </c>
      <c r="I28" s="50">
        <f t="shared" si="0"/>
        <v>1529</v>
      </c>
    </row>
    <row r="29" spans="1:9" x14ac:dyDescent="0.25">
      <c r="A29" s="137">
        <f>'Fechamento fiscal'!B32</f>
        <v>44131</v>
      </c>
      <c r="B29" s="165">
        <v>1818</v>
      </c>
      <c r="C29" s="165">
        <v>400</v>
      </c>
      <c r="D29" s="165">
        <v>500</v>
      </c>
      <c r="E29" s="165">
        <v>0</v>
      </c>
      <c r="F29" s="162">
        <f t="shared" si="1"/>
        <v>918</v>
      </c>
      <c r="G29" s="161">
        <f t="shared" si="2"/>
        <v>1418</v>
      </c>
      <c r="H29" s="161">
        <f t="shared" si="3"/>
        <v>1818</v>
      </c>
      <c r="I29" s="50">
        <f t="shared" si="0"/>
        <v>1418</v>
      </c>
    </row>
    <row r="30" spans="1:9" x14ac:dyDescent="0.25">
      <c r="A30" s="137">
        <f>'Fechamento fiscal'!B33</f>
        <v>44132</v>
      </c>
      <c r="B30" s="165">
        <v>1744</v>
      </c>
      <c r="C30" s="165">
        <v>400</v>
      </c>
      <c r="D30" s="165">
        <v>500</v>
      </c>
      <c r="E30" s="165">
        <v>0</v>
      </c>
      <c r="F30" s="162">
        <f t="shared" si="1"/>
        <v>844</v>
      </c>
      <c r="G30" s="161">
        <f t="shared" si="2"/>
        <v>1344</v>
      </c>
      <c r="H30" s="53">
        <f t="shared" si="3"/>
        <v>1744</v>
      </c>
      <c r="I30" s="50">
        <f t="shared" si="0"/>
        <v>1344</v>
      </c>
    </row>
    <row r="31" spans="1:9" x14ac:dyDescent="0.25">
      <c r="A31" s="137">
        <f>'Fechamento fiscal'!B34</f>
        <v>44133</v>
      </c>
      <c r="B31" s="165">
        <v>1829</v>
      </c>
      <c r="C31" s="165">
        <v>400</v>
      </c>
      <c r="D31" s="165">
        <v>500</v>
      </c>
      <c r="E31" s="165">
        <v>0</v>
      </c>
      <c r="F31" s="162">
        <f t="shared" si="1"/>
        <v>929</v>
      </c>
      <c r="G31" s="161">
        <f t="shared" si="2"/>
        <v>1429</v>
      </c>
      <c r="H31" s="161">
        <f t="shared" si="3"/>
        <v>1829</v>
      </c>
      <c r="I31" s="50">
        <f t="shared" si="0"/>
        <v>1429</v>
      </c>
    </row>
    <row r="32" spans="1:9" x14ac:dyDescent="0.25">
      <c r="A32" s="137">
        <f>'Fechamento fiscal'!B35</f>
        <v>44134</v>
      </c>
      <c r="B32" s="165">
        <v>1914</v>
      </c>
      <c r="C32" s="165">
        <v>400</v>
      </c>
      <c r="D32" s="165">
        <v>500</v>
      </c>
      <c r="E32" s="165">
        <v>0</v>
      </c>
      <c r="F32" s="162">
        <f t="shared" si="1"/>
        <v>1014</v>
      </c>
      <c r="G32" s="161">
        <f t="shared" si="2"/>
        <v>1514</v>
      </c>
      <c r="H32" s="53">
        <f t="shared" si="3"/>
        <v>1914</v>
      </c>
      <c r="I32" s="50">
        <f t="shared" si="0"/>
        <v>1514</v>
      </c>
    </row>
    <row r="33" spans="1:9" x14ac:dyDescent="0.25">
      <c r="A33" s="137">
        <f>'Fechamento fiscal'!B36</f>
        <v>44135</v>
      </c>
      <c r="B33" s="165">
        <v>997</v>
      </c>
      <c r="C33" s="165">
        <v>400</v>
      </c>
      <c r="D33" s="165">
        <v>500</v>
      </c>
      <c r="E33" s="165">
        <v>0</v>
      </c>
      <c r="F33" s="162">
        <f t="shared" si="1"/>
        <v>97</v>
      </c>
      <c r="G33" s="161">
        <f t="shared" si="2"/>
        <v>597</v>
      </c>
      <c r="H33" s="161">
        <f t="shared" si="3"/>
        <v>997</v>
      </c>
      <c r="I33" s="50">
        <f t="shared" si="0"/>
        <v>597</v>
      </c>
    </row>
    <row r="34" spans="1:9" x14ac:dyDescent="0.25">
      <c r="A34" s="164" t="s">
        <v>145</v>
      </c>
      <c r="B34" s="163">
        <f>SUM(B3:B33)</f>
        <v>52642</v>
      </c>
      <c r="C34" s="163">
        <f>SUM(C3:C33)</f>
        <v>12400</v>
      </c>
      <c r="D34" s="163">
        <f t="shared" ref="D34:H34" si="4">SUM(D3:D33)</f>
        <v>15500</v>
      </c>
      <c r="E34" s="163">
        <f t="shared" si="4"/>
        <v>0</v>
      </c>
      <c r="F34" s="163">
        <f t="shared" si="4"/>
        <v>24966</v>
      </c>
      <c r="G34" s="163">
        <f t="shared" si="4"/>
        <v>40466</v>
      </c>
      <c r="H34" s="163">
        <f t="shared" si="4"/>
        <v>52642</v>
      </c>
    </row>
  </sheetData>
  <sheetProtection algorithmName="SHA-512" hashValue="pol3t4oYCTv4ov2cktOeJU61iQMv8Phhai6NF4RIEatJD/U48UBKgnS9NQY9xHPNO5qQO5YCioLXXxkztqn4Fg==" saltValue="si5P0EuHBH/YfYDdjrwyzQ==" spinCount="100000" sheet="1" objects="1" scenarios="1"/>
  <pageMargins left="0.511811024" right="0.511811024" top="0.78740157499999996" bottom="0.78740157499999996" header="0.31496062000000002" footer="0.31496062000000002"/>
  <pageSetup paperSize="9" scale="47" orientation="portrait" r:id="rId1"/>
  <ignoredErrors>
    <ignoredError sqref="A3:A3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B2:D65"/>
  <sheetViews>
    <sheetView workbookViewId="0">
      <selection activeCell="B2" sqref="B2:D65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'Fechamento fiscal'!B5</f>
        <v>44104</v>
      </c>
      <c r="C3" s="3">
        <f>'Fechamento fiscal'!AE5</f>
        <v>25</v>
      </c>
      <c r="D3" s="2">
        <f>'Fechamento fiscal'!U5</f>
        <v>0.88300000000000001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'Fechamento fiscal'!B6</f>
        <v>44105</v>
      </c>
      <c r="C5" s="3">
        <f>'Fechamento fiscal'!AE6</f>
        <v>25</v>
      </c>
      <c r="D5" s="2">
        <f>'Fechamento fiscal'!U6</f>
        <v>0.88300000000000001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'Fechamento fiscal'!B7</f>
        <v>44106</v>
      </c>
      <c r="C7" s="3">
        <f>'Fechamento fiscal'!AE7</f>
        <v>25</v>
      </c>
      <c r="D7" s="2">
        <f>'Fechamento fiscal'!U7</f>
        <v>0.88300000000000001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'Fechamento fiscal'!B8</f>
        <v>44107</v>
      </c>
      <c r="C9" s="3">
        <f>'Fechamento fiscal'!AE8</f>
        <v>25</v>
      </c>
      <c r="D9" s="2">
        <f>'Fechamento fiscal'!U8</f>
        <v>0.88300000000000001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'Fechamento fiscal'!B9</f>
        <v>44108</v>
      </c>
      <c r="C11" s="3">
        <f>'Fechamento fiscal'!AE9</f>
        <v>25</v>
      </c>
      <c r="D11" s="2">
        <f>'Fechamento fiscal'!U9</f>
        <v>0.88300000000000001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'Fechamento fiscal'!B10</f>
        <v>44109</v>
      </c>
      <c r="C13" s="3">
        <f>'Fechamento fiscal'!AE10</f>
        <v>25</v>
      </c>
      <c r="D13" s="2">
        <f>'Fechamento fiscal'!U10</f>
        <v>0.88300000000000001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'Fechamento fiscal'!B11</f>
        <v>44110</v>
      </c>
      <c r="C15" s="3">
        <f>'Fechamento fiscal'!AE11</f>
        <v>25</v>
      </c>
      <c r="D15" s="2">
        <f>'Fechamento fiscal'!U11</f>
        <v>0.88300000000000001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'Fechamento fiscal'!B12</f>
        <v>44111</v>
      </c>
      <c r="C17" s="3">
        <f>'Fechamento fiscal'!AE12</f>
        <v>25</v>
      </c>
      <c r="D17" s="2">
        <f>'Fechamento fiscal'!U12</f>
        <v>0.88300000000000001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'Fechamento fiscal'!B13</f>
        <v>44112</v>
      </c>
      <c r="C19" s="3">
        <f>'Fechamento fiscal'!AE13</f>
        <v>25</v>
      </c>
      <c r="D19" s="2">
        <f>'Fechamento fiscal'!U13</f>
        <v>0.88300000000000001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'Fechamento fiscal'!B14</f>
        <v>44113</v>
      </c>
      <c r="C21" s="3">
        <f>'Fechamento fiscal'!AE14</f>
        <v>25</v>
      </c>
      <c r="D21" s="2">
        <f>'Fechamento fiscal'!U14</f>
        <v>0.88300000000000001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'Fechamento fiscal'!B15</f>
        <v>44114</v>
      </c>
      <c r="C23" s="3">
        <f>'Fechamento fiscal'!AE15</f>
        <v>25</v>
      </c>
      <c r="D23" s="2">
        <f>'Fechamento fiscal'!U15</f>
        <v>0.88300000000000001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'Fechamento fiscal'!B16</f>
        <v>44115</v>
      </c>
      <c r="C25" s="3">
        <f>'Fechamento fiscal'!AE16</f>
        <v>25</v>
      </c>
      <c r="D25" s="2">
        <f>'Fechamento fiscal'!U16</f>
        <v>0.88300000000000001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'Fechamento fiscal'!B17</f>
        <v>44116</v>
      </c>
      <c r="C27" s="3">
        <f>'Fechamento fiscal'!AE17</f>
        <v>25</v>
      </c>
      <c r="D27" s="2">
        <f>'Fechamento fiscal'!U17</f>
        <v>0.88300000000000001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'Fechamento fiscal'!B18</f>
        <v>44117</v>
      </c>
      <c r="C29" s="3">
        <f>'Fechamento fiscal'!AE18</f>
        <v>25</v>
      </c>
      <c r="D29" s="2">
        <f>'Fechamento fiscal'!U18</f>
        <v>0.88300000000000001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'Fechamento fiscal'!B19</f>
        <v>44118</v>
      </c>
      <c r="C31" s="3">
        <f>'Fechamento fiscal'!AE19</f>
        <v>25</v>
      </c>
      <c r="D31" s="2">
        <f>'Fechamento fiscal'!U19</f>
        <v>0.88300000000000001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'Fechamento fiscal'!B20</f>
        <v>44119</v>
      </c>
      <c r="C33" s="3">
        <f>'Fechamento fiscal'!AE20</f>
        <v>25</v>
      </c>
      <c r="D33" s="2">
        <f>'Fechamento fiscal'!U20</f>
        <v>0.88300000000000001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'Fechamento fiscal'!B21</f>
        <v>44120</v>
      </c>
      <c r="C35" s="3">
        <f>'Fechamento fiscal'!AE21</f>
        <v>25</v>
      </c>
      <c r="D35" s="2">
        <f>'Fechamento fiscal'!U21</f>
        <v>0.88300000000000001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'Fechamento fiscal'!B22</f>
        <v>44121</v>
      </c>
      <c r="C37" s="3">
        <f>'Fechamento fiscal'!AE22</f>
        <v>25</v>
      </c>
      <c r="D37" s="2">
        <f>'Fechamento fiscal'!U22</f>
        <v>0.88300000000000001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'Fechamento fiscal'!B23</f>
        <v>44122</v>
      </c>
      <c r="C39" s="3">
        <f>'Fechamento fiscal'!AE23</f>
        <v>25</v>
      </c>
      <c r="D39" s="2">
        <f>'Fechamento fiscal'!U23</f>
        <v>0.88300000000000001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'Fechamento fiscal'!B24</f>
        <v>44123</v>
      </c>
      <c r="C41" s="3">
        <f>'Fechamento fiscal'!AE24</f>
        <v>25</v>
      </c>
      <c r="D41" s="2">
        <f>'Fechamento fiscal'!U24</f>
        <v>0.88300000000000001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'Fechamento fiscal'!B25</f>
        <v>44124</v>
      </c>
      <c r="C43" s="3">
        <f>'Fechamento fiscal'!AE25</f>
        <v>25</v>
      </c>
      <c r="D43" s="2">
        <f>'Fechamento fiscal'!U25</f>
        <v>0.88300000000000001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'Fechamento fiscal'!B26</f>
        <v>44125</v>
      </c>
      <c r="C45" s="3">
        <f>'Fechamento fiscal'!AE26</f>
        <v>25</v>
      </c>
      <c r="D45" s="2">
        <f>'Fechamento fiscal'!U26</f>
        <v>0.88300000000000001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'Fechamento fiscal'!B27</f>
        <v>44126</v>
      </c>
      <c r="C47" s="3">
        <f>'Fechamento fiscal'!AE27</f>
        <v>25</v>
      </c>
      <c r="D47" s="2">
        <f>'Fechamento fiscal'!U27</f>
        <v>0.88300000000000001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'Fechamento fiscal'!B28</f>
        <v>44127</v>
      </c>
      <c r="C49" s="3">
        <f>'Fechamento fiscal'!AE28</f>
        <v>25</v>
      </c>
      <c r="D49" s="2">
        <f>'Fechamento fiscal'!U28</f>
        <v>0.88300000000000001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'Fechamento fiscal'!B29</f>
        <v>44128</v>
      </c>
      <c r="C51" s="3">
        <f>'Fechamento fiscal'!AE29</f>
        <v>25</v>
      </c>
      <c r="D51" s="2">
        <f>'Fechamento fiscal'!U29</f>
        <v>0.88300000000000001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'Fechamento fiscal'!B30</f>
        <v>44129</v>
      </c>
      <c r="C53" s="3">
        <f>'Fechamento fiscal'!AE30</f>
        <v>25</v>
      </c>
      <c r="D53" s="2">
        <f>'Fechamento fiscal'!U30</f>
        <v>0.88300000000000001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'Fechamento fiscal'!B31</f>
        <v>44130</v>
      </c>
      <c r="C55" s="3">
        <f>'Fechamento fiscal'!AE31</f>
        <v>25</v>
      </c>
      <c r="D55" s="2">
        <f>'Fechamento fiscal'!U31</f>
        <v>0.88300000000000001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'Fechamento fiscal'!B32</f>
        <v>44131</v>
      </c>
      <c r="C57" s="3">
        <f>'Fechamento fiscal'!AE32</f>
        <v>25</v>
      </c>
      <c r="D57" s="2">
        <f>'Fechamento fiscal'!U32</f>
        <v>0.88300000000000001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'Fechamento fiscal'!B33</f>
        <v>44132</v>
      </c>
      <c r="C59" s="3">
        <f>'Fechamento fiscal'!AE33</f>
        <v>25</v>
      </c>
      <c r="D59" s="2">
        <f>'Fechamento fiscal'!U33</f>
        <v>0.88300000000000001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'Fechamento fiscal'!B34</f>
        <v>44133</v>
      </c>
      <c r="C61" s="3">
        <f>'Fechamento fiscal'!AE34</f>
        <v>25</v>
      </c>
      <c r="D61" s="2">
        <f>'Fechamento fiscal'!U34</f>
        <v>0.88300000000000001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'Fechamento fiscal'!B35</f>
        <v>44134</v>
      </c>
      <c r="C63" s="3">
        <f>'Fechamento fiscal'!AE35</f>
        <v>25</v>
      </c>
      <c r="D63" s="2">
        <f>'Fechamento fiscal'!U35</f>
        <v>0.88300000000000001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'Fechamento fiscal'!B36</f>
        <v>44135</v>
      </c>
      <c r="C65" s="3">
        <f>'Fechamento fiscal'!AE36</f>
        <v>25</v>
      </c>
      <c r="D65" s="2">
        <f>'Fechamento fiscal'!U36</f>
        <v>0.88300000000000001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B2:AD582"/>
  <sheetViews>
    <sheetView topLeftCell="B448" workbookViewId="0">
      <selection activeCell="H475" sqref="H475"/>
    </sheetView>
  </sheetViews>
  <sheetFormatPr defaultRowHeight="15" x14ac:dyDescent="0.25"/>
  <cols>
    <col min="2" max="2" width="10.85546875" bestFit="1" customWidth="1"/>
    <col min="3" max="3" width="14.85546875" customWidth="1"/>
    <col min="4" max="4" width="11.5703125" customWidth="1"/>
    <col min="6" max="6" width="12.42578125" customWidth="1"/>
    <col min="7" max="8" width="16.7109375" customWidth="1"/>
    <col min="10" max="10" width="25.140625" customWidth="1"/>
    <col min="11" max="11" width="20.85546875" customWidth="1"/>
    <col min="12" max="12" width="19.5703125" customWidth="1"/>
    <col min="15" max="15" width="19.140625" customWidth="1"/>
    <col min="16" max="16" width="10.140625" customWidth="1"/>
  </cols>
  <sheetData>
    <row r="2" spans="2:30" x14ac:dyDescent="0.25">
      <c r="B2" s="178" t="s">
        <v>134</v>
      </c>
      <c r="C2" s="178"/>
      <c r="F2" s="179" t="s">
        <v>134</v>
      </c>
      <c r="G2" s="179"/>
      <c r="H2" s="179"/>
      <c r="I2" s="179"/>
      <c r="J2" s="179" t="s">
        <v>23</v>
      </c>
      <c r="K2" s="179"/>
      <c r="L2" s="179"/>
    </row>
    <row r="3" spans="2:30" ht="15.75" thickBot="1" x14ac:dyDescent="0.3">
      <c r="B3" s="6" t="s">
        <v>2</v>
      </c>
      <c r="C3" t="s">
        <v>3</v>
      </c>
      <c r="D3" s="178" t="s">
        <v>101</v>
      </c>
      <c r="E3" s="178"/>
      <c r="F3" s="1" t="s">
        <v>2</v>
      </c>
      <c r="G3" s="1" t="s">
        <v>3</v>
      </c>
      <c r="H3" s="103"/>
      <c r="J3" s="1" t="s">
        <v>16</v>
      </c>
      <c r="K3" s="1" t="s">
        <v>22</v>
      </c>
      <c r="L3" s="1" t="s">
        <v>17</v>
      </c>
      <c r="O3" s="23" t="s">
        <v>26</v>
      </c>
      <c r="P3" s="23" t="s">
        <v>25</v>
      </c>
      <c r="Q3" s="23" t="s">
        <v>27</v>
      </c>
    </row>
    <row r="4" spans="2:30" x14ac:dyDescent="0.25">
      <c r="B4">
        <v>0</v>
      </c>
      <c r="C4" s="103">
        <v>6.1580000000000004</v>
      </c>
      <c r="D4" s="103">
        <v>0</v>
      </c>
      <c r="E4">
        <v>470</v>
      </c>
      <c r="F4">
        <v>0</v>
      </c>
      <c r="G4">
        <v>0</v>
      </c>
      <c r="J4" t="s">
        <v>18</v>
      </c>
      <c r="K4" s="26">
        <v>6.1999999999999999E-6</v>
      </c>
      <c r="L4">
        <v>1.1199999999999999E-5</v>
      </c>
      <c r="O4" s="28">
        <v>68</v>
      </c>
      <c r="P4">
        <v>10</v>
      </c>
      <c r="Q4">
        <v>0.997</v>
      </c>
      <c r="T4" s="30">
        <v>178</v>
      </c>
      <c r="U4" s="32">
        <f>T4/1000</f>
        <v>0.17799999999999999</v>
      </c>
      <c r="V4">
        <v>9</v>
      </c>
      <c r="W4">
        <v>18</v>
      </c>
      <c r="X4">
        <v>26</v>
      </c>
      <c r="Y4">
        <v>35</v>
      </c>
      <c r="Z4">
        <v>44</v>
      </c>
      <c r="AA4">
        <v>53</v>
      </c>
      <c r="AB4">
        <v>62</v>
      </c>
      <c r="AC4">
        <v>71</v>
      </c>
      <c r="AD4">
        <v>79</v>
      </c>
    </row>
    <row r="5" spans="2:30" x14ac:dyDescent="0.25">
      <c r="B5">
        <v>1</v>
      </c>
      <c r="C5" s="103">
        <v>6.8179999999999996</v>
      </c>
      <c r="D5" s="103"/>
      <c r="F5">
        <v>0.1</v>
      </c>
      <c r="G5">
        <v>6.5000000000000002E-2</v>
      </c>
      <c r="J5" t="s">
        <v>19</v>
      </c>
      <c r="K5" s="26">
        <v>9.5999999999999996E-6</v>
      </c>
      <c r="L5">
        <v>1.73E-5</v>
      </c>
      <c r="O5" s="28">
        <v>68</v>
      </c>
      <c r="P5">
        <v>10.5</v>
      </c>
      <c r="Q5">
        <v>0.997</v>
      </c>
      <c r="T5" s="31">
        <v>267</v>
      </c>
      <c r="U5" s="32">
        <f t="shared" ref="U5:U68" si="0">T5/1000</f>
        <v>0.26700000000000002</v>
      </c>
    </row>
    <row r="6" spans="2:30" x14ac:dyDescent="0.25">
      <c r="B6">
        <v>2</v>
      </c>
      <c r="C6" s="103">
        <v>7.4770000000000003</v>
      </c>
      <c r="D6" s="103"/>
      <c r="F6">
        <v>0.2</v>
      </c>
      <c r="G6">
        <v>0.13100000000000001</v>
      </c>
      <c r="J6" t="s">
        <v>20</v>
      </c>
      <c r="K6" s="26">
        <v>8.8300000000000002E-6</v>
      </c>
      <c r="L6">
        <v>1.59E-5</v>
      </c>
      <c r="O6" s="28">
        <v>68</v>
      </c>
      <c r="P6">
        <v>11</v>
      </c>
      <c r="Q6">
        <v>0.997</v>
      </c>
      <c r="T6" s="31">
        <v>356</v>
      </c>
      <c r="U6" s="32">
        <f t="shared" si="0"/>
        <v>0.35599999999999998</v>
      </c>
    </row>
    <row r="7" spans="2:30" x14ac:dyDescent="0.25">
      <c r="B7">
        <v>3</v>
      </c>
      <c r="C7" s="103">
        <v>8.1370000000000005</v>
      </c>
      <c r="D7" s="103"/>
      <c r="F7">
        <v>0.3</v>
      </c>
      <c r="G7">
        <v>0.19700000000000001</v>
      </c>
      <c r="J7" t="s">
        <v>21</v>
      </c>
      <c r="K7" s="26">
        <v>6.0000000000000002E-6</v>
      </c>
      <c r="L7">
        <v>1.08E-5</v>
      </c>
      <c r="O7" s="28">
        <v>68</v>
      </c>
      <c r="P7">
        <v>11.5</v>
      </c>
      <c r="Q7">
        <v>0.997</v>
      </c>
      <c r="T7" s="31">
        <v>444</v>
      </c>
      <c r="U7" s="32">
        <f t="shared" si="0"/>
        <v>0.44400000000000001</v>
      </c>
    </row>
    <row r="8" spans="2:30" x14ac:dyDescent="0.25">
      <c r="B8">
        <v>4</v>
      </c>
      <c r="C8" s="103">
        <v>8.7959999999999994</v>
      </c>
      <c r="D8" s="103"/>
      <c r="F8">
        <v>0.4</v>
      </c>
      <c r="G8">
        <v>0.26300000000000001</v>
      </c>
      <c r="O8" s="28">
        <v>68</v>
      </c>
      <c r="P8">
        <v>12</v>
      </c>
      <c r="Q8">
        <v>0.99690000000000001</v>
      </c>
      <c r="T8" s="31">
        <v>533</v>
      </c>
      <c r="U8" s="32">
        <f t="shared" si="0"/>
        <v>0.53300000000000003</v>
      </c>
    </row>
    <row r="9" spans="2:30" x14ac:dyDescent="0.25">
      <c r="B9">
        <v>5</v>
      </c>
      <c r="C9" s="103">
        <v>9.4559999999999995</v>
      </c>
      <c r="D9" s="103"/>
      <c r="F9">
        <v>0.5</v>
      </c>
      <c r="G9">
        <v>0.32900000000000001</v>
      </c>
      <c r="O9" s="28">
        <v>68</v>
      </c>
      <c r="P9">
        <v>12.5</v>
      </c>
      <c r="Q9">
        <v>0.99690000000000001</v>
      </c>
      <c r="T9" s="31">
        <v>622</v>
      </c>
      <c r="U9" s="32">
        <f t="shared" si="0"/>
        <v>0.622</v>
      </c>
    </row>
    <row r="10" spans="2:30" x14ac:dyDescent="0.25">
      <c r="B10">
        <v>6</v>
      </c>
      <c r="C10" s="103">
        <v>10.116</v>
      </c>
      <c r="D10" s="103"/>
      <c r="F10">
        <v>0.6</v>
      </c>
      <c r="G10">
        <v>0.39400000000000002</v>
      </c>
      <c r="O10" s="28">
        <v>68</v>
      </c>
      <c r="P10">
        <v>13</v>
      </c>
      <c r="Q10">
        <v>0.99690000000000001</v>
      </c>
      <c r="T10" s="31">
        <v>711</v>
      </c>
      <c r="U10" s="32">
        <f t="shared" si="0"/>
        <v>0.71099999999999997</v>
      </c>
    </row>
    <row r="11" spans="2:30" x14ac:dyDescent="0.25">
      <c r="B11">
        <v>7</v>
      </c>
      <c r="C11" s="103">
        <v>10.775</v>
      </c>
      <c r="D11" s="103"/>
      <c r="F11">
        <v>0.7</v>
      </c>
      <c r="G11">
        <v>0.46</v>
      </c>
      <c r="O11" s="28">
        <v>68</v>
      </c>
      <c r="P11">
        <v>13.5</v>
      </c>
      <c r="Q11">
        <v>0.99690000000000001</v>
      </c>
      <c r="T11" s="31">
        <v>800</v>
      </c>
      <c r="U11" s="32">
        <f t="shared" si="0"/>
        <v>0.8</v>
      </c>
    </row>
    <row r="12" spans="2:30" x14ac:dyDescent="0.25">
      <c r="B12">
        <v>8</v>
      </c>
      <c r="C12" s="103">
        <v>11.435</v>
      </c>
      <c r="D12" s="103"/>
      <c r="F12">
        <v>0.8</v>
      </c>
      <c r="G12">
        <v>0.52600000000000002</v>
      </c>
      <c r="O12" s="28">
        <v>68</v>
      </c>
      <c r="P12">
        <v>14</v>
      </c>
      <c r="Q12">
        <v>0.99690000000000001</v>
      </c>
      <c r="T12" s="31">
        <v>889</v>
      </c>
      <c r="U12" s="32">
        <f t="shared" si="0"/>
        <v>0.88900000000000001</v>
      </c>
    </row>
    <row r="13" spans="2:30" x14ac:dyDescent="0.25">
      <c r="B13">
        <v>9</v>
      </c>
      <c r="C13" s="103">
        <v>12.093999999999999</v>
      </c>
      <c r="D13" s="103"/>
      <c r="F13">
        <v>0.9</v>
      </c>
      <c r="G13">
        <v>0.59199999999999997</v>
      </c>
      <c r="O13" s="28">
        <v>68</v>
      </c>
      <c r="P13">
        <v>14.5</v>
      </c>
      <c r="Q13">
        <v>0.99690000000000001</v>
      </c>
      <c r="T13" s="31">
        <v>978</v>
      </c>
      <c r="U13" s="32">
        <f t="shared" si="0"/>
        <v>0.97799999999999998</v>
      </c>
    </row>
    <row r="14" spans="2:30" x14ac:dyDescent="0.25">
      <c r="B14">
        <v>10</v>
      </c>
      <c r="C14" s="103">
        <v>12.754</v>
      </c>
      <c r="D14" s="178"/>
      <c r="E14" s="178"/>
      <c r="F14" s="103"/>
      <c r="G14" s="103"/>
      <c r="O14" s="28">
        <v>68</v>
      </c>
      <c r="P14">
        <v>15</v>
      </c>
      <c r="Q14">
        <v>0.99690000000000001</v>
      </c>
      <c r="T14" s="31">
        <v>1067</v>
      </c>
      <c r="U14" s="32">
        <f t="shared" si="0"/>
        <v>1.0669999999999999</v>
      </c>
    </row>
    <row r="15" spans="2:30" x14ac:dyDescent="0.25">
      <c r="B15">
        <v>11</v>
      </c>
      <c r="C15" s="103">
        <v>13.414</v>
      </c>
      <c r="D15" s="103"/>
      <c r="O15" s="28">
        <v>68</v>
      </c>
      <c r="P15">
        <v>15.5</v>
      </c>
      <c r="Q15">
        <v>0.99690000000000001</v>
      </c>
      <c r="T15" s="31">
        <v>1155</v>
      </c>
      <c r="U15" s="32">
        <f t="shared" si="0"/>
        <v>1.155</v>
      </c>
    </row>
    <row r="16" spans="2:30" x14ac:dyDescent="0.25">
      <c r="B16">
        <v>12</v>
      </c>
      <c r="C16" s="103">
        <v>14.073</v>
      </c>
      <c r="D16" s="103"/>
      <c r="O16" s="28">
        <v>68</v>
      </c>
      <c r="P16">
        <v>16</v>
      </c>
      <c r="Q16">
        <v>0.99680000000000002</v>
      </c>
      <c r="T16" s="31">
        <v>1244</v>
      </c>
      <c r="U16" s="32">
        <f t="shared" si="0"/>
        <v>1.244</v>
      </c>
    </row>
    <row r="17" spans="2:21" x14ac:dyDescent="0.25">
      <c r="B17">
        <v>13</v>
      </c>
      <c r="C17" s="103">
        <v>14.733000000000001</v>
      </c>
      <c r="D17" s="103"/>
      <c r="O17" s="28">
        <v>68</v>
      </c>
      <c r="P17">
        <v>16.5</v>
      </c>
      <c r="Q17">
        <v>0.99680000000000002</v>
      </c>
      <c r="T17" s="31">
        <v>1333</v>
      </c>
      <c r="U17" s="32">
        <f t="shared" si="0"/>
        <v>1.333</v>
      </c>
    </row>
    <row r="18" spans="2:21" x14ac:dyDescent="0.25">
      <c r="B18">
        <v>14</v>
      </c>
      <c r="C18" s="103">
        <v>15.391999999999999</v>
      </c>
      <c r="D18" s="103"/>
      <c r="O18" s="28">
        <v>68</v>
      </c>
      <c r="P18">
        <v>17</v>
      </c>
      <c r="Q18">
        <v>0.99680000000000002</v>
      </c>
      <c r="T18" s="31">
        <v>1422</v>
      </c>
      <c r="U18" s="32">
        <f t="shared" si="0"/>
        <v>1.4219999999999999</v>
      </c>
    </row>
    <row r="19" spans="2:21" x14ac:dyDescent="0.25">
      <c r="B19">
        <v>15</v>
      </c>
      <c r="C19" s="103">
        <v>16.052</v>
      </c>
      <c r="D19" s="103"/>
      <c r="O19" s="28">
        <v>68</v>
      </c>
      <c r="P19">
        <v>17.5</v>
      </c>
      <c r="Q19">
        <v>0.99680000000000002</v>
      </c>
      <c r="T19" s="31">
        <v>1511</v>
      </c>
      <c r="U19" s="32">
        <f t="shared" si="0"/>
        <v>1.5109999999999999</v>
      </c>
    </row>
    <row r="20" spans="2:21" x14ac:dyDescent="0.25">
      <c r="B20">
        <v>16</v>
      </c>
      <c r="C20" s="103">
        <v>16.712</v>
      </c>
      <c r="D20" s="103"/>
      <c r="O20" s="28">
        <v>68</v>
      </c>
      <c r="P20">
        <v>18</v>
      </c>
      <c r="Q20">
        <v>0.99680000000000002</v>
      </c>
      <c r="T20" s="31">
        <v>1600</v>
      </c>
      <c r="U20" s="32">
        <f t="shared" si="0"/>
        <v>1.6</v>
      </c>
    </row>
    <row r="21" spans="2:21" x14ac:dyDescent="0.25">
      <c r="B21">
        <v>17</v>
      </c>
      <c r="C21" s="103">
        <v>17.370999999999999</v>
      </c>
      <c r="D21" s="103"/>
      <c r="O21" s="28">
        <v>68</v>
      </c>
      <c r="P21">
        <v>18.5</v>
      </c>
      <c r="Q21">
        <v>0.99680000000000002</v>
      </c>
      <c r="T21" s="31">
        <v>1689</v>
      </c>
      <c r="U21" s="32">
        <f t="shared" si="0"/>
        <v>1.6890000000000001</v>
      </c>
    </row>
    <row r="22" spans="2:21" x14ac:dyDescent="0.25">
      <c r="B22">
        <v>18</v>
      </c>
      <c r="C22" s="103">
        <v>18.030999999999999</v>
      </c>
      <c r="D22" s="103"/>
      <c r="O22" s="28">
        <v>68</v>
      </c>
      <c r="P22">
        <v>19</v>
      </c>
      <c r="Q22">
        <v>0.99680000000000002</v>
      </c>
      <c r="T22" s="31">
        <v>1778</v>
      </c>
      <c r="U22" s="32">
        <f t="shared" si="0"/>
        <v>1.778</v>
      </c>
    </row>
    <row r="23" spans="2:21" x14ac:dyDescent="0.25">
      <c r="B23">
        <v>19</v>
      </c>
      <c r="C23" s="103">
        <v>18.690000000000001</v>
      </c>
      <c r="D23" s="103"/>
      <c r="O23" s="28">
        <v>68</v>
      </c>
      <c r="P23">
        <v>19.5</v>
      </c>
      <c r="Q23">
        <v>0.99670000000000003</v>
      </c>
      <c r="T23" s="31">
        <v>1867</v>
      </c>
      <c r="U23" s="32">
        <f t="shared" si="0"/>
        <v>1.867</v>
      </c>
    </row>
    <row r="24" spans="2:21" x14ac:dyDescent="0.25">
      <c r="B24">
        <v>20</v>
      </c>
      <c r="C24" s="103">
        <v>19.350000000000001</v>
      </c>
      <c r="D24" s="103"/>
      <c r="O24" s="28">
        <v>68</v>
      </c>
      <c r="P24">
        <v>20</v>
      </c>
      <c r="Q24">
        <v>0.99670000000000003</v>
      </c>
      <c r="T24" s="31">
        <v>1955</v>
      </c>
      <c r="U24" s="32">
        <f t="shared" si="0"/>
        <v>1.9550000000000001</v>
      </c>
    </row>
    <row r="25" spans="2:21" x14ac:dyDescent="0.25">
      <c r="B25">
        <v>21</v>
      </c>
      <c r="C25" s="103">
        <v>20.010000000000002</v>
      </c>
      <c r="D25" s="178"/>
      <c r="E25" s="178"/>
      <c r="F25" s="103"/>
      <c r="G25" s="103"/>
      <c r="O25" s="28">
        <v>68</v>
      </c>
      <c r="P25">
        <v>20.5</v>
      </c>
      <c r="Q25">
        <v>0.99670000000000003</v>
      </c>
      <c r="T25" s="31">
        <v>2044</v>
      </c>
      <c r="U25" s="32">
        <f t="shared" si="0"/>
        <v>2.044</v>
      </c>
    </row>
    <row r="26" spans="2:21" x14ac:dyDescent="0.25">
      <c r="B26">
        <v>22</v>
      </c>
      <c r="C26" s="103">
        <v>20.669</v>
      </c>
      <c r="D26" s="103"/>
      <c r="O26" s="28">
        <v>68</v>
      </c>
      <c r="P26">
        <v>21</v>
      </c>
      <c r="Q26">
        <v>0.99670000000000003</v>
      </c>
      <c r="T26" s="31">
        <v>2133</v>
      </c>
      <c r="U26" s="32">
        <f t="shared" si="0"/>
        <v>2.133</v>
      </c>
    </row>
    <row r="27" spans="2:21" x14ac:dyDescent="0.25">
      <c r="B27">
        <v>23</v>
      </c>
      <c r="C27" s="103">
        <v>21.329000000000001</v>
      </c>
      <c r="D27" s="103"/>
      <c r="O27" s="28">
        <v>68</v>
      </c>
      <c r="P27">
        <v>21.5</v>
      </c>
      <c r="Q27">
        <v>0.99670000000000003</v>
      </c>
      <c r="T27" s="31">
        <v>2222</v>
      </c>
      <c r="U27" s="32">
        <f t="shared" si="0"/>
        <v>2.222</v>
      </c>
    </row>
    <row r="28" spans="2:21" x14ac:dyDescent="0.25">
      <c r="B28">
        <v>24</v>
      </c>
      <c r="C28" s="103">
        <v>21.988</v>
      </c>
      <c r="D28" s="103"/>
      <c r="O28" s="28">
        <v>68</v>
      </c>
      <c r="P28">
        <v>22</v>
      </c>
      <c r="Q28">
        <v>0.99670000000000003</v>
      </c>
      <c r="T28" s="31">
        <v>2311</v>
      </c>
      <c r="U28" s="32">
        <f t="shared" si="0"/>
        <v>2.3109999999999999</v>
      </c>
    </row>
    <row r="29" spans="2:21" x14ac:dyDescent="0.25">
      <c r="B29">
        <v>25</v>
      </c>
      <c r="C29" s="103">
        <v>22.648</v>
      </c>
      <c r="D29" s="103"/>
      <c r="O29" s="28">
        <v>68</v>
      </c>
      <c r="P29">
        <v>22.5</v>
      </c>
      <c r="Q29">
        <v>0.99670000000000003</v>
      </c>
      <c r="T29" s="31">
        <v>2400</v>
      </c>
      <c r="U29" s="32">
        <f t="shared" si="0"/>
        <v>2.4</v>
      </c>
    </row>
    <row r="30" spans="2:21" x14ac:dyDescent="0.25">
      <c r="B30">
        <v>26</v>
      </c>
      <c r="C30" s="103">
        <v>23.308</v>
      </c>
      <c r="D30" s="103"/>
      <c r="O30" s="28">
        <v>68</v>
      </c>
      <c r="P30">
        <v>23</v>
      </c>
      <c r="Q30">
        <v>0.99660000000000004</v>
      </c>
      <c r="T30" s="31">
        <v>2489</v>
      </c>
      <c r="U30" s="32">
        <f t="shared" si="0"/>
        <v>2.4889999999999999</v>
      </c>
    </row>
    <row r="31" spans="2:21" x14ac:dyDescent="0.25">
      <c r="B31">
        <v>27</v>
      </c>
      <c r="C31" s="103">
        <v>23.966999999999999</v>
      </c>
      <c r="D31" s="103"/>
      <c r="O31" s="28">
        <v>68</v>
      </c>
      <c r="P31">
        <v>23.5</v>
      </c>
      <c r="Q31">
        <v>0.99660000000000004</v>
      </c>
      <c r="T31" s="31">
        <v>2578</v>
      </c>
      <c r="U31" s="32">
        <f t="shared" si="0"/>
        <v>2.5779999999999998</v>
      </c>
    </row>
    <row r="32" spans="2:21" x14ac:dyDescent="0.25">
      <c r="B32">
        <v>28</v>
      </c>
      <c r="C32" s="103">
        <v>24.626999999999999</v>
      </c>
      <c r="D32" s="103"/>
      <c r="O32" s="28">
        <v>68</v>
      </c>
      <c r="P32">
        <v>24</v>
      </c>
      <c r="Q32">
        <v>0.99660000000000004</v>
      </c>
      <c r="T32" s="31">
        <v>2666</v>
      </c>
      <c r="U32" s="32">
        <f t="shared" si="0"/>
        <v>2.6659999999999999</v>
      </c>
    </row>
    <row r="33" spans="2:21" x14ac:dyDescent="0.25">
      <c r="B33">
        <v>29</v>
      </c>
      <c r="C33" s="103">
        <v>25.286000000000001</v>
      </c>
      <c r="D33" s="103"/>
      <c r="O33" s="28">
        <v>68</v>
      </c>
      <c r="P33">
        <v>24.5</v>
      </c>
      <c r="Q33">
        <v>0.99660000000000004</v>
      </c>
      <c r="T33" s="31">
        <v>2755</v>
      </c>
      <c r="U33" s="32">
        <f t="shared" si="0"/>
        <v>2.7549999999999999</v>
      </c>
    </row>
    <row r="34" spans="2:21" x14ac:dyDescent="0.25">
      <c r="B34">
        <v>30</v>
      </c>
      <c r="C34" s="103">
        <v>25.946999999999999</v>
      </c>
      <c r="D34" s="103"/>
      <c r="O34" s="28">
        <v>68</v>
      </c>
      <c r="P34">
        <v>25</v>
      </c>
      <c r="Q34">
        <v>0.99660000000000004</v>
      </c>
      <c r="T34" s="31">
        <v>2844</v>
      </c>
      <c r="U34" s="32">
        <f t="shared" si="0"/>
        <v>2.8439999999999999</v>
      </c>
    </row>
    <row r="35" spans="2:21" x14ac:dyDescent="0.25">
      <c r="B35">
        <v>31</v>
      </c>
      <c r="C35" s="103">
        <v>26.606999999999999</v>
      </c>
      <c r="D35" s="103"/>
      <c r="O35" s="28">
        <v>68</v>
      </c>
      <c r="P35">
        <v>25.5</v>
      </c>
      <c r="Q35">
        <v>0.99660000000000004</v>
      </c>
      <c r="T35" s="31">
        <v>2933</v>
      </c>
      <c r="U35" s="32">
        <f t="shared" si="0"/>
        <v>2.9329999999999998</v>
      </c>
    </row>
    <row r="36" spans="2:21" x14ac:dyDescent="0.25">
      <c r="B36">
        <v>32</v>
      </c>
      <c r="C36" s="103">
        <v>27.266999999999999</v>
      </c>
      <c r="D36" s="178"/>
      <c r="E36" s="178"/>
      <c r="F36" s="103"/>
      <c r="G36" s="103"/>
      <c r="O36" s="28">
        <v>68</v>
      </c>
      <c r="P36">
        <v>26</v>
      </c>
      <c r="Q36">
        <v>0.99660000000000004</v>
      </c>
      <c r="T36" s="31">
        <v>3022</v>
      </c>
      <c r="U36" s="32">
        <f t="shared" si="0"/>
        <v>3.0219999999999998</v>
      </c>
    </row>
    <row r="37" spans="2:21" x14ac:dyDescent="0.25">
      <c r="B37">
        <v>33</v>
      </c>
      <c r="C37" s="103">
        <v>27.927</v>
      </c>
      <c r="D37" s="103"/>
      <c r="O37" s="28">
        <v>68</v>
      </c>
      <c r="P37">
        <v>26.5</v>
      </c>
      <c r="Q37">
        <v>0.99650000000000005</v>
      </c>
      <c r="T37" s="31">
        <v>3111</v>
      </c>
      <c r="U37" s="32">
        <f t="shared" si="0"/>
        <v>3.1110000000000002</v>
      </c>
    </row>
    <row r="38" spans="2:21" x14ac:dyDescent="0.25">
      <c r="B38">
        <v>34</v>
      </c>
      <c r="C38" s="103">
        <v>28.587</v>
      </c>
      <c r="D38" s="103"/>
      <c r="O38" s="28">
        <v>68</v>
      </c>
      <c r="P38">
        <v>27</v>
      </c>
      <c r="Q38">
        <v>0.99650000000000005</v>
      </c>
      <c r="T38" s="31">
        <v>3200</v>
      </c>
      <c r="U38" s="32">
        <f t="shared" si="0"/>
        <v>3.2</v>
      </c>
    </row>
    <row r="39" spans="2:21" x14ac:dyDescent="0.25">
      <c r="B39">
        <v>35</v>
      </c>
      <c r="C39" s="103">
        <v>29.248000000000001</v>
      </c>
      <c r="D39" s="103"/>
      <c r="O39" s="28">
        <v>68</v>
      </c>
      <c r="P39">
        <v>27.5</v>
      </c>
      <c r="Q39">
        <v>0.99650000000000005</v>
      </c>
      <c r="T39" s="31">
        <v>3289</v>
      </c>
      <c r="U39" s="32">
        <f t="shared" si="0"/>
        <v>3.2890000000000001</v>
      </c>
    </row>
    <row r="40" spans="2:21" x14ac:dyDescent="0.25">
      <c r="B40">
        <v>36</v>
      </c>
      <c r="C40" s="103">
        <v>29.908000000000001</v>
      </c>
      <c r="D40" s="103"/>
      <c r="O40" s="28">
        <v>68</v>
      </c>
      <c r="P40">
        <v>28</v>
      </c>
      <c r="Q40">
        <v>0.99650000000000005</v>
      </c>
      <c r="T40" s="31">
        <v>3377</v>
      </c>
      <c r="U40" s="32">
        <f t="shared" si="0"/>
        <v>3.3769999999999998</v>
      </c>
    </row>
    <row r="41" spans="2:21" x14ac:dyDescent="0.25">
      <c r="B41">
        <v>37</v>
      </c>
      <c r="C41" s="103">
        <v>30.568000000000001</v>
      </c>
      <c r="D41" s="103"/>
      <c r="O41" s="28">
        <v>68</v>
      </c>
      <c r="P41">
        <v>28.5</v>
      </c>
      <c r="Q41">
        <v>0.99650000000000005</v>
      </c>
      <c r="T41" s="31">
        <v>3466</v>
      </c>
      <c r="U41" s="32">
        <f t="shared" si="0"/>
        <v>3.4660000000000002</v>
      </c>
    </row>
    <row r="42" spans="2:21" x14ac:dyDescent="0.25">
      <c r="B42">
        <v>38</v>
      </c>
      <c r="C42" s="103">
        <v>31.228000000000002</v>
      </c>
      <c r="D42" s="103"/>
      <c r="O42" s="28">
        <v>68</v>
      </c>
      <c r="P42">
        <v>29</v>
      </c>
      <c r="Q42">
        <v>0.99650000000000005</v>
      </c>
      <c r="T42" s="31">
        <v>3555</v>
      </c>
      <c r="U42" s="32">
        <f t="shared" si="0"/>
        <v>3.5550000000000002</v>
      </c>
    </row>
    <row r="43" spans="2:21" x14ac:dyDescent="0.25">
      <c r="B43">
        <v>39</v>
      </c>
      <c r="C43" s="103">
        <v>31.888999999999999</v>
      </c>
      <c r="D43" s="103"/>
      <c r="O43" s="28">
        <v>68</v>
      </c>
      <c r="P43">
        <v>29.5</v>
      </c>
      <c r="Q43">
        <v>0.99650000000000005</v>
      </c>
      <c r="T43" s="31">
        <v>3644</v>
      </c>
      <c r="U43" s="32">
        <f t="shared" si="0"/>
        <v>3.6440000000000001</v>
      </c>
    </row>
    <row r="44" spans="2:21" x14ac:dyDescent="0.25">
      <c r="B44">
        <v>40</v>
      </c>
      <c r="C44" s="103">
        <v>32.548999999999999</v>
      </c>
      <c r="D44" s="103"/>
      <c r="O44" s="28">
        <v>68</v>
      </c>
      <c r="P44">
        <v>30</v>
      </c>
      <c r="Q44">
        <v>0.99639999999999995</v>
      </c>
      <c r="T44" s="31">
        <v>3733</v>
      </c>
      <c r="U44" s="32">
        <f t="shared" si="0"/>
        <v>3.7330000000000001</v>
      </c>
    </row>
    <row r="45" spans="2:21" x14ac:dyDescent="0.25">
      <c r="B45">
        <v>41</v>
      </c>
      <c r="C45" s="103">
        <v>33.209000000000003</v>
      </c>
      <c r="D45" s="103"/>
      <c r="O45" s="28">
        <v>68</v>
      </c>
      <c r="P45">
        <v>30.5</v>
      </c>
      <c r="Q45">
        <v>0.99639999999999995</v>
      </c>
      <c r="T45" s="31">
        <v>3822</v>
      </c>
      <c r="U45" s="32">
        <f t="shared" si="0"/>
        <v>3.8220000000000001</v>
      </c>
    </row>
    <row r="46" spans="2:21" x14ac:dyDescent="0.25">
      <c r="B46">
        <v>42</v>
      </c>
      <c r="C46" s="103">
        <v>33.869</v>
      </c>
      <c r="D46" s="103"/>
      <c r="O46" s="28">
        <v>68</v>
      </c>
      <c r="P46">
        <v>31</v>
      </c>
      <c r="Q46">
        <v>0.99639999999999995</v>
      </c>
      <c r="T46" s="31">
        <v>3911</v>
      </c>
      <c r="U46" s="32">
        <f t="shared" si="0"/>
        <v>3.911</v>
      </c>
    </row>
    <row r="47" spans="2:21" x14ac:dyDescent="0.25">
      <c r="B47">
        <v>43</v>
      </c>
      <c r="C47" s="103">
        <v>34.529000000000003</v>
      </c>
      <c r="D47" s="103"/>
      <c r="O47" s="28">
        <v>68</v>
      </c>
      <c r="P47">
        <v>31.5</v>
      </c>
      <c r="Q47">
        <v>0.99639999999999995</v>
      </c>
      <c r="T47" s="31">
        <v>4000</v>
      </c>
      <c r="U47" s="32">
        <f t="shared" si="0"/>
        <v>4</v>
      </c>
    </row>
    <row r="48" spans="2:21" x14ac:dyDescent="0.25">
      <c r="B48">
        <v>44</v>
      </c>
      <c r="C48" s="103">
        <v>35.19</v>
      </c>
      <c r="D48" s="103"/>
      <c r="O48" s="28">
        <v>68</v>
      </c>
      <c r="P48">
        <v>32</v>
      </c>
      <c r="Q48">
        <v>0.99639999999999995</v>
      </c>
      <c r="T48" s="31">
        <v>4089</v>
      </c>
      <c r="U48" s="32">
        <f t="shared" si="0"/>
        <v>4.0890000000000004</v>
      </c>
    </row>
    <row r="49" spans="2:21" x14ac:dyDescent="0.25">
      <c r="B49">
        <v>45</v>
      </c>
      <c r="C49" s="103">
        <v>35.85</v>
      </c>
      <c r="D49" s="103"/>
      <c r="O49" s="28">
        <v>68</v>
      </c>
      <c r="P49">
        <v>32.5</v>
      </c>
      <c r="Q49">
        <v>0.99639999999999995</v>
      </c>
      <c r="T49" s="31">
        <v>4177</v>
      </c>
      <c r="U49" s="32">
        <f t="shared" si="0"/>
        <v>4.1769999999999996</v>
      </c>
    </row>
    <row r="50" spans="2:21" x14ac:dyDescent="0.25">
      <c r="B50">
        <v>46</v>
      </c>
      <c r="C50" s="103">
        <v>36.51</v>
      </c>
      <c r="D50" s="103"/>
      <c r="O50" s="28">
        <v>68</v>
      </c>
      <c r="P50">
        <v>33</v>
      </c>
      <c r="Q50">
        <v>0.99639999999999995</v>
      </c>
      <c r="T50" s="31">
        <v>4266</v>
      </c>
      <c r="U50" s="32">
        <f t="shared" si="0"/>
        <v>4.266</v>
      </c>
    </row>
    <row r="51" spans="2:21" x14ac:dyDescent="0.25">
      <c r="B51">
        <v>47</v>
      </c>
      <c r="C51" s="103">
        <v>37.17</v>
      </c>
      <c r="D51" s="103"/>
      <c r="O51" s="28">
        <v>68</v>
      </c>
      <c r="P51">
        <v>33.5</v>
      </c>
      <c r="Q51">
        <v>0.99629999999999996</v>
      </c>
      <c r="T51" s="31">
        <v>4355</v>
      </c>
      <c r="U51" s="32">
        <f t="shared" si="0"/>
        <v>4.3550000000000004</v>
      </c>
    </row>
    <row r="52" spans="2:21" x14ac:dyDescent="0.25">
      <c r="B52">
        <v>48</v>
      </c>
      <c r="C52" s="103">
        <v>37.83</v>
      </c>
      <c r="D52" s="103"/>
      <c r="O52" s="28">
        <v>68</v>
      </c>
      <c r="P52">
        <v>34</v>
      </c>
      <c r="Q52">
        <v>0.99629999999999996</v>
      </c>
      <c r="T52" s="31">
        <v>4444</v>
      </c>
      <c r="U52" s="32">
        <f t="shared" si="0"/>
        <v>4.444</v>
      </c>
    </row>
    <row r="53" spans="2:21" x14ac:dyDescent="0.25">
      <c r="B53">
        <v>49</v>
      </c>
      <c r="C53" s="103">
        <v>38.491</v>
      </c>
      <c r="D53" s="103"/>
      <c r="O53" s="28">
        <v>68</v>
      </c>
      <c r="P53">
        <v>34.5</v>
      </c>
      <c r="Q53">
        <v>0.99629999999999996</v>
      </c>
      <c r="T53" s="31">
        <v>4533</v>
      </c>
      <c r="U53" s="32">
        <f t="shared" si="0"/>
        <v>4.5330000000000004</v>
      </c>
    </row>
    <row r="54" spans="2:21" x14ac:dyDescent="0.25">
      <c r="B54">
        <v>50</v>
      </c>
      <c r="C54" s="103">
        <v>39.151000000000003</v>
      </c>
      <c r="D54" s="103"/>
      <c r="O54" s="28">
        <v>68</v>
      </c>
      <c r="P54">
        <v>35</v>
      </c>
      <c r="Q54">
        <v>0.99629999999999996</v>
      </c>
      <c r="T54" s="31">
        <v>4622</v>
      </c>
      <c r="U54" s="32">
        <f t="shared" si="0"/>
        <v>4.6219999999999999</v>
      </c>
    </row>
    <row r="55" spans="2:21" x14ac:dyDescent="0.25">
      <c r="B55">
        <v>51</v>
      </c>
      <c r="C55" s="103">
        <v>39.811</v>
      </c>
      <c r="D55" s="103"/>
      <c r="O55" s="28">
        <v>68</v>
      </c>
      <c r="P55">
        <v>35.5</v>
      </c>
      <c r="Q55">
        <v>0.99629999999999996</v>
      </c>
      <c r="T55" s="31">
        <v>4711</v>
      </c>
      <c r="U55" s="32">
        <f t="shared" si="0"/>
        <v>4.7110000000000003</v>
      </c>
    </row>
    <row r="56" spans="2:21" x14ac:dyDescent="0.25">
      <c r="B56">
        <v>52</v>
      </c>
      <c r="C56" s="103">
        <v>40.470999999999997</v>
      </c>
      <c r="D56" s="103"/>
      <c r="O56" s="28">
        <v>68</v>
      </c>
      <c r="P56">
        <v>36</v>
      </c>
      <c r="Q56">
        <v>0.99629999999999996</v>
      </c>
      <c r="T56" s="31">
        <v>4800</v>
      </c>
      <c r="U56" s="32">
        <f t="shared" si="0"/>
        <v>4.8</v>
      </c>
    </row>
    <row r="57" spans="2:21" x14ac:dyDescent="0.25">
      <c r="B57">
        <v>53</v>
      </c>
      <c r="C57" s="103">
        <v>41.131999999999998</v>
      </c>
      <c r="D57" s="103"/>
      <c r="O57" s="28">
        <v>68</v>
      </c>
      <c r="P57">
        <v>36.5</v>
      </c>
      <c r="Q57">
        <v>0.99629999999999996</v>
      </c>
      <c r="T57" s="31">
        <v>4888</v>
      </c>
      <c r="U57" s="32">
        <f t="shared" si="0"/>
        <v>4.8879999999999999</v>
      </c>
    </row>
    <row r="58" spans="2:21" x14ac:dyDescent="0.25">
      <c r="B58">
        <v>54</v>
      </c>
      <c r="C58" s="103">
        <v>41.792000000000002</v>
      </c>
      <c r="D58" s="103"/>
      <c r="O58" s="28">
        <v>68</v>
      </c>
      <c r="P58">
        <v>37</v>
      </c>
      <c r="Q58">
        <v>0.99619999999999997</v>
      </c>
      <c r="T58" s="31">
        <v>4977</v>
      </c>
      <c r="U58" s="32">
        <f t="shared" si="0"/>
        <v>4.9770000000000003</v>
      </c>
    </row>
    <row r="59" spans="2:21" x14ac:dyDescent="0.25">
      <c r="B59">
        <v>55</v>
      </c>
      <c r="C59" s="103">
        <v>42.451999999999998</v>
      </c>
      <c r="D59" s="103"/>
      <c r="O59" s="28">
        <v>68</v>
      </c>
      <c r="P59">
        <v>37.5</v>
      </c>
      <c r="Q59">
        <v>0.99619999999999997</v>
      </c>
      <c r="T59" s="31">
        <v>5066</v>
      </c>
      <c r="U59" s="32">
        <f t="shared" si="0"/>
        <v>5.0659999999999998</v>
      </c>
    </row>
    <row r="60" spans="2:21" x14ac:dyDescent="0.25">
      <c r="B60">
        <v>56</v>
      </c>
      <c r="C60" s="103">
        <v>43.112000000000002</v>
      </c>
      <c r="D60" s="103"/>
      <c r="O60" s="28">
        <v>68</v>
      </c>
      <c r="P60">
        <v>38</v>
      </c>
      <c r="Q60">
        <v>0.99619999999999997</v>
      </c>
      <c r="T60" s="31">
        <v>5155</v>
      </c>
      <c r="U60" s="32">
        <f t="shared" si="0"/>
        <v>5.1550000000000002</v>
      </c>
    </row>
    <row r="61" spans="2:21" x14ac:dyDescent="0.25">
      <c r="B61">
        <v>57</v>
      </c>
      <c r="C61" s="103">
        <v>43.771999999999998</v>
      </c>
      <c r="D61" s="103"/>
      <c r="O61" s="28">
        <v>68</v>
      </c>
      <c r="P61">
        <v>38.5</v>
      </c>
      <c r="Q61">
        <v>0.99619999999999997</v>
      </c>
      <c r="T61" s="31">
        <v>5244</v>
      </c>
      <c r="U61" s="32">
        <f t="shared" si="0"/>
        <v>5.2439999999999998</v>
      </c>
    </row>
    <row r="62" spans="2:21" x14ac:dyDescent="0.25">
      <c r="B62">
        <v>58</v>
      </c>
      <c r="C62" s="103">
        <v>44.433</v>
      </c>
      <c r="D62" s="103"/>
      <c r="O62" s="28">
        <v>68</v>
      </c>
      <c r="P62">
        <v>39</v>
      </c>
      <c r="Q62">
        <v>0.99619999999999997</v>
      </c>
      <c r="T62" s="31">
        <v>5333</v>
      </c>
      <c r="U62" s="32">
        <f t="shared" si="0"/>
        <v>5.3330000000000002</v>
      </c>
    </row>
    <row r="63" spans="2:21" x14ac:dyDescent="0.25">
      <c r="B63">
        <v>59</v>
      </c>
      <c r="C63" s="103">
        <v>45.093000000000004</v>
      </c>
      <c r="D63" s="103"/>
      <c r="O63" s="28">
        <v>68</v>
      </c>
      <c r="P63">
        <v>39.5</v>
      </c>
      <c r="Q63">
        <v>0.99609999999999999</v>
      </c>
      <c r="T63" s="31">
        <v>5422</v>
      </c>
      <c r="U63" s="32">
        <f t="shared" si="0"/>
        <v>5.4219999999999997</v>
      </c>
    </row>
    <row r="64" spans="2:21" x14ac:dyDescent="0.25">
      <c r="B64">
        <v>60</v>
      </c>
      <c r="C64" s="103">
        <v>45.753</v>
      </c>
      <c r="D64" s="103"/>
      <c r="O64" s="28">
        <v>68</v>
      </c>
      <c r="P64">
        <v>40</v>
      </c>
      <c r="Q64">
        <v>0.99609999999999999</v>
      </c>
      <c r="T64" s="31">
        <v>5511</v>
      </c>
      <c r="U64" s="32">
        <f t="shared" si="0"/>
        <v>5.5110000000000001</v>
      </c>
    </row>
    <row r="65" spans="2:21" x14ac:dyDescent="0.25">
      <c r="B65">
        <v>61</v>
      </c>
      <c r="C65" s="103">
        <v>46.412999999999997</v>
      </c>
      <c r="D65" s="103"/>
      <c r="O65" s="28">
        <v>68</v>
      </c>
      <c r="P65">
        <v>40.5</v>
      </c>
      <c r="Q65">
        <v>0.99609999999999999</v>
      </c>
      <c r="T65" s="31">
        <v>5600</v>
      </c>
      <c r="U65" s="32">
        <f t="shared" si="0"/>
        <v>5.6</v>
      </c>
    </row>
    <row r="66" spans="2:21" x14ac:dyDescent="0.25">
      <c r="B66">
        <v>62</v>
      </c>
      <c r="C66" s="103">
        <v>47.073999999999998</v>
      </c>
      <c r="D66" s="103"/>
      <c r="O66" s="28">
        <v>68</v>
      </c>
      <c r="P66">
        <v>41</v>
      </c>
      <c r="Q66">
        <v>0.99609999999999999</v>
      </c>
      <c r="T66" s="31">
        <v>5688</v>
      </c>
      <c r="U66" s="32">
        <f t="shared" si="0"/>
        <v>5.6879999999999997</v>
      </c>
    </row>
    <row r="67" spans="2:21" x14ac:dyDescent="0.25">
      <c r="B67">
        <v>63</v>
      </c>
      <c r="C67" s="103">
        <v>47.734000000000002</v>
      </c>
      <c r="D67" s="103"/>
      <c r="O67" s="28">
        <v>68</v>
      </c>
      <c r="P67">
        <v>41.5</v>
      </c>
      <c r="Q67">
        <v>0.996</v>
      </c>
      <c r="T67" s="31">
        <v>5777</v>
      </c>
      <c r="U67" s="32">
        <f t="shared" si="0"/>
        <v>5.7770000000000001</v>
      </c>
    </row>
    <row r="68" spans="2:21" x14ac:dyDescent="0.25">
      <c r="B68">
        <v>64</v>
      </c>
      <c r="C68" s="103">
        <v>48.393999999999998</v>
      </c>
      <c r="D68" s="103"/>
      <c r="O68" s="28">
        <v>68</v>
      </c>
      <c r="P68">
        <v>42</v>
      </c>
      <c r="Q68">
        <v>0.996</v>
      </c>
      <c r="T68" s="31">
        <v>5866</v>
      </c>
      <c r="U68" s="32">
        <f t="shared" si="0"/>
        <v>5.8659999999999997</v>
      </c>
    </row>
    <row r="69" spans="2:21" x14ac:dyDescent="0.25">
      <c r="B69">
        <v>65</v>
      </c>
      <c r="C69" s="103">
        <v>49.054000000000002</v>
      </c>
      <c r="D69" s="103"/>
      <c r="O69" s="28">
        <v>68</v>
      </c>
      <c r="P69">
        <v>42.5</v>
      </c>
      <c r="Q69">
        <v>0.996</v>
      </c>
      <c r="T69" s="31">
        <v>5955</v>
      </c>
      <c r="U69" s="32">
        <f t="shared" ref="U69:U132" si="1">T69/1000</f>
        <v>5.9550000000000001</v>
      </c>
    </row>
    <row r="70" spans="2:21" x14ac:dyDescent="0.25">
      <c r="B70">
        <v>66</v>
      </c>
      <c r="C70" s="103">
        <v>49.713999999999999</v>
      </c>
      <c r="D70" s="103"/>
      <c r="O70" s="28">
        <v>68</v>
      </c>
      <c r="P70">
        <v>43</v>
      </c>
      <c r="Q70">
        <v>0.996</v>
      </c>
      <c r="T70" s="31">
        <v>6044</v>
      </c>
      <c r="U70" s="32">
        <f t="shared" si="1"/>
        <v>6.0439999999999996</v>
      </c>
    </row>
    <row r="71" spans="2:21" x14ac:dyDescent="0.25">
      <c r="B71">
        <v>67</v>
      </c>
      <c r="C71" s="103">
        <v>50.375</v>
      </c>
      <c r="D71" s="103"/>
      <c r="O71" s="28">
        <v>68</v>
      </c>
      <c r="P71">
        <v>43.5</v>
      </c>
      <c r="Q71">
        <v>0.99590000000000001</v>
      </c>
      <c r="T71" s="31">
        <v>6133</v>
      </c>
      <c r="U71" s="32">
        <f t="shared" si="1"/>
        <v>6.133</v>
      </c>
    </row>
    <row r="72" spans="2:21" x14ac:dyDescent="0.25">
      <c r="B72">
        <v>68</v>
      </c>
      <c r="C72" s="103">
        <v>51.034999999999997</v>
      </c>
      <c r="D72" s="103"/>
      <c r="O72" s="28">
        <v>68</v>
      </c>
      <c r="P72">
        <v>44</v>
      </c>
      <c r="Q72">
        <v>0.99590000000000001</v>
      </c>
      <c r="T72" s="31">
        <v>6222</v>
      </c>
      <c r="U72" s="32">
        <f t="shared" si="1"/>
        <v>6.2220000000000004</v>
      </c>
    </row>
    <row r="73" spans="2:21" x14ac:dyDescent="0.25">
      <c r="B73">
        <v>69</v>
      </c>
      <c r="C73" s="103">
        <v>51.695</v>
      </c>
      <c r="D73" s="103"/>
      <c r="O73" s="28">
        <v>68</v>
      </c>
      <c r="P73">
        <v>44.5</v>
      </c>
      <c r="Q73">
        <v>0.99590000000000001</v>
      </c>
      <c r="T73" s="31">
        <v>6311</v>
      </c>
      <c r="U73" s="32">
        <f t="shared" si="1"/>
        <v>6.3109999999999999</v>
      </c>
    </row>
    <row r="74" spans="2:21" x14ac:dyDescent="0.25">
      <c r="B74">
        <v>70</v>
      </c>
      <c r="C74" s="103">
        <v>52.354999999999997</v>
      </c>
      <c r="D74" s="103"/>
      <c r="O74" s="28">
        <v>68</v>
      </c>
      <c r="P74">
        <v>45</v>
      </c>
      <c r="Q74">
        <v>0.99590000000000001</v>
      </c>
      <c r="T74" s="31">
        <v>6399</v>
      </c>
      <c r="U74" s="32">
        <f t="shared" si="1"/>
        <v>6.399</v>
      </c>
    </row>
    <row r="75" spans="2:21" x14ac:dyDescent="0.25">
      <c r="B75">
        <v>71</v>
      </c>
      <c r="C75" s="103">
        <v>53.015000000000001</v>
      </c>
      <c r="D75" s="103"/>
      <c r="O75" s="28">
        <v>68</v>
      </c>
      <c r="P75">
        <v>45.5</v>
      </c>
      <c r="Q75">
        <v>0.99590000000000001</v>
      </c>
      <c r="T75" s="31">
        <v>6488</v>
      </c>
      <c r="U75" s="32">
        <f t="shared" si="1"/>
        <v>6.4880000000000004</v>
      </c>
    </row>
    <row r="76" spans="2:21" x14ac:dyDescent="0.25">
      <c r="B76">
        <v>72</v>
      </c>
      <c r="C76" s="103">
        <v>53.676000000000002</v>
      </c>
      <c r="D76" s="103"/>
      <c r="O76" s="28">
        <v>68</v>
      </c>
      <c r="P76">
        <v>46</v>
      </c>
      <c r="Q76">
        <v>0.99580000000000002</v>
      </c>
      <c r="T76" s="31">
        <v>6577</v>
      </c>
      <c r="U76" s="32">
        <f t="shared" si="1"/>
        <v>6.577</v>
      </c>
    </row>
    <row r="77" spans="2:21" x14ac:dyDescent="0.25">
      <c r="B77">
        <v>73</v>
      </c>
      <c r="C77" s="103">
        <v>54.335999999999999</v>
      </c>
      <c r="D77" s="103"/>
      <c r="O77" s="28">
        <v>68</v>
      </c>
      <c r="P77">
        <v>46.5</v>
      </c>
      <c r="Q77">
        <v>0.99580000000000002</v>
      </c>
      <c r="T77" s="31">
        <v>6666</v>
      </c>
      <c r="U77" s="32">
        <f t="shared" si="1"/>
        <v>6.6660000000000004</v>
      </c>
    </row>
    <row r="78" spans="2:21" x14ac:dyDescent="0.25">
      <c r="B78">
        <v>74</v>
      </c>
      <c r="C78" s="103">
        <v>54.996000000000002</v>
      </c>
      <c r="D78" s="103"/>
      <c r="O78" s="28">
        <v>68</v>
      </c>
      <c r="P78">
        <v>47</v>
      </c>
      <c r="Q78">
        <v>0.99580000000000002</v>
      </c>
      <c r="T78" s="31">
        <v>6755</v>
      </c>
      <c r="U78" s="32">
        <f t="shared" si="1"/>
        <v>6.7549999999999999</v>
      </c>
    </row>
    <row r="79" spans="2:21" x14ac:dyDescent="0.25">
      <c r="B79">
        <v>75</v>
      </c>
      <c r="C79" s="103">
        <v>55.655999999999999</v>
      </c>
      <c r="D79" s="103"/>
      <c r="O79" s="28">
        <v>68</v>
      </c>
      <c r="P79">
        <v>47.5</v>
      </c>
      <c r="Q79">
        <v>0.99580000000000002</v>
      </c>
      <c r="T79" s="31">
        <v>6844</v>
      </c>
      <c r="U79" s="32">
        <f t="shared" si="1"/>
        <v>6.8440000000000003</v>
      </c>
    </row>
    <row r="80" spans="2:21" x14ac:dyDescent="0.25">
      <c r="B80">
        <v>76</v>
      </c>
      <c r="C80" s="103">
        <v>56.317</v>
      </c>
      <c r="D80" s="103"/>
      <c r="O80" s="28">
        <v>68</v>
      </c>
      <c r="P80">
        <v>48</v>
      </c>
      <c r="Q80">
        <v>0.99570000000000003</v>
      </c>
      <c r="T80" s="31">
        <v>6933</v>
      </c>
      <c r="U80" s="32">
        <f t="shared" si="1"/>
        <v>6.9329999999999998</v>
      </c>
    </row>
    <row r="81" spans="2:21" x14ac:dyDescent="0.25">
      <c r="B81">
        <v>77</v>
      </c>
      <c r="C81" s="103">
        <v>56.976999999999997</v>
      </c>
      <c r="D81" s="103"/>
      <c r="O81" s="28">
        <v>68</v>
      </c>
      <c r="P81">
        <v>48.5</v>
      </c>
      <c r="Q81">
        <v>0.99560000000000004</v>
      </c>
      <c r="T81" s="31">
        <v>7022</v>
      </c>
      <c r="U81" s="32">
        <f t="shared" si="1"/>
        <v>7.0220000000000002</v>
      </c>
    </row>
    <row r="82" spans="2:21" x14ac:dyDescent="0.25">
      <c r="B82">
        <v>78</v>
      </c>
      <c r="C82" s="103">
        <v>57.637</v>
      </c>
      <c r="D82" s="103"/>
      <c r="O82" s="28">
        <v>68</v>
      </c>
      <c r="P82">
        <v>49</v>
      </c>
      <c r="Q82">
        <v>0.99550000000000005</v>
      </c>
      <c r="T82" s="31">
        <v>7111</v>
      </c>
      <c r="U82" s="32">
        <f t="shared" si="1"/>
        <v>7.1109999999999998</v>
      </c>
    </row>
    <row r="83" spans="2:21" x14ac:dyDescent="0.25">
      <c r="B83">
        <v>79</v>
      </c>
      <c r="C83" s="103">
        <v>58.296999999999997</v>
      </c>
      <c r="D83" s="103"/>
      <c r="O83" s="28">
        <v>68</v>
      </c>
      <c r="P83">
        <v>49.5</v>
      </c>
      <c r="Q83">
        <v>0.99539999999999995</v>
      </c>
      <c r="T83" s="31">
        <v>7199</v>
      </c>
      <c r="U83" s="32">
        <f t="shared" si="1"/>
        <v>7.1989999999999998</v>
      </c>
    </row>
    <row r="84" spans="2:21" x14ac:dyDescent="0.25">
      <c r="B84">
        <v>80</v>
      </c>
      <c r="C84" s="103">
        <v>58.956000000000003</v>
      </c>
      <c r="D84" s="103"/>
      <c r="O84" s="28">
        <v>68</v>
      </c>
      <c r="P84">
        <v>50</v>
      </c>
      <c r="Q84">
        <v>0.99529999999999996</v>
      </c>
      <c r="T84" s="31">
        <v>7288</v>
      </c>
      <c r="U84" s="32">
        <f t="shared" si="1"/>
        <v>7.2880000000000003</v>
      </c>
    </row>
    <row r="85" spans="2:21" x14ac:dyDescent="0.25">
      <c r="B85">
        <v>81</v>
      </c>
      <c r="C85" s="103">
        <v>59.613999999999997</v>
      </c>
      <c r="D85" s="103"/>
      <c r="O85" s="28">
        <v>68</v>
      </c>
      <c r="P85">
        <v>50.5</v>
      </c>
      <c r="Q85">
        <v>0.99519999999999997</v>
      </c>
      <c r="T85" s="31">
        <v>7377</v>
      </c>
      <c r="U85" s="32">
        <f t="shared" si="1"/>
        <v>7.3769999999999998</v>
      </c>
    </row>
    <row r="86" spans="2:21" x14ac:dyDescent="0.25">
      <c r="B86">
        <v>82</v>
      </c>
      <c r="C86" s="103">
        <v>60.271999999999998</v>
      </c>
      <c r="D86" s="103"/>
      <c r="O86" s="28">
        <v>68</v>
      </c>
      <c r="P86">
        <v>51</v>
      </c>
      <c r="Q86">
        <v>0.99509999999999998</v>
      </c>
      <c r="T86" s="31">
        <v>7466</v>
      </c>
      <c r="U86" s="32">
        <f t="shared" si="1"/>
        <v>7.4660000000000002</v>
      </c>
    </row>
    <row r="87" spans="2:21" x14ac:dyDescent="0.25">
      <c r="B87">
        <v>83</v>
      </c>
      <c r="C87" s="103">
        <v>60.93</v>
      </c>
      <c r="D87" s="103"/>
      <c r="O87" s="28">
        <v>68</v>
      </c>
      <c r="P87">
        <v>51.5</v>
      </c>
      <c r="Q87">
        <v>0.995</v>
      </c>
      <c r="T87" s="31">
        <v>7555</v>
      </c>
      <c r="U87" s="32">
        <f t="shared" si="1"/>
        <v>7.5549999999999997</v>
      </c>
    </row>
    <row r="88" spans="2:21" x14ac:dyDescent="0.25">
      <c r="B88">
        <v>84</v>
      </c>
      <c r="C88" s="103">
        <v>61.588000000000001</v>
      </c>
      <c r="D88" s="103"/>
      <c r="O88" s="28">
        <v>68</v>
      </c>
      <c r="P88">
        <v>52</v>
      </c>
      <c r="Q88">
        <v>0.99490000000000001</v>
      </c>
      <c r="T88" s="31">
        <v>7644</v>
      </c>
      <c r="U88" s="32">
        <f t="shared" si="1"/>
        <v>7.6440000000000001</v>
      </c>
    </row>
    <row r="89" spans="2:21" x14ac:dyDescent="0.25">
      <c r="B89">
        <v>85</v>
      </c>
      <c r="C89" s="103">
        <v>62.246000000000002</v>
      </c>
      <c r="D89" s="103"/>
      <c r="O89" s="28">
        <v>68</v>
      </c>
      <c r="P89">
        <v>52.5</v>
      </c>
      <c r="Q89">
        <v>0.99480000000000002</v>
      </c>
      <c r="T89" s="31">
        <v>7733</v>
      </c>
      <c r="U89" s="32">
        <f t="shared" si="1"/>
        <v>7.7329999999999997</v>
      </c>
    </row>
    <row r="90" spans="2:21" x14ac:dyDescent="0.25">
      <c r="B90">
        <v>86</v>
      </c>
      <c r="C90" s="103">
        <v>62.904000000000003</v>
      </c>
      <c r="D90" s="103"/>
      <c r="O90" s="28">
        <v>68</v>
      </c>
      <c r="P90">
        <v>53</v>
      </c>
      <c r="Q90">
        <v>0.99480000000000002</v>
      </c>
      <c r="T90" s="31">
        <v>7822</v>
      </c>
      <c r="U90" s="32">
        <f t="shared" si="1"/>
        <v>7.8220000000000001</v>
      </c>
    </row>
    <row r="91" spans="2:21" x14ac:dyDescent="0.25">
      <c r="B91">
        <v>87</v>
      </c>
      <c r="C91" s="103">
        <v>63.561999999999998</v>
      </c>
      <c r="D91" s="103"/>
      <c r="O91" s="28">
        <v>68</v>
      </c>
      <c r="P91">
        <v>53.5</v>
      </c>
      <c r="Q91">
        <v>0.99480000000000002</v>
      </c>
      <c r="T91" s="31">
        <v>7910</v>
      </c>
      <c r="U91" s="32">
        <f t="shared" si="1"/>
        <v>7.91</v>
      </c>
    </row>
    <row r="92" spans="2:21" x14ac:dyDescent="0.25">
      <c r="B92">
        <v>88</v>
      </c>
      <c r="C92" s="103">
        <v>64.22</v>
      </c>
      <c r="D92" s="103"/>
      <c r="O92" s="28">
        <v>68</v>
      </c>
      <c r="P92">
        <v>54</v>
      </c>
      <c r="Q92">
        <v>0.99480000000000002</v>
      </c>
      <c r="T92" s="31">
        <v>7999</v>
      </c>
      <c r="U92" s="32">
        <f t="shared" si="1"/>
        <v>7.9989999999999997</v>
      </c>
    </row>
    <row r="93" spans="2:21" x14ac:dyDescent="0.25">
      <c r="B93">
        <v>89</v>
      </c>
      <c r="C93" s="103">
        <v>64.878</v>
      </c>
      <c r="D93" s="103"/>
      <c r="O93" s="28">
        <v>68</v>
      </c>
      <c r="P93">
        <v>54.5</v>
      </c>
      <c r="Q93">
        <v>0.99480000000000002</v>
      </c>
      <c r="T93" s="31">
        <v>8087</v>
      </c>
      <c r="U93" s="32">
        <f t="shared" si="1"/>
        <v>8.0869999999999997</v>
      </c>
    </row>
    <row r="94" spans="2:21" x14ac:dyDescent="0.25">
      <c r="B94">
        <v>90</v>
      </c>
      <c r="C94" s="103">
        <v>65.536000000000001</v>
      </c>
      <c r="D94" s="103"/>
      <c r="O94" s="28">
        <v>68</v>
      </c>
      <c r="P94">
        <v>55</v>
      </c>
      <c r="Q94">
        <v>0.99470000000000003</v>
      </c>
      <c r="T94" s="31">
        <v>8176</v>
      </c>
      <c r="U94" s="32">
        <f t="shared" si="1"/>
        <v>8.1760000000000002</v>
      </c>
    </row>
    <row r="95" spans="2:21" x14ac:dyDescent="0.25">
      <c r="B95">
        <v>91</v>
      </c>
      <c r="C95" s="103">
        <v>66.194000000000003</v>
      </c>
      <c r="D95" s="103"/>
      <c r="O95" s="28">
        <v>68</v>
      </c>
      <c r="P95">
        <v>55.5</v>
      </c>
      <c r="Q95">
        <v>0.99470000000000003</v>
      </c>
      <c r="T95" s="31">
        <v>8264</v>
      </c>
      <c r="U95" s="32">
        <f t="shared" si="1"/>
        <v>8.2639999999999993</v>
      </c>
    </row>
    <row r="96" spans="2:21" x14ac:dyDescent="0.25">
      <c r="B96">
        <v>92</v>
      </c>
      <c r="C96" s="103">
        <v>66.852000000000004</v>
      </c>
      <c r="D96" s="103"/>
      <c r="O96" s="28">
        <v>68</v>
      </c>
      <c r="P96">
        <v>56</v>
      </c>
      <c r="Q96">
        <v>0.99470000000000003</v>
      </c>
      <c r="T96" s="31">
        <v>8352</v>
      </c>
      <c r="U96" s="32">
        <f t="shared" si="1"/>
        <v>8.3520000000000003</v>
      </c>
    </row>
    <row r="97" spans="2:21" x14ac:dyDescent="0.25">
      <c r="B97">
        <v>93</v>
      </c>
      <c r="C97" s="103">
        <v>67.510000000000005</v>
      </c>
      <c r="D97" s="103"/>
      <c r="O97" s="28">
        <v>68</v>
      </c>
      <c r="P97">
        <v>56.5</v>
      </c>
      <c r="Q97">
        <v>0.99470000000000003</v>
      </c>
      <c r="T97" s="31">
        <v>8440</v>
      </c>
      <c r="U97" s="32">
        <f t="shared" si="1"/>
        <v>8.44</v>
      </c>
    </row>
    <row r="98" spans="2:21" x14ac:dyDescent="0.25">
      <c r="B98">
        <v>94</v>
      </c>
      <c r="C98" s="103">
        <v>68.168000000000006</v>
      </c>
      <c r="D98" s="103"/>
      <c r="O98" s="28">
        <v>68</v>
      </c>
      <c r="P98">
        <v>57</v>
      </c>
      <c r="Q98">
        <v>0.99470000000000003</v>
      </c>
      <c r="T98" s="31">
        <v>8529</v>
      </c>
      <c r="U98" s="32">
        <f t="shared" si="1"/>
        <v>8.5289999999999999</v>
      </c>
    </row>
    <row r="99" spans="2:21" x14ac:dyDescent="0.25">
      <c r="B99">
        <v>95</v>
      </c>
      <c r="C99" s="103">
        <v>68.825999999999993</v>
      </c>
      <c r="D99" s="103"/>
      <c r="O99" s="28">
        <v>68</v>
      </c>
      <c r="P99">
        <v>57.5</v>
      </c>
      <c r="Q99">
        <v>0.99460000000000004</v>
      </c>
      <c r="T99" s="31">
        <v>8617</v>
      </c>
      <c r="U99" s="32">
        <f t="shared" si="1"/>
        <v>8.6170000000000009</v>
      </c>
    </row>
    <row r="100" spans="2:21" x14ac:dyDescent="0.25">
      <c r="B100">
        <v>96</v>
      </c>
      <c r="C100" s="103">
        <v>69.483999999999995</v>
      </c>
      <c r="D100" s="103"/>
      <c r="O100" s="28">
        <v>68</v>
      </c>
      <c r="P100">
        <v>58</v>
      </c>
      <c r="Q100">
        <v>0.99460000000000004</v>
      </c>
      <c r="T100" s="31">
        <v>8705</v>
      </c>
      <c r="U100" s="32">
        <f t="shared" si="1"/>
        <v>8.7050000000000001</v>
      </c>
    </row>
    <row r="101" spans="2:21" x14ac:dyDescent="0.25">
      <c r="B101">
        <v>97</v>
      </c>
      <c r="C101" s="103">
        <v>70.141999999999996</v>
      </c>
      <c r="D101" s="103"/>
      <c r="O101" s="28">
        <v>68</v>
      </c>
      <c r="P101">
        <v>58.5</v>
      </c>
      <c r="Q101">
        <v>0.99460000000000004</v>
      </c>
      <c r="T101" s="31">
        <v>8793</v>
      </c>
      <c r="U101" s="32">
        <f t="shared" si="1"/>
        <v>8.7929999999999993</v>
      </c>
    </row>
    <row r="102" spans="2:21" x14ac:dyDescent="0.25">
      <c r="B102">
        <v>98</v>
      </c>
      <c r="C102" s="103">
        <v>70.8</v>
      </c>
      <c r="D102" s="103"/>
      <c r="O102" s="28">
        <v>68</v>
      </c>
      <c r="P102">
        <v>59</v>
      </c>
      <c r="Q102">
        <v>0.99460000000000004</v>
      </c>
      <c r="T102" s="31">
        <v>8882</v>
      </c>
      <c r="U102" s="32">
        <f t="shared" si="1"/>
        <v>8.8819999999999997</v>
      </c>
    </row>
    <row r="103" spans="2:21" x14ac:dyDescent="0.25">
      <c r="B103">
        <v>99</v>
      </c>
      <c r="C103" s="103">
        <v>71.457999999999998</v>
      </c>
      <c r="D103" s="103"/>
      <c r="O103" s="28">
        <v>68</v>
      </c>
      <c r="P103">
        <v>59.5</v>
      </c>
      <c r="Q103">
        <v>0.99450000000000005</v>
      </c>
      <c r="T103" s="31">
        <v>8970</v>
      </c>
      <c r="U103" s="32">
        <f t="shared" si="1"/>
        <v>8.9700000000000006</v>
      </c>
    </row>
    <row r="104" spans="2:21" x14ac:dyDescent="0.25">
      <c r="B104">
        <v>100</v>
      </c>
      <c r="C104" s="103">
        <v>72.116</v>
      </c>
      <c r="D104" s="103"/>
      <c r="O104" s="28">
        <v>68</v>
      </c>
      <c r="P104">
        <v>60</v>
      </c>
      <c r="Q104">
        <v>0.99450000000000005</v>
      </c>
      <c r="T104" s="31">
        <v>9058</v>
      </c>
      <c r="U104" s="32">
        <f t="shared" si="1"/>
        <v>9.0579999999999998</v>
      </c>
    </row>
    <row r="105" spans="2:21" x14ac:dyDescent="0.25">
      <c r="B105">
        <v>101</v>
      </c>
      <c r="C105" s="103">
        <v>72.774000000000001</v>
      </c>
      <c r="D105" s="103"/>
      <c r="O105" s="28">
        <v>68</v>
      </c>
      <c r="P105">
        <v>60.5</v>
      </c>
      <c r="Q105">
        <v>0.99450000000000005</v>
      </c>
      <c r="T105" s="31">
        <v>9147</v>
      </c>
      <c r="U105" s="32">
        <f t="shared" si="1"/>
        <v>9.1470000000000002</v>
      </c>
    </row>
    <row r="106" spans="2:21" x14ac:dyDescent="0.25">
      <c r="B106">
        <v>102</v>
      </c>
      <c r="C106" s="103">
        <v>73.432000000000002</v>
      </c>
      <c r="D106" s="103"/>
      <c r="O106" s="28">
        <v>68</v>
      </c>
      <c r="P106">
        <v>61</v>
      </c>
      <c r="Q106">
        <v>0.99450000000000005</v>
      </c>
      <c r="T106" s="31">
        <v>9235</v>
      </c>
      <c r="U106" s="32">
        <f t="shared" si="1"/>
        <v>9.2349999999999994</v>
      </c>
    </row>
    <row r="107" spans="2:21" x14ac:dyDescent="0.25">
      <c r="B107">
        <v>103</v>
      </c>
      <c r="C107" s="103">
        <v>74.09</v>
      </c>
      <c r="D107" s="103"/>
      <c r="O107" s="28">
        <v>68</v>
      </c>
      <c r="P107">
        <v>61.5</v>
      </c>
      <c r="Q107">
        <v>0.99450000000000005</v>
      </c>
      <c r="T107" s="31">
        <v>9323</v>
      </c>
      <c r="U107" s="32">
        <f t="shared" si="1"/>
        <v>9.3230000000000004</v>
      </c>
    </row>
    <row r="108" spans="2:21" x14ac:dyDescent="0.25">
      <c r="B108">
        <v>104</v>
      </c>
      <c r="C108" s="103">
        <v>74.748000000000005</v>
      </c>
      <c r="D108" s="103"/>
      <c r="O108" s="28">
        <v>68</v>
      </c>
      <c r="P108">
        <v>62</v>
      </c>
      <c r="Q108">
        <v>0.99439999999999995</v>
      </c>
      <c r="T108" s="31">
        <v>9412</v>
      </c>
      <c r="U108" s="32">
        <f t="shared" si="1"/>
        <v>9.4120000000000008</v>
      </c>
    </row>
    <row r="109" spans="2:21" x14ac:dyDescent="0.25">
      <c r="B109">
        <v>105</v>
      </c>
      <c r="C109" s="103">
        <v>75.406000000000006</v>
      </c>
      <c r="D109" s="103"/>
      <c r="O109" s="28">
        <v>68</v>
      </c>
      <c r="P109">
        <v>62.5</v>
      </c>
      <c r="Q109">
        <v>0.99439999999999995</v>
      </c>
      <c r="T109" s="31">
        <v>9500</v>
      </c>
      <c r="U109" s="32">
        <f t="shared" si="1"/>
        <v>9.5</v>
      </c>
    </row>
    <row r="110" spans="2:21" x14ac:dyDescent="0.25">
      <c r="B110">
        <v>106</v>
      </c>
      <c r="C110" s="103">
        <v>76.063999999999993</v>
      </c>
      <c r="D110" s="103"/>
      <c r="O110" s="28">
        <v>68</v>
      </c>
      <c r="P110">
        <v>63</v>
      </c>
      <c r="Q110">
        <v>0.99439999999999995</v>
      </c>
      <c r="T110" s="31">
        <v>9588</v>
      </c>
      <c r="U110" s="32">
        <f t="shared" si="1"/>
        <v>9.5879999999999992</v>
      </c>
    </row>
    <row r="111" spans="2:21" x14ac:dyDescent="0.25">
      <c r="B111">
        <v>107</v>
      </c>
      <c r="C111" s="103">
        <v>76.722999999999999</v>
      </c>
      <c r="D111" s="103"/>
      <c r="O111" s="28">
        <v>68</v>
      </c>
      <c r="P111">
        <v>63.5</v>
      </c>
      <c r="Q111">
        <v>0.99439999999999995</v>
      </c>
      <c r="T111" s="31">
        <v>9676</v>
      </c>
      <c r="U111" s="32">
        <f t="shared" si="1"/>
        <v>9.6760000000000002</v>
      </c>
    </row>
    <row r="112" spans="2:21" x14ac:dyDescent="0.25">
      <c r="B112">
        <v>108</v>
      </c>
      <c r="C112" s="103">
        <v>77.381</v>
      </c>
      <c r="D112" s="103"/>
      <c r="O112" s="28">
        <v>68</v>
      </c>
      <c r="P112">
        <v>64</v>
      </c>
      <c r="Q112">
        <v>0.99429999999999996</v>
      </c>
      <c r="T112" s="31">
        <v>9765</v>
      </c>
      <c r="U112" s="32">
        <f t="shared" si="1"/>
        <v>9.7650000000000006</v>
      </c>
    </row>
    <row r="113" spans="2:21" x14ac:dyDescent="0.25">
      <c r="B113">
        <v>109</v>
      </c>
      <c r="C113" s="103">
        <v>78.039000000000001</v>
      </c>
      <c r="D113" s="103"/>
      <c r="O113" s="28">
        <v>68</v>
      </c>
      <c r="P113">
        <v>64.5</v>
      </c>
      <c r="Q113">
        <v>0.99429999999999996</v>
      </c>
      <c r="T113" s="31">
        <v>9853</v>
      </c>
      <c r="U113" s="32">
        <f t="shared" si="1"/>
        <v>9.8529999999999998</v>
      </c>
    </row>
    <row r="114" spans="2:21" x14ac:dyDescent="0.25">
      <c r="B114">
        <v>110</v>
      </c>
      <c r="C114" s="103">
        <v>78.697000000000003</v>
      </c>
      <c r="D114" s="103"/>
      <c r="O114" s="28">
        <v>68</v>
      </c>
      <c r="P114">
        <v>65</v>
      </c>
      <c r="Q114">
        <v>0.99429999999999996</v>
      </c>
      <c r="T114" s="31">
        <v>9941</v>
      </c>
      <c r="U114" s="32">
        <f t="shared" si="1"/>
        <v>9.9410000000000007</v>
      </c>
    </row>
    <row r="115" spans="2:21" x14ac:dyDescent="0.25">
      <c r="B115">
        <v>111</v>
      </c>
      <c r="C115" s="103">
        <v>79.355000000000004</v>
      </c>
      <c r="D115" s="103"/>
      <c r="O115" s="28">
        <v>68</v>
      </c>
      <c r="P115">
        <v>65.5</v>
      </c>
      <c r="Q115">
        <v>0.99429999999999996</v>
      </c>
      <c r="T115" s="31">
        <v>10030</v>
      </c>
      <c r="U115" s="32">
        <f t="shared" si="1"/>
        <v>10.029999999999999</v>
      </c>
    </row>
    <row r="116" spans="2:21" x14ac:dyDescent="0.25">
      <c r="B116">
        <v>112</v>
      </c>
      <c r="C116" s="103">
        <v>80.013000000000005</v>
      </c>
      <c r="D116" s="103"/>
      <c r="O116" s="28">
        <v>68</v>
      </c>
      <c r="P116">
        <v>66</v>
      </c>
      <c r="Q116">
        <v>0.99429999999999996</v>
      </c>
      <c r="T116" s="31">
        <v>10118</v>
      </c>
      <c r="U116" s="32">
        <f t="shared" si="1"/>
        <v>10.118</v>
      </c>
    </row>
    <row r="117" spans="2:21" x14ac:dyDescent="0.25">
      <c r="B117">
        <v>113</v>
      </c>
      <c r="C117" s="103">
        <v>80.671000000000006</v>
      </c>
      <c r="D117" s="103"/>
      <c r="O117" s="28">
        <v>68</v>
      </c>
      <c r="P117">
        <v>66.5</v>
      </c>
      <c r="Q117">
        <v>0.99419999999999997</v>
      </c>
      <c r="T117" s="31">
        <v>10206</v>
      </c>
      <c r="U117" s="32">
        <f t="shared" si="1"/>
        <v>10.206</v>
      </c>
    </row>
    <row r="118" spans="2:21" x14ac:dyDescent="0.25">
      <c r="B118">
        <v>114</v>
      </c>
      <c r="C118" s="103">
        <v>81.328999999999994</v>
      </c>
      <c r="D118" s="103"/>
      <c r="O118" s="28">
        <v>68</v>
      </c>
      <c r="P118">
        <v>67</v>
      </c>
      <c r="Q118">
        <v>0.99419999999999997</v>
      </c>
      <c r="T118" s="31">
        <v>10295</v>
      </c>
      <c r="U118" s="32">
        <f t="shared" si="1"/>
        <v>10.295</v>
      </c>
    </row>
    <row r="119" spans="2:21" x14ac:dyDescent="0.25">
      <c r="B119">
        <v>115</v>
      </c>
      <c r="C119" s="103">
        <v>81.986999999999995</v>
      </c>
      <c r="D119" s="103"/>
      <c r="O119" s="28">
        <v>68</v>
      </c>
      <c r="P119">
        <v>67.5</v>
      </c>
      <c r="Q119">
        <v>0.99419999999999997</v>
      </c>
      <c r="T119" s="31">
        <v>10383</v>
      </c>
      <c r="U119" s="32">
        <f t="shared" si="1"/>
        <v>10.382999999999999</v>
      </c>
    </row>
    <row r="120" spans="2:21" x14ac:dyDescent="0.25">
      <c r="B120">
        <v>116</v>
      </c>
      <c r="C120" s="103">
        <v>82.644999999999996</v>
      </c>
      <c r="D120" s="103"/>
      <c r="O120" s="28">
        <v>68</v>
      </c>
      <c r="P120">
        <v>68</v>
      </c>
      <c r="Q120">
        <v>0.99419999999999997</v>
      </c>
      <c r="T120" s="31">
        <v>10471</v>
      </c>
      <c r="U120" s="32">
        <f t="shared" si="1"/>
        <v>10.471</v>
      </c>
    </row>
    <row r="121" spans="2:21" x14ac:dyDescent="0.25">
      <c r="B121">
        <v>117</v>
      </c>
      <c r="C121" s="103">
        <v>83.302999999999997</v>
      </c>
      <c r="D121" s="103"/>
      <c r="O121" s="28">
        <v>68</v>
      </c>
      <c r="P121">
        <v>68.5</v>
      </c>
      <c r="Q121">
        <v>0.99409999999999998</v>
      </c>
      <c r="T121" s="31">
        <v>10559</v>
      </c>
      <c r="U121" s="32">
        <f t="shared" si="1"/>
        <v>10.558999999999999</v>
      </c>
    </row>
    <row r="122" spans="2:21" x14ac:dyDescent="0.25">
      <c r="B122">
        <v>118</v>
      </c>
      <c r="C122" s="103">
        <v>83.960999999999999</v>
      </c>
      <c r="D122" s="103"/>
      <c r="O122" s="28">
        <v>68</v>
      </c>
      <c r="P122">
        <v>69</v>
      </c>
      <c r="Q122">
        <v>0.99409999999999998</v>
      </c>
      <c r="T122" s="31">
        <v>10648</v>
      </c>
      <c r="U122" s="32">
        <f t="shared" si="1"/>
        <v>10.648</v>
      </c>
    </row>
    <row r="123" spans="2:21" x14ac:dyDescent="0.25">
      <c r="B123">
        <v>119</v>
      </c>
      <c r="C123" s="103">
        <v>84.619</v>
      </c>
      <c r="D123" s="103"/>
      <c r="O123" s="28">
        <v>68</v>
      </c>
      <c r="P123">
        <v>69.5</v>
      </c>
      <c r="Q123">
        <v>0.99409999999999998</v>
      </c>
      <c r="T123" s="31">
        <v>10736</v>
      </c>
      <c r="U123" s="32">
        <f t="shared" si="1"/>
        <v>10.736000000000001</v>
      </c>
    </row>
    <row r="124" spans="2:21" x14ac:dyDescent="0.25">
      <c r="B124">
        <v>120</v>
      </c>
      <c r="C124" s="103">
        <v>85.277000000000001</v>
      </c>
      <c r="D124" s="103"/>
      <c r="O124" s="28">
        <v>68</v>
      </c>
      <c r="P124">
        <v>70</v>
      </c>
      <c r="Q124">
        <v>0.99409999999999998</v>
      </c>
      <c r="T124" s="31">
        <v>10824</v>
      </c>
      <c r="U124" s="32">
        <f t="shared" si="1"/>
        <v>10.824</v>
      </c>
    </row>
    <row r="125" spans="2:21" x14ac:dyDescent="0.25">
      <c r="B125">
        <v>121</v>
      </c>
      <c r="C125" s="103">
        <v>85.935000000000002</v>
      </c>
      <c r="D125" s="103"/>
      <c r="T125" s="31">
        <v>10913</v>
      </c>
      <c r="U125" s="32">
        <f t="shared" si="1"/>
        <v>10.913</v>
      </c>
    </row>
    <row r="126" spans="2:21" x14ac:dyDescent="0.25">
      <c r="B126">
        <v>122</v>
      </c>
      <c r="C126" s="103">
        <v>86.593000000000004</v>
      </c>
      <c r="D126" s="103"/>
      <c r="T126" s="31">
        <v>11001</v>
      </c>
      <c r="U126" s="32">
        <f t="shared" si="1"/>
        <v>11.000999999999999</v>
      </c>
    </row>
    <row r="127" spans="2:21" x14ac:dyDescent="0.25">
      <c r="B127">
        <v>123</v>
      </c>
      <c r="C127" s="103">
        <v>87.251000000000005</v>
      </c>
      <c r="D127" s="103"/>
      <c r="T127" s="31">
        <v>11089</v>
      </c>
      <c r="U127" s="32">
        <f t="shared" si="1"/>
        <v>11.089</v>
      </c>
    </row>
    <row r="128" spans="2:21" x14ac:dyDescent="0.25">
      <c r="B128">
        <v>124</v>
      </c>
      <c r="C128" s="103">
        <v>87.909000000000006</v>
      </c>
      <c r="D128" s="103"/>
      <c r="T128" s="31">
        <v>11178</v>
      </c>
      <c r="U128" s="32">
        <f t="shared" si="1"/>
        <v>11.178000000000001</v>
      </c>
    </row>
    <row r="129" spans="2:21" x14ac:dyDescent="0.25">
      <c r="B129">
        <v>125</v>
      </c>
      <c r="C129" s="103">
        <v>88.566999999999993</v>
      </c>
      <c r="D129" s="103"/>
      <c r="T129" s="31">
        <v>11266</v>
      </c>
      <c r="U129" s="32">
        <f t="shared" si="1"/>
        <v>11.266</v>
      </c>
    </row>
    <row r="130" spans="2:21" x14ac:dyDescent="0.25">
      <c r="B130">
        <v>126</v>
      </c>
      <c r="C130" s="103">
        <v>89.224999999999994</v>
      </c>
      <c r="D130" s="103"/>
      <c r="T130" s="31">
        <v>11354</v>
      </c>
      <c r="U130" s="32">
        <f t="shared" si="1"/>
        <v>11.353999999999999</v>
      </c>
    </row>
    <row r="131" spans="2:21" x14ac:dyDescent="0.25">
      <c r="B131">
        <v>127</v>
      </c>
      <c r="C131" s="103">
        <v>89.882999999999996</v>
      </c>
      <c r="D131" s="103"/>
      <c r="T131" s="31">
        <v>11442</v>
      </c>
      <c r="U131" s="32">
        <f t="shared" si="1"/>
        <v>11.442</v>
      </c>
    </row>
    <row r="132" spans="2:21" x14ac:dyDescent="0.25">
      <c r="B132">
        <v>128</v>
      </c>
      <c r="C132" s="103">
        <v>90.540999999999997</v>
      </c>
      <c r="D132" s="103"/>
      <c r="T132" s="31">
        <v>11531</v>
      </c>
      <c r="U132" s="32">
        <f t="shared" si="1"/>
        <v>11.531000000000001</v>
      </c>
    </row>
    <row r="133" spans="2:21" x14ac:dyDescent="0.25">
      <c r="B133">
        <v>129</v>
      </c>
      <c r="C133" s="103">
        <v>91.198999999999998</v>
      </c>
      <c r="D133" s="103"/>
      <c r="T133" s="31">
        <v>11619</v>
      </c>
      <c r="U133" s="32">
        <f t="shared" ref="U133:U196" si="2">T133/1000</f>
        <v>11.619</v>
      </c>
    </row>
    <row r="134" spans="2:21" x14ac:dyDescent="0.25">
      <c r="B134">
        <v>130</v>
      </c>
      <c r="C134" s="103">
        <v>91.856999999999999</v>
      </c>
      <c r="D134" s="103"/>
      <c r="T134" s="31">
        <v>11707</v>
      </c>
      <c r="U134" s="32">
        <f t="shared" si="2"/>
        <v>11.707000000000001</v>
      </c>
    </row>
    <row r="135" spans="2:21" x14ac:dyDescent="0.25">
      <c r="B135">
        <v>131</v>
      </c>
      <c r="C135" s="103">
        <v>92.515000000000001</v>
      </c>
      <c r="D135" s="103"/>
      <c r="T135" s="31">
        <v>11796</v>
      </c>
      <c r="U135" s="32">
        <f t="shared" si="2"/>
        <v>11.795999999999999</v>
      </c>
    </row>
    <row r="136" spans="2:21" x14ac:dyDescent="0.25">
      <c r="B136">
        <v>132</v>
      </c>
      <c r="C136" s="103">
        <v>93.173000000000002</v>
      </c>
      <c r="D136" s="103"/>
      <c r="T136" s="31">
        <v>11884</v>
      </c>
      <c r="U136" s="32">
        <f t="shared" si="2"/>
        <v>11.884</v>
      </c>
    </row>
    <row r="137" spans="2:21" x14ac:dyDescent="0.25">
      <c r="B137">
        <v>133</v>
      </c>
      <c r="C137" s="103">
        <v>93.831000000000003</v>
      </c>
      <c r="D137" s="103"/>
      <c r="T137" s="31">
        <v>11972</v>
      </c>
      <c r="U137" s="32">
        <f t="shared" si="2"/>
        <v>11.972</v>
      </c>
    </row>
    <row r="138" spans="2:21" x14ac:dyDescent="0.25">
      <c r="B138">
        <v>134</v>
      </c>
      <c r="C138" s="103">
        <v>94.489000000000004</v>
      </c>
      <c r="D138" s="103"/>
      <c r="T138" s="31">
        <v>12061</v>
      </c>
      <c r="U138" s="32">
        <f t="shared" si="2"/>
        <v>12.061</v>
      </c>
    </row>
    <row r="139" spans="2:21" x14ac:dyDescent="0.25">
      <c r="B139">
        <v>135</v>
      </c>
      <c r="C139" s="103">
        <v>95.147000000000006</v>
      </c>
      <c r="D139" s="103"/>
      <c r="T139" s="31">
        <v>12149</v>
      </c>
      <c r="U139" s="32">
        <f t="shared" si="2"/>
        <v>12.148999999999999</v>
      </c>
    </row>
    <row r="140" spans="2:21" x14ac:dyDescent="0.25">
      <c r="B140">
        <v>136</v>
      </c>
      <c r="C140" s="103">
        <v>95.805000000000007</v>
      </c>
      <c r="D140" s="103"/>
      <c r="T140" s="31">
        <v>12237</v>
      </c>
      <c r="U140" s="32">
        <f t="shared" si="2"/>
        <v>12.237</v>
      </c>
    </row>
    <row r="141" spans="2:21" x14ac:dyDescent="0.25">
      <c r="B141">
        <v>137</v>
      </c>
      <c r="C141" s="103">
        <v>96.462999999999994</v>
      </c>
      <c r="D141" s="103"/>
      <c r="T141" s="31">
        <v>12325</v>
      </c>
      <c r="U141" s="32">
        <f t="shared" si="2"/>
        <v>12.324999999999999</v>
      </c>
    </row>
    <row r="142" spans="2:21" x14ac:dyDescent="0.25">
      <c r="B142">
        <v>138</v>
      </c>
      <c r="C142" s="103">
        <v>97.120999999999995</v>
      </c>
      <c r="D142" s="103"/>
      <c r="T142" s="31">
        <v>12414</v>
      </c>
      <c r="U142" s="32">
        <f t="shared" si="2"/>
        <v>12.414</v>
      </c>
    </row>
    <row r="143" spans="2:21" x14ac:dyDescent="0.25">
      <c r="B143">
        <v>139</v>
      </c>
      <c r="C143" s="103">
        <v>97.778999999999996</v>
      </c>
      <c r="D143" s="103"/>
      <c r="T143" s="31">
        <v>12502</v>
      </c>
      <c r="U143" s="32">
        <f t="shared" si="2"/>
        <v>12.502000000000001</v>
      </c>
    </row>
    <row r="144" spans="2:21" x14ac:dyDescent="0.25">
      <c r="B144">
        <v>140</v>
      </c>
      <c r="C144" s="103">
        <v>98.436999999999998</v>
      </c>
      <c r="D144" s="103"/>
      <c r="T144" s="31">
        <v>12590</v>
      </c>
      <c r="U144" s="32">
        <f t="shared" si="2"/>
        <v>12.59</v>
      </c>
    </row>
    <row r="145" spans="2:21" x14ac:dyDescent="0.25">
      <c r="B145">
        <v>141</v>
      </c>
      <c r="C145" s="103">
        <v>99.094999999999999</v>
      </c>
      <c r="D145" s="103"/>
      <c r="T145" s="31">
        <v>12679</v>
      </c>
      <c r="U145" s="32">
        <f t="shared" si="2"/>
        <v>12.679</v>
      </c>
    </row>
    <row r="146" spans="2:21" x14ac:dyDescent="0.25">
      <c r="B146">
        <v>142</v>
      </c>
      <c r="C146" s="103">
        <v>99.753</v>
      </c>
      <c r="D146" s="103"/>
      <c r="T146" s="31">
        <v>12767</v>
      </c>
      <c r="U146" s="32">
        <f t="shared" si="2"/>
        <v>12.766999999999999</v>
      </c>
    </row>
    <row r="147" spans="2:21" x14ac:dyDescent="0.25">
      <c r="B147">
        <v>143</v>
      </c>
      <c r="C147" s="103">
        <v>100.411</v>
      </c>
      <c r="D147" s="103"/>
      <c r="T147" s="31">
        <v>12855</v>
      </c>
      <c r="U147" s="32">
        <f t="shared" si="2"/>
        <v>12.855</v>
      </c>
    </row>
    <row r="148" spans="2:21" x14ac:dyDescent="0.25">
      <c r="B148">
        <v>144</v>
      </c>
      <c r="C148" s="103">
        <v>101.069</v>
      </c>
      <c r="D148" s="103"/>
      <c r="T148" s="31">
        <v>12944</v>
      </c>
      <c r="U148" s="32">
        <f t="shared" si="2"/>
        <v>12.944000000000001</v>
      </c>
    </row>
    <row r="149" spans="2:21" x14ac:dyDescent="0.25">
      <c r="B149">
        <v>145</v>
      </c>
      <c r="C149" s="103">
        <v>101.72799999999999</v>
      </c>
      <c r="D149" s="103"/>
      <c r="T149" s="31">
        <v>13032</v>
      </c>
      <c r="U149" s="32">
        <f t="shared" si="2"/>
        <v>13.032</v>
      </c>
    </row>
    <row r="150" spans="2:21" x14ac:dyDescent="0.25">
      <c r="B150">
        <v>146</v>
      </c>
      <c r="C150" s="103">
        <v>102.386</v>
      </c>
      <c r="D150" s="103"/>
      <c r="T150" s="31">
        <v>13120</v>
      </c>
      <c r="U150" s="32">
        <f t="shared" si="2"/>
        <v>13.12</v>
      </c>
    </row>
    <row r="151" spans="2:21" x14ac:dyDescent="0.25">
      <c r="B151">
        <v>147</v>
      </c>
      <c r="C151" s="103">
        <v>103.044</v>
      </c>
      <c r="D151" s="103"/>
      <c r="T151" s="31">
        <v>13209</v>
      </c>
      <c r="U151" s="32">
        <f t="shared" si="2"/>
        <v>13.209</v>
      </c>
    </row>
    <row r="152" spans="2:21" x14ac:dyDescent="0.25">
      <c r="B152">
        <v>148</v>
      </c>
      <c r="C152" s="103">
        <v>103.702</v>
      </c>
      <c r="D152" s="103"/>
      <c r="T152" s="31">
        <v>13297</v>
      </c>
      <c r="U152" s="32">
        <f t="shared" si="2"/>
        <v>13.297000000000001</v>
      </c>
    </row>
    <row r="153" spans="2:21" x14ac:dyDescent="0.25">
      <c r="B153">
        <v>149</v>
      </c>
      <c r="C153" s="103">
        <v>104.36</v>
      </c>
      <c r="D153" s="103"/>
      <c r="T153" s="31">
        <v>13385</v>
      </c>
      <c r="U153" s="32">
        <f t="shared" si="2"/>
        <v>13.385</v>
      </c>
    </row>
    <row r="154" spans="2:21" x14ac:dyDescent="0.25">
      <c r="B154">
        <v>150</v>
      </c>
      <c r="C154" s="103">
        <v>105.018</v>
      </c>
      <c r="D154" s="103"/>
      <c r="T154" s="31">
        <v>13473</v>
      </c>
      <c r="U154" s="32">
        <f t="shared" si="2"/>
        <v>13.473000000000001</v>
      </c>
    </row>
    <row r="155" spans="2:21" x14ac:dyDescent="0.25">
      <c r="B155">
        <v>151</v>
      </c>
      <c r="C155" s="103">
        <v>105.676</v>
      </c>
      <c r="D155" s="103"/>
      <c r="T155" s="31">
        <v>13562</v>
      </c>
      <c r="U155" s="32">
        <f t="shared" si="2"/>
        <v>13.561999999999999</v>
      </c>
    </row>
    <row r="156" spans="2:21" x14ac:dyDescent="0.25">
      <c r="B156">
        <v>152</v>
      </c>
      <c r="C156" s="103">
        <v>106.334</v>
      </c>
      <c r="D156" s="103"/>
      <c r="T156" s="31">
        <v>13650</v>
      </c>
      <c r="U156" s="32">
        <f t="shared" si="2"/>
        <v>13.65</v>
      </c>
    </row>
    <row r="157" spans="2:21" x14ac:dyDescent="0.25">
      <c r="B157">
        <v>153</v>
      </c>
      <c r="C157" s="103">
        <v>106.992</v>
      </c>
      <c r="D157" s="103"/>
      <c r="T157" s="31">
        <v>13738</v>
      </c>
      <c r="U157" s="32">
        <f t="shared" si="2"/>
        <v>13.738</v>
      </c>
    </row>
    <row r="158" spans="2:21" x14ac:dyDescent="0.25">
      <c r="B158">
        <v>154</v>
      </c>
      <c r="C158" s="103">
        <v>107.65</v>
      </c>
      <c r="D158" s="103"/>
      <c r="T158" s="31">
        <v>13827</v>
      </c>
      <c r="U158" s="32">
        <f t="shared" si="2"/>
        <v>13.827</v>
      </c>
    </row>
    <row r="159" spans="2:21" x14ac:dyDescent="0.25">
      <c r="B159">
        <v>155</v>
      </c>
      <c r="C159" s="103">
        <v>108.30800000000001</v>
      </c>
      <c r="D159" s="103"/>
      <c r="T159" s="31">
        <v>13915</v>
      </c>
      <c r="U159" s="32">
        <f t="shared" si="2"/>
        <v>13.914999999999999</v>
      </c>
    </row>
    <row r="160" spans="2:21" x14ac:dyDescent="0.25">
      <c r="B160">
        <v>156</v>
      </c>
      <c r="C160" s="103">
        <v>108.96599999999999</v>
      </c>
      <c r="D160" s="103"/>
      <c r="T160" s="31">
        <v>14003</v>
      </c>
      <c r="U160" s="32">
        <f t="shared" si="2"/>
        <v>14.003</v>
      </c>
    </row>
    <row r="161" spans="2:21" x14ac:dyDescent="0.25">
      <c r="B161">
        <v>157</v>
      </c>
      <c r="C161" s="103">
        <v>109.624</v>
      </c>
      <c r="D161" s="103"/>
      <c r="T161" s="31">
        <v>14092</v>
      </c>
      <c r="U161" s="32">
        <f t="shared" si="2"/>
        <v>14.092000000000001</v>
      </c>
    </row>
    <row r="162" spans="2:21" x14ac:dyDescent="0.25">
      <c r="B162">
        <v>158</v>
      </c>
      <c r="C162" s="103">
        <v>110.282</v>
      </c>
      <c r="D162" s="103"/>
      <c r="T162" s="31">
        <v>14180</v>
      </c>
      <c r="U162" s="32">
        <f t="shared" si="2"/>
        <v>14.18</v>
      </c>
    </row>
    <row r="163" spans="2:21" x14ac:dyDescent="0.25">
      <c r="B163">
        <v>159</v>
      </c>
      <c r="C163" s="103">
        <v>110.94</v>
      </c>
      <c r="D163" s="103"/>
      <c r="T163" s="31">
        <v>14268</v>
      </c>
      <c r="U163" s="32">
        <f t="shared" si="2"/>
        <v>14.268000000000001</v>
      </c>
    </row>
    <row r="164" spans="2:21" x14ac:dyDescent="0.25">
      <c r="B164">
        <v>160</v>
      </c>
      <c r="C164" s="103">
        <v>111.598</v>
      </c>
      <c r="D164" s="103"/>
      <c r="T164" s="31">
        <v>14356</v>
      </c>
      <c r="U164" s="32">
        <f t="shared" si="2"/>
        <v>14.356</v>
      </c>
    </row>
    <row r="165" spans="2:21" x14ac:dyDescent="0.25">
      <c r="B165">
        <v>161</v>
      </c>
      <c r="C165" s="103">
        <v>112.256</v>
      </c>
      <c r="D165" s="103"/>
      <c r="T165" s="31">
        <v>14445</v>
      </c>
      <c r="U165" s="32">
        <f t="shared" si="2"/>
        <v>14.445</v>
      </c>
    </row>
    <row r="166" spans="2:21" x14ac:dyDescent="0.25">
      <c r="B166">
        <v>162</v>
      </c>
      <c r="C166" s="103">
        <v>112.914</v>
      </c>
      <c r="D166" s="103"/>
      <c r="T166" s="31">
        <v>14533</v>
      </c>
      <c r="U166" s="32">
        <f t="shared" si="2"/>
        <v>14.532999999999999</v>
      </c>
    </row>
    <row r="167" spans="2:21" x14ac:dyDescent="0.25">
      <c r="B167">
        <v>163</v>
      </c>
      <c r="C167" s="103">
        <v>113.572</v>
      </c>
      <c r="D167" s="103"/>
      <c r="T167" s="31">
        <v>14621</v>
      </c>
      <c r="U167" s="32">
        <f t="shared" si="2"/>
        <v>14.621</v>
      </c>
    </row>
    <row r="168" spans="2:21" x14ac:dyDescent="0.25">
      <c r="B168">
        <v>164</v>
      </c>
      <c r="C168" s="103">
        <v>114.23</v>
      </c>
      <c r="D168" s="103"/>
      <c r="T168" s="31">
        <v>14710</v>
      </c>
      <c r="U168" s="32">
        <f t="shared" si="2"/>
        <v>14.71</v>
      </c>
    </row>
    <row r="169" spans="2:21" x14ac:dyDescent="0.25">
      <c r="B169">
        <v>165</v>
      </c>
      <c r="C169" s="103">
        <v>114.88800000000001</v>
      </c>
      <c r="D169" s="103"/>
      <c r="T169" s="31">
        <v>14798</v>
      </c>
      <c r="U169" s="32">
        <f t="shared" si="2"/>
        <v>14.798</v>
      </c>
    </row>
    <row r="170" spans="2:21" x14ac:dyDescent="0.25">
      <c r="B170">
        <v>166</v>
      </c>
      <c r="C170" s="103">
        <v>115.54600000000001</v>
      </c>
      <c r="D170" s="103"/>
      <c r="T170" s="31">
        <v>14886</v>
      </c>
      <c r="U170" s="32">
        <f t="shared" si="2"/>
        <v>14.885999999999999</v>
      </c>
    </row>
    <row r="171" spans="2:21" x14ac:dyDescent="0.25">
      <c r="B171">
        <v>167</v>
      </c>
      <c r="C171" s="103">
        <v>116.20399999999999</v>
      </c>
      <c r="D171" s="103"/>
      <c r="T171" s="31">
        <v>14975</v>
      </c>
      <c r="U171" s="32">
        <f t="shared" si="2"/>
        <v>14.975</v>
      </c>
    </row>
    <row r="172" spans="2:21" x14ac:dyDescent="0.25">
      <c r="B172">
        <v>168</v>
      </c>
      <c r="C172" s="103">
        <v>116.86199999999999</v>
      </c>
      <c r="D172" s="103"/>
      <c r="T172" s="31">
        <v>15063</v>
      </c>
      <c r="U172" s="32">
        <f t="shared" si="2"/>
        <v>15.063000000000001</v>
      </c>
    </row>
    <row r="173" spans="2:21" x14ac:dyDescent="0.25">
      <c r="B173">
        <v>169</v>
      </c>
      <c r="C173" s="103">
        <v>117.52</v>
      </c>
      <c r="D173" s="103"/>
      <c r="T173" s="31">
        <v>15151</v>
      </c>
      <c r="U173" s="32">
        <f t="shared" si="2"/>
        <v>15.151</v>
      </c>
    </row>
    <row r="174" spans="2:21" x14ac:dyDescent="0.25">
      <c r="B174">
        <v>170</v>
      </c>
      <c r="C174" s="103">
        <v>118.178</v>
      </c>
      <c r="D174" s="103"/>
      <c r="T174" s="31">
        <v>15240</v>
      </c>
      <c r="U174" s="32">
        <f t="shared" si="2"/>
        <v>15.24</v>
      </c>
    </row>
    <row r="175" spans="2:21" x14ac:dyDescent="0.25">
      <c r="B175">
        <v>171</v>
      </c>
      <c r="C175" s="103">
        <v>118.836</v>
      </c>
      <c r="D175" s="103"/>
      <c r="T175" s="31">
        <v>15328</v>
      </c>
      <c r="U175" s="32">
        <f t="shared" si="2"/>
        <v>15.327999999999999</v>
      </c>
    </row>
    <row r="176" spans="2:21" x14ac:dyDescent="0.25">
      <c r="B176">
        <v>172</v>
      </c>
      <c r="C176" s="103">
        <v>119.495</v>
      </c>
      <c r="D176" s="103"/>
      <c r="T176" s="31">
        <v>15416</v>
      </c>
      <c r="U176" s="32">
        <f t="shared" si="2"/>
        <v>15.416</v>
      </c>
    </row>
    <row r="177" spans="2:21" x14ac:dyDescent="0.25">
      <c r="B177">
        <v>173</v>
      </c>
      <c r="C177" s="103">
        <v>120.15300000000001</v>
      </c>
      <c r="D177" s="103"/>
      <c r="T177" s="31">
        <v>15504</v>
      </c>
      <c r="U177" s="32">
        <f t="shared" si="2"/>
        <v>15.504</v>
      </c>
    </row>
    <row r="178" spans="2:21" x14ac:dyDescent="0.25">
      <c r="B178">
        <v>174</v>
      </c>
      <c r="C178" s="103">
        <v>120.81100000000001</v>
      </c>
      <c r="D178" s="103"/>
      <c r="T178" s="31">
        <v>15593</v>
      </c>
      <c r="U178" s="32">
        <f t="shared" si="2"/>
        <v>15.593</v>
      </c>
    </row>
    <row r="179" spans="2:21" x14ac:dyDescent="0.25">
      <c r="B179">
        <v>175</v>
      </c>
      <c r="C179" s="103">
        <v>121.46899999999999</v>
      </c>
      <c r="D179" s="103"/>
      <c r="T179" s="31">
        <v>15681</v>
      </c>
      <c r="U179" s="32">
        <f t="shared" si="2"/>
        <v>15.680999999999999</v>
      </c>
    </row>
    <row r="180" spans="2:21" x14ac:dyDescent="0.25">
      <c r="B180">
        <v>176</v>
      </c>
      <c r="C180" s="103">
        <v>122.127</v>
      </c>
      <c r="D180" s="103"/>
      <c r="T180" s="31">
        <v>15769</v>
      </c>
      <c r="U180" s="32">
        <f t="shared" si="2"/>
        <v>15.769</v>
      </c>
    </row>
    <row r="181" spans="2:21" x14ac:dyDescent="0.25">
      <c r="B181">
        <v>177</v>
      </c>
      <c r="C181" s="103">
        <v>122.785</v>
      </c>
      <c r="D181" s="103"/>
      <c r="T181" s="31">
        <v>15858</v>
      </c>
      <c r="U181" s="32">
        <f t="shared" si="2"/>
        <v>15.858000000000001</v>
      </c>
    </row>
    <row r="182" spans="2:21" x14ac:dyDescent="0.25">
      <c r="B182">
        <v>178</v>
      </c>
      <c r="C182" s="103">
        <v>123.443</v>
      </c>
      <c r="D182" s="103"/>
      <c r="T182" s="31">
        <v>15946</v>
      </c>
      <c r="U182" s="32">
        <f t="shared" si="2"/>
        <v>15.946</v>
      </c>
    </row>
    <row r="183" spans="2:21" x14ac:dyDescent="0.25">
      <c r="B183">
        <v>179</v>
      </c>
      <c r="C183" s="103">
        <v>124.101</v>
      </c>
      <c r="D183" s="103"/>
      <c r="T183" s="31">
        <v>16034</v>
      </c>
      <c r="U183" s="32">
        <f t="shared" si="2"/>
        <v>16.033999999999999</v>
      </c>
    </row>
    <row r="184" spans="2:21" x14ac:dyDescent="0.25">
      <c r="B184">
        <v>180</v>
      </c>
      <c r="C184" s="103">
        <v>124.759</v>
      </c>
      <c r="D184" s="103"/>
      <c r="T184" s="31">
        <v>16123</v>
      </c>
      <c r="U184" s="32">
        <f t="shared" si="2"/>
        <v>16.123000000000001</v>
      </c>
    </row>
    <row r="185" spans="2:21" x14ac:dyDescent="0.25">
      <c r="B185">
        <v>181</v>
      </c>
      <c r="C185" s="103">
        <v>125.417</v>
      </c>
      <c r="D185" s="103"/>
      <c r="T185" s="31">
        <v>16211</v>
      </c>
      <c r="U185" s="32">
        <f t="shared" si="2"/>
        <v>16.210999999999999</v>
      </c>
    </row>
    <row r="186" spans="2:21" x14ac:dyDescent="0.25">
      <c r="B186">
        <v>182</v>
      </c>
      <c r="C186" s="103">
        <v>126.075</v>
      </c>
      <c r="D186" s="103"/>
      <c r="T186" s="31">
        <v>16299</v>
      </c>
      <c r="U186" s="32">
        <f t="shared" si="2"/>
        <v>16.298999999999999</v>
      </c>
    </row>
    <row r="187" spans="2:21" x14ac:dyDescent="0.25">
      <c r="B187">
        <v>183</v>
      </c>
      <c r="C187" s="103">
        <v>126.73399999999999</v>
      </c>
      <c r="D187" s="103"/>
      <c r="T187" s="31">
        <v>16387</v>
      </c>
      <c r="U187" s="32">
        <f t="shared" si="2"/>
        <v>16.387</v>
      </c>
    </row>
    <row r="188" spans="2:21" x14ac:dyDescent="0.25">
      <c r="B188">
        <v>184</v>
      </c>
      <c r="C188" s="103">
        <v>127.392</v>
      </c>
      <c r="D188" s="103"/>
      <c r="T188" s="31">
        <v>16476</v>
      </c>
      <c r="U188" s="32">
        <f t="shared" si="2"/>
        <v>16.475999999999999</v>
      </c>
    </row>
    <row r="189" spans="2:21" x14ac:dyDescent="0.25">
      <c r="B189">
        <v>185</v>
      </c>
      <c r="C189" s="103">
        <v>128.05000000000001</v>
      </c>
      <c r="D189" s="103"/>
      <c r="T189" s="31">
        <v>16564</v>
      </c>
      <c r="U189" s="32">
        <f t="shared" si="2"/>
        <v>16.564</v>
      </c>
    </row>
    <row r="190" spans="2:21" x14ac:dyDescent="0.25">
      <c r="B190">
        <v>186</v>
      </c>
      <c r="C190" s="103">
        <v>128.708</v>
      </c>
      <c r="D190" s="103"/>
      <c r="T190" s="31">
        <v>16652</v>
      </c>
      <c r="U190" s="32">
        <f t="shared" si="2"/>
        <v>16.652000000000001</v>
      </c>
    </row>
    <row r="191" spans="2:21" x14ac:dyDescent="0.25">
      <c r="B191">
        <v>187</v>
      </c>
      <c r="C191" s="103">
        <v>129.36600000000001</v>
      </c>
      <c r="D191" s="103"/>
      <c r="T191" s="31">
        <v>16741</v>
      </c>
      <c r="U191" s="32">
        <f t="shared" si="2"/>
        <v>16.741</v>
      </c>
    </row>
    <row r="192" spans="2:21" x14ac:dyDescent="0.25">
      <c r="B192">
        <v>188</v>
      </c>
      <c r="C192" s="103">
        <v>130.024</v>
      </c>
      <c r="D192" s="103"/>
      <c r="T192" s="31">
        <v>16829</v>
      </c>
      <c r="U192" s="32">
        <f t="shared" si="2"/>
        <v>16.829000000000001</v>
      </c>
    </row>
    <row r="193" spans="2:21" x14ac:dyDescent="0.25">
      <c r="B193">
        <v>189</v>
      </c>
      <c r="C193" s="103">
        <v>130.68199999999999</v>
      </c>
      <c r="D193" s="103"/>
      <c r="T193" s="31">
        <v>16917</v>
      </c>
      <c r="U193" s="32">
        <f t="shared" si="2"/>
        <v>16.917000000000002</v>
      </c>
    </row>
    <row r="194" spans="2:21" x14ac:dyDescent="0.25">
      <c r="B194">
        <v>190</v>
      </c>
      <c r="C194" s="103">
        <v>131.34</v>
      </c>
      <c r="D194" s="103"/>
      <c r="T194" s="31">
        <v>17006</v>
      </c>
      <c r="U194" s="32">
        <f t="shared" si="2"/>
        <v>17.006</v>
      </c>
    </row>
    <row r="195" spans="2:21" x14ac:dyDescent="0.25">
      <c r="B195">
        <v>191</v>
      </c>
      <c r="C195" s="103">
        <v>131.99799999999999</v>
      </c>
      <c r="D195" s="103"/>
      <c r="T195" s="31">
        <v>17094</v>
      </c>
      <c r="U195" s="32">
        <f t="shared" si="2"/>
        <v>17.094000000000001</v>
      </c>
    </row>
    <row r="196" spans="2:21" x14ac:dyDescent="0.25">
      <c r="B196">
        <v>192</v>
      </c>
      <c r="C196" s="103">
        <v>132.65600000000001</v>
      </c>
      <c r="D196" s="103"/>
      <c r="T196" s="31">
        <v>17182</v>
      </c>
      <c r="U196" s="32">
        <f t="shared" si="2"/>
        <v>17.181999999999999</v>
      </c>
    </row>
    <row r="197" spans="2:21" x14ac:dyDescent="0.25">
      <c r="B197">
        <v>193</v>
      </c>
      <c r="C197" s="103">
        <v>133.315</v>
      </c>
      <c r="D197" s="103"/>
      <c r="T197" s="31">
        <v>17271</v>
      </c>
      <c r="U197" s="32">
        <f t="shared" ref="U197:U260" si="3">T197/1000</f>
        <v>17.271000000000001</v>
      </c>
    </row>
    <row r="198" spans="2:21" x14ac:dyDescent="0.25">
      <c r="B198">
        <v>194</v>
      </c>
      <c r="C198" s="103">
        <v>133.97300000000001</v>
      </c>
      <c r="D198" s="103"/>
      <c r="T198" s="31">
        <v>17359</v>
      </c>
      <c r="U198" s="32">
        <f t="shared" si="3"/>
        <v>17.359000000000002</v>
      </c>
    </row>
    <row r="199" spans="2:21" x14ac:dyDescent="0.25">
      <c r="B199">
        <v>195</v>
      </c>
      <c r="C199" s="103">
        <v>134.631</v>
      </c>
      <c r="D199" s="103"/>
      <c r="T199" s="31">
        <v>17447</v>
      </c>
      <c r="U199" s="32">
        <f t="shared" si="3"/>
        <v>17.446999999999999</v>
      </c>
    </row>
    <row r="200" spans="2:21" x14ac:dyDescent="0.25">
      <c r="B200">
        <v>196</v>
      </c>
      <c r="C200" s="103">
        <v>135.28899999999999</v>
      </c>
      <c r="D200" s="103"/>
      <c r="T200" s="31">
        <v>17535</v>
      </c>
      <c r="U200" s="32">
        <f t="shared" si="3"/>
        <v>17.535</v>
      </c>
    </row>
    <row r="201" spans="2:21" x14ac:dyDescent="0.25">
      <c r="B201">
        <v>197</v>
      </c>
      <c r="C201" s="103">
        <v>135.947</v>
      </c>
      <c r="D201" s="103"/>
      <c r="T201" s="31">
        <v>17624</v>
      </c>
      <c r="U201" s="32">
        <f t="shared" si="3"/>
        <v>17.623999999999999</v>
      </c>
    </row>
    <row r="202" spans="2:21" x14ac:dyDescent="0.25">
      <c r="B202">
        <v>198</v>
      </c>
      <c r="C202" s="103">
        <v>136.60499999999999</v>
      </c>
      <c r="D202" s="103"/>
      <c r="T202" s="31">
        <v>17712</v>
      </c>
      <c r="U202" s="32">
        <f t="shared" si="3"/>
        <v>17.712</v>
      </c>
    </row>
    <row r="203" spans="2:21" x14ac:dyDescent="0.25">
      <c r="B203">
        <v>199</v>
      </c>
      <c r="C203" s="103">
        <v>137.26300000000001</v>
      </c>
      <c r="D203" s="103"/>
      <c r="T203" s="31">
        <v>17800</v>
      </c>
      <c r="U203" s="32">
        <f t="shared" si="3"/>
        <v>17.8</v>
      </c>
    </row>
    <row r="204" spans="2:21" x14ac:dyDescent="0.25">
      <c r="B204">
        <v>200</v>
      </c>
      <c r="C204" s="103">
        <v>137.92099999999999</v>
      </c>
      <c r="D204" s="103"/>
      <c r="T204" s="31">
        <v>17889</v>
      </c>
      <c r="U204" s="32">
        <f t="shared" si="3"/>
        <v>17.888999999999999</v>
      </c>
    </row>
    <row r="205" spans="2:21" x14ac:dyDescent="0.25">
      <c r="B205">
        <v>201</v>
      </c>
      <c r="C205" s="103">
        <v>138.57900000000001</v>
      </c>
      <c r="D205" s="103"/>
      <c r="T205" s="31">
        <v>17977</v>
      </c>
      <c r="U205" s="32">
        <f t="shared" si="3"/>
        <v>17.977</v>
      </c>
    </row>
    <row r="206" spans="2:21" x14ac:dyDescent="0.25">
      <c r="B206">
        <v>202</v>
      </c>
      <c r="C206" s="103">
        <v>139.23699999999999</v>
      </c>
      <c r="D206" s="103"/>
      <c r="T206" s="31">
        <v>18065</v>
      </c>
      <c r="U206" s="32">
        <f t="shared" si="3"/>
        <v>18.065000000000001</v>
      </c>
    </row>
    <row r="207" spans="2:21" x14ac:dyDescent="0.25">
      <c r="B207">
        <v>203</v>
      </c>
      <c r="C207" s="103">
        <v>139.89500000000001</v>
      </c>
      <c r="D207" s="103"/>
      <c r="T207" s="31">
        <v>18154</v>
      </c>
      <c r="U207" s="32">
        <f t="shared" si="3"/>
        <v>18.154</v>
      </c>
    </row>
    <row r="208" spans="2:21" x14ac:dyDescent="0.25">
      <c r="B208">
        <v>204</v>
      </c>
      <c r="C208" s="103">
        <v>140.554</v>
      </c>
      <c r="D208" s="103"/>
      <c r="T208" s="31">
        <v>18242</v>
      </c>
      <c r="U208" s="32">
        <f t="shared" si="3"/>
        <v>18.242000000000001</v>
      </c>
    </row>
    <row r="209" spans="2:21" x14ac:dyDescent="0.25">
      <c r="B209">
        <v>205</v>
      </c>
      <c r="C209" s="103">
        <v>141.21199999999999</v>
      </c>
      <c r="D209" s="103"/>
      <c r="T209" s="31">
        <v>18330</v>
      </c>
      <c r="U209" s="32">
        <f t="shared" si="3"/>
        <v>18.329999999999998</v>
      </c>
    </row>
    <row r="210" spans="2:21" x14ac:dyDescent="0.25">
      <c r="B210">
        <v>206</v>
      </c>
      <c r="C210" s="103">
        <v>141.87</v>
      </c>
      <c r="D210" s="103"/>
      <c r="T210" s="31">
        <v>18419</v>
      </c>
      <c r="U210" s="32">
        <f t="shared" si="3"/>
        <v>18.419</v>
      </c>
    </row>
    <row r="211" spans="2:21" x14ac:dyDescent="0.25">
      <c r="B211">
        <v>207</v>
      </c>
      <c r="C211" s="103">
        <v>142.52799999999999</v>
      </c>
      <c r="D211" s="103"/>
      <c r="T211" s="31">
        <v>18507</v>
      </c>
      <c r="U211" s="32">
        <f t="shared" si="3"/>
        <v>18.507000000000001</v>
      </c>
    </row>
    <row r="212" spans="2:21" x14ac:dyDescent="0.25">
      <c r="B212">
        <v>208</v>
      </c>
      <c r="C212" s="103">
        <v>143.18600000000001</v>
      </c>
      <c r="D212" s="103"/>
      <c r="T212" s="31">
        <v>18595</v>
      </c>
      <c r="U212" s="32">
        <f t="shared" si="3"/>
        <v>18.594999999999999</v>
      </c>
    </row>
    <row r="213" spans="2:21" x14ac:dyDescent="0.25">
      <c r="B213">
        <v>209</v>
      </c>
      <c r="C213" s="103">
        <v>143.84399999999999</v>
      </c>
      <c r="D213" s="103"/>
      <c r="T213" s="31">
        <v>18683</v>
      </c>
      <c r="U213" s="32">
        <f t="shared" si="3"/>
        <v>18.683</v>
      </c>
    </row>
    <row r="214" spans="2:21" x14ac:dyDescent="0.25">
      <c r="B214">
        <v>210</v>
      </c>
      <c r="C214" s="103">
        <v>144.50200000000001</v>
      </c>
      <c r="D214" s="103"/>
      <c r="T214" s="31">
        <v>18772</v>
      </c>
      <c r="U214" s="32">
        <f t="shared" si="3"/>
        <v>18.771999999999998</v>
      </c>
    </row>
    <row r="215" spans="2:21" x14ac:dyDescent="0.25">
      <c r="B215">
        <v>211</v>
      </c>
      <c r="C215" s="103">
        <v>145.16</v>
      </c>
      <c r="D215" s="103"/>
      <c r="T215" s="31">
        <v>18860</v>
      </c>
      <c r="U215" s="32">
        <f t="shared" si="3"/>
        <v>18.86</v>
      </c>
    </row>
    <row r="216" spans="2:21" x14ac:dyDescent="0.25">
      <c r="B216">
        <v>212</v>
      </c>
      <c r="C216" s="103">
        <v>145.81800000000001</v>
      </c>
      <c r="D216" s="103"/>
      <c r="T216" s="31">
        <v>18948</v>
      </c>
      <c r="U216" s="32">
        <f t="shared" si="3"/>
        <v>18.948</v>
      </c>
    </row>
    <row r="217" spans="2:21" x14ac:dyDescent="0.25">
      <c r="B217">
        <v>213</v>
      </c>
      <c r="C217" s="103">
        <v>146.476</v>
      </c>
      <c r="D217" s="103"/>
      <c r="T217" s="31">
        <v>19037</v>
      </c>
      <c r="U217" s="32">
        <f t="shared" si="3"/>
        <v>19.036999999999999</v>
      </c>
    </row>
    <row r="218" spans="2:21" x14ac:dyDescent="0.25">
      <c r="B218">
        <v>214</v>
      </c>
      <c r="C218" s="103">
        <v>147.13499999999999</v>
      </c>
      <c r="D218" s="103"/>
      <c r="T218" s="31">
        <v>19125</v>
      </c>
      <c r="U218" s="32">
        <f t="shared" si="3"/>
        <v>19.125</v>
      </c>
    </row>
    <row r="219" spans="2:21" x14ac:dyDescent="0.25">
      <c r="B219">
        <v>215</v>
      </c>
      <c r="C219" s="103">
        <v>147.79300000000001</v>
      </c>
      <c r="D219" s="103"/>
      <c r="T219" s="31">
        <v>19213</v>
      </c>
      <c r="U219" s="32">
        <f t="shared" si="3"/>
        <v>19.213000000000001</v>
      </c>
    </row>
    <row r="220" spans="2:21" x14ac:dyDescent="0.25">
      <c r="B220">
        <v>216</v>
      </c>
      <c r="C220" s="103">
        <v>148.45099999999999</v>
      </c>
      <c r="D220" s="103"/>
      <c r="T220" s="31">
        <v>19302</v>
      </c>
      <c r="U220" s="32">
        <f t="shared" si="3"/>
        <v>19.302</v>
      </c>
    </row>
    <row r="221" spans="2:21" x14ac:dyDescent="0.25">
      <c r="B221">
        <v>217</v>
      </c>
      <c r="C221" s="103">
        <v>149.10900000000001</v>
      </c>
      <c r="D221" s="103"/>
      <c r="T221" s="31">
        <v>19390</v>
      </c>
      <c r="U221" s="32">
        <f t="shared" si="3"/>
        <v>19.39</v>
      </c>
    </row>
    <row r="222" spans="2:21" x14ac:dyDescent="0.25">
      <c r="B222">
        <v>218</v>
      </c>
      <c r="C222" s="103">
        <v>149.767</v>
      </c>
      <c r="D222" s="103"/>
      <c r="T222" s="31">
        <v>19478</v>
      </c>
      <c r="U222" s="32">
        <f t="shared" si="3"/>
        <v>19.478000000000002</v>
      </c>
    </row>
    <row r="223" spans="2:21" x14ac:dyDescent="0.25">
      <c r="B223">
        <v>219</v>
      </c>
      <c r="C223" s="103">
        <v>150.42500000000001</v>
      </c>
      <c r="D223" s="103"/>
      <c r="T223" s="31">
        <v>19566</v>
      </c>
      <c r="U223" s="32">
        <f t="shared" si="3"/>
        <v>19.565999999999999</v>
      </c>
    </row>
    <row r="224" spans="2:21" x14ac:dyDescent="0.25">
      <c r="B224">
        <v>220</v>
      </c>
      <c r="C224" s="103">
        <v>151.083</v>
      </c>
      <c r="D224" s="103"/>
      <c r="T224" s="31">
        <v>19655</v>
      </c>
      <c r="U224" s="32">
        <f t="shared" si="3"/>
        <v>19.655000000000001</v>
      </c>
    </row>
    <row r="225" spans="2:21" x14ac:dyDescent="0.25">
      <c r="B225">
        <v>221</v>
      </c>
      <c r="C225" s="103">
        <v>151.74100000000001</v>
      </c>
      <c r="D225" s="103"/>
      <c r="T225" s="31">
        <v>19743</v>
      </c>
      <c r="U225" s="32">
        <f t="shared" si="3"/>
        <v>19.742999999999999</v>
      </c>
    </row>
    <row r="226" spans="2:21" x14ac:dyDescent="0.25">
      <c r="B226">
        <v>222</v>
      </c>
      <c r="C226" s="103">
        <v>152.399</v>
      </c>
      <c r="D226" s="103"/>
      <c r="T226" s="31">
        <v>19831</v>
      </c>
      <c r="U226" s="32">
        <f t="shared" si="3"/>
        <v>19.831</v>
      </c>
    </row>
    <row r="227" spans="2:21" x14ac:dyDescent="0.25">
      <c r="B227">
        <v>223</v>
      </c>
      <c r="C227" s="103">
        <v>153.05699999999999</v>
      </c>
      <c r="D227" s="103"/>
      <c r="T227" s="31">
        <v>19920</v>
      </c>
      <c r="U227" s="32">
        <f t="shared" si="3"/>
        <v>19.920000000000002</v>
      </c>
    </row>
    <row r="228" spans="2:21" x14ac:dyDescent="0.25">
      <c r="B228">
        <v>224</v>
      </c>
      <c r="C228" s="103">
        <v>153.71600000000001</v>
      </c>
      <c r="D228" s="103"/>
      <c r="T228" s="31">
        <v>20008</v>
      </c>
      <c r="U228" s="32">
        <f t="shared" si="3"/>
        <v>20.007999999999999</v>
      </c>
    </row>
    <row r="229" spans="2:21" x14ac:dyDescent="0.25">
      <c r="B229">
        <v>225</v>
      </c>
      <c r="C229" s="103">
        <v>154.374</v>
      </c>
      <c r="D229" s="103"/>
      <c r="T229" s="31">
        <v>20096</v>
      </c>
      <c r="U229" s="32">
        <f t="shared" si="3"/>
        <v>20.096</v>
      </c>
    </row>
    <row r="230" spans="2:21" x14ac:dyDescent="0.25">
      <c r="B230">
        <v>226</v>
      </c>
      <c r="C230" s="103">
        <v>155.03200000000001</v>
      </c>
      <c r="D230" s="103"/>
      <c r="T230" s="31">
        <v>20185</v>
      </c>
      <c r="U230" s="32">
        <f t="shared" si="3"/>
        <v>20.184999999999999</v>
      </c>
    </row>
    <row r="231" spans="2:21" x14ac:dyDescent="0.25">
      <c r="B231">
        <v>227</v>
      </c>
      <c r="C231" s="103">
        <v>155.69</v>
      </c>
      <c r="D231" s="103"/>
      <c r="T231" s="31">
        <v>20273</v>
      </c>
      <c r="U231" s="32">
        <f t="shared" si="3"/>
        <v>20.273</v>
      </c>
    </row>
    <row r="232" spans="2:21" x14ac:dyDescent="0.25">
      <c r="B232">
        <v>228</v>
      </c>
      <c r="C232" s="103">
        <v>156.34800000000001</v>
      </c>
      <c r="D232" s="103"/>
      <c r="T232" s="31">
        <v>20361</v>
      </c>
      <c r="U232" s="32">
        <f t="shared" si="3"/>
        <v>20.361000000000001</v>
      </c>
    </row>
    <row r="233" spans="2:21" x14ac:dyDescent="0.25">
      <c r="B233">
        <v>229</v>
      </c>
      <c r="C233" s="103">
        <v>157.006</v>
      </c>
      <c r="D233" s="103"/>
      <c r="T233" s="31">
        <v>20450</v>
      </c>
      <c r="U233" s="32">
        <f t="shared" si="3"/>
        <v>20.45</v>
      </c>
    </row>
    <row r="234" spans="2:21" x14ac:dyDescent="0.25">
      <c r="B234">
        <v>230</v>
      </c>
      <c r="C234" s="103">
        <v>157.66399999999999</v>
      </c>
      <c r="D234" s="103"/>
      <c r="T234" s="31">
        <v>20538</v>
      </c>
      <c r="U234" s="32">
        <f t="shared" si="3"/>
        <v>20.538</v>
      </c>
    </row>
    <row r="235" spans="2:21" x14ac:dyDescent="0.25">
      <c r="B235">
        <v>231</v>
      </c>
      <c r="C235" s="103">
        <v>158.322</v>
      </c>
      <c r="D235" s="103"/>
      <c r="T235" s="31">
        <v>20626</v>
      </c>
      <c r="U235" s="32">
        <f t="shared" si="3"/>
        <v>20.626000000000001</v>
      </c>
    </row>
    <row r="236" spans="2:21" x14ac:dyDescent="0.25">
      <c r="B236">
        <v>232</v>
      </c>
      <c r="C236" s="103">
        <v>158.97999999999999</v>
      </c>
      <c r="D236" s="103"/>
      <c r="T236" s="31">
        <v>20714</v>
      </c>
      <c r="U236" s="32">
        <f t="shared" si="3"/>
        <v>20.713999999999999</v>
      </c>
    </row>
    <row r="237" spans="2:21" x14ac:dyDescent="0.25">
      <c r="B237">
        <v>233</v>
      </c>
      <c r="C237" s="103">
        <v>159.63800000000001</v>
      </c>
      <c r="D237" s="103"/>
      <c r="T237" s="31">
        <v>20803</v>
      </c>
      <c r="U237" s="32">
        <f t="shared" si="3"/>
        <v>20.803000000000001</v>
      </c>
    </row>
    <row r="238" spans="2:21" x14ac:dyDescent="0.25">
      <c r="B238">
        <v>234</v>
      </c>
      <c r="C238" s="103">
        <v>160.29599999999999</v>
      </c>
      <c r="D238" s="103"/>
      <c r="T238" s="31">
        <v>20891</v>
      </c>
      <c r="U238" s="32">
        <f t="shared" si="3"/>
        <v>20.890999999999998</v>
      </c>
    </row>
    <row r="239" spans="2:21" x14ac:dyDescent="0.25">
      <c r="B239">
        <v>235</v>
      </c>
      <c r="C239" s="103">
        <v>160.95500000000001</v>
      </c>
      <c r="D239" s="103"/>
      <c r="T239" s="31">
        <v>20979</v>
      </c>
      <c r="U239" s="32">
        <f t="shared" si="3"/>
        <v>20.978999999999999</v>
      </c>
    </row>
    <row r="240" spans="2:21" x14ac:dyDescent="0.25">
      <c r="B240">
        <v>236</v>
      </c>
      <c r="C240" s="103">
        <v>161.613</v>
      </c>
      <c r="D240" s="103"/>
      <c r="T240" s="31">
        <v>21068</v>
      </c>
      <c r="U240" s="32">
        <f t="shared" si="3"/>
        <v>21.068000000000001</v>
      </c>
    </row>
    <row r="241" spans="2:21" x14ac:dyDescent="0.25">
      <c r="B241">
        <v>237</v>
      </c>
      <c r="C241" s="103">
        <v>162.27099999999999</v>
      </c>
      <c r="D241" s="103"/>
      <c r="T241" s="31">
        <v>21156</v>
      </c>
      <c r="U241" s="32">
        <f t="shared" si="3"/>
        <v>21.155999999999999</v>
      </c>
    </row>
    <row r="242" spans="2:21" x14ac:dyDescent="0.25">
      <c r="B242">
        <v>238</v>
      </c>
      <c r="C242" s="103">
        <v>162.929</v>
      </c>
      <c r="D242" s="103"/>
      <c r="T242" s="31">
        <v>21244</v>
      </c>
      <c r="U242" s="32">
        <f t="shared" si="3"/>
        <v>21.244</v>
      </c>
    </row>
    <row r="243" spans="2:21" x14ac:dyDescent="0.25">
      <c r="B243">
        <v>239</v>
      </c>
      <c r="C243" s="103">
        <v>163.58699999999999</v>
      </c>
      <c r="D243" s="103"/>
      <c r="T243" s="31">
        <v>21333</v>
      </c>
      <c r="U243" s="32">
        <f t="shared" si="3"/>
        <v>21.332999999999998</v>
      </c>
    </row>
    <row r="244" spans="2:21" x14ac:dyDescent="0.25">
      <c r="B244">
        <v>240</v>
      </c>
      <c r="C244" s="103">
        <v>164.245</v>
      </c>
      <c r="D244" s="103"/>
      <c r="T244" s="31">
        <v>21421</v>
      </c>
      <c r="U244" s="32">
        <f t="shared" si="3"/>
        <v>21.420999999999999</v>
      </c>
    </row>
    <row r="245" spans="2:21" x14ac:dyDescent="0.25">
      <c r="B245">
        <v>241</v>
      </c>
      <c r="C245" s="103">
        <v>164.90299999999999</v>
      </c>
      <c r="D245" s="103"/>
      <c r="T245" s="31">
        <v>21509</v>
      </c>
      <c r="U245" s="32">
        <f t="shared" si="3"/>
        <v>21.509</v>
      </c>
    </row>
    <row r="246" spans="2:21" x14ac:dyDescent="0.25">
      <c r="B246">
        <v>242</v>
      </c>
      <c r="C246" s="103">
        <v>165.56100000000001</v>
      </c>
      <c r="D246" s="103"/>
      <c r="T246" s="31">
        <v>21597</v>
      </c>
      <c r="U246" s="32">
        <f t="shared" si="3"/>
        <v>21.597000000000001</v>
      </c>
    </row>
    <row r="247" spans="2:21" x14ac:dyDescent="0.25">
      <c r="B247">
        <v>243</v>
      </c>
      <c r="C247" s="103">
        <v>166.21899999999999</v>
      </c>
      <c r="D247" s="103"/>
      <c r="T247" s="31">
        <v>21686</v>
      </c>
      <c r="U247" s="32">
        <f t="shared" si="3"/>
        <v>21.686</v>
      </c>
    </row>
    <row r="248" spans="2:21" x14ac:dyDescent="0.25">
      <c r="B248">
        <v>244</v>
      </c>
      <c r="C248" s="103">
        <v>166.87700000000001</v>
      </c>
      <c r="D248" s="103"/>
      <c r="T248" s="31">
        <v>21774</v>
      </c>
      <c r="U248" s="32">
        <f t="shared" si="3"/>
        <v>21.774000000000001</v>
      </c>
    </row>
    <row r="249" spans="2:21" x14ac:dyDescent="0.25">
      <c r="B249">
        <v>245</v>
      </c>
      <c r="C249" s="103">
        <v>167.536</v>
      </c>
      <c r="D249" s="103"/>
      <c r="T249" s="31">
        <v>21862</v>
      </c>
      <c r="U249" s="32">
        <f t="shared" si="3"/>
        <v>21.861999999999998</v>
      </c>
    </row>
    <row r="250" spans="2:21" x14ac:dyDescent="0.25">
      <c r="B250">
        <v>246</v>
      </c>
      <c r="C250" s="103">
        <v>168.19399999999999</v>
      </c>
      <c r="D250" s="103"/>
      <c r="T250" s="31">
        <v>21951</v>
      </c>
      <c r="U250" s="32">
        <f t="shared" si="3"/>
        <v>21.951000000000001</v>
      </c>
    </row>
    <row r="251" spans="2:21" x14ac:dyDescent="0.25">
      <c r="B251">
        <v>247</v>
      </c>
      <c r="C251" s="103">
        <v>168.852</v>
      </c>
      <c r="D251" s="103"/>
      <c r="T251" s="31">
        <v>22039</v>
      </c>
      <c r="U251" s="32">
        <f t="shared" si="3"/>
        <v>22.039000000000001</v>
      </c>
    </row>
    <row r="252" spans="2:21" x14ac:dyDescent="0.25">
      <c r="B252">
        <v>248</v>
      </c>
      <c r="C252" s="103">
        <v>169.51</v>
      </c>
      <c r="D252" s="103"/>
      <c r="T252" s="31">
        <v>22127</v>
      </c>
      <c r="U252" s="32">
        <f t="shared" si="3"/>
        <v>22.126999999999999</v>
      </c>
    </row>
    <row r="253" spans="2:21" x14ac:dyDescent="0.25">
      <c r="B253">
        <v>249</v>
      </c>
      <c r="C253" s="103">
        <v>170.16800000000001</v>
      </c>
      <c r="D253" s="103"/>
      <c r="T253" s="31">
        <v>22216</v>
      </c>
      <c r="U253" s="32">
        <f t="shared" si="3"/>
        <v>22.216000000000001</v>
      </c>
    </row>
    <row r="254" spans="2:21" x14ac:dyDescent="0.25">
      <c r="B254">
        <v>250</v>
      </c>
      <c r="C254" s="103">
        <v>170.82599999999999</v>
      </c>
      <c r="D254" s="103"/>
      <c r="T254" s="31">
        <v>22304</v>
      </c>
      <c r="U254" s="32">
        <f t="shared" si="3"/>
        <v>22.303999999999998</v>
      </c>
    </row>
    <row r="255" spans="2:21" x14ac:dyDescent="0.25">
      <c r="B255">
        <v>251</v>
      </c>
      <c r="C255" s="103">
        <v>171.48400000000001</v>
      </c>
      <c r="D255" s="103"/>
      <c r="T255" s="31">
        <v>22392</v>
      </c>
      <c r="U255" s="32">
        <f t="shared" si="3"/>
        <v>22.391999999999999</v>
      </c>
    </row>
    <row r="256" spans="2:21" x14ac:dyDescent="0.25">
      <c r="B256">
        <v>252</v>
      </c>
      <c r="C256" s="103">
        <v>172.142</v>
      </c>
      <c r="D256" s="103"/>
      <c r="T256" s="31">
        <v>22481</v>
      </c>
      <c r="U256" s="32">
        <f t="shared" si="3"/>
        <v>22.481000000000002</v>
      </c>
    </row>
    <row r="257" spans="2:21" x14ac:dyDescent="0.25">
      <c r="B257">
        <v>253</v>
      </c>
      <c r="C257" s="103">
        <v>172.8</v>
      </c>
      <c r="D257" s="103"/>
      <c r="T257" s="31">
        <v>22569</v>
      </c>
      <c r="U257" s="32">
        <f t="shared" si="3"/>
        <v>22.568999999999999</v>
      </c>
    </row>
    <row r="258" spans="2:21" x14ac:dyDescent="0.25">
      <c r="B258">
        <v>254</v>
      </c>
      <c r="C258" s="103">
        <v>173.458</v>
      </c>
      <c r="D258" s="103"/>
      <c r="T258" s="31">
        <v>22657</v>
      </c>
      <c r="U258" s="32">
        <f t="shared" si="3"/>
        <v>22.657</v>
      </c>
    </row>
    <row r="259" spans="2:21" x14ac:dyDescent="0.25">
      <c r="B259">
        <v>255</v>
      </c>
      <c r="C259" s="103">
        <v>174.11699999999999</v>
      </c>
      <c r="D259" s="103"/>
      <c r="T259" s="31">
        <v>22745</v>
      </c>
      <c r="U259" s="32">
        <f t="shared" si="3"/>
        <v>22.745000000000001</v>
      </c>
    </row>
    <row r="260" spans="2:21" x14ac:dyDescent="0.25">
      <c r="B260">
        <v>256</v>
      </c>
      <c r="C260" s="103">
        <v>174.77500000000001</v>
      </c>
      <c r="D260" s="103"/>
      <c r="T260" s="31">
        <v>22834</v>
      </c>
      <c r="U260" s="32">
        <f t="shared" si="3"/>
        <v>22.834</v>
      </c>
    </row>
    <row r="261" spans="2:21" x14ac:dyDescent="0.25">
      <c r="B261">
        <v>257</v>
      </c>
      <c r="C261" s="103">
        <v>175.43299999999999</v>
      </c>
      <c r="D261" s="103"/>
      <c r="T261" s="31">
        <v>22922</v>
      </c>
      <c r="U261" s="32">
        <f t="shared" ref="U261:U324" si="4">T261/1000</f>
        <v>22.922000000000001</v>
      </c>
    </row>
    <row r="262" spans="2:21" x14ac:dyDescent="0.25">
      <c r="B262">
        <v>258</v>
      </c>
      <c r="C262" s="103">
        <v>176.09100000000001</v>
      </c>
      <c r="D262" s="103"/>
      <c r="T262" s="31">
        <v>23010</v>
      </c>
      <c r="U262" s="32">
        <f t="shared" si="4"/>
        <v>23.01</v>
      </c>
    </row>
    <row r="263" spans="2:21" x14ac:dyDescent="0.25">
      <c r="B263">
        <v>259</v>
      </c>
      <c r="C263" s="103">
        <v>176.749</v>
      </c>
      <c r="D263" s="103"/>
      <c r="T263" s="31">
        <v>23099</v>
      </c>
      <c r="U263" s="32">
        <f t="shared" si="4"/>
        <v>23.099</v>
      </c>
    </row>
    <row r="264" spans="2:21" x14ac:dyDescent="0.25">
      <c r="B264">
        <v>260</v>
      </c>
      <c r="C264" s="103">
        <v>177.40700000000001</v>
      </c>
      <c r="D264" s="103"/>
      <c r="T264" s="31">
        <v>23187</v>
      </c>
      <c r="U264" s="32">
        <f t="shared" si="4"/>
        <v>23.187000000000001</v>
      </c>
    </row>
    <row r="265" spans="2:21" x14ac:dyDescent="0.25">
      <c r="B265">
        <v>261</v>
      </c>
      <c r="C265" s="103">
        <v>178.065</v>
      </c>
      <c r="D265" s="103"/>
      <c r="T265" s="31">
        <v>23275</v>
      </c>
      <c r="U265" s="32">
        <f t="shared" si="4"/>
        <v>23.274999999999999</v>
      </c>
    </row>
    <row r="266" spans="2:21" x14ac:dyDescent="0.25">
      <c r="B266">
        <v>262</v>
      </c>
      <c r="C266" s="103">
        <v>178.72300000000001</v>
      </c>
      <c r="D266" s="103"/>
      <c r="T266" s="31">
        <v>23364</v>
      </c>
      <c r="U266" s="32">
        <f t="shared" si="4"/>
        <v>23.364000000000001</v>
      </c>
    </row>
    <row r="267" spans="2:21" x14ac:dyDescent="0.25">
      <c r="B267">
        <v>263</v>
      </c>
      <c r="C267" s="103">
        <v>179.381</v>
      </c>
      <c r="D267" s="103"/>
      <c r="T267" s="31">
        <v>23452</v>
      </c>
      <c r="U267" s="32">
        <f t="shared" si="4"/>
        <v>23.452000000000002</v>
      </c>
    </row>
    <row r="268" spans="2:21" x14ac:dyDescent="0.25">
      <c r="B268">
        <v>264</v>
      </c>
      <c r="C268" s="103">
        <v>180.03899999999999</v>
      </c>
      <c r="D268" s="103"/>
      <c r="T268" s="31">
        <v>23540</v>
      </c>
      <c r="U268" s="32">
        <f t="shared" si="4"/>
        <v>23.54</v>
      </c>
    </row>
    <row r="269" spans="2:21" x14ac:dyDescent="0.25">
      <c r="B269">
        <v>265</v>
      </c>
      <c r="C269" s="103">
        <v>180.697</v>
      </c>
      <c r="D269" s="103"/>
      <c r="T269" s="31">
        <v>23628</v>
      </c>
      <c r="U269" s="32">
        <f t="shared" si="4"/>
        <v>23.628</v>
      </c>
    </row>
    <row r="270" spans="2:21" x14ac:dyDescent="0.25">
      <c r="B270">
        <v>266</v>
      </c>
      <c r="C270" s="103">
        <v>181.35599999999999</v>
      </c>
      <c r="D270" s="103"/>
      <c r="T270" s="31">
        <v>23717</v>
      </c>
      <c r="U270" s="32">
        <f t="shared" si="4"/>
        <v>23.716999999999999</v>
      </c>
    </row>
    <row r="271" spans="2:21" x14ac:dyDescent="0.25">
      <c r="B271">
        <v>267</v>
      </c>
      <c r="C271" s="103">
        <v>182.01400000000001</v>
      </c>
      <c r="D271" s="103"/>
      <c r="T271" s="31">
        <v>23805</v>
      </c>
      <c r="U271" s="32">
        <f t="shared" si="4"/>
        <v>23.805</v>
      </c>
    </row>
    <row r="272" spans="2:21" x14ac:dyDescent="0.25">
      <c r="B272">
        <v>268</v>
      </c>
      <c r="C272" s="103">
        <v>182.672</v>
      </c>
      <c r="D272" s="103"/>
      <c r="T272" s="31">
        <v>23893</v>
      </c>
      <c r="U272" s="32">
        <f t="shared" si="4"/>
        <v>23.893000000000001</v>
      </c>
    </row>
    <row r="273" spans="2:21" x14ac:dyDescent="0.25">
      <c r="B273">
        <v>269</v>
      </c>
      <c r="C273" s="103">
        <v>183.33</v>
      </c>
      <c r="D273" s="103"/>
      <c r="T273" s="31">
        <v>23982</v>
      </c>
      <c r="U273" s="32">
        <f t="shared" si="4"/>
        <v>23.981999999999999</v>
      </c>
    </row>
    <row r="274" spans="2:21" x14ac:dyDescent="0.25">
      <c r="B274">
        <v>270</v>
      </c>
      <c r="C274" s="103">
        <v>183.988</v>
      </c>
      <c r="D274" s="103"/>
      <c r="T274" s="31">
        <v>24070</v>
      </c>
      <c r="U274" s="32">
        <f t="shared" si="4"/>
        <v>24.07</v>
      </c>
    </row>
    <row r="275" spans="2:21" x14ac:dyDescent="0.25">
      <c r="B275">
        <v>271</v>
      </c>
      <c r="C275" s="103">
        <v>184.64599999999999</v>
      </c>
      <c r="D275" s="103"/>
      <c r="T275" s="31">
        <v>24158</v>
      </c>
      <c r="U275" s="32">
        <f t="shared" si="4"/>
        <v>24.158000000000001</v>
      </c>
    </row>
    <row r="276" spans="2:21" x14ac:dyDescent="0.25">
      <c r="B276">
        <v>272</v>
      </c>
      <c r="C276" s="103">
        <v>185.304</v>
      </c>
      <c r="D276" s="103"/>
      <c r="T276" s="31">
        <v>24247</v>
      </c>
      <c r="U276" s="32">
        <f t="shared" si="4"/>
        <v>24.247</v>
      </c>
    </row>
    <row r="277" spans="2:21" x14ac:dyDescent="0.25">
      <c r="B277">
        <v>273</v>
      </c>
      <c r="C277" s="103">
        <v>185.96199999999999</v>
      </c>
      <c r="D277" s="103"/>
      <c r="T277" s="31">
        <v>24335</v>
      </c>
      <c r="U277" s="32">
        <f t="shared" si="4"/>
        <v>24.335000000000001</v>
      </c>
    </row>
    <row r="278" spans="2:21" x14ac:dyDescent="0.25">
      <c r="B278">
        <v>274</v>
      </c>
      <c r="C278" s="103">
        <v>186.62</v>
      </c>
      <c r="D278" s="103"/>
      <c r="T278" s="31">
        <v>24423</v>
      </c>
      <c r="U278" s="32">
        <f t="shared" si="4"/>
        <v>24.422999999999998</v>
      </c>
    </row>
    <row r="279" spans="2:21" x14ac:dyDescent="0.25">
      <c r="B279">
        <v>275</v>
      </c>
      <c r="C279" s="103">
        <v>187.27799999999999</v>
      </c>
      <c r="D279" s="103"/>
      <c r="T279" s="31">
        <v>24512</v>
      </c>
      <c r="U279" s="32">
        <f t="shared" si="4"/>
        <v>24.512</v>
      </c>
    </row>
    <row r="280" spans="2:21" x14ac:dyDescent="0.25">
      <c r="B280">
        <v>276</v>
      </c>
      <c r="C280" s="103">
        <v>187.93700000000001</v>
      </c>
      <c r="D280" s="103"/>
      <c r="T280" s="31">
        <v>24600</v>
      </c>
      <c r="U280" s="32">
        <f t="shared" si="4"/>
        <v>24.6</v>
      </c>
    </row>
    <row r="281" spans="2:21" x14ac:dyDescent="0.25">
      <c r="B281">
        <v>277</v>
      </c>
      <c r="C281" s="103">
        <v>188.595</v>
      </c>
      <c r="D281" s="103"/>
      <c r="T281" s="31">
        <v>24688</v>
      </c>
      <c r="U281" s="32">
        <f t="shared" si="4"/>
        <v>24.687999999999999</v>
      </c>
    </row>
    <row r="282" spans="2:21" x14ac:dyDescent="0.25">
      <c r="B282">
        <v>278</v>
      </c>
      <c r="C282" s="103">
        <v>189.25299999999999</v>
      </c>
      <c r="D282" s="103"/>
      <c r="T282" s="31">
        <v>24776</v>
      </c>
      <c r="U282" s="32">
        <f t="shared" si="4"/>
        <v>24.776</v>
      </c>
    </row>
    <row r="283" spans="2:21" x14ac:dyDescent="0.25">
      <c r="B283">
        <v>279</v>
      </c>
      <c r="C283" s="103">
        <v>189.911</v>
      </c>
      <c r="D283" s="103"/>
      <c r="T283" s="31">
        <v>24865</v>
      </c>
      <c r="U283" s="32">
        <f t="shared" si="4"/>
        <v>24.864999999999998</v>
      </c>
    </row>
    <row r="284" spans="2:21" x14ac:dyDescent="0.25">
      <c r="B284">
        <v>280</v>
      </c>
      <c r="C284" s="103">
        <v>190.56899999999999</v>
      </c>
      <c r="D284" s="103"/>
      <c r="T284" s="31">
        <v>24953</v>
      </c>
      <c r="U284" s="32">
        <f t="shared" si="4"/>
        <v>24.952999999999999</v>
      </c>
    </row>
    <row r="285" spans="2:21" x14ac:dyDescent="0.25">
      <c r="B285">
        <v>281</v>
      </c>
      <c r="C285" s="103">
        <v>191.227</v>
      </c>
      <c r="D285" s="103"/>
      <c r="T285" s="31">
        <v>25041</v>
      </c>
      <c r="U285" s="32">
        <f t="shared" si="4"/>
        <v>25.041</v>
      </c>
    </row>
    <row r="286" spans="2:21" x14ac:dyDescent="0.25">
      <c r="B286">
        <v>282</v>
      </c>
      <c r="C286" s="103">
        <v>191.88499999999999</v>
      </c>
      <c r="D286" s="103"/>
      <c r="T286" s="31">
        <v>25130</v>
      </c>
      <c r="U286" s="32">
        <f t="shared" si="4"/>
        <v>25.13</v>
      </c>
    </row>
    <row r="287" spans="2:21" x14ac:dyDescent="0.25">
      <c r="B287">
        <v>283</v>
      </c>
      <c r="C287" s="103">
        <v>192.54300000000001</v>
      </c>
      <c r="D287" s="103"/>
      <c r="T287" s="31">
        <v>25218</v>
      </c>
      <c r="U287" s="32">
        <f t="shared" si="4"/>
        <v>25.218</v>
      </c>
    </row>
    <row r="288" spans="2:21" x14ac:dyDescent="0.25">
      <c r="B288">
        <v>284</v>
      </c>
      <c r="C288" s="103">
        <v>193.20099999999999</v>
      </c>
      <c r="D288" s="103"/>
      <c r="T288" s="31">
        <v>25306</v>
      </c>
      <c r="U288" s="32">
        <f t="shared" si="4"/>
        <v>25.306000000000001</v>
      </c>
    </row>
    <row r="289" spans="2:21" x14ac:dyDescent="0.25">
      <c r="B289">
        <v>285</v>
      </c>
      <c r="C289" s="103">
        <v>193.85900000000001</v>
      </c>
      <c r="D289" s="103"/>
      <c r="T289" s="31">
        <v>25483</v>
      </c>
      <c r="U289" s="32">
        <f t="shared" si="4"/>
        <v>25.483000000000001</v>
      </c>
    </row>
    <row r="290" spans="2:21" x14ac:dyDescent="0.25">
      <c r="B290">
        <v>286</v>
      </c>
      <c r="C290" s="103">
        <v>194.518</v>
      </c>
      <c r="D290" s="103"/>
      <c r="T290" s="31">
        <v>25571</v>
      </c>
      <c r="U290" s="32">
        <f t="shared" si="4"/>
        <v>25.571000000000002</v>
      </c>
    </row>
    <row r="291" spans="2:21" x14ac:dyDescent="0.25">
      <c r="B291">
        <v>287</v>
      </c>
      <c r="C291" s="103">
        <v>195.17599999999999</v>
      </c>
      <c r="D291" s="103"/>
      <c r="T291" s="31">
        <v>25660</v>
      </c>
      <c r="U291" s="32">
        <f t="shared" si="4"/>
        <v>25.66</v>
      </c>
    </row>
    <row r="292" spans="2:21" x14ac:dyDescent="0.25">
      <c r="B292">
        <v>288</v>
      </c>
      <c r="C292" s="103">
        <v>195.834</v>
      </c>
      <c r="D292" s="103"/>
      <c r="T292" s="31">
        <v>25748</v>
      </c>
      <c r="U292" s="32">
        <f t="shared" si="4"/>
        <v>25.748000000000001</v>
      </c>
    </row>
    <row r="293" spans="2:21" x14ac:dyDescent="0.25">
      <c r="B293">
        <v>289</v>
      </c>
      <c r="C293" s="103">
        <v>196.49199999999999</v>
      </c>
      <c r="D293" s="103"/>
      <c r="T293" s="31">
        <v>25836</v>
      </c>
      <c r="U293" s="32">
        <f t="shared" si="4"/>
        <v>25.835999999999999</v>
      </c>
    </row>
    <row r="294" spans="2:21" x14ac:dyDescent="0.25">
      <c r="B294">
        <v>290</v>
      </c>
      <c r="C294" s="103">
        <v>197.15</v>
      </c>
      <c r="D294" s="103"/>
      <c r="T294" s="31">
        <v>25924</v>
      </c>
      <c r="U294" s="32">
        <f t="shared" si="4"/>
        <v>25.923999999999999</v>
      </c>
    </row>
    <row r="295" spans="2:21" x14ac:dyDescent="0.25">
      <c r="B295">
        <v>291</v>
      </c>
      <c r="C295" s="103">
        <v>197.80799999999999</v>
      </c>
      <c r="D295" s="103"/>
      <c r="T295" s="31">
        <v>26013</v>
      </c>
      <c r="U295" s="32">
        <f t="shared" si="4"/>
        <v>26.013000000000002</v>
      </c>
    </row>
    <row r="296" spans="2:21" x14ac:dyDescent="0.25">
      <c r="B296">
        <v>292</v>
      </c>
      <c r="C296" s="103">
        <v>198.46600000000001</v>
      </c>
      <c r="D296" s="103"/>
      <c r="T296" s="31">
        <v>26101</v>
      </c>
      <c r="U296" s="32">
        <f t="shared" si="4"/>
        <v>26.100999999999999</v>
      </c>
    </row>
    <row r="297" spans="2:21" x14ac:dyDescent="0.25">
      <c r="B297">
        <v>293</v>
      </c>
      <c r="C297" s="103">
        <v>199.124</v>
      </c>
      <c r="D297" s="103"/>
      <c r="T297" s="31">
        <v>26189</v>
      </c>
      <c r="U297" s="32">
        <f t="shared" si="4"/>
        <v>26.189</v>
      </c>
    </row>
    <row r="298" spans="2:21" x14ac:dyDescent="0.25">
      <c r="B298">
        <v>294</v>
      </c>
      <c r="C298" s="103">
        <v>199.78200000000001</v>
      </c>
      <c r="D298" s="103"/>
      <c r="T298" s="31">
        <v>26278</v>
      </c>
      <c r="U298" s="32">
        <f t="shared" si="4"/>
        <v>26.277999999999999</v>
      </c>
    </row>
    <row r="299" spans="2:21" x14ac:dyDescent="0.25">
      <c r="B299">
        <v>295</v>
      </c>
      <c r="C299" s="103">
        <v>200.44</v>
      </c>
      <c r="D299" s="103"/>
      <c r="T299" s="31">
        <v>26366</v>
      </c>
      <c r="U299" s="32">
        <f t="shared" si="4"/>
        <v>26.366</v>
      </c>
    </row>
    <row r="300" spans="2:21" x14ac:dyDescent="0.25">
      <c r="B300">
        <v>296</v>
      </c>
      <c r="C300" s="103">
        <v>201.09800000000001</v>
      </c>
      <c r="D300" s="103"/>
      <c r="T300" s="31">
        <v>26454</v>
      </c>
      <c r="U300" s="32">
        <f t="shared" si="4"/>
        <v>26.454000000000001</v>
      </c>
    </row>
    <row r="301" spans="2:21" x14ac:dyDescent="0.25">
      <c r="B301">
        <v>297</v>
      </c>
      <c r="C301" s="103">
        <v>201.75700000000001</v>
      </c>
      <c r="D301" s="103"/>
      <c r="T301" s="31">
        <v>26543</v>
      </c>
      <c r="U301" s="32">
        <f t="shared" si="4"/>
        <v>26.542999999999999</v>
      </c>
    </row>
    <row r="302" spans="2:21" x14ac:dyDescent="0.25">
      <c r="B302">
        <v>298</v>
      </c>
      <c r="C302" s="103">
        <v>202.41499999999999</v>
      </c>
      <c r="D302" s="103"/>
      <c r="T302" s="31">
        <v>26631</v>
      </c>
      <c r="U302" s="32">
        <f t="shared" si="4"/>
        <v>26.631</v>
      </c>
    </row>
    <row r="303" spans="2:21" x14ac:dyDescent="0.25">
      <c r="B303">
        <v>299</v>
      </c>
      <c r="C303" s="103">
        <v>203.07300000000001</v>
      </c>
      <c r="D303" s="103"/>
      <c r="T303" s="31">
        <v>26719</v>
      </c>
      <c r="U303" s="32">
        <f t="shared" si="4"/>
        <v>26.719000000000001</v>
      </c>
    </row>
    <row r="304" spans="2:21" x14ac:dyDescent="0.25">
      <c r="B304">
        <v>300</v>
      </c>
      <c r="C304" s="103">
        <v>203.73099999999999</v>
      </c>
      <c r="D304" s="103"/>
      <c r="T304" s="31">
        <v>26807</v>
      </c>
      <c r="U304" s="32">
        <f t="shared" si="4"/>
        <v>26.806999999999999</v>
      </c>
    </row>
    <row r="305" spans="2:21" x14ac:dyDescent="0.25">
      <c r="B305">
        <v>301</v>
      </c>
      <c r="C305" s="103">
        <v>204.38900000000001</v>
      </c>
      <c r="D305" s="103"/>
      <c r="T305" s="31">
        <v>26896</v>
      </c>
      <c r="U305" s="32">
        <f t="shared" si="4"/>
        <v>26.896000000000001</v>
      </c>
    </row>
    <row r="306" spans="2:21" x14ac:dyDescent="0.25">
      <c r="B306">
        <v>302</v>
      </c>
      <c r="C306" s="103">
        <v>205.047</v>
      </c>
      <c r="D306" s="103"/>
      <c r="T306" s="31">
        <v>26984</v>
      </c>
      <c r="U306" s="32">
        <f t="shared" si="4"/>
        <v>26.984000000000002</v>
      </c>
    </row>
    <row r="307" spans="2:21" x14ac:dyDescent="0.25">
      <c r="B307">
        <v>303</v>
      </c>
      <c r="C307" s="103">
        <v>205.70500000000001</v>
      </c>
      <c r="D307" s="103"/>
      <c r="T307" s="31">
        <v>27072</v>
      </c>
      <c r="U307" s="32">
        <f t="shared" si="4"/>
        <v>27.071999999999999</v>
      </c>
    </row>
    <row r="308" spans="2:21" x14ac:dyDescent="0.25">
      <c r="B308">
        <v>304</v>
      </c>
      <c r="C308" s="103">
        <v>206.363</v>
      </c>
      <c r="D308" s="103"/>
      <c r="T308" s="31">
        <v>27161</v>
      </c>
      <c r="U308" s="32">
        <f t="shared" si="4"/>
        <v>27.161000000000001</v>
      </c>
    </row>
    <row r="309" spans="2:21" x14ac:dyDescent="0.25">
      <c r="B309">
        <v>305</v>
      </c>
      <c r="C309" s="103">
        <v>207.02099999999999</v>
      </c>
      <c r="D309" s="103"/>
      <c r="T309" s="31">
        <v>27249</v>
      </c>
      <c r="U309" s="32">
        <f t="shared" si="4"/>
        <v>27.248999999999999</v>
      </c>
    </row>
    <row r="310" spans="2:21" x14ac:dyDescent="0.25">
      <c r="B310">
        <v>306</v>
      </c>
      <c r="C310" s="103">
        <v>207.679</v>
      </c>
      <c r="D310" s="103"/>
      <c r="T310" s="31">
        <v>27337</v>
      </c>
      <c r="U310" s="32">
        <f t="shared" si="4"/>
        <v>27.337</v>
      </c>
    </row>
    <row r="311" spans="2:21" x14ac:dyDescent="0.25">
      <c r="B311">
        <v>307</v>
      </c>
      <c r="C311" s="103">
        <v>208.33799999999999</v>
      </c>
      <c r="D311" s="103"/>
      <c r="T311" s="31">
        <v>27426</v>
      </c>
      <c r="U311" s="32">
        <f t="shared" si="4"/>
        <v>27.425999999999998</v>
      </c>
    </row>
    <row r="312" spans="2:21" x14ac:dyDescent="0.25">
      <c r="B312">
        <v>308</v>
      </c>
      <c r="C312" s="103">
        <v>208.99600000000001</v>
      </c>
      <c r="D312" s="103"/>
      <c r="T312" s="31">
        <v>27514</v>
      </c>
      <c r="U312" s="32">
        <f t="shared" si="4"/>
        <v>27.513999999999999</v>
      </c>
    </row>
    <row r="313" spans="2:21" x14ac:dyDescent="0.25">
      <c r="B313">
        <v>309</v>
      </c>
      <c r="C313" s="103">
        <v>209.654</v>
      </c>
      <c r="D313" s="103"/>
      <c r="T313" s="31">
        <v>27602</v>
      </c>
      <c r="U313" s="32">
        <f t="shared" si="4"/>
        <v>27.602</v>
      </c>
    </row>
    <row r="314" spans="2:21" x14ac:dyDescent="0.25">
      <c r="B314">
        <v>310</v>
      </c>
      <c r="C314" s="103">
        <v>210.31200000000001</v>
      </c>
      <c r="D314" s="103"/>
      <c r="T314" s="31">
        <v>27691</v>
      </c>
      <c r="U314" s="32">
        <f t="shared" si="4"/>
        <v>27.690999999999999</v>
      </c>
    </row>
    <row r="315" spans="2:21" x14ac:dyDescent="0.25">
      <c r="B315">
        <v>311</v>
      </c>
      <c r="C315" s="103">
        <v>210.97</v>
      </c>
      <c r="D315" s="103"/>
      <c r="T315" s="31">
        <v>27779</v>
      </c>
      <c r="U315" s="32">
        <f t="shared" si="4"/>
        <v>27.779</v>
      </c>
    </row>
    <row r="316" spans="2:21" x14ac:dyDescent="0.25">
      <c r="B316">
        <v>312</v>
      </c>
      <c r="C316" s="103">
        <v>211.62799999999999</v>
      </c>
      <c r="D316" s="103"/>
      <c r="T316" s="31">
        <v>27867</v>
      </c>
      <c r="U316" s="32">
        <f t="shared" si="4"/>
        <v>27.867000000000001</v>
      </c>
    </row>
    <row r="317" spans="2:21" x14ac:dyDescent="0.25">
      <c r="B317">
        <v>313</v>
      </c>
      <c r="C317" s="103">
        <v>212.286</v>
      </c>
      <c r="D317" s="103"/>
      <c r="T317" s="31">
        <v>27955</v>
      </c>
      <c r="U317" s="32">
        <f t="shared" si="4"/>
        <v>27.954999999999998</v>
      </c>
    </row>
    <row r="318" spans="2:21" x14ac:dyDescent="0.25">
      <c r="B318">
        <v>314</v>
      </c>
      <c r="C318" s="103">
        <v>212.94399999999999</v>
      </c>
      <c r="D318" s="103"/>
      <c r="T318" s="31">
        <v>28044</v>
      </c>
      <c r="U318" s="32">
        <f t="shared" si="4"/>
        <v>28.044</v>
      </c>
    </row>
    <row r="319" spans="2:21" x14ac:dyDescent="0.25">
      <c r="B319">
        <v>315</v>
      </c>
      <c r="C319" s="103">
        <v>213.602</v>
      </c>
      <c r="D319" s="103"/>
      <c r="T319" s="31">
        <v>28132</v>
      </c>
      <c r="U319" s="32">
        <f t="shared" si="4"/>
        <v>28.132000000000001</v>
      </c>
    </row>
    <row r="320" spans="2:21" x14ac:dyDescent="0.25">
      <c r="B320">
        <v>316</v>
      </c>
      <c r="C320" s="103">
        <v>214.26</v>
      </c>
      <c r="D320" s="103"/>
      <c r="T320" s="31">
        <v>28220</v>
      </c>
      <c r="U320" s="32">
        <f t="shared" si="4"/>
        <v>28.22</v>
      </c>
    </row>
    <row r="321" spans="2:21" x14ac:dyDescent="0.25">
      <c r="B321">
        <v>317</v>
      </c>
      <c r="C321" s="103">
        <v>214.91900000000001</v>
      </c>
      <c r="D321" s="103"/>
      <c r="T321" s="31">
        <v>28309</v>
      </c>
      <c r="U321" s="32">
        <f t="shared" si="4"/>
        <v>28.309000000000001</v>
      </c>
    </row>
    <row r="322" spans="2:21" x14ac:dyDescent="0.25">
      <c r="B322">
        <v>318</v>
      </c>
      <c r="C322" s="103">
        <v>215.577</v>
      </c>
      <c r="D322" s="103"/>
      <c r="T322" s="31">
        <v>28397</v>
      </c>
      <c r="U322" s="32">
        <f t="shared" si="4"/>
        <v>28.396999999999998</v>
      </c>
    </row>
    <row r="323" spans="2:21" x14ac:dyDescent="0.25">
      <c r="B323">
        <v>319</v>
      </c>
      <c r="C323" s="103">
        <v>216.23500000000001</v>
      </c>
      <c r="D323" s="103"/>
      <c r="T323" s="31">
        <v>28485</v>
      </c>
      <c r="U323" s="32">
        <f t="shared" si="4"/>
        <v>28.484999999999999</v>
      </c>
    </row>
    <row r="324" spans="2:21" x14ac:dyDescent="0.25">
      <c r="B324">
        <v>320</v>
      </c>
      <c r="C324" s="103">
        <v>216.893</v>
      </c>
      <c r="D324" s="103"/>
      <c r="T324" s="31">
        <v>28574</v>
      </c>
      <c r="U324" s="32">
        <f t="shared" si="4"/>
        <v>28.574000000000002</v>
      </c>
    </row>
    <row r="325" spans="2:21" x14ac:dyDescent="0.25">
      <c r="B325">
        <v>321</v>
      </c>
      <c r="C325" s="103">
        <v>217.55099999999999</v>
      </c>
      <c r="D325" s="103"/>
      <c r="T325" s="31">
        <v>28662</v>
      </c>
      <c r="U325" s="32">
        <f t="shared" ref="U325:U383" si="5">T325/1000</f>
        <v>28.661999999999999</v>
      </c>
    </row>
    <row r="326" spans="2:21" x14ac:dyDescent="0.25">
      <c r="B326">
        <v>322</v>
      </c>
      <c r="C326" s="103">
        <v>218.209</v>
      </c>
      <c r="D326" s="103"/>
      <c r="T326" s="31">
        <v>28750</v>
      </c>
      <c r="U326" s="32">
        <f t="shared" si="5"/>
        <v>28.75</v>
      </c>
    </row>
    <row r="327" spans="2:21" x14ac:dyDescent="0.25">
      <c r="B327">
        <v>323</v>
      </c>
      <c r="C327" s="103">
        <v>218.86699999999999</v>
      </c>
      <c r="D327" s="103"/>
      <c r="T327" s="31">
        <v>28839</v>
      </c>
      <c r="U327" s="32">
        <f t="shared" si="5"/>
        <v>28.838999999999999</v>
      </c>
    </row>
    <row r="328" spans="2:21" x14ac:dyDescent="0.25">
      <c r="B328">
        <v>324</v>
      </c>
      <c r="C328" s="103">
        <v>219.52600000000001</v>
      </c>
      <c r="D328" s="103"/>
      <c r="T328" s="31">
        <v>28927</v>
      </c>
      <c r="U328" s="32">
        <f t="shared" si="5"/>
        <v>28.927</v>
      </c>
    </row>
    <row r="329" spans="2:21" x14ac:dyDescent="0.25">
      <c r="B329">
        <v>325</v>
      </c>
      <c r="C329" s="103">
        <v>220.184</v>
      </c>
      <c r="D329" s="103"/>
      <c r="T329" s="31">
        <v>29015</v>
      </c>
      <c r="U329" s="32">
        <f t="shared" si="5"/>
        <v>29.015000000000001</v>
      </c>
    </row>
    <row r="330" spans="2:21" x14ac:dyDescent="0.25">
      <c r="B330">
        <v>326</v>
      </c>
      <c r="C330" s="103">
        <v>220.84200000000001</v>
      </c>
      <c r="D330" s="103"/>
      <c r="T330" s="31">
        <v>29104</v>
      </c>
      <c r="U330" s="32">
        <f t="shared" si="5"/>
        <v>29.103999999999999</v>
      </c>
    </row>
    <row r="331" spans="2:21" x14ac:dyDescent="0.25">
      <c r="B331">
        <v>327</v>
      </c>
      <c r="C331" s="103">
        <v>221.5</v>
      </c>
      <c r="D331" s="103"/>
      <c r="T331" s="31">
        <v>29192</v>
      </c>
      <c r="U331" s="32">
        <f t="shared" si="5"/>
        <v>29.192</v>
      </c>
    </row>
    <row r="332" spans="2:21" x14ac:dyDescent="0.25">
      <c r="B332">
        <v>328</v>
      </c>
      <c r="C332" s="103">
        <v>222.15799999999999</v>
      </c>
      <c r="D332" s="103"/>
      <c r="T332" s="31">
        <v>29280</v>
      </c>
      <c r="U332" s="32">
        <f t="shared" si="5"/>
        <v>29.28</v>
      </c>
    </row>
    <row r="333" spans="2:21" x14ac:dyDescent="0.25">
      <c r="B333">
        <v>329</v>
      </c>
      <c r="C333" s="103">
        <v>222.816</v>
      </c>
      <c r="D333" s="103"/>
      <c r="T333" s="31">
        <v>29368</v>
      </c>
      <c r="U333" s="32">
        <f t="shared" si="5"/>
        <v>29.367999999999999</v>
      </c>
    </row>
    <row r="334" spans="2:21" x14ac:dyDescent="0.25">
      <c r="B334">
        <v>330</v>
      </c>
      <c r="C334" s="103">
        <v>223.47499999999999</v>
      </c>
      <c r="D334" s="103"/>
      <c r="T334" s="31">
        <v>29457</v>
      </c>
      <c r="U334" s="32">
        <f t="shared" si="5"/>
        <v>29.457000000000001</v>
      </c>
    </row>
    <row r="335" spans="2:21" x14ac:dyDescent="0.25">
      <c r="B335">
        <v>331</v>
      </c>
      <c r="C335" s="103">
        <v>224.13300000000001</v>
      </c>
      <c r="D335" s="103"/>
      <c r="T335" s="31">
        <v>29545</v>
      </c>
      <c r="U335" s="32">
        <f t="shared" si="5"/>
        <v>29.545000000000002</v>
      </c>
    </row>
    <row r="336" spans="2:21" x14ac:dyDescent="0.25">
      <c r="B336">
        <v>332</v>
      </c>
      <c r="C336" s="103">
        <v>224.791</v>
      </c>
      <c r="D336" s="103"/>
      <c r="T336" s="31">
        <v>29633</v>
      </c>
      <c r="U336" s="32">
        <f t="shared" si="5"/>
        <v>29.632999999999999</v>
      </c>
    </row>
    <row r="337" spans="2:21" x14ac:dyDescent="0.25">
      <c r="B337">
        <v>333</v>
      </c>
      <c r="C337" s="103">
        <v>225.44900000000001</v>
      </c>
      <c r="D337" s="103"/>
      <c r="T337" s="31">
        <v>29722</v>
      </c>
      <c r="U337" s="32">
        <f t="shared" si="5"/>
        <v>29.722000000000001</v>
      </c>
    </row>
    <row r="338" spans="2:21" x14ac:dyDescent="0.25">
      <c r="B338">
        <v>334</v>
      </c>
      <c r="C338" s="103">
        <v>226.107</v>
      </c>
      <c r="D338" s="103"/>
      <c r="T338" s="31">
        <v>29810</v>
      </c>
      <c r="U338" s="32">
        <f t="shared" si="5"/>
        <v>29.81</v>
      </c>
    </row>
    <row r="339" spans="2:21" x14ac:dyDescent="0.25">
      <c r="B339">
        <v>335</v>
      </c>
      <c r="C339" s="103">
        <v>226.76499999999999</v>
      </c>
      <c r="D339" s="103"/>
      <c r="T339" s="31">
        <v>29898</v>
      </c>
      <c r="U339" s="32">
        <f t="shared" si="5"/>
        <v>29.898</v>
      </c>
    </row>
    <row r="340" spans="2:21" x14ac:dyDescent="0.25">
      <c r="B340">
        <v>336</v>
      </c>
      <c r="C340" s="103">
        <v>227.42400000000001</v>
      </c>
      <c r="D340" s="103"/>
      <c r="T340" s="31">
        <v>29987</v>
      </c>
      <c r="U340" s="32">
        <f t="shared" si="5"/>
        <v>29.986999999999998</v>
      </c>
    </row>
    <row r="341" spans="2:21" x14ac:dyDescent="0.25">
      <c r="B341">
        <v>337</v>
      </c>
      <c r="C341" s="103">
        <v>228.08199999999999</v>
      </c>
      <c r="D341" s="103"/>
      <c r="T341" s="31">
        <v>30075</v>
      </c>
      <c r="U341" s="32">
        <f t="shared" si="5"/>
        <v>30.074999999999999</v>
      </c>
    </row>
    <row r="342" spans="2:21" x14ac:dyDescent="0.25">
      <c r="B342">
        <v>338</v>
      </c>
      <c r="C342" s="103">
        <v>228.74</v>
      </c>
      <c r="D342" s="103"/>
      <c r="T342" s="31">
        <v>30163</v>
      </c>
      <c r="U342" s="32">
        <f t="shared" si="5"/>
        <v>30.163</v>
      </c>
    </row>
    <row r="343" spans="2:21" x14ac:dyDescent="0.25">
      <c r="B343">
        <v>339</v>
      </c>
      <c r="C343" s="103">
        <v>229.398</v>
      </c>
      <c r="D343" s="103"/>
      <c r="T343" s="31">
        <v>30252</v>
      </c>
      <c r="U343" s="32">
        <f t="shared" si="5"/>
        <v>30.251999999999999</v>
      </c>
    </row>
    <row r="344" spans="2:21" x14ac:dyDescent="0.25">
      <c r="B344">
        <v>340</v>
      </c>
      <c r="C344" s="103">
        <v>230.05600000000001</v>
      </c>
      <c r="D344" s="103"/>
      <c r="T344" s="31">
        <v>30340</v>
      </c>
      <c r="U344" s="32">
        <f t="shared" si="5"/>
        <v>30.34</v>
      </c>
    </row>
    <row r="345" spans="2:21" x14ac:dyDescent="0.25">
      <c r="B345">
        <v>341</v>
      </c>
      <c r="C345" s="103">
        <v>230.714</v>
      </c>
      <c r="D345" s="103"/>
      <c r="T345" s="31">
        <v>30428</v>
      </c>
      <c r="U345" s="32">
        <f t="shared" si="5"/>
        <v>30.428000000000001</v>
      </c>
    </row>
    <row r="346" spans="2:21" x14ac:dyDescent="0.25">
      <c r="B346">
        <v>342</v>
      </c>
      <c r="C346" s="103">
        <v>231.37200000000001</v>
      </c>
      <c r="D346" s="103"/>
      <c r="T346" s="31">
        <v>30516</v>
      </c>
      <c r="U346" s="32">
        <f t="shared" si="5"/>
        <v>30.515999999999998</v>
      </c>
    </row>
    <row r="347" spans="2:21" x14ac:dyDescent="0.25">
      <c r="B347">
        <v>343</v>
      </c>
      <c r="C347" s="103">
        <v>232.03100000000001</v>
      </c>
      <c r="D347" s="103"/>
      <c r="T347" s="31">
        <v>30605</v>
      </c>
      <c r="U347" s="32">
        <f t="shared" si="5"/>
        <v>30.605</v>
      </c>
    </row>
    <row r="348" spans="2:21" x14ac:dyDescent="0.25">
      <c r="B348">
        <v>344</v>
      </c>
      <c r="C348" s="103">
        <v>232.68899999999999</v>
      </c>
      <c r="D348" s="103"/>
      <c r="T348" s="31">
        <v>30693</v>
      </c>
      <c r="U348" s="32">
        <f t="shared" si="5"/>
        <v>30.693000000000001</v>
      </c>
    </row>
    <row r="349" spans="2:21" x14ac:dyDescent="0.25">
      <c r="B349">
        <v>345</v>
      </c>
      <c r="C349" s="103">
        <v>233.34700000000001</v>
      </c>
      <c r="D349" s="103"/>
      <c r="T349" s="31">
        <v>30781</v>
      </c>
      <c r="U349" s="32">
        <f t="shared" si="5"/>
        <v>30.780999999999999</v>
      </c>
    </row>
    <row r="350" spans="2:21" x14ac:dyDescent="0.25">
      <c r="B350">
        <v>346</v>
      </c>
      <c r="C350" s="103">
        <v>234.005</v>
      </c>
      <c r="D350" s="103"/>
      <c r="T350" s="31">
        <v>30870</v>
      </c>
      <c r="U350" s="32">
        <f t="shared" si="5"/>
        <v>30.87</v>
      </c>
    </row>
    <row r="351" spans="2:21" x14ac:dyDescent="0.25">
      <c r="B351">
        <v>347</v>
      </c>
      <c r="C351" s="103">
        <v>234.66300000000001</v>
      </c>
      <c r="D351" s="103"/>
      <c r="T351" s="31">
        <v>30958</v>
      </c>
      <c r="U351" s="32">
        <f t="shared" si="5"/>
        <v>30.957999999999998</v>
      </c>
    </row>
    <row r="352" spans="2:21" x14ac:dyDescent="0.25">
      <c r="B352">
        <v>348</v>
      </c>
      <c r="C352" s="103">
        <v>235.321</v>
      </c>
      <c r="D352" s="103"/>
      <c r="T352" s="31">
        <v>31046</v>
      </c>
      <c r="U352" s="32">
        <f t="shared" si="5"/>
        <v>31.045999999999999</v>
      </c>
    </row>
    <row r="353" spans="2:21" x14ac:dyDescent="0.25">
      <c r="B353">
        <v>349</v>
      </c>
      <c r="C353" s="103">
        <v>235.98</v>
      </c>
      <c r="D353" s="103"/>
      <c r="T353" s="31">
        <v>31135</v>
      </c>
      <c r="U353" s="32">
        <f t="shared" si="5"/>
        <v>31.135000000000002</v>
      </c>
    </row>
    <row r="354" spans="2:21" x14ac:dyDescent="0.25">
      <c r="B354">
        <v>350</v>
      </c>
      <c r="C354" s="103">
        <v>236.63800000000001</v>
      </c>
      <c r="D354" s="103"/>
      <c r="T354" s="31">
        <v>31223</v>
      </c>
      <c r="U354" s="32">
        <f t="shared" si="5"/>
        <v>31.222999999999999</v>
      </c>
    </row>
    <row r="355" spans="2:21" x14ac:dyDescent="0.25">
      <c r="B355">
        <v>351</v>
      </c>
      <c r="C355" s="103">
        <v>237.29599999999999</v>
      </c>
      <c r="D355" s="103"/>
      <c r="T355" s="31">
        <v>31311</v>
      </c>
      <c r="U355" s="32">
        <f t="shared" si="5"/>
        <v>31.311</v>
      </c>
    </row>
    <row r="356" spans="2:21" x14ac:dyDescent="0.25">
      <c r="B356">
        <v>352</v>
      </c>
      <c r="C356" s="103">
        <v>237.95400000000001</v>
      </c>
      <c r="D356" s="103"/>
      <c r="T356" s="31">
        <v>31400</v>
      </c>
      <c r="U356" s="32">
        <f t="shared" si="5"/>
        <v>31.4</v>
      </c>
    </row>
    <row r="357" spans="2:21" x14ac:dyDescent="0.25">
      <c r="B357">
        <v>353</v>
      </c>
      <c r="C357" s="103">
        <v>238.61199999999999</v>
      </c>
      <c r="D357" s="103"/>
      <c r="T357" s="31">
        <v>31488</v>
      </c>
      <c r="U357" s="32">
        <f t="shared" si="5"/>
        <v>31.488</v>
      </c>
    </row>
    <row r="358" spans="2:21" x14ac:dyDescent="0.25">
      <c r="B358">
        <v>354</v>
      </c>
      <c r="C358" s="103">
        <v>239.27</v>
      </c>
      <c r="D358" s="103"/>
      <c r="T358" s="31">
        <v>31576</v>
      </c>
      <c r="U358" s="32">
        <f t="shared" si="5"/>
        <v>31.576000000000001</v>
      </c>
    </row>
    <row r="359" spans="2:21" x14ac:dyDescent="0.25">
      <c r="B359">
        <v>355</v>
      </c>
      <c r="C359" s="103">
        <v>239.929</v>
      </c>
      <c r="D359" s="103"/>
      <c r="T359" s="31">
        <v>31664</v>
      </c>
      <c r="U359" s="32">
        <f t="shared" si="5"/>
        <v>31.664000000000001</v>
      </c>
    </row>
    <row r="360" spans="2:21" x14ac:dyDescent="0.25">
      <c r="B360">
        <v>356</v>
      </c>
      <c r="C360" s="103">
        <v>240.58699999999999</v>
      </c>
      <c r="D360" s="103"/>
      <c r="T360" s="31">
        <v>31753</v>
      </c>
      <c r="U360" s="32">
        <f t="shared" si="5"/>
        <v>31.753</v>
      </c>
    </row>
    <row r="361" spans="2:21" x14ac:dyDescent="0.25">
      <c r="B361">
        <v>357</v>
      </c>
      <c r="C361" s="103">
        <v>241.245</v>
      </c>
      <c r="D361" s="103"/>
      <c r="T361" s="31">
        <v>31841</v>
      </c>
      <c r="U361" s="32">
        <f t="shared" si="5"/>
        <v>31.841000000000001</v>
      </c>
    </row>
    <row r="362" spans="2:21" x14ac:dyDescent="0.25">
      <c r="B362">
        <v>358</v>
      </c>
      <c r="C362" s="103">
        <v>241.90299999999999</v>
      </c>
      <c r="D362" s="103"/>
      <c r="T362" s="31">
        <v>31929</v>
      </c>
      <c r="U362" s="32">
        <f t="shared" si="5"/>
        <v>31.928999999999998</v>
      </c>
    </row>
    <row r="363" spans="2:21" x14ac:dyDescent="0.25">
      <c r="B363">
        <v>359</v>
      </c>
      <c r="C363" s="103">
        <v>242.56100000000001</v>
      </c>
      <c r="D363" s="103"/>
      <c r="T363" s="31">
        <v>32018</v>
      </c>
      <c r="U363" s="32">
        <f t="shared" si="5"/>
        <v>32.018000000000001</v>
      </c>
    </row>
    <row r="364" spans="2:21" x14ac:dyDescent="0.25">
      <c r="B364">
        <v>360</v>
      </c>
      <c r="C364" s="103">
        <v>243.21899999999999</v>
      </c>
      <c r="D364" s="103"/>
      <c r="T364" s="31">
        <v>32106</v>
      </c>
      <c r="U364" s="32">
        <f t="shared" si="5"/>
        <v>32.106000000000002</v>
      </c>
    </row>
    <row r="365" spans="2:21" x14ac:dyDescent="0.25">
      <c r="B365">
        <v>361</v>
      </c>
      <c r="C365" s="103">
        <v>243.87799999999999</v>
      </c>
      <c r="D365" s="103"/>
      <c r="T365" s="31">
        <v>32194</v>
      </c>
      <c r="U365" s="32">
        <f t="shared" si="5"/>
        <v>32.194000000000003</v>
      </c>
    </row>
    <row r="366" spans="2:21" x14ac:dyDescent="0.25">
      <c r="B366">
        <v>362</v>
      </c>
      <c r="C366" s="103">
        <v>244.536</v>
      </c>
      <c r="D366" s="103"/>
      <c r="T366" s="31">
        <v>32283</v>
      </c>
      <c r="U366" s="32">
        <f t="shared" si="5"/>
        <v>32.283000000000001</v>
      </c>
    </row>
    <row r="367" spans="2:21" x14ac:dyDescent="0.25">
      <c r="B367">
        <v>363</v>
      </c>
      <c r="C367" s="103">
        <v>245.19399999999999</v>
      </c>
      <c r="D367" s="103"/>
      <c r="T367" s="31">
        <v>32371</v>
      </c>
      <c r="U367" s="32">
        <f t="shared" si="5"/>
        <v>32.371000000000002</v>
      </c>
    </row>
    <row r="368" spans="2:21" x14ac:dyDescent="0.25">
      <c r="B368">
        <v>364</v>
      </c>
      <c r="C368" s="103">
        <v>245.852</v>
      </c>
      <c r="D368" s="103"/>
      <c r="T368" s="31">
        <v>32459</v>
      </c>
      <c r="U368" s="32">
        <f t="shared" si="5"/>
        <v>32.459000000000003</v>
      </c>
    </row>
    <row r="369" spans="2:21" x14ac:dyDescent="0.25">
      <c r="B369">
        <v>365</v>
      </c>
      <c r="C369" s="103">
        <v>246.51</v>
      </c>
      <c r="D369" s="103"/>
      <c r="T369" s="31">
        <v>32548</v>
      </c>
      <c r="U369" s="32">
        <f t="shared" si="5"/>
        <v>32.548000000000002</v>
      </c>
    </row>
    <row r="370" spans="2:21" x14ac:dyDescent="0.25">
      <c r="B370">
        <v>366</v>
      </c>
      <c r="C370" s="103">
        <v>247.16800000000001</v>
      </c>
      <c r="D370" s="103"/>
      <c r="T370" s="31">
        <v>32636</v>
      </c>
      <c r="U370" s="32">
        <f t="shared" si="5"/>
        <v>32.636000000000003</v>
      </c>
    </row>
    <row r="371" spans="2:21" x14ac:dyDescent="0.25">
      <c r="B371">
        <v>367</v>
      </c>
      <c r="C371" s="103">
        <v>247.827</v>
      </c>
      <c r="D371" s="103"/>
      <c r="T371" s="31">
        <v>32724</v>
      </c>
      <c r="U371" s="32">
        <f t="shared" si="5"/>
        <v>32.723999999999997</v>
      </c>
    </row>
    <row r="372" spans="2:21" x14ac:dyDescent="0.25">
      <c r="B372">
        <v>368</v>
      </c>
      <c r="C372" s="103">
        <v>248.48500000000001</v>
      </c>
      <c r="D372" s="103"/>
      <c r="T372" s="31">
        <v>32812</v>
      </c>
      <c r="U372" s="32">
        <f t="shared" si="5"/>
        <v>32.811999999999998</v>
      </c>
    </row>
    <row r="373" spans="2:21" x14ac:dyDescent="0.25">
      <c r="B373">
        <v>369</v>
      </c>
      <c r="C373" s="103">
        <v>249.143</v>
      </c>
      <c r="D373" s="103"/>
      <c r="T373" s="31">
        <v>32901</v>
      </c>
      <c r="U373" s="32">
        <f t="shared" si="5"/>
        <v>32.901000000000003</v>
      </c>
    </row>
    <row r="374" spans="2:21" x14ac:dyDescent="0.25">
      <c r="B374">
        <v>370</v>
      </c>
      <c r="C374" s="103">
        <v>249.80099999999999</v>
      </c>
      <c r="D374" s="103"/>
      <c r="T374" s="31">
        <v>32989</v>
      </c>
      <c r="U374" s="32">
        <f t="shared" si="5"/>
        <v>32.988999999999997</v>
      </c>
    </row>
    <row r="375" spans="2:21" x14ac:dyDescent="0.25">
      <c r="B375">
        <v>371</v>
      </c>
      <c r="C375" s="103">
        <v>250.459</v>
      </c>
      <c r="D375" s="103"/>
      <c r="T375" s="31">
        <v>33077</v>
      </c>
      <c r="U375" s="32">
        <f t="shared" si="5"/>
        <v>33.076999999999998</v>
      </c>
    </row>
    <row r="376" spans="2:21" x14ac:dyDescent="0.25">
      <c r="B376">
        <v>372</v>
      </c>
      <c r="C376" s="103">
        <v>251.11699999999999</v>
      </c>
      <c r="D376" s="103"/>
      <c r="T376" s="31">
        <v>33166</v>
      </c>
      <c r="U376" s="32">
        <f t="shared" si="5"/>
        <v>33.165999999999997</v>
      </c>
    </row>
    <row r="377" spans="2:21" x14ac:dyDescent="0.25">
      <c r="B377">
        <v>373</v>
      </c>
      <c r="C377" s="103">
        <v>251.77600000000001</v>
      </c>
      <c r="D377" s="103"/>
      <c r="T377" s="31">
        <v>33254</v>
      </c>
      <c r="U377" s="32">
        <f t="shared" si="5"/>
        <v>33.253999999999998</v>
      </c>
    </row>
    <row r="378" spans="2:21" x14ac:dyDescent="0.25">
      <c r="B378">
        <v>374</v>
      </c>
      <c r="C378" s="103">
        <v>252.434</v>
      </c>
      <c r="D378" s="103"/>
      <c r="T378" s="31">
        <v>33342</v>
      </c>
      <c r="U378" s="32">
        <f t="shared" si="5"/>
        <v>33.341999999999999</v>
      </c>
    </row>
    <row r="379" spans="2:21" x14ac:dyDescent="0.25">
      <c r="B379">
        <v>375</v>
      </c>
      <c r="C379" s="103">
        <v>253.09200000000001</v>
      </c>
      <c r="D379" s="103"/>
      <c r="T379" s="31">
        <v>33431</v>
      </c>
      <c r="U379" s="32">
        <f t="shared" si="5"/>
        <v>33.430999999999997</v>
      </c>
    </row>
    <row r="380" spans="2:21" x14ac:dyDescent="0.25">
      <c r="B380">
        <v>376</v>
      </c>
      <c r="C380" s="103">
        <v>253.75</v>
      </c>
      <c r="D380" s="103"/>
      <c r="T380" s="31">
        <v>33519</v>
      </c>
      <c r="U380" s="32">
        <f t="shared" si="5"/>
        <v>33.518999999999998</v>
      </c>
    </row>
    <row r="381" spans="2:21" x14ac:dyDescent="0.25">
      <c r="B381">
        <v>377</v>
      </c>
      <c r="C381" s="103">
        <v>254.40799999999999</v>
      </c>
      <c r="D381" s="103"/>
      <c r="T381" s="31">
        <v>33607</v>
      </c>
      <c r="U381" s="32">
        <f t="shared" si="5"/>
        <v>33.606999999999999</v>
      </c>
    </row>
    <row r="382" spans="2:21" x14ac:dyDescent="0.25">
      <c r="B382">
        <v>378</v>
      </c>
      <c r="C382" s="103">
        <v>255.066</v>
      </c>
      <c r="D382" s="103"/>
      <c r="T382" s="31">
        <v>33696</v>
      </c>
      <c r="U382" s="32">
        <f t="shared" si="5"/>
        <v>33.695999999999998</v>
      </c>
    </row>
    <row r="383" spans="2:21" x14ac:dyDescent="0.25">
      <c r="B383">
        <v>379</v>
      </c>
      <c r="C383" s="103">
        <v>255.72399999999999</v>
      </c>
      <c r="D383" s="103"/>
      <c r="T383" s="31">
        <v>33784</v>
      </c>
      <c r="U383" s="32">
        <f t="shared" si="5"/>
        <v>33.783999999999999</v>
      </c>
    </row>
    <row r="384" spans="2:21" x14ac:dyDescent="0.25">
      <c r="B384">
        <v>380</v>
      </c>
      <c r="C384" s="103">
        <v>256.38299999999998</v>
      </c>
      <c r="D384" s="103"/>
      <c r="T384">
        <v>33872</v>
      </c>
      <c r="U384" s="32">
        <f>T384/1000</f>
        <v>33.872</v>
      </c>
    </row>
    <row r="385" spans="2:21" x14ac:dyDescent="0.25">
      <c r="B385">
        <v>381</v>
      </c>
      <c r="C385" s="103">
        <v>257.041</v>
      </c>
      <c r="D385" s="103"/>
      <c r="T385">
        <v>33960</v>
      </c>
      <c r="U385" s="32">
        <f t="shared" ref="U385:U406" si="6">T385/1000</f>
        <v>33.96</v>
      </c>
    </row>
    <row r="386" spans="2:21" x14ac:dyDescent="0.25">
      <c r="B386">
        <v>382</v>
      </c>
      <c r="C386" s="103">
        <v>257.69900000000001</v>
      </c>
      <c r="D386" s="103"/>
      <c r="T386">
        <v>34049</v>
      </c>
      <c r="U386" s="32">
        <f t="shared" si="6"/>
        <v>34.048999999999999</v>
      </c>
    </row>
    <row r="387" spans="2:21" x14ac:dyDescent="0.25">
      <c r="B387">
        <v>383</v>
      </c>
      <c r="C387" s="103">
        <v>258.35700000000003</v>
      </c>
      <c r="D387" s="103"/>
      <c r="T387">
        <v>34137</v>
      </c>
      <c r="U387" s="32">
        <f t="shared" si="6"/>
        <v>34.137</v>
      </c>
    </row>
    <row r="388" spans="2:21" x14ac:dyDescent="0.25">
      <c r="B388">
        <v>384</v>
      </c>
      <c r="C388" s="103">
        <v>259.01499999999999</v>
      </c>
      <c r="D388" s="103"/>
      <c r="T388">
        <v>34225</v>
      </c>
      <c r="U388" s="32">
        <f t="shared" si="6"/>
        <v>34.225000000000001</v>
      </c>
    </row>
    <row r="389" spans="2:21" x14ac:dyDescent="0.25">
      <c r="B389">
        <v>385</v>
      </c>
      <c r="C389" s="103">
        <v>259.673</v>
      </c>
      <c r="D389" s="103"/>
      <c r="T389">
        <v>34314</v>
      </c>
      <c r="U389" s="32">
        <f t="shared" si="6"/>
        <v>34.314</v>
      </c>
    </row>
    <row r="390" spans="2:21" x14ac:dyDescent="0.25">
      <c r="B390">
        <v>386</v>
      </c>
      <c r="C390" s="103">
        <v>260.33199999999999</v>
      </c>
      <c r="D390" s="103"/>
      <c r="T390">
        <v>34402</v>
      </c>
      <c r="U390" s="32">
        <f t="shared" si="6"/>
        <v>34.402000000000001</v>
      </c>
    </row>
    <row r="391" spans="2:21" x14ac:dyDescent="0.25">
      <c r="B391">
        <v>387</v>
      </c>
      <c r="C391" s="103">
        <v>260.99</v>
      </c>
      <c r="D391" s="103"/>
      <c r="T391">
        <v>34490</v>
      </c>
      <c r="U391" s="32">
        <f t="shared" si="6"/>
        <v>34.49</v>
      </c>
    </row>
    <row r="392" spans="2:21" x14ac:dyDescent="0.25">
      <c r="B392">
        <v>388</v>
      </c>
      <c r="C392" s="103">
        <v>261.64800000000002</v>
      </c>
      <c r="D392" s="103"/>
      <c r="T392">
        <v>34579</v>
      </c>
      <c r="U392" s="32">
        <f t="shared" si="6"/>
        <v>34.579000000000001</v>
      </c>
    </row>
    <row r="393" spans="2:21" x14ac:dyDescent="0.25">
      <c r="B393">
        <v>389</v>
      </c>
      <c r="C393" s="103">
        <v>262.30599999999998</v>
      </c>
      <c r="D393" s="103"/>
      <c r="T393">
        <v>34667</v>
      </c>
      <c r="U393" s="32">
        <f t="shared" si="6"/>
        <v>34.667000000000002</v>
      </c>
    </row>
    <row r="394" spans="2:21" x14ac:dyDescent="0.25">
      <c r="B394">
        <v>390</v>
      </c>
      <c r="C394" s="103">
        <v>262.964</v>
      </c>
      <c r="D394" s="103"/>
      <c r="T394">
        <v>34755</v>
      </c>
      <c r="U394" s="32">
        <f t="shared" si="6"/>
        <v>34.755000000000003</v>
      </c>
    </row>
    <row r="395" spans="2:21" x14ac:dyDescent="0.25">
      <c r="B395">
        <v>391</v>
      </c>
      <c r="C395" s="103">
        <v>263.62200000000001</v>
      </c>
      <c r="D395" s="103"/>
      <c r="T395">
        <v>34844</v>
      </c>
      <c r="U395" s="32">
        <f t="shared" si="6"/>
        <v>34.844000000000001</v>
      </c>
    </row>
    <row r="396" spans="2:21" x14ac:dyDescent="0.25">
      <c r="B396">
        <v>392</v>
      </c>
      <c r="C396" s="103">
        <v>264.28100000000001</v>
      </c>
      <c r="D396" s="103"/>
      <c r="T396">
        <v>34932</v>
      </c>
      <c r="U396" s="32">
        <f t="shared" si="6"/>
        <v>34.932000000000002</v>
      </c>
    </row>
    <row r="397" spans="2:21" x14ac:dyDescent="0.25">
      <c r="B397">
        <v>393</v>
      </c>
      <c r="C397" s="103">
        <v>264.93900000000002</v>
      </c>
      <c r="D397" s="103"/>
      <c r="T397">
        <v>35020</v>
      </c>
      <c r="U397" s="32">
        <f t="shared" si="6"/>
        <v>35.020000000000003</v>
      </c>
    </row>
    <row r="398" spans="2:21" x14ac:dyDescent="0.25">
      <c r="B398">
        <v>394</v>
      </c>
      <c r="C398" s="103">
        <v>265.59699999999998</v>
      </c>
      <c r="D398" s="103"/>
      <c r="T398">
        <v>35109</v>
      </c>
      <c r="U398" s="32">
        <f t="shared" si="6"/>
        <v>35.109000000000002</v>
      </c>
    </row>
    <row r="399" spans="2:21" x14ac:dyDescent="0.25">
      <c r="B399">
        <v>395</v>
      </c>
      <c r="C399" s="103">
        <v>266.255</v>
      </c>
      <c r="D399" s="103"/>
      <c r="T399">
        <v>35197</v>
      </c>
      <c r="U399" s="32">
        <f t="shared" si="6"/>
        <v>35.197000000000003</v>
      </c>
    </row>
    <row r="400" spans="2:21" x14ac:dyDescent="0.25">
      <c r="B400">
        <v>396</v>
      </c>
      <c r="C400" s="103">
        <v>266.91300000000001</v>
      </c>
      <c r="D400" s="103"/>
      <c r="T400">
        <v>35285</v>
      </c>
      <c r="U400" s="32">
        <f t="shared" si="6"/>
        <v>35.284999999999997</v>
      </c>
    </row>
    <row r="401" spans="2:21" x14ac:dyDescent="0.25">
      <c r="B401">
        <v>397</v>
      </c>
      <c r="C401" s="103">
        <v>267.57100000000003</v>
      </c>
      <c r="D401" s="103"/>
      <c r="T401">
        <v>35373</v>
      </c>
      <c r="U401" s="32">
        <f t="shared" si="6"/>
        <v>35.372999999999998</v>
      </c>
    </row>
    <row r="402" spans="2:21" x14ac:dyDescent="0.25">
      <c r="B402">
        <v>398</v>
      </c>
      <c r="C402" s="103">
        <v>268.23</v>
      </c>
      <c r="D402" s="103"/>
      <c r="T402">
        <v>35462</v>
      </c>
      <c r="U402" s="32">
        <f t="shared" si="6"/>
        <v>35.462000000000003</v>
      </c>
    </row>
    <row r="403" spans="2:21" x14ac:dyDescent="0.25">
      <c r="B403">
        <v>399</v>
      </c>
      <c r="C403" s="103">
        <v>268.88799999999998</v>
      </c>
      <c r="D403" s="103"/>
      <c r="T403">
        <v>35550</v>
      </c>
      <c r="U403" s="32">
        <f t="shared" si="6"/>
        <v>35.549999999999997</v>
      </c>
    </row>
    <row r="404" spans="2:21" x14ac:dyDescent="0.25">
      <c r="B404">
        <v>400</v>
      </c>
      <c r="C404" s="103">
        <v>269.54599999999999</v>
      </c>
      <c r="D404" s="103"/>
      <c r="T404">
        <v>35638</v>
      </c>
      <c r="U404" s="32">
        <f t="shared" si="6"/>
        <v>35.637999999999998</v>
      </c>
    </row>
    <row r="405" spans="2:21" x14ac:dyDescent="0.25">
      <c r="B405">
        <v>401</v>
      </c>
      <c r="C405" s="103">
        <v>270.20400000000001</v>
      </c>
      <c r="D405" s="103"/>
      <c r="T405">
        <v>35727</v>
      </c>
      <c r="U405" s="32">
        <f t="shared" si="6"/>
        <v>35.726999999999997</v>
      </c>
    </row>
    <row r="406" spans="2:21" x14ac:dyDescent="0.25">
      <c r="B406">
        <v>402</v>
      </c>
      <c r="C406" s="103">
        <v>270.86200000000002</v>
      </c>
      <c r="D406" s="103"/>
      <c r="T406">
        <v>35815</v>
      </c>
      <c r="U406" s="32">
        <f t="shared" si="6"/>
        <v>35.814999999999998</v>
      </c>
    </row>
    <row r="407" spans="2:21" x14ac:dyDescent="0.25">
      <c r="B407">
        <v>403</v>
      </c>
      <c r="C407" s="103">
        <v>271.52</v>
      </c>
      <c r="D407" s="103"/>
      <c r="T407">
        <v>35903</v>
      </c>
      <c r="U407" s="32">
        <f>T407/1000</f>
        <v>35.902999999999999</v>
      </c>
    </row>
    <row r="408" spans="2:21" x14ac:dyDescent="0.25">
      <c r="B408">
        <v>404</v>
      </c>
      <c r="C408" s="103">
        <v>272.17899999999997</v>
      </c>
      <c r="D408" s="103"/>
      <c r="T408">
        <v>35992</v>
      </c>
      <c r="U408" s="32">
        <f t="shared" ref="U408:U454" si="7">T408/1000</f>
        <v>35.991999999999997</v>
      </c>
    </row>
    <row r="409" spans="2:21" x14ac:dyDescent="0.25">
      <c r="B409">
        <v>405</v>
      </c>
      <c r="C409" s="103">
        <v>272.83699999999999</v>
      </c>
      <c r="D409" s="103"/>
      <c r="T409">
        <v>36080</v>
      </c>
      <c r="U409" s="32">
        <f t="shared" si="7"/>
        <v>36.08</v>
      </c>
    </row>
    <row r="410" spans="2:21" x14ac:dyDescent="0.25">
      <c r="B410">
        <v>406</v>
      </c>
      <c r="C410" s="103">
        <v>273.495</v>
      </c>
      <c r="D410" s="103"/>
      <c r="T410">
        <v>36168</v>
      </c>
      <c r="U410" s="32">
        <f t="shared" si="7"/>
        <v>36.167999999999999</v>
      </c>
    </row>
    <row r="411" spans="2:21" x14ac:dyDescent="0.25">
      <c r="B411">
        <v>407</v>
      </c>
      <c r="C411" s="103">
        <v>274.15300000000002</v>
      </c>
      <c r="D411" s="103"/>
      <c r="T411">
        <v>36257</v>
      </c>
      <c r="U411" s="32">
        <f t="shared" si="7"/>
        <v>36.256999999999998</v>
      </c>
    </row>
    <row r="412" spans="2:21" x14ac:dyDescent="0.25">
      <c r="B412">
        <v>408</v>
      </c>
      <c r="C412" s="103">
        <v>274.81099999999998</v>
      </c>
      <c r="D412" s="103"/>
      <c r="T412">
        <v>36345</v>
      </c>
      <c r="U412" s="32">
        <f t="shared" si="7"/>
        <v>36.344999999999999</v>
      </c>
    </row>
    <row r="413" spans="2:21" x14ac:dyDescent="0.25">
      <c r="B413">
        <v>409</v>
      </c>
      <c r="C413" s="103">
        <v>275.46899999999999</v>
      </c>
      <c r="D413" s="103"/>
      <c r="T413">
        <v>36433</v>
      </c>
      <c r="U413" s="32">
        <f t="shared" si="7"/>
        <v>36.433</v>
      </c>
    </row>
    <row r="414" spans="2:21" x14ac:dyDescent="0.25">
      <c r="B414">
        <v>410</v>
      </c>
      <c r="C414" s="103">
        <v>276.12799999999999</v>
      </c>
      <c r="D414" s="103"/>
      <c r="T414">
        <v>36521</v>
      </c>
      <c r="U414" s="32">
        <f t="shared" si="7"/>
        <v>36.521000000000001</v>
      </c>
    </row>
    <row r="415" spans="2:21" x14ac:dyDescent="0.25">
      <c r="B415">
        <v>411</v>
      </c>
      <c r="C415" s="103">
        <v>276.786</v>
      </c>
      <c r="D415" s="103"/>
      <c r="T415">
        <v>36610</v>
      </c>
      <c r="U415" s="32">
        <f t="shared" si="7"/>
        <v>36.61</v>
      </c>
    </row>
    <row r="416" spans="2:21" x14ac:dyDescent="0.25">
      <c r="B416">
        <v>412</v>
      </c>
      <c r="C416" s="103">
        <v>277.44400000000002</v>
      </c>
      <c r="D416" s="103"/>
      <c r="T416">
        <v>36698</v>
      </c>
      <c r="U416" s="32">
        <f t="shared" si="7"/>
        <v>36.698</v>
      </c>
    </row>
    <row r="417" spans="2:21" x14ac:dyDescent="0.25">
      <c r="B417">
        <v>413</v>
      </c>
      <c r="C417" s="103">
        <v>278.10199999999998</v>
      </c>
      <c r="D417" s="103"/>
      <c r="T417">
        <v>36786</v>
      </c>
      <c r="U417" s="32">
        <f t="shared" si="7"/>
        <v>36.786000000000001</v>
      </c>
    </row>
    <row r="418" spans="2:21" x14ac:dyDescent="0.25">
      <c r="B418">
        <v>414</v>
      </c>
      <c r="C418" s="103">
        <v>278.76</v>
      </c>
      <c r="D418" s="103"/>
      <c r="T418">
        <v>36875</v>
      </c>
      <c r="U418" s="32">
        <f t="shared" si="7"/>
        <v>36.875</v>
      </c>
    </row>
    <row r="419" spans="2:21" x14ac:dyDescent="0.25">
      <c r="B419">
        <v>415</v>
      </c>
      <c r="C419" s="103">
        <v>279.41800000000001</v>
      </c>
      <c r="D419" s="103"/>
      <c r="T419">
        <v>36963</v>
      </c>
      <c r="U419" s="32">
        <f t="shared" si="7"/>
        <v>36.963000000000001</v>
      </c>
    </row>
    <row r="420" spans="2:21" x14ac:dyDescent="0.25">
      <c r="B420">
        <v>416</v>
      </c>
      <c r="C420" s="103">
        <v>280.07600000000002</v>
      </c>
      <c r="D420" s="103"/>
      <c r="T420">
        <v>37051</v>
      </c>
      <c r="U420" s="32">
        <f t="shared" si="7"/>
        <v>37.051000000000002</v>
      </c>
    </row>
    <row r="421" spans="2:21" x14ac:dyDescent="0.25">
      <c r="B421">
        <v>417</v>
      </c>
      <c r="C421" s="103">
        <v>280.73500000000001</v>
      </c>
      <c r="D421" s="103"/>
      <c r="T421">
        <v>37140</v>
      </c>
      <c r="U421" s="32">
        <f t="shared" si="7"/>
        <v>37.14</v>
      </c>
    </row>
    <row r="422" spans="2:21" x14ac:dyDescent="0.25">
      <c r="B422">
        <v>418</v>
      </c>
      <c r="C422" s="103">
        <v>281.39299999999997</v>
      </c>
      <c r="D422" s="103"/>
      <c r="T422">
        <v>37228</v>
      </c>
      <c r="U422" s="32">
        <f t="shared" si="7"/>
        <v>37.228000000000002</v>
      </c>
    </row>
    <row r="423" spans="2:21" x14ac:dyDescent="0.25">
      <c r="B423">
        <v>419</v>
      </c>
      <c r="C423" s="103">
        <v>282.05099999999999</v>
      </c>
      <c r="D423" s="103"/>
      <c r="T423">
        <v>37316</v>
      </c>
      <c r="U423" s="32">
        <f t="shared" si="7"/>
        <v>37.316000000000003</v>
      </c>
    </row>
    <row r="424" spans="2:21" x14ac:dyDescent="0.25">
      <c r="B424">
        <v>420</v>
      </c>
      <c r="C424" s="103">
        <v>282.709</v>
      </c>
      <c r="D424" s="103"/>
      <c r="T424">
        <v>37405</v>
      </c>
      <c r="U424" s="32">
        <f t="shared" si="7"/>
        <v>37.405000000000001</v>
      </c>
    </row>
    <row r="425" spans="2:21" x14ac:dyDescent="0.25">
      <c r="B425">
        <v>421</v>
      </c>
      <c r="C425" s="103">
        <v>283.36700000000002</v>
      </c>
      <c r="D425" s="103"/>
      <c r="T425">
        <v>37493</v>
      </c>
      <c r="U425" s="32">
        <f t="shared" si="7"/>
        <v>37.493000000000002</v>
      </c>
    </row>
    <row r="426" spans="2:21" x14ac:dyDescent="0.25">
      <c r="B426">
        <v>422</v>
      </c>
      <c r="C426" s="103">
        <v>284.02499999999998</v>
      </c>
      <c r="D426" s="103"/>
      <c r="T426">
        <v>37581</v>
      </c>
      <c r="U426" s="32">
        <f t="shared" si="7"/>
        <v>37.581000000000003</v>
      </c>
    </row>
    <row r="427" spans="2:21" x14ac:dyDescent="0.25">
      <c r="B427">
        <v>423</v>
      </c>
      <c r="C427" s="103">
        <v>284.68400000000003</v>
      </c>
      <c r="D427" s="103"/>
      <c r="T427">
        <v>37669</v>
      </c>
      <c r="U427" s="32">
        <f t="shared" si="7"/>
        <v>37.668999999999997</v>
      </c>
    </row>
    <row r="428" spans="2:21" x14ac:dyDescent="0.25">
      <c r="B428">
        <v>424</v>
      </c>
      <c r="C428" s="103">
        <v>285.34199999999998</v>
      </c>
      <c r="D428" s="103"/>
      <c r="T428">
        <v>37758</v>
      </c>
      <c r="U428" s="32">
        <f t="shared" si="7"/>
        <v>37.758000000000003</v>
      </c>
    </row>
    <row r="429" spans="2:21" x14ac:dyDescent="0.25">
      <c r="B429">
        <v>425</v>
      </c>
      <c r="C429" s="103">
        <v>286</v>
      </c>
      <c r="D429" s="103"/>
      <c r="T429">
        <v>37846</v>
      </c>
      <c r="U429" s="32">
        <f t="shared" si="7"/>
        <v>37.845999999999997</v>
      </c>
    </row>
    <row r="430" spans="2:21" x14ac:dyDescent="0.25">
      <c r="B430">
        <v>426</v>
      </c>
      <c r="C430" s="103">
        <v>286.65800000000002</v>
      </c>
      <c r="D430" s="103"/>
      <c r="T430">
        <v>37934</v>
      </c>
      <c r="U430" s="32">
        <f t="shared" si="7"/>
        <v>37.933999999999997</v>
      </c>
    </row>
    <row r="431" spans="2:21" x14ac:dyDescent="0.25">
      <c r="B431">
        <v>427</v>
      </c>
      <c r="C431" s="103">
        <v>287.31599999999997</v>
      </c>
      <c r="D431" s="103"/>
      <c r="T431">
        <v>38023</v>
      </c>
      <c r="U431" s="32">
        <f t="shared" si="7"/>
        <v>38.023000000000003</v>
      </c>
    </row>
    <row r="432" spans="2:21" x14ac:dyDescent="0.25">
      <c r="B432">
        <v>428</v>
      </c>
      <c r="C432" s="103">
        <v>287.97399999999999</v>
      </c>
      <c r="D432" s="103"/>
      <c r="T432">
        <v>38111</v>
      </c>
      <c r="U432" s="32">
        <f t="shared" si="7"/>
        <v>38.110999999999997</v>
      </c>
    </row>
    <row r="433" spans="2:21" x14ac:dyDescent="0.25">
      <c r="B433">
        <v>429</v>
      </c>
      <c r="C433" s="103">
        <v>288.63299999999998</v>
      </c>
      <c r="D433" s="103"/>
      <c r="T433">
        <v>38199</v>
      </c>
      <c r="U433" s="32">
        <f t="shared" si="7"/>
        <v>38.198999999999998</v>
      </c>
    </row>
    <row r="434" spans="2:21" x14ac:dyDescent="0.25">
      <c r="B434">
        <v>430</v>
      </c>
      <c r="C434" s="103">
        <v>289.291</v>
      </c>
      <c r="D434" s="103"/>
      <c r="T434">
        <v>38288</v>
      </c>
      <c r="U434" s="32">
        <f t="shared" si="7"/>
        <v>38.287999999999997</v>
      </c>
    </row>
    <row r="435" spans="2:21" x14ac:dyDescent="0.25">
      <c r="B435">
        <v>431</v>
      </c>
      <c r="C435" s="103">
        <v>289.94900000000001</v>
      </c>
      <c r="D435" s="103"/>
      <c r="T435">
        <v>38376</v>
      </c>
      <c r="U435" s="32">
        <f t="shared" si="7"/>
        <v>38.375999999999998</v>
      </c>
    </row>
    <row r="436" spans="2:21" x14ac:dyDescent="0.25">
      <c r="B436">
        <v>432</v>
      </c>
      <c r="C436" s="103">
        <v>290.60700000000003</v>
      </c>
      <c r="D436" s="103"/>
      <c r="T436">
        <v>38464</v>
      </c>
      <c r="U436" s="32">
        <f t="shared" si="7"/>
        <v>38.463999999999999</v>
      </c>
    </row>
    <row r="437" spans="2:21" x14ac:dyDescent="0.25">
      <c r="B437">
        <v>433</v>
      </c>
      <c r="C437" s="103">
        <v>291.26499999999999</v>
      </c>
      <c r="D437" s="103"/>
      <c r="T437">
        <v>38553</v>
      </c>
      <c r="U437" s="32">
        <f t="shared" si="7"/>
        <v>38.552999999999997</v>
      </c>
    </row>
    <row r="438" spans="2:21" x14ac:dyDescent="0.25">
      <c r="B438">
        <v>434</v>
      </c>
      <c r="C438" s="103">
        <v>291.923</v>
      </c>
      <c r="D438" s="103"/>
      <c r="T438">
        <v>38641</v>
      </c>
      <c r="U438" s="32">
        <f t="shared" si="7"/>
        <v>38.640999999999998</v>
      </c>
    </row>
    <row r="439" spans="2:21" x14ac:dyDescent="0.25">
      <c r="B439">
        <v>435</v>
      </c>
      <c r="C439" s="103">
        <v>292.58199999999999</v>
      </c>
      <c r="D439" s="103"/>
      <c r="T439">
        <v>38729</v>
      </c>
      <c r="U439" s="32">
        <f t="shared" si="7"/>
        <v>38.728999999999999</v>
      </c>
    </row>
    <row r="440" spans="2:21" x14ac:dyDescent="0.25">
      <c r="B440">
        <v>436</v>
      </c>
      <c r="C440" s="103">
        <v>293.24</v>
      </c>
      <c r="D440" s="103"/>
      <c r="T440">
        <v>38817</v>
      </c>
      <c r="U440" s="32">
        <f t="shared" si="7"/>
        <v>38.817</v>
      </c>
    </row>
    <row r="441" spans="2:21" x14ac:dyDescent="0.25">
      <c r="B441">
        <v>437</v>
      </c>
      <c r="C441" s="103">
        <v>293.89800000000002</v>
      </c>
      <c r="D441" s="103"/>
      <c r="T441">
        <v>38906</v>
      </c>
      <c r="U441" s="32">
        <f t="shared" si="7"/>
        <v>38.905999999999999</v>
      </c>
    </row>
    <row r="442" spans="2:21" x14ac:dyDescent="0.25">
      <c r="B442">
        <v>438</v>
      </c>
      <c r="C442" s="103">
        <v>294.55599999999998</v>
      </c>
      <c r="D442" s="103"/>
      <c r="T442">
        <v>38994</v>
      </c>
      <c r="U442" s="32">
        <f t="shared" si="7"/>
        <v>38.994</v>
      </c>
    </row>
    <row r="443" spans="2:21" x14ac:dyDescent="0.25">
      <c r="B443">
        <v>439</v>
      </c>
      <c r="C443" s="103">
        <v>295.214</v>
      </c>
      <c r="D443" s="103"/>
      <c r="T443">
        <v>39082</v>
      </c>
      <c r="U443" s="32">
        <f t="shared" si="7"/>
        <v>39.082000000000001</v>
      </c>
    </row>
    <row r="444" spans="2:21" x14ac:dyDescent="0.25">
      <c r="B444">
        <v>440</v>
      </c>
      <c r="C444" s="103">
        <v>295.87200000000001</v>
      </c>
      <c r="D444" s="103"/>
      <c r="T444">
        <v>39171</v>
      </c>
      <c r="U444" s="32">
        <f t="shared" si="7"/>
        <v>39.170999999999999</v>
      </c>
    </row>
    <row r="445" spans="2:21" x14ac:dyDescent="0.25">
      <c r="B445">
        <v>441</v>
      </c>
      <c r="C445" s="103">
        <v>296.53100000000001</v>
      </c>
      <c r="D445" s="103"/>
      <c r="T445">
        <v>39259</v>
      </c>
      <c r="U445" s="32">
        <f t="shared" si="7"/>
        <v>39.259</v>
      </c>
    </row>
    <row r="446" spans="2:21" x14ac:dyDescent="0.25">
      <c r="B446">
        <v>442</v>
      </c>
      <c r="C446" s="103">
        <v>297.18900000000002</v>
      </c>
      <c r="D446" s="103"/>
      <c r="T446">
        <v>39347</v>
      </c>
      <c r="U446" s="32">
        <f t="shared" si="7"/>
        <v>39.347000000000001</v>
      </c>
    </row>
    <row r="447" spans="2:21" x14ac:dyDescent="0.25">
      <c r="B447">
        <v>443</v>
      </c>
      <c r="C447" s="103">
        <v>297.84699999999998</v>
      </c>
      <c r="D447" s="103"/>
      <c r="T447">
        <v>39436</v>
      </c>
      <c r="U447" s="32">
        <f t="shared" si="7"/>
        <v>39.436</v>
      </c>
    </row>
    <row r="448" spans="2:21" x14ac:dyDescent="0.25">
      <c r="B448">
        <v>444</v>
      </c>
      <c r="C448" s="103">
        <v>298.505</v>
      </c>
      <c r="D448" s="103"/>
      <c r="T448">
        <v>39524</v>
      </c>
      <c r="U448" s="32">
        <f t="shared" si="7"/>
        <v>39.524000000000001</v>
      </c>
    </row>
    <row r="449" spans="2:21" x14ac:dyDescent="0.25">
      <c r="B449">
        <v>445</v>
      </c>
      <c r="C449" s="103">
        <v>299.16300000000001</v>
      </c>
      <c r="D449" s="103"/>
      <c r="T449">
        <v>39612</v>
      </c>
      <c r="U449" s="32">
        <f t="shared" si="7"/>
        <v>39.612000000000002</v>
      </c>
    </row>
    <row r="450" spans="2:21" x14ac:dyDescent="0.25">
      <c r="B450">
        <v>446</v>
      </c>
      <c r="C450" s="103">
        <v>299.82100000000003</v>
      </c>
      <c r="D450" s="103"/>
      <c r="T450">
        <v>39701</v>
      </c>
      <c r="U450" s="32">
        <f t="shared" si="7"/>
        <v>39.701000000000001</v>
      </c>
    </row>
    <row r="451" spans="2:21" x14ac:dyDescent="0.25">
      <c r="B451">
        <v>447</v>
      </c>
      <c r="C451" s="103">
        <v>300.47899999999998</v>
      </c>
      <c r="D451" s="103"/>
      <c r="T451">
        <v>39789</v>
      </c>
      <c r="U451" s="32">
        <f t="shared" si="7"/>
        <v>39.789000000000001</v>
      </c>
    </row>
    <row r="452" spans="2:21" x14ac:dyDescent="0.25">
      <c r="B452">
        <v>448</v>
      </c>
      <c r="C452" s="103">
        <v>301.13799999999998</v>
      </c>
      <c r="D452" s="103"/>
      <c r="T452">
        <v>39877</v>
      </c>
      <c r="U452" s="32">
        <f t="shared" si="7"/>
        <v>39.877000000000002</v>
      </c>
    </row>
    <row r="453" spans="2:21" x14ac:dyDescent="0.25">
      <c r="B453">
        <v>449</v>
      </c>
      <c r="C453" s="103">
        <v>301.79599999999999</v>
      </c>
      <c r="D453" s="103"/>
      <c r="T453">
        <v>39965</v>
      </c>
      <c r="U453" s="32">
        <f t="shared" si="7"/>
        <v>39.965000000000003</v>
      </c>
    </row>
    <row r="454" spans="2:21" x14ac:dyDescent="0.25">
      <c r="B454">
        <v>450</v>
      </c>
      <c r="C454" s="103">
        <v>302.45400000000001</v>
      </c>
      <c r="D454" s="103"/>
      <c r="T454">
        <v>40054</v>
      </c>
      <c r="U454" s="32">
        <f t="shared" si="7"/>
        <v>40.054000000000002</v>
      </c>
    </row>
    <row r="455" spans="2:21" x14ac:dyDescent="0.25">
      <c r="B455">
        <v>451</v>
      </c>
      <c r="C455" s="103">
        <v>303.11200000000002</v>
      </c>
      <c r="D455" s="103"/>
      <c r="U455" s="32"/>
    </row>
    <row r="456" spans="2:21" x14ac:dyDescent="0.25">
      <c r="B456">
        <v>452</v>
      </c>
      <c r="C456" s="103">
        <v>303.77</v>
      </c>
      <c r="D456" s="103"/>
      <c r="U456" s="32"/>
    </row>
    <row r="457" spans="2:21" x14ac:dyDescent="0.25">
      <c r="B457">
        <v>453</v>
      </c>
      <c r="C457" s="103">
        <v>304.428</v>
      </c>
      <c r="D457" s="103"/>
      <c r="U457" s="32"/>
    </row>
    <row r="458" spans="2:21" x14ac:dyDescent="0.25">
      <c r="B458">
        <v>454</v>
      </c>
      <c r="C458" s="103">
        <v>305.08699999999999</v>
      </c>
      <c r="D458" s="103"/>
      <c r="U458" s="32"/>
    </row>
    <row r="459" spans="2:21" x14ac:dyDescent="0.25">
      <c r="B459">
        <v>455</v>
      </c>
      <c r="C459" s="103">
        <v>305.745</v>
      </c>
      <c r="D459" s="103"/>
      <c r="U459" s="32"/>
    </row>
    <row r="460" spans="2:21" x14ac:dyDescent="0.25">
      <c r="B460">
        <v>456</v>
      </c>
      <c r="C460" s="103">
        <v>306.40300000000002</v>
      </c>
      <c r="D460" s="103"/>
      <c r="U460" s="32"/>
    </row>
    <row r="461" spans="2:21" x14ac:dyDescent="0.25">
      <c r="B461">
        <v>457</v>
      </c>
      <c r="C461" s="103">
        <v>307.06099999999998</v>
      </c>
      <c r="D461" s="103"/>
      <c r="U461" s="32"/>
    </row>
    <row r="462" spans="2:21" x14ac:dyDescent="0.25">
      <c r="B462">
        <v>458</v>
      </c>
      <c r="C462" s="103">
        <v>307.71899999999999</v>
      </c>
      <c r="D462" s="103"/>
      <c r="U462" s="32"/>
    </row>
    <row r="463" spans="2:21" x14ac:dyDescent="0.25">
      <c r="B463">
        <v>459</v>
      </c>
      <c r="C463" s="103">
        <v>308.37700000000001</v>
      </c>
      <c r="D463" s="103"/>
    </row>
    <row r="464" spans="2:21" x14ac:dyDescent="0.25">
      <c r="B464">
        <v>460</v>
      </c>
      <c r="C464" s="103">
        <v>309.036</v>
      </c>
      <c r="D464" s="103"/>
    </row>
    <row r="465" spans="2:4" x14ac:dyDescent="0.25">
      <c r="B465">
        <v>461</v>
      </c>
      <c r="C465" s="103">
        <v>309.69400000000002</v>
      </c>
      <c r="D465" s="103"/>
    </row>
    <row r="466" spans="2:4" x14ac:dyDescent="0.25">
      <c r="B466">
        <v>462</v>
      </c>
      <c r="C466" s="103">
        <v>310.35199999999998</v>
      </c>
      <c r="D466" s="103"/>
    </row>
    <row r="467" spans="2:4" x14ac:dyDescent="0.25">
      <c r="B467">
        <v>463</v>
      </c>
      <c r="C467" s="103">
        <v>311.01100000000002</v>
      </c>
      <c r="D467" s="103"/>
    </row>
    <row r="468" spans="2:4" x14ac:dyDescent="0.25">
      <c r="B468">
        <v>464</v>
      </c>
      <c r="C468" s="103">
        <v>311.66899999999998</v>
      </c>
      <c r="D468" s="103"/>
    </row>
    <row r="469" spans="2:4" x14ac:dyDescent="0.25">
      <c r="B469">
        <v>465</v>
      </c>
      <c r="C469" s="103">
        <v>312.32799999999997</v>
      </c>
      <c r="D469" s="103"/>
    </row>
    <row r="470" spans="2:4" x14ac:dyDescent="0.25">
      <c r="B470">
        <v>466</v>
      </c>
      <c r="C470" s="103">
        <v>312.98599999999999</v>
      </c>
      <c r="D470" s="103"/>
    </row>
    <row r="471" spans="2:4" x14ac:dyDescent="0.25">
      <c r="B471">
        <v>467</v>
      </c>
      <c r="C471" s="103">
        <v>313.64400000000001</v>
      </c>
      <c r="D471" s="103"/>
    </row>
    <row r="472" spans="2:4" x14ac:dyDescent="0.25">
      <c r="B472">
        <v>468</v>
      </c>
      <c r="C472" s="103">
        <v>314.303</v>
      </c>
      <c r="D472" s="103"/>
    </row>
    <row r="473" spans="2:4" x14ac:dyDescent="0.25">
      <c r="B473">
        <v>469</v>
      </c>
      <c r="C473" s="103">
        <v>314.96100000000001</v>
      </c>
      <c r="D473" s="103"/>
    </row>
    <row r="474" spans="2:4" x14ac:dyDescent="0.25">
      <c r="B474">
        <v>470</v>
      </c>
      <c r="C474" s="103">
        <v>315.61900000000003</v>
      </c>
      <c r="D474" s="103"/>
    </row>
    <row r="475" spans="2:4" x14ac:dyDescent="0.25">
      <c r="C475" s="103"/>
      <c r="D475" s="103"/>
    </row>
    <row r="476" spans="2:4" x14ac:dyDescent="0.25">
      <c r="C476" s="103"/>
      <c r="D476" s="103"/>
    </row>
    <row r="477" spans="2:4" x14ac:dyDescent="0.25">
      <c r="C477" s="103"/>
      <c r="D477" s="103"/>
    </row>
    <row r="478" spans="2:4" x14ac:dyDescent="0.25">
      <c r="C478" s="103"/>
      <c r="D478" s="103"/>
    </row>
    <row r="479" spans="2:4" x14ac:dyDescent="0.25">
      <c r="C479" s="103"/>
      <c r="D479" s="103"/>
    </row>
    <row r="480" spans="2:4" x14ac:dyDescent="0.25">
      <c r="C480" s="103"/>
      <c r="D480" s="103"/>
    </row>
    <row r="481" spans="2:4" x14ac:dyDescent="0.25">
      <c r="C481" s="103"/>
      <c r="D481" s="103"/>
    </row>
    <row r="482" spans="2:4" x14ac:dyDescent="0.25">
      <c r="C482" s="103"/>
      <c r="D482" s="103"/>
    </row>
    <row r="483" spans="2:4" x14ac:dyDescent="0.25">
      <c r="C483" s="103"/>
      <c r="D483" s="103"/>
    </row>
    <row r="484" spans="2:4" x14ac:dyDescent="0.25">
      <c r="C484" s="103"/>
      <c r="D484" s="103"/>
    </row>
    <row r="485" spans="2:4" x14ac:dyDescent="0.25">
      <c r="C485" s="103"/>
      <c r="D485" s="103"/>
    </row>
    <row r="486" spans="2:4" x14ac:dyDescent="0.25">
      <c r="C486" s="103"/>
      <c r="D486" s="103"/>
    </row>
    <row r="487" spans="2:4" x14ac:dyDescent="0.25">
      <c r="C487" s="103"/>
      <c r="D487" s="103"/>
    </row>
    <row r="488" spans="2:4" x14ac:dyDescent="0.25">
      <c r="C488" s="103"/>
      <c r="D488" s="103"/>
    </row>
    <row r="489" spans="2:4" x14ac:dyDescent="0.25">
      <c r="C489" s="103"/>
      <c r="D489" s="103"/>
    </row>
    <row r="490" spans="2:4" x14ac:dyDescent="0.25">
      <c r="C490" s="103"/>
      <c r="D490" s="103"/>
    </row>
    <row r="491" spans="2:4" x14ac:dyDescent="0.25">
      <c r="C491" s="103"/>
      <c r="D491" s="103"/>
    </row>
    <row r="492" spans="2:4" x14ac:dyDescent="0.25">
      <c r="C492" s="103"/>
      <c r="D492" s="103"/>
    </row>
    <row r="493" spans="2:4" x14ac:dyDescent="0.25">
      <c r="B493" s="7"/>
    </row>
    <row r="494" spans="2:4" x14ac:dyDescent="0.25">
      <c r="B494" s="7"/>
    </row>
    <row r="495" spans="2:4" x14ac:dyDescent="0.25">
      <c r="B495" s="7"/>
    </row>
    <row r="496" spans="2:4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</sheetData>
  <mergeCells count="7">
    <mergeCell ref="D25:E25"/>
    <mergeCell ref="D36:E36"/>
    <mergeCell ref="B2:C2"/>
    <mergeCell ref="F2:I2"/>
    <mergeCell ref="J2:L2"/>
    <mergeCell ref="D3:E3"/>
    <mergeCell ref="D14:E1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2:E65"/>
  <sheetViews>
    <sheetView workbookViewId="0">
      <selection activeCell="B3" sqref="B3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'Fechamento fiscal'!B5</f>
        <v>44104</v>
      </c>
      <c r="B3" s="49">
        <f>'Fechamento fiscal'!AD5</f>
        <v>29</v>
      </c>
      <c r="C3" s="48">
        <f>'Fechamento fiscal'!AF5</f>
        <v>25</v>
      </c>
      <c r="D3" s="48">
        <f>'Fechamento fiscal'!AG5</f>
        <v>0.88600000000000001</v>
      </c>
      <c r="E3" s="29">
        <f>'Fechamento fiscal'!AH5</f>
        <v>0.99629999999999996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'Fechamento fiscal'!B6</f>
        <v>44105</v>
      </c>
      <c r="B5" s="60">
        <f>'Fechamento fiscal'!AD6</f>
        <v>29</v>
      </c>
      <c r="C5" s="60">
        <f>'Fechamento fiscal'!AF6</f>
        <v>25</v>
      </c>
      <c r="D5" s="60">
        <f>'Fechamento fiscal'!AG6</f>
        <v>0.88600000000000001</v>
      </c>
      <c r="E5" s="60">
        <f>'Fechamento fiscal'!AH6</f>
        <v>0.99629999999999996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'Fechamento fiscal'!B7</f>
        <v>44106</v>
      </c>
      <c r="B7" s="60">
        <f>'Fechamento fiscal'!AD7</f>
        <v>29</v>
      </c>
      <c r="C7" s="60">
        <f>'Fechamento fiscal'!AF7</f>
        <v>32.5</v>
      </c>
      <c r="D7" s="60">
        <f>'Fechamento fiscal'!AG7</f>
        <v>0.88600000000000001</v>
      </c>
      <c r="E7" s="60">
        <f>'Fechamento fiscal'!AH7</f>
        <v>0.99070000000000003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'Fechamento fiscal'!B8</f>
        <v>44107</v>
      </c>
      <c r="B9" s="60">
        <f>'Fechamento fiscal'!AD8</f>
        <v>29</v>
      </c>
      <c r="C9" s="60">
        <f>'Fechamento fiscal'!AF8</f>
        <v>32</v>
      </c>
      <c r="D9" s="60">
        <f>'Fechamento fiscal'!AG8</f>
        <v>0.88600000000000001</v>
      </c>
      <c r="E9" s="60">
        <f>'Fechamento fiscal'!AH8</f>
        <v>0.99099999999999999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'Fechamento fiscal'!B9</f>
        <v>44108</v>
      </c>
      <c r="B11" s="60">
        <f>'Fechamento fiscal'!AD9</f>
        <v>29</v>
      </c>
      <c r="C11" s="60">
        <f>'Fechamento fiscal'!AF9</f>
        <v>30</v>
      </c>
      <c r="D11" s="60">
        <f>'Fechamento fiscal'!AG9</f>
        <v>0.88600000000000001</v>
      </c>
      <c r="E11" s="60">
        <f>'Fechamento fiscal'!AH9</f>
        <v>0.99250000000000005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'Fechamento fiscal'!B10</f>
        <v>44109</v>
      </c>
      <c r="B13" s="60">
        <f>'Fechamento fiscal'!AD10</f>
        <v>29</v>
      </c>
      <c r="C13" s="60">
        <f>'Fechamento fiscal'!AF10</f>
        <v>31</v>
      </c>
      <c r="D13" s="60">
        <f>'Fechamento fiscal'!AG10</f>
        <v>0.88600000000000001</v>
      </c>
      <c r="E13" s="60">
        <f>'Fechamento fiscal'!AH10</f>
        <v>0.99180000000000001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'Fechamento fiscal'!B11</f>
        <v>44110</v>
      </c>
      <c r="B15" s="60">
        <f>'Fechamento fiscal'!AD11</f>
        <v>29</v>
      </c>
      <c r="C15" s="60">
        <f>'Fechamento fiscal'!AF11</f>
        <v>31</v>
      </c>
      <c r="D15" s="60">
        <f>'Fechamento fiscal'!AG11</f>
        <v>0.88600000000000001</v>
      </c>
      <c r="E15" s="60">
        <f>'Fechamento fiscal'!AH11</f>
        <v>0.99180000000000001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'Fechamento fiscal'!B12</f>
        <v>44111</v>
      </c>
      <c r="B17" s="60">
        <f>'Fechamento fiscal'!AD12</f>
        <v>29</v>
      </c>
      <c r="C17" s="60">
        <f>'Fechamento fiscal'!AF12</f>
        <v>30.5</v>
      </c>
      <c r="D17" s="60">
        <f>'Fechamento fiscal'!AG12</f>
        <v>0.88600000000000001</v>
      </c>
      <c r="E17" s="60">
        <f>'Fechamento fiscal'!AH12</f>
        <v>0.99219999999999997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'Fechamento fiscal'!B13</f>
        <v>44112</v>
      </c>
      <c r="B19" s="60">
        <f>'Fechamento fiscal'!AD13</f>
        <v>29</v>
      </c>
      <c r="C19" s="60">
        <f>'Fechamento fiscal'!AF13</f>
        <v>30.5</v>
      </c>
      <c r="D19" s="60">
        <f>'Fechamento fiscal'!AG13</f>
        <v>0.88600000000000001</v>
      </c>
      <c r="E19" s="60">
        <f>'Fechamento fiscal'!AH13</f>
        <v>0.99219999999999997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'Fechamento fiscal'!B14</f>
        <v>44113</v>
      </c>
      <c r="B21" s="60">
        <f>'Fechamento fiscal'!AD14</f>
        <v>29</v>
      </c>
      <c r="C21" s="60">
        <f>'Fechamento fiscal'!AF14</f>
        <v>28</v>
      </c>
      <c r="D21" s="60">
        <f>'Fechamento fiscal'!AG14</f>
        <v>0.88600000000000001</v>
      </c>
      <c r="E21" s="60">
        <f>'Fechamento fiscal'!AH14</f>
        <v>0.99399999999999999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'Fechamento fiscal'!B15</f>
        <v>44114</v>
      </c>
      <c r="B23" s="60">
        <f>'Fechamento fiscal'!AD15</f>
        <v>29</v>
      </c>
      <c r="C23" s="60">
        <f>'Fechamento fiscal'!AF15</f>
        <v>29.5</v>
      </c>
      <c r="D23" s="60">
        <f>'Fechamento fiscal'!AG15</f>
        <v>0.88600000000000001</v>
      </c>
      <c r="E23" s="60">
        <f>'Fechamento fiscal'!AH15</f>
        <v>0.9929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'Fechamento fiscal'!B16</f>
        <v>44115</v>
      </c>
      <c r="B25" s="60">
        <f>'Fechamento fiscal'!AD16</f>
        <v>29</v>
      </c>
      <c r="C25" s="60">
        <f>'Fechamento fiscal'!AF16</f>
        <v>27</v>
      </c>
      <c r="D25" s="60">
        <f>'Fechamento fiscal'!AG16</f>
        <v>0.88600000000000001</v>
      </c>
      <c r="E25" s="60">
        <f>'Fechamento fiscal'!AH16</f>
        <v>0.99480000000000002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'Fechamento fiscal'!B17</f>
        <v>44116</v>
      </c>
      <c r="B27" s="60">
        <f>'Fechamento fiscal'!AD17</f>
        <v>29</v>
      </c>
      <c r="C27" s="60">
        <f>'Fechamento fiscal'!AF17</f>
        <v>25.5</v>
      </c>
      <c r="D27" s="60">
        <f>'Fechamento fiscal'!AG17</f>
        <v>0.88600000000000001</v>
      </c>
      <c r="E27" s="60">
        <f>'Fechamento fiscal'!AH17</f>
        <v>0.99590000000000001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'Fechamento fiscal'!B18</f>
        <v>44117</v>
      </c>
      <c r="B29" s="60">
        <f>'Fechamento fiscal'!AD18</f>
        <v>29</v>
      </c>
      <c r="C29" s="60">
        <f>'Fechamento fiscal'!AF18</f>
        <v>25</v>
      </c>
      <c r="D29" s="60">
        <f>'Fechamento fiscal'!AG18</f>
        <v>0.88600000000000001</v>
      </c>
      <c r="E29" s="60">
        <f>'Fechamento fiscal'!AH18</f>
        <v>0.99629999999999996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'Fechamento fiscal'!B19</f>
        <v>44118</v>
      </c>
      <c r="B31" s="60">
        <f>'Fechamento fiscal'!AD19</f>
        <v>29</v>
      </c>
      <c r="C31" s="60">
        <f>'Fechamento fiscal'!AF19</f>
        <v>25</v>
      </c>
      <c r="D31" s="60">
        <f>'Fechamento fiscal'!AG19</f>
        <v>0.88600000000000001</v>
      </c>
      <c r="E31" s="60">
        <f>'Fechamento fiscal'!AH19</f>
        <v>0.99629999999999996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'Fechamento fiscal'!B20</f>
        <v>44119</v>
      </c>
      <c r="B33" s="60">
        <f>'Fechamento fiscal'!AD20</f>
        <v>29</v>
      </c>
      <c r="C33" s="60">
        <f>'Fechamento fiscal'!AF20</f>
        <v>25</v>
      </c>
      <c r="D33" s="60">
        <f>'Fechamento fiscal'!AG20</f>
        <v>0.88600000000000001</v>
      </c>
      <c r="E33" s="60">
        <f>'Fechamento fiscal'!AH20</f>
        <v>0.99629999999999996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'Fechamento fiscal'!B21</f>
        <v>44120</v>
      </c>
      <c r="B35" s="60">
        <f>'Fechamento fiscal'!AD21</f>
        <v>29</v>
      </c>
      <c r="C35" s="60">
        <f>'Fechamento fiscal'!AF21</f>
        <v>25</v>
      </c>
      <c r="D35" s="60">
        <f>'Fechamento fiscal'!AG21</f>
        <v>0.88600000000000001</v>
      </c>
      <c r="E35" s="60">
        <f>'Fechamento fiscal'!AH21</f>
        <v>0.99629999999999996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'Fechamento fiscal'!B22</f>
        <v>44121</v>
      </c>
      <c r="B37" s="60">
        <f>'Fechamento fiscal'!AD22</f>
        <v>29</v>
      </c>
      <c r="C37" s="60">
        <f>'Fechamento fiscal'!AF22</f>
        <v>25</v>
      </c>
      <c r="D37" s="60">
        <f>'Fechamento fiscal'!AG22</f>
        <v>0.88600000000000001</v>
      </c>
      <c r="E37" s="60">
        <f>'Fechamento fiscal'!AH22</f>
        <v>0.99629999999999996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'Fechamento fiscal'!B23</f>
        <v>44122</v>
      </c>
      <c r="B39" s="60">
        <f>'Fechamento fiscal'!AD23</f>
        <v>29</v>
      </c>
      <c r="C39" s="60">
        <f>'Fechamento fiscal'!AF23</f>
        <v>25</v>
      </c>
      <c r="D39" s="60">
        <f>'Fechamento fiscal'!AG23</f>
        <v>0.88600000000000001</v>
      </c>
      <c r="E39" s="60">
        <f>'Fechamento fiscal'!AH23</f>
        <v>0.99629999999999996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'Fechamento fiscal'!B24</f>
        <v>44123</v>
      </c>
      <c r="B41" s="60">
        <f>'Fechamento fiscal'!AD24</f>
        <v>29</v>
      </c>
      <c r="C41" s="60">
        <f>'Fechamento fiscal'!AF24</f>
        <v>25.5</v>
      </c>
      <c r="D41" s="60">
        <f>'Fechamento fiscal'!AG24</f>
        <v>0.88600000000000001</v>
      </c>
      <c r="E41" s="60">
        <f>'Fechamento fiscal'!AH24</f>
        <v>0.99590000000000001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'Fechamento fiscal'!B25</f>
        <v>44124</v>
      </c>
      <c r="B43" s="60">
        <f>'Fechamento fiscal'!AD25</f>
        <v>29</v>
      </c>
      <c r="C43" s="60">
        <f>'Fechamento fiscal'!AF25</f>
        <v>25</v>
      </c>
      <c r="D43" s="60">
        <f>'Fechamento fiscal'!AG25</f>
        <v>0.88600000000000001</v>
      </c>
      <c r="E43" s="60">
        <f>'Fechamento fiscal'!AH25</f>
        <v>0.99629999999999996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'Fechamento fiscal'!B26</f>
        <v>44125</v>
      </c>
      <c r="B45" s="60">
        <f>'Fechamento fiscal'!AD26</f>
        <v>29</v>
      </c>
      <c r="C45" s="60">
        <f>'Fechamento fiscal'!AF26</f>
        <v>25</v>
      </c>
      <c r="D45" s="60">
        <f>'Fechamento fiscal'!AG26</f>
        <v>0.88600000000000001</v>
      </c>
      <c r="E45" s="60">
        <f>'Fechamento fiscal'!AH26</f>
        <v>0.99629999999999996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'Fechamento fiscal'!B27</f>
        <v>44126</v>
      </c>
      <c r="B47" s="60">
        <f>'Fechamento fiscal'!AD27</f>
        <v>29</v>
      </c>
      <c r="C47" s="60">
        <f>'Fechamento fiscal'!AF27</f>
        <v>30</v>
      </c>
      <c r="D47" s="60">
        <f>'Fechamento fiscal'!AG27</f>
        <v>0.88600000000000001</v>
      </c>
      <c r="E47" s="60">
        <f>'Fechamento fiscal'!AH27</f>
        <v>0.99250000000000005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'Fechamento fiscal'!B28</f>
        <v>44127</v>
      </c>
      <c r="B49" s="60">
        <f>'Fechamento fiscal'!AD28</f>
        <v>29</v>
      </c>
      <c r="C49" s="60">
        <f>'Fechamento fiscal'!AF28</f>
        <v>25.5</v>
      </c>
      <c r="D49" s="60">
        <f>'Fechamento fiscal'!AG28</f>
        <v>0.88600000000000001</v>
      </c>
      <c r="E49" s="60">
        <f>'Fechamento fiscal'!AH28</f>
        <v>0.99590000000000001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'Fechamento fiscal'!B29</f>
        <v>44128</v>
      </c>
      <c r="B51" s="60">
        <f>'Fechamento fiscal'!AD29</f>
        <v>29</v>
      </c>
      <c r="C51" s="60">
        <f>'Fechamento fiscal'!AF29</f>
        <v>25</v>
      </c>
      <c r="D51" s="60">
        <f>'Fechamento fiscal'!AG29</f>
        <v>0.88600000000000001</v>
      </c>
      <c r="E51" s="60">
        <f>'Fechamento fiscal'!AH29</f>
        <v>0.99629999999999996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'Fechamento fiscal'!B30</f>
        <v>44129</v>
      </c>
      <c r="B53" s="60">
        <f>'Fechamento fiscal'!AD30</f>
        <v>29</v>
      </c>
      <c r="C53" s="60">
        <f>'Fechamento fiscal'!AF30</f>
        <v>27.5</v>
      </c>
      <c r="D53" s="60">
        <f>'Fechamento fiscal'!AG30</f>
        <v>0.88600000000000001</v>
      </c>
      <c r="E53" s="60">
        <f>'Fechamento fiscal'!AH30</f>
        <v>0.99439999999999995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'Fechamento fiscal'!B31</f>
        <v>44130</v>
      </c>
      <c r="B55" s="60">
        <f>'Fechamento fiscal'!AD31</f>
        <v>29</v>
      </c>
      <c r="C55" s="60">
        <f>'Fechamento fiscal'!AF31</f>
        <v>25</v>
      </c>
      <c r="D55" s="60">
        <f>'Fechamento fiscal'!AG31</f>
        <v>0.88600000000000001</v>
      </c>
      <c r="E55" s="60">
        <f>'Fechamento fiscal'!AH31</f>
        <v>0.99629999999999996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'Fechamento fiscal'!B32</f>
        <v>44131</v>
      </c>
      <c r="B57" s="60">
        <f>'Fechamento fiscal'!AD32</f>
        <v>29</v>
      </c>
      <c r="C57" s="60">
        <f>'Fechamento fiscal'!AF32</f>
        <v>25</v>
      </c>
      <c r="D57" s="60">
        <f>'Fechamento fiscal'!AG32</f>
        <v>0.88600000000000001</v>
      </c>
      <c r="E57" s="60">
        <f>'Fechamento fiscal'!AH32</f>
        <v>0.99629999999999996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'Fechamento fiscal'!B33</f>
        <v>44132</v>
      </c>
      <c r="B59" s="60">
        <f>'Fechamento fiscal'!AD33</f>
        <v>29</v>
      </c>
      <c r="C59" s="60">
        <f>'Fechamento fiscal'!AF33</f>
        <v>25.5</v>
      </c>
      <c r="D59" s="60">
        <f>'Fechamento fiscal'!AG33</f>
        <v>0.88600000000000001</v>
      </c>
      <c r="E59" s="60">
        <f>'Fechamento fiscal'!AH33</f>
        <v>0.99590000000000001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'Fechamento fiscal'!B34</f>
        <v>44133</v>
      </c>
      <c r="B61" s="60">
        <f>'Fechamento fiscal'!AD34</f>
        <v>29</v>
      </c>
      <c r="C61" s="60">
        <f>'Fechamento fiscal'!AF34</f>
        <v>25.5</v>
      </c>
      <c r="D61" s="60">
        <f>'Fechamento fiscal'!AG34</f>
        <v>0.88600000000000001</v>
      </c>
      <c r="E61" s="60">
        <f>'Fechamento fiscal'!AH34</f>
        <v>0.99590000000000001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'Fechamento fiscal'!B35</f>
        <v>44134</v>
      </c>
      <c r="B63" s="60">
        <f>'Fechamento fiscal'!AD35</f>
        <v>29</v>
      </c>
      <c r="C63" s="60">
        <f>'Fechamento fiscal'!AF35</f>
        <v>25</v>
      </c>
      <c r="D63" s="60">
        <f>'Fechamento fiscal'!AG35</f>
        <v>0.88600000000000001</v>
      </c>
      <c r="E63" s="60">
        <f>'Fechamento fiscal'!AH35</f>
        <v>0.99629999999999996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'Fechamento fiscal'!B36</f>
        <v>44135</v>
      </c>
      <c r="B65" s="60">
        <f>'Fechamento fiscal'!AD36</f>
        <v>29</v>
      </c>
      <c r="C65" s="60">
        <f>'Fechamento fiscal'!AF36</f>
        <v>25</v>
      </c>
      <c r="D65" s="60">
        <f>'Fechamento fiscal'!AG36</f>
        <v>0.88600000000000001</v>
      </c>
      <c r="E65" s="60">
        <f>'Fechamento fiscal'!AH36</f>
        <v>0.99629999999999996</v>
      </c>
    </row>
  </sheetData>
  <sheetProtection algorithmName="SHA-512" hashValue="LrQjY3JCm3oeVp2oBb5QMBbgkgOBIm/fEhTT1qeYi46rTakYFGpFuLURKxCYMI6F3N/+fUEb0mpHcyz4AqybmA==" saltValue="dexQpPmrUHbDJ/LfXqzyl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 filterMode="1"/>
  <dimension ref="D1:T9744"/>
  <sheetViews>
    <sheetView zoomScale="70" zoomScaleNormal="70" workbookViewId="0">
      <selection activeCell="D21" sqref="D21"/>
    </sheetView>
  </sheetViews>
  <sheetFormatPr defaultRowHeight="15" x14ac:dyDescent="0.25"/>
  <cols>
    <col min="4" max="4" width="35.85546875" customWidth="1"/>
    <col min="5" max="5" width="34.42578125" customWidth="1"/>
    <col min="6" max="6" width="25.85546875" customWidth="1"/>
    <col min="7" max="7" width="27.7109375" customWidth="1"/>
    <col min="8" max="8" width="26.85546875" customWidth="1"/>
    <col min="9" max="9" width="18.28515625" customWidth="1"/>
    <col min="11" max="11" width="31.85546875" bestFit="1" customWidth="1"/>
    <col min="12" max="13" width="31.140625" customWidth="1"/>
    <col min="14" max="14" width="22.5703125" customWidth="1"/>
    <col min="15" max="15" width="17.28515625" customWidth="1"/>
    <col min="16" max="16" width="0" hidden="1" customWidth="1"/>
    <col min="17" max="17" width="32.140625" hidden="1" customWidth="1"/>
    <col min="18" max="18" width="13.5703125" hidden="1" customWidth="1"/>
    <col min="19" max="19" width="15.140625" hidden="1" customWidth="1"/>
    <col min="20" max="20" width="14.42578125" hidden="1" customWidth="1"/>
  </cols>
  <sheetData>
    <row r="1" spans="4:20" x14ac:dyDescent="0.25">
      <c r="Q1" s="180" t="s">
        <v>56</v>
      </c>
      <c r="R1" s="180"/>
      <c r="S1" s="180"/>
      <c r="T1" s="180"/>
    </row>
    <row r="2" spans="4:20" x14ac:dyDescent="0.25">
      <c r="N2" s="45" t="s">
        <v>55</v>
      </c>
      <c r="Q2" s="180"/>
      <c r="R2" s="180"/>
      <c r="S2" s="180"/>
      <c r="T2" s="180"/>
    </row>
    <row r="3" spans="4:20" x14ac:dyDescent="0.25">
      <c r="D3" s="36" t="s">
        <v>35</v>
      </c>
      <c r="E3" s="36" t="s">
        <v>36</v>
      </c>
      <c r="F3" s="36" t="s">
        <v>37</v>
      </c>
      <c r="G3" s="36" t="s">
        <v>12</v>
      </c>
      <c r="H3" s="36" t="s">
        <v>37</v>
      </c>
      <c r="I3" s="36" t="s">
        <v>38</v>
      </c>
      <c r="L3" s="36" t="s">
        <v>25</v>
      </c>
      <c r="M3" s="36" t="s">
        <v>12</v>
      </c>
      <c r="N3" s="36" t="s">
        <v>38</v>
      </c>
      <c r="O3" s="36" t="s">
        <v>53</v>
      </c>
      <c r="R3" s="33"/>
      <c r="S3" s="33"/>
      <c r="T3" s="45" t="s">
        <v>54</v>
      </c>
    </row>
    <row r="4" spans="4:20" hidden="1" x14ac:dyDescent="0.25">
      <c r="D4" s="37">
        <v>25</v>
      </c>
      <c r="E4" s="37">
        <v>0.76</v>
      </c>
      <c r="F4" s="37">
        <v>0.76380000000000003</v>
      </c>
      <c r="G4" s="37">
        <v>25</v>
      </c>
      <c r="H4" s="37">
        <v>0.76</v>
      </c>
      <c r="I4" s="37">
        <v>0.99480000000000002</v>
      </c>
      <c r="L4" s="37">
        <v>55</v>
      </c>
      <c r="M4" s="51">
        <v>25</v>
      </c>
      <c r="N4" s="63">
        <v>0.99407056033204866</v>
      </c>
      <c r="O4" s="51">
        <v>0.98880000000000001</v>
      </c>
      <c r="P4">
        <f>1-O4</f>
        <v>1.1199999999999988E-2</v>
      </c>
      <c r="Q4">
        <f>M4-15.5556</f>
        <v>9.4443999999999999</v>
      </c>
      <c r="R4" s="33">
        <f>P4/Q4</f>
        <v>1.1858879335902744E-3</v>
      </c>
      <c r="S4" s="33">
        <f>R4*(20-15.5556)</f>
        <v>5.2705603320486157E-3</v>
      </c>
      <c r="T4">
        <f>O4+S4</f>
        <v>0.99407056033204866</v>
      </c>
    </row>
    <row r="5" spans="4:20" hidden="1" x14ac:dyDescent="0.25">
      <c r="D5" s="37">
        <v>25</v>
      </c>
      <c r="E5" s="37">
        <v>0.76100000000000001</v>
      </c>
      <c r="F5" s="37">
        <v>0.76480000000000004</v>
      </c>
      <c r="G5" s="37">
        <v>25</v>
      </c>
      <c r="H5" s="37">
        <v>0.76100000000000001</v>
      </c>
      <c r="I5" s="37">
        <v>0.99480000000000002</v>
      </c>
      <c r="L5" s="37">
        <v>55</v>
      </c>
      <c r="M5" s="51">
        <v>25.5</v>
      </c>
      <c r="N5" s="63">
        <v>0.99341840633924616</v>
      </c>
      <c r="O5" s="51">
        <v>0.98809999999999998</v>
      </c>
      <c r="P5">
        <f t="shared" ref="P5:P68" si="0">1-O5</f>
        <v>1.1900000000000022E-2</v>
      </c>
      <c r="Q5">
        <f t="shared" ref="Q5:Q68" si="1">M5-15.5556</f>
        <v>9.9443999999999999</v>
      </c>
      <c r="R5" s="45">
        <f t="shared" ref="R5:R68" si="2">P5/Q5</f>
        <v>1.1966533928643279E-3</v>
      </c>
      <c r="S5" s="45">
        <f t="shared" ref="S5:S68" si="3">R5*(20-15.5556)</f>
        <v>5.3184063392462183E-3</v>
      </c>
      <c r="T5">
        <f>O5+S5</f>
        <v>0.99341840633924616</v>
      </c>
    </row>
    <row r="6" spans="4:20" hidden="1" x14ac:dyDescent="0.25">
      <c r="D6" s="37">
        <v>25</v>
      </c>
      <c r="E6" s="37">
        <v>0.76200000000000001</v>
      </c>
      <c r="F6" s="37">
        <v>0.76580000000000004</v>
      </c>
      <c r="G6" s="37">
        <v>25</v>
      </c>
      <c r="H6" s="37">
        <v>0.76200000000000001</v>
      </c>
      <c r="I6" s="37">
        <v>0.99490000000000001</v>
      </c>
      <c r="L6" s="37">
        <v>55</v>
      </c>
      <c r="M6" s="51">
        <v>26</v>
      </c>
      <c r="N6" s="63">
        <v>0.99281911837922721</v>
      </c>
      <c r="O6" s="51">
        <v>0.98750000000000004</v>
      </c>
      <c r="P6">
        <f t="shared" si="0"/>
        <v>1.2499999999999956E-2</v>
      </c>
      <c r="Q6">
        <f t="shared" si="1"/>
        <v>10.4444</v>
      </c>
      <c r="R6" s="45">
        <f t="shared" si="2"/>
        <v>1.1968136034621382E-3</v>
      </c>
      <c r="S6" s="45">
        <f t="shared" si="3"/>
        <v>5.3191183792271274E-3</v>
      </c>
      <c r="T6">
        <f t="shared" ref="T6:T69" si="4">O6+S6</f>
        <v>0.99281911837922721</v>
      </c>
    </row>
    <row r="7" spans="4:20" hidden="1" x14ac:dyDescent="0.25">
      <c r="D7" s="37">
        <v>25</v>
      </c>
      <c r="E7" s="37">
        <v>0.76300000000000001</v>
      </c>
      <c r="F7" s="37">
        <v>0.76680000000000004</v>
      </c>
      <c r="G7" s="37">
        <v>25</v>
      </c>
      <c r="H7" s="37">
        <v>0.76300000000000001</v>
      </c>
      <c r="I7" s="37">
        <v>0.99490000000000001</v>
      </c>
      <c r="L7" s="37">
        <v>55</v>
      </c>
      <c r="M7" s="51">
        <v>26.5</v>
      </c>
      <c r="N7" s="63">
        <v>0.99216037425532688</v>
      </c>
      <c r="O7" s="51">
        <v>0.98680000000000001</v>
      </c>
      <c r="P7">
        <f t="shared" si="0"/>
        <v>1.319999999999999E-2</v>
      </c>
      <c r="Q7">
        <f t="shared" si="1"/>
        <v>10.9444</v>
      </c>
      <c r="R7" s="45">
        <f t="shared" si="2"/>
        <v>1.2060962684112414E-3</v>
      </c>
      <c r="S7" s="45">
        <f t="shared" si="3"/>
        <v>5.3603742553269213E-3</v>
      </c>
      <c r="T7">
        <f t="shared" si="4"/>
        <v>0.99216037425532688</v>
      </c>
    </row>
    <row r="8" spans="4:20" hidden="1" x14ac:dyDescent="0.25">
      <c r="D8" s="37">
        <v>25</v>
      </c>
      <c r="E8" s="37">
        <v>0.76400000000000001</v>
      </c>
      <c r="F8" s="37">
        <v>0.76780000000000004</v>
      </c>
      <c r="G8" s="37">
        <v>25</v>
      </c>
      <c r="H8" s="37">
        <v>0.76400000000000001</v>
      </c>
      <c r="I8" s="37">
        <v>0.99490000000000001</v>
      </c>
      <c r="L8" s="37">
        <v>55</v>
      </c>
      <c r="M8" s="51">
        <v>27</v>
      </c>
      <c r="N8" s="63">
        <v>0.99155919052112818</v>
      </c>
      <c r="O8" s="51">
        <v>0.98619999999999997</v>
      </c>
      <c r="P8">
        <f t="shared" si="0"/>
        <v>1.3800000000000034E-2</v>
      </c>
      <c r="Q8">
        <f t="shared" si="1"/>
        <v>11.4444</v>
      </c>
      <c r="R8" s="45">
        <f t="shared" si="2"/>
        <v>1.2058299255531119E-3</v>
      </c>
      <c r="S8" s="45">
        <f t="shared" si="3"/>
        <v>5.3591905211282506E-3</v>
      </c>
      <c r="T8">
        <f t="shared" si="4"/>
        <v>0.99155919052112818</v>
      </c>
    </row>
    <row r="9" spans="4:20" hidden="1" x14ac:dyDescent="0.25">
      <c r="D9" s="37">
        <v>25</v>
      </c>
      <c r="E9" s="37">
        <v>0.76500000000000001</v>
      </c>
      <c r="F9" s="37">
        <v>0.76880000000000004</v>
      </c>
      <c r="G9" s="37">
        <v>25</v>
      </c>
      <c r="H9" s="37">
        <v>0.76500000000000001</v>
      </c>
      <c r="I9" s="37">
        <v>0.99490000000000001</v>
      </c>
      <c r="L9" s="37">
        <v>55</v>
      </c>
      <c r="M9" s="51">
        <v>27.5</v>
      </c>
      <c r="N9" s="63">
        <v>0.99108368775325673</v>
      </c>
      <c r="O9" s="51">
        <v>0.98580000000000001</v>
      </c>
      <c r="P9">
        <f t="shared" si="0"/>
        <v>1.419999999999999E-2</v>
      </c>
      <c r="Q9">
        <f t="shared" si="1"/>
        <v>11.9444</v>
      </c>
      <c r="R9" s="45">
        <f t="shared" si="2"/>
        <v>1.1888416328990983E-3</v>
      </c>
      <c r="S9" s="45">
        <f t="shared" si="3"/>
        <v>5.2836877532567526E-3</v>
      </c>
      <c r="T9">
        <f t="shared" si="4"/>
        <v>0.99108368775325673</v>
      </c>
    </row>
    <row r="10" spans="4:20" hidden="1" x14ac:dyDescent="0.25">
      <c r="D10" s="37">
        <v>25</v>
      </c>
      <c r="E10" s="37">
        <v>0.76600000000000001</v>
      </c>
      <c r="F10" s="37">
        <v>0.76970000000000005</v>
      </c>
      <c r="G10" s="37">
        <v>25</v>
      </c>
      <c r="H10" s="37">
        <v>0.76600000000000001</v>
      </c>
      <c r="I10" s="37">
        <v>0.995</v>
      </c>
      <c r="L10" s="37">
        <v>55</v>
      </c>
      <c r="M10" s="51">
        <v>28</v>
      </c>
      <c r="N10" s="63">
        <v>0.99048568030600104</v>
      </c>
      <c r="O10" s="51">
        <v>0.98519999999999996</v>
      </c>
      <c r="P10">
        <f t="shared" si="0"/>
        <v>1.4800000000000035E-2</v>
      </c>
      <c r="Q10">
        <f t="shared" si="1"/>
        <v>12.4444</v>
      </c>
      <c r="R10" s="45">
        <f t="shared" si="2"/>
        <v>1.1892899617498662E-3</v>
      </c>
      <c r="S10" s="45">
        <f t="shared" si="3"/>
        <v>5.2856803060011056E-3</v>
      </c>
      <c r="T10">
        <f t="shared" si="4"/>
        <v>0.99048568030600104</v>
      </c>
    </row>
    <row r="11" spans="4:20" hidden="1" x14ac:dyDescent="0.25">
      <c r="D11" s="37">
        <v>25</v>
      </c>
      <c r="E11" s="37">
        <v>0.76700000000000002</v>
      </c>
      <c r="F11" s="37">
        <v>0.77070000000000005</v>
      </c>
      <c r="G11" s="37">
        <v>25</v>
      </c>
      <c r="H11" s="37">
        <v>0.76700000000000002</v>
      </c>
      <c r="I11" s="37">
        <v>0.995</v>
      </c>
      <c r="L11" s="37">
        <v>55</v>
      </c>
      <c r="M11" s="51">
        <v>28.5</v>
      </c>
      <c r="N11" s="63">
        <v>0.98982185346559137</v>
      </c>
      <c r="O11" s="51">
        <v>0.98450000000000004</v>
      </c>
      <c r="P11">
        <f t="shared" si="0"/>
        <v>1.5499999999999958E-2</v>
      </c>
      <c r="Q11">
        <f t="shared" si="1"/>
        <v>12.9444</v>
      </c>
      <c r="R11" s="45">
        <f t="shared" si="2"/>
        <v>1.1974290040480794E-3</v>
      </c>
      <c r="S11" s="45">
        <f t="shared" si="3"/>
        <v>5.3218534655912839E-3</v>
      </c>
      <c r="T11">
        <f t="shared" si="4"/>
        <v>0.98982185346559137</v>
      </c>
    </row>
    <row r="12" spans="4:20" hidden="1" x14ac:dyDescent="0.25">
      <c r="D12" s="37">
        <v>25</v>
      </c>
      <c r="E12" s="37">
        <v>0.76800000000000002</v>
      </c>
      <c r="F12" s="37">
        <v>0.77170000000000005</v>
      </c>
      <c r="G12" s="37">
        <v>25</v>
      </c>
      <c r="H12" s="37">
        <v>0.76800000000000002</v>
      </c>
      <c r="I12" s="37">
        <v>0.995</v>
      </c>
      <c r="L12" s="37">
        <v>55</v>
      </c>
      <c r="M12" s="51">
        <v>29</v>
      </c>
      <c r="N12" s="63">
        <v>0.98915533605069772</v>
      </c>
      <c r="O12" s="51">
        <v>0.98380000000000001</v>
      </c>
      <c r="P12">
        <f t="shared" si="0"/>
        <v>1.6199999999999992E-2</v>
      </c>
      <c r="Q12">
        <f t="shared" si="1"/>
        <v>13.4444</v>
      </c>
      <c r="R12" s="45">
        <f t="shared" si="2"/>
        <v>1.2049626610335896E-3</v>
      </c>
      <c r="S12" s="45">
        <f t="shared" si="3"/>
        <v>5.3553360506976852E-3</v>
      </c>
      <c r="T12">
        <f t="shared" si="4"/>
        <v>0.98915533605069772</v>
      </c>
    </row>
    <row r="13" spans="4:20" hidden="1" x14ac:dyDescent="0.25">
      <c r="D13" s="37">
        <v>25</v>
      </c>
      <c r="E13" s="37">
        <v>0.76900000000000002</v>
      </c>
      <c r="F13" s="37">
        <v>0.77270000000000005</v>
      </c>
      <c r="G13" s="37">
        <v>25</v>
      </c>
      <c r="H13" s="37">
        <v>0.76900000000000002</v>
      </c>
      <c r="I13" s="37">
        <v>0.995</v>
      </c>
      <c r="L13" s="37">
        <v>55</v>
      </c>
      <c r="M13" s="51">
        <v>29.5</v>
      </c>
      <c r="N13" s="63">
        <v>0.98855454519376951</v>
      </c>
      <c r="O13" s="51">
        <v>0.98319999999999996</v>
      </c>
      <c r="P13">
        <f t="shared" si="0"/>
        <v>1.6800000000000037E-2</v>
      </c>
      <c r="Q13">
        <f t="shared" si="1"/>
        <v>13.9444</v>
      </c>
      <c r="R13" s="45">
        <f t="shared" si="2"/>
        <v>1.2047847164453141E-3</v>
      </c>
      <c r="S13" s="45">
        <f t="shared" si="3"/>
        <v>5.3545451937695538E-3</v>
      </c>
      <c r="T13">
        <f t="shared" si="4"/>
        <v>0.98855454519376951</v>
      </c>
    </row>
    <row r="14" spans="4:20" hidden="1" x14ac:dyDescent="0.25">
      <c r="D14" s="37">
        <v>25</v>
      </c>
      <c r="E14" s="37">
        <v>0.77</v>
      </c>
      <c r="F14" s="37">
        <v>0.77370000000000005</v>
      </c>
      <c r="G14" s="37">
        <v>25</v>
      </c>
      <c r="H14" s="37">
        <v>0.77</v>
      </c>
      <c r="I14" s="37">
        <v>0.995</v>
      </c>
      <c r="L14" s="37">
        <v>55</v>
      </c>
      <c r="M14" s="51">
        <v>30</v>
      </c>
      <c r="N14" s="63">
        <v>0.98809227105314168</v>
      </c>
      <c r="O14" s="51">
        <v>0.98280000000000001</v>
      </c>
      <c r="P14">
        <f t="shared" si="0"/>
        <v>1.7199999999999993E-2</v>
      </c>
      <c r="Q14">
        <f t="shared" si="1"/>
        <v>14.4444</v>
      </c>
      <c r="R14" s="45">
        <f t="shared" si="2"/>
        <v>1.1907728946858294E-3</v>
      </c>
      <c r="S14" s="45">
        <f t="shared" si="3"/>
        <v>5.2922710531417005E-3</v>
      </c>
      <c r="T14">
        <f t="shared" si="4"/>
        <v>0.98809227105314168</v>
      </c>
    </row>
    <row r="15" spans="4:20" hidden="1" x14ac:dyDescent="0.25">
      <c r="D15" s="37">
        <v>25</v>
      </c>
      <c r="E15" s="37">
        <v>0.77100000000000002</v>
      </c>
      <c r="F15" s="37">
        <v>0.77470000000000006</v>
      </c>
      <c r="G15" s="37">
        <v>25</v>
      </c>
      <c r="H15" s="37">
        <v>0.77100000000000002</v>
      </c>
      <c r="I15" s="37">
        <v>0.995</v>
      </c>
      <c r="L15" s="37">
        <v>55</v>
      </c>
      <c r="M15" s="51">
        <v>30.5</v>
      </c>
      <c r="N15" s="63">
        <v>0.9874936431037713</v>
      </c>
      <c r="O15" s="51">
        <v>0.98219999999999996</v>
      </c>
      <c r="P15">
        <f t="shared" si="0"/>
        <v>1.7800000000000038E-2</v>
      </c>
      <c r="Q15">
        <f t="shared" si="1"/>
        <v>14.9444</v>
      </c>
      <c r="R15" s="45">
        <f t="shared" si="2"/>
        <v>1.1910816091646394E-3</v>
      </c>
      <c r="S15" s="45">
        <f t="shared" si="3"/>
        <v>5.2936431037713229E-3</v>
      </c>
      <c r="T15">
        <f t="shared" si="4"/>
        <v>0.9874936431037713</v>
      </c>
    </row>
    <row r="16" spans="4:20" hidden="1" x14ac:dyDescent="0.25">
      <c r="D16" s="37">
        <v>25</v>
      </c>
      <c r="E16" s="37">
        <v>0.77200000000000002</v>
      </c>
      <c r="F16" s="37">
        <v>0.77569999999999995</v>
      </c>
      <c r="G16" s="37">
        <v>25</v>
      </c>
      <c r="H16" s="37">
        <v>0.77200000000000002</v>
      </c>
      <c r="I16" s="37">
        <v>0.99509999999999998</v>
      </c>
      <c r="L16" s="37">
        <v>55</v>
      </c>
      <c r="M16" s="51">
        <v>31</v>
      </c>
      <c r="N16" s="63">
        <v>0.98682370308979306</v>
      </c>
      <c r="O16" s="51">
        <v>0.98150000000000004</v>
      </c>
      <c r="P16">
        <f t="shared" si="0"/>
        <v>1.8499999999999961E-2</v>
      </c>
      <c r="Q16">
        <f t="shared" si="1"/>
        <v>15.4444</v>
      </c>
      <c r="R16" s="45">
        <f t="shared" si="2"/>
        <v>1.1978451736551735E-3</v>
      </c>
      <c r="S16" s="45">
        <f t="shared" si="3"/>
        <v>5.3237030897930531E-3</v>
      </c>
      <c r="T16">
        <f t="shared" si="4"/>
        <v>0.98682370308979306</v>
      </c>
    </row>
    <row r="17" spans="4:20" hidden="1" x14ac:dyDescent="0.25">
      <c r="D17" s="37">
        <v>25</v>
      </c>
      <c r="E17" s="37">
        <v>0.77300000000000002</v>
      </c>
      <c r="F17" s="37">
        <v>0.77669999999999995</v>
      </c>
      <c r="G17" s="37">
        <v>25</v>
      </c>
      <c r="H17" s="37">
        <v>0.77300000000000002</v>
      </c>
      <c r="I17" s="37">
        <v>0.99509999999999998</v>
      </c>
      <c r="L17" s="37">
        <v>55</v>
      </c>
      <c r="M17" s="51">
        <v>31.5</v>
      </c>
      <c r="N17" s="63">
        <v>0.98622400341185623</v>
      </c>
      <c r="O17" s="51">
        <v>0.98089999999999999</v>
      </c>
      <c r="P17">
        <f t="shared" si="0"/>
        <v>1.9100000000000006E-2</v>
      </c>
      <c r="Q17">
        <f t="shared" si="1"/>
        <v>15.9444</v>
      </c>
      <c r="R17" s="45">
        <f t="shared" si="2"/>
        <v>1.1979127467951134E-3</v>
      </c>
      <c r="S17" s="45">
        <f t="shared" si="3"/>
        <v>5.3240034118562018E-3</v>
      </c>
      <c r="T17">
        <f t="shared" si="4"/>
        <v>0.98622400341185623</v>
      </c>
    </row>
    <row r="18" spans="4:20" hidden="1" x14ac:dyDescent="0.25">
      <c r="D18" s="37">
        <v>25</v>
      </c>
      <c r="E18" s="37">
        <v>0.77400000000000002</v>
      </c>
      <c r="F18" s="37">
        <v>0.77769999999999995</v>
      </c>
      <c r="G18" s="37">
        <v>25</v>
      </c>
      <c r="H18" s="37">
        <v>0.77400000000000002</v>
      </c>
      <c r="I18" s="37">
        <v>0.99509999999999998</v>
      </c>
      <c r="L18" s="37">
        <v>55</v>
      </c>
      <c r="M18" s="51">
        <v>32</v>
      </c>
      <c r="N18" s="63">
        <v>0.98555131230084403</v>
      </c>
      <c r="O18" s="51">
        <v>0.98019999999999996</v>
      </c>
      <c r="P18">
        <f t="shared" si="0"/>
        <v>1.980000000000004E-2</v>
      </c>
      <c r="Q18">
        <f t="shared" si="1"/>
        <v>16.444400000000002</v>
      </c>
      <c r="R18" s="45">
        <f t="shared" si="2"/>
        <v>1.2040573082629975E-3</v>
      </c>
      <c r="S18" s="45">
        <f t="shared" si="3"/>
        <v>5.3513123008440662E-3</v>
      </c>
      <c r="T18">
        <f t="shared" si="4"/>
        <v>0.98555131230084403</v>
      </c>
    </row>
    <row r="19" spans="4:20" hidden="1" x14ac:dyDescent="0.25">
      <c r="D19" s="37">
        <v>25</v>
      </c>
      <c r="E19" s="37">
        <v>0.77500000000000002</v>
      </c>
      <c r="F19" s="37">
        <v>0.77869999999999995</v>
      </c>
      <c r="G19" s="37">
        <v>25</v>
      </c>
      <c r="H19" s="37">
        <v>0.77500000000000002</v>
      </c>
      <c r="I19" s="37">
        <v>0.99509999999999998</v>
      </c>
      <c r="L19" s="37">
        <v>55</v>
      </c>
      <c r="M19" s="51">
        <v>32.5</v>
      </c>
      <c r="N19" s="63">
        <v>0.98517209225466817</v>
      </c>
      <c r="O19" s="51">
        <v>0.97989999999999999</v>
      </c>
      <c r="P19">
        <f t="shared" si="0"/>
        <v>2.0100000000000007E-2</v>
      </c>
      <c r="Q19">
        <f t="shared" si="1"/>
        <v>16.944400000000002</v>
      </c>
      <c r="R19" s="45">
        <f t="shared" si="2"/>
        <v>1.1862326196265436E-3</v>
      </c>
      <c r="S19" s="45">
        <f t="shared" si="3"/>
        <v>5.2720922546682101E-3</v>
      </c>
      <c r="T19">
        <f t="shared" si="4"/>
        <v>0.98517209225466817</v>
      </c>
    </row>
    <row r="20" spans="4:20" hidden="1" x14ac:dyDescent="0.25">
      <c r="D20" s="37">
        <v>25</v>
      </c>
      <c r="E20" s="37">
        <v>0.77600000000000002</v>
      </c>
      <c r="F20" s="37">
        <v>0.77969999999999995</v>
      </c>
      <c r="G20" s="37">
        <v>25</v>
      </c>
      <c r="H20" s="37">
        <v>0.77600000000000002</v>
      </c>
      <c r="I20" s="37">
        <v>0.99509999999999998</v>
      </c>
      <c r="L20" s="37">
        <v>55</v>
      </c>
      <c r="M20" s="51">
        <v>33</v>
      </c>
      <c r="N20" s="63">
        <v>0.98449932356515557</v>
      </c>
      <c r="O20" s="51">
        <v>0.97919999999999996</v>
      </c>
      <c r="P20">
        <f t="shared" si="0"/>
        <v>2.0800000000000041E-2</v>
      </c>
      <c r="Q20">
        <f t="shared" si="1"/>
        <v>17.444400000000002</v>
      </c>
      <c r="R20" s="45">
        <f t="shared" si="2"/>
        <v>1.1923597257572653E-3</v>
      </c>
      <c r="S20" s="45">
        <f t="shared" si="3"/>
        <v>5.2993235651555897E-3</v>
      </c>
      <c r="T20">
        <f t="shared" si="4"/>
        <v>0.98449932356515557</v>
      </c>
    </row>
    <row r="21" spans="4:20" x14ac:dyDescent="0.25">
      <c r="D21" s="37">
        <v>25</v>
      </c>
      <c r="E21" s="37">
        <v>0.77700000000000002</v>
      </c>
      <c r="F21" s="37">
        <v>0.78069999999999995</v>
      </c>
      <c r="G21" s="37">
        <v>25</v>
      </c>
      <c r="H21" s="37">
        <v>0.77700000000000002</v>
      </c>
      <c r="I21" s="37">
        <v>0.99509999999999998</v>
      </c>
      <c r="L21" s="37">
        <v>55</v>
      </c>
      <c r="M21" s="51">
        <v>33.5</v>
      </c>
      <c r="N21" s="63">
        <v>0.98382503733755378</v>
      </c>
      <c r="O21" s="51">
        <v>0.97850000000000004</v>
      </c>
      <c r="P21">
        <f t="shared" si="0"/>
        <v>2.1499999999999964E-2</v>
      </c>
      <c r="Q21">
        <f t="shared" si="1"/>
        <v>17.944400000000002</v>
      </c>
      <c r="R21" s="45">
        <f t="shared" si="2"/>
        <v>1.1981453824034217E-3</v>
      </c>
      <c r="S21" s="45">
        <f t="shared" si="3"/>
        <v>5.3250373375537674E-3</v>
      </c>
      <c r="T21">
        <f t="shared" si="4"/>
        <v>0.98382503733755378</v>
      </c>
    </row>
    <row r="22" spans="4:20" hidden="1" x14ac:dyDescent="0.25">
      <c r="D22" s="37">
        <v>25</v>
      </c>
      <c r="E22" s="37">
        <v>0.77800000000000002</v>
      </c>
      <c r="F22" s="37">
        <v>0.78159999999999996</v>
      </c>
      <c r="G22" s="37">
        <v>25</v>
      </c>
      <c r="H22" s="37">
        <v>0.77800000000000002</v>
      </c>
      <c r="I22" s="37">
        <v>0.99509999999999998</v>
      </c>
      <c r="L22" s="37">
        <v>55</v>
      </c>
      <c r="M22" s="51">
        <v>34</v>
      </c>
      <c r="N22" s="63">
        <v>0.98322526078376093</v>
      </c>
      <c r="O22" s="51">
        <v>0.97789999999999999</v>
      </c>
      <c r="P22">
        <f t="shared" si="0"/>
        <v>2.2100000000000009E-2</v>
      </c>
      <c r="Q22">
        <f t="shared" si="1"/>
        <v>18.444400000000002</v>
      </c>
      <c r="R22" s="45">
        <f t="shared" si="2"/>
        <v>1.1981956583027914E-3</v>
      </c>
      <c r="S22" s="45">
        <f t="shared" si="3"/>
        <v>5.325260783760926E-3</v>
      </c>
      <c r="T22">
        <f t="shared" si="4"/>
        <v>0.98322526078376093</v>
      </c>
    </row>
    <row r="23" spans="4:20" hidden="1" x14ac:dyDescent="0.25">
      <c r="D23" s="37">
        <v>25</v>
      </c>
      <c r="E23" s="37">
        <v>0.77900000000000003</v>
      </c>
      <c r="F23" s="37">
        <v>0.78259999999999996</v>
      </c>
      <c r="G23" s="37">
        <v>25</v>
      </c>
      <c r="H23" s="37">
        <v>0.77900000000000003</v>
      </c>
      <c r="I23" s="37">
        <v>0.99509999999999998</v>
      </c>
      <c r="L23" s="37">
        <v>55</v>
      </c>
      <c r="M23" s="51">
        <v>34.5</v>
      </c>
      <c r="N23" s="63">
        <v>0.98254893266611765</v>
      </c>
      <c r="O23" s="51">
        <v>0.97719999999999996</v>
      </c>
      <c r="P23">
        <f t="shared" si="0"/>
        <v>2.2800000000000042E-2</v>
      </c>
      <c r="Q23">
        <f t="shared" si="1"/>
        <v>18.944400000000002</v>
      </c>
      <c r="R23" s="45">
        <f t="shared" si="2"/>
        <v>1.2035218850953338E-3</v>
      </c>
      <c r="S23" s="45">
        <f t="shared" si="3"/>
        <v>5.3489326661177016E-3</v>
      </c>
      <c r="T23">
        <f t="shared" si="4"/>
        <v>0.98254893266611765</v>
      </c>
    </row>
    <row r="24" spans="4:20" hidden="1" x14ac:dyDescent="0.25">
      <c r="D24" s="37">
        <v>25</v>
      </c>
      <c r="E24" s="37">
        <v>0.78</v>
      </c>
      <c r="F24" s="37">
        <v>0.78359999999999996</v>
      </c>
      <c r="G24" s="37">
        <v>25</v>
      </c>
      <c r="H24" s="37">
        <v>0.78</v>
      </c>
      <c r="I24" s="37">
        <v>0.99519999999999997</v>
      </c>
      <c r="L24" s="37">
        <v>55</v>
      </c>
      <c r="M24" s="51">
        <v>35</v>
      </c>
      <c r="N24" s="63">
        <v>0.98217995926847834</v>
      </c>
      <c r="O24" s="51">
        <v>0.97689999999999999</v>
      </c>
      <c r="P24">
        <f t="shared" si="0"/>
        <v>2.3100000000000009E-2</v>
      </c>
      <c r="Q24">
        <f t="shared" si="1"/>
        <v>19.444400000000002</v>
      </c>
      <c r="R24" s="45">
        <f t="shared" si="2"/>
        <v>1.1880027154347785E-3</v>
      </c>
      <c r="S24" s="45">
        <f t="shared" si="3"/>
        <v>5.2799592684783297E-3</v>
      </c>
      <c r="T24">
        <f t="shared" si="4"/>
        <v>0.98217995926847834</v>
      </c>
    </row>
    <row r="25" spans="4:20" hidden="1" x14ac:dyDescent="0.25">
      <c r="D25" s="37">
        <v>25</v>
      </c>
      <c r="E25" s="37">
        <v>0.78100000000000003</v>
      </c>
      <c r="F25" s="37">
        <v>0.78459999999999996</v>
      </c>
      <c r="G25" s="37">
        <v>25</v>
      </c>
      <c r="H25" s="37">
        <v>0.78100000000000003</v>
      </c>
      <c r="I25" s="37">
        <v>0.99519999999999997</v>
      </c>
      <c r="L25" s="37">
        <v>55</v>
      </c>
      <c r="M25" s="51">
        <v>35.5</v>
      </c>
      <c r="N25" s="63">
        <v>0.98150357995226722</v>
      </c>
      <c r="O25" s="51">
        <v>0.97619999999999996</v>
      </c>
      <c r="P25">
        <f t="shared" si="0"/>
        <v>2.3800000000000043E-2</v>
      </c>
      <c r="Q25">
        <f t="shared" si="1"/>
        <v>19.944400000000002</v>
      </c>
      <c r="R25" s="45">
        <f t="shared" si="2"/>
        <v>1.1933174224343695E-3</v>
      </c>
      <c r="S25" s="45">
        <f t="shared" si="3"/>
        <v>5.303579952267312E-3</v>
      </c>
      <c r="T25">
        <f t="shared" si="4"/>
        <v>0.98150357995226722</v>
      </c>
    </row>
    <row r="26" spans="4:20" hidden="1" x14ac:dyDescent="0.25">
      <c r="D26" s="37">
        <v>25</v>
      </c>
      <c r="E26" s="37">
        <v>0.78200000000000003</v>
      </c>
      <c r="F26" s="37">
        <v>0.78559999999999997</v>
      </c>
      <c r="G26" s="37">
        <v>25</v>
      </c>
      <c r="H26" s="37">
        <v>0.78200000000000003</v>
      </c>
      <c r="I26" s="37">
        <v>0.99519999999999997</v>
      </c>
      <c r="L26" s="37">
        <v>55</v>
      </c>
      <c r="M26" s="51">
        <v>36</v>
      </c>
      <c r="N26" s="63">
        <v>0.98082604527401152</v>
      </c>
      <c r="O26" s="51">
        <v>0.97550000000000003</v>
      </c>
      <c r="P26">
        <f t="shared" si="0"/>
        <v>2.4499999999999966E-2</v>
      </c>
      <c r="Q26">
        <f t="shared" si="1"/>
        <v>20.444400000000002</v>
      </c>
      <c r="R26" s="45">
        <f t="shared" si="2"/>
        <v>1.1983721703742816E-3</v>
      </c>
      <c r="S26" s="45">
        <f t="shared" si="3"/>
        <v>5.3260452740114574E-3</v>
      </c>
      <c r="T26">
        <f t="shared" si="4"/>
        <v>0.98082604527401152</v>
      </c>
    </row>
    <row r="27" spans="4:20" hidden="1" x14ac:dyDescent="0.25">
      <c r="D27" s="37">
        <v>25</v>
      </c>
      <c r="E27" s="37">
        <v>0.78300000000000003</v>
      </c>
      <c r="F27" s="37">
        <v>0.78659999999999997</v>
      </c>
      <c r="G27" s="37">
        <v>25</v>
      </c>
      <c r="H27" s="37">
        <v>0.78300000000000003</v>
      </c>
      <c r="I27" s="37">
        <v>0.99519999999999997</v>
      </c>
      <c r="L27" s="37">
        <v>55</v>
      </c>
      <c r="M27" s="51">
        <v>36.5</v>
      </c>
      <c r="N27" s="63">
        <v>0.98022621798666942</v>
      </c>
      <c r="O27" s="51">
        <v>0.97489999999999999</v>
      </c>
      <c r="P27">
        <f t="shared" si="0"/>
        <v>2.5100000000000011E-2</v>
      </c>
      <c r="Q27">
        <f t="shared" si="1"/>
        <v>20.944400000000002</v>
      </c>
      <c r="R27" s="45">
        <f t="shared" si="2"/>
        <v>1.1984110311109419E-3</v>
      </c>
      <c r="S27" s="45">
        <f t="shared" si="3"/>
        <v>5.3262179866694695E-3</v>
      </c>
      <c r="T27">
        <f t="shared" si="4"/>
        <v>0.98022621798666942</v>
      </c>
    </row>
    <row r="28" spans="4:20" hidden="1" x14ac:dyDescent="0.25">
      <c r="D28" s="37">
        <v>25</v>
      </c>
      <c r="E28" s="37">
        <v>0.78400000000000003</v>
      </c>
      <c r="F28" s="37">
        <v>0.78759999999999997</v>
      </c>
      <c r="G28" s="37">
        <v>25</v>
      </c>
      <c r="H28" s="37">
        <v>0.78400000000000003</v>
      </c>
      <c r="I28" s="37">
        <v>0.99519999999999997</v>
      </c>
      <c r="L28" s="37">
        <v>55</v>
      </c>
      <c r="M28" s="51">
        <v>37</v>
      </c>
      <c r="N28" s="63">
        <v>0.9795471078696536</v>
      </c>
      <c r="O28" s="51">
        <v>0.97419999999999995</v>
      </c>
      <c r="P28">
        <f t="shared" si="0"/>
        <v>2.5800000000000045E-2</v>
      </c>
      <c r="Q28">
        <f t="shared" si="1"/>
        <v>21.444400000000002</v>
      </c>
      <c r="R28" s="45">
        <f t="shared" si="2"/>
        <v>1.2031113017850834E-3</v>
      </c>
      <c r="S28" s="45">
        <f t="shared" si="3"/>
        <v>5.3471078696536245E-3</v>
      </c>
      <c r="T28">
        <f t="shared" si="4"/>
        <v>0.9795471078696536</v>
      </c>
    </row>
    <row r="29" spans="4:20" hidden="1" x14ac:dyDescent="0.25">
      <c r="D29" s="37">
        <v>25</v>
      </c>
      <c r="E29" s="37">
        <v>0.78500000000000003</v>
      </c>
      <c r="F29" s="37">
        <v>0.78859999999999997</v>
      </c>
      <c r="G29" s="37">
        <v>25</v>
      </c>
      <c r="H29" s="37">
        <v>0.78500000000000003</v>
      </c>
      <c r="I29" s="37">
        <v>0.99519999999999997</v>
      </c>
      <c r="L29" s="37">
        <v>55</v>
      </c>
      <c r="M29" s="51">
        <v>37.5</v>
      </c>
      <c r="N29" s="63">
        <v>0.97918603379449887</v>
      </c>
      <c r="O29" s="51">
        <v>0.97389999999999999</v>
      </c>
      <c r="P29">
        <f t="shared" si="0"/>
        <v>2.6100000000000012E-2</v>
      </c>
      <c r="Q29">
        <f t="shared" si="1"/>
        <v>21.944400000000002</v>
      </c>
      <c r="R29" s="45">
        <f t="shared" si="2"/>
        <v>1.1893694974572104E-3</v>
      </c>
      <c r="S29" s="45">
        <f t="shared" si="3"/>
        <v>5.286033794498826E-3</v>
      </c>
      <c r="T29">
        <f t="shared" si="4"/>
        <v>0.97918603379449887</v>
      </c>
    </row>
    <row r="30" spans="4:20" hidden="1" x14ac:dyDescent="0.25">
      <c r="D30" s="37">
        <v>25</v>
      </c>
      <c r="E30" s="37">
        <v>0.78600000000000003</v>
      </c>
      <c r="F30" s="37">
        <v>0.78959999999999997</v>
      </c>
      <c r="G30" s="37">
        <v>25</v>
      </c>
      <c r="H30" s="37">
        <v>0.78600000000000003</v>
      </c>
      <c r="I30" s="37">
        <v>0.99529999999999996</v>
      </c>
      <c r="L30" s="37">
        <v>55</v>
      </c>
      <c r="M30" s="51">
        <v>38</v>
      </c>
      <c r="N30" s="63">
        <v>0.97850688813245168</v>
      </c>
      <c r="O30" s="51">
        <v>0.97319999999999995</v>
      </c>
      <c r="P30">
        <f t="shared" si="0"/>
        <v>2.6800000000000046E-2</v>
      </c>
      <c r="Q30">
        <f t="shared" si="1"/>
        <v>22.444400000000002</v>
      </c>
      <c r="R30" s="45">
        <f t="shared" si="2"/>
        <v>1.1940617704193494E-3</v>
      </c>
      <c r="S30" s="45">
        <f t="shared" si="3"/>
        <v>5.3068881324517562E-3</v>
      </c>
      <c r="T30">
        <f t="shared" si="4"/>
        <v>0.97850688813245168</v>
      </c>
    </row>
    <row r="31" spans="4:20" hidden="1" x14ac:dyDescent="0.25">
      <c r="D31" s="37">
        <v>25</v>
      </c>
      <c r="E31" s="37">
        <v>0.78700000000000003</v>
      </c>
      <c r="F31" s="37">
        <v>0.79059999999999997</v>
      </c>
      <c r="G31" s="37">
        <v>25</v>
      </c>
      <c r="H31" s="37">
        <v>0.78700000000000003</v>
      </c>
      <c r="I31" s="37">
        <v>0.99529999999999996</v>
      </c>
      <c r="L31" s="37">
        <v>55</v>
      </c>
      <c r="M31" s="51">
        <v>38.5</v>
      </c>
      <c r="N31" s="63">
        <v>0.9778268335628737</v>
      </c>
      <c r="O31" s="51">
        <v>0.97250000000000003</v>
      </c>
      <c r="P31">
        <f t="shared" si="0"/>
        <v>2.7499999999999969E-2</v>
      </c>
      <c r="Q31">
        <f t="shared" si="1"/>
        <v>22.944400000000002</v>
      </c>
      <c r="R31" s="45">
        <f t="shared" si="2"/>
        <v>1.1985495371419591E-3</v>
      </c>
      <c r="S31" s="45">
        <f t="shared" si="3"/>
        <v>5.3268335628737229E-3</v>
      </c>
      <c r="T31">
        <f t="shared" si="4"/>
        <v>0.9778268335628737</v>
      </c>
    </row>
    <row r="32" spans="4:20" hidden="1" x14ac:dyDescent="0.25">
      <c r="D32" s="37">
        <v>25</v>
      </c>
      <c r="E32" s="37">
        <v>0.78800000000000003</v>
      </c>
      <c r="F32" s="37">
        <v>0.79159999999999997</v>
      </c>
      <c r="G32" s="37">
        <v>25</v>
      </c>
      <c r="H32" s="37">
        <v>0.78800000000000003</v>
      </c>
      <c r="I32" s="37">
        <v>0.99529999999999996</v>
      </c>
      <c r="L32" s="37">
        <v>55</v>
      </c>
      <c r="M32" s="51">
        <v>39</v>
      </c>
      <c r="N32" s="63">
        <v>0.97722697104639056</v>
      </c>
      <c r="O32" s="51">
        <v>0.97189999999999999</v>
      </c>
      <c r="P32">
        <f t="shared" si="0"/>
        <v>2.8100000000000014E-2</v>
      </c>
      <c r="Q32">
        <f t="shared" si="1"/>
        <v>23.444400000000002</v>
      </c>
      <c r="R32" s="45">
        <f t="shared" si="2"/>
        <v>1.1985804712425999E-3</v>
      </c>
      <c r="S32" s="45">
        <f t="shared" si="3"/>
        <v>5.3269710463906108E-3</v>
      </c>
      <c r="T32">
        <f t="shared" si="4"/>
        <v>0.97722697104639056</v>
      </c>
    </row>
    <row r="33" spans="4:20" hidden="1" x14ac:dyDescent="0.25">
      <c r="D33" s="37">
        <v>25</v>
      </c>
      <c r="E33" s="37">
        <v>0.78900000000000003</v>
      </c>
      <c r="F33" s="37">
        <v>0.79259999999999997</v>
      </c>
      <c r="G33" s="37">
        <v>25</v>
      </c>
      <c r="H33" s="37">
        <v>0.78900000000000003</v>
      </c>
      <c r="I33" s="37">
        <v>0.99529999999999996</v>
      </c>
      <c r="L33" s="37">
        <v>55</v>
      </c>
      <c r="M33" s="51">
        <v>39.5</v>
      </c>
      <c r="N33" s="63">
        <v>0.97654566412188237</v>
      </c>
      <c r="O33" s="51">
        <v>0.97119999999999995</v>
      </c>
      <c r="P33">
        <f t="shared" si="0"/>
        <v>2.8800000000000048E-2</v>
      </c>
      <c r="Q33">
        <f t="shared" si="1"/>
        <v>23.944400000000002</v>
      </c>
      <c r="R33" s="45">
        <f t="shared" si="2"/>
        <v>1.2027864552880861E-3</v>
      </c>
      <c r="S33" s="45">
        <f t="shared" si="3"/>
        <v>5.3456641218823696E-3</v>
      </c>
      <c r="T33">
        <f t="shared" si="4"/>
        <v>0.97654566412188237</v>
      </c>
    </row>
    <row r="34" spans="4:20" hidden="1" x14ac:dyDescent="0.25">
      <c r="D34" s="37">
        <v>25</v>
      </c>
      <c r="E34" s="37">
        <v>0.79</v>
      </c>
      <c r="F34" s="37">
        <v>0.79359999999999997</v>
      </c>
      <c r="G34" s="37">
        <v>25</v>
      </c>
      <c r="H34" s="37">
        <v>0.79</v>
      </c>
      <c r="I34" s="37">
        <v>0.99529999999999996</v>
      </c>
      <c r="L34" s="37">
        <v>55</v>
      </c>
      <c r="M34" s="51">
        <v>40</v>
      </c>
      <c r="N34" s="63">
        <v>0.97619086580157421</v>
      </c>
      <c r="O34" s="51">
        <v>0.97089999999999999</v>
      </c>
      <c r="P34">
        <f t="shared" si="0"/>
        <v>2.9100000000000015E-2</v>
      </c>
      <c r="Q34">
        <f t="shared" si="1"/>
        <v>24.444400000000002</v>
      </c>
      <c r="R34" s="45">
        <f t="shared" si="2"/>
        <v>1.1904567099212914E-3</v>
      </c>
      <c r="S34" s="45">
        <f t="shared" si="3"/>
        <v>5.2908658015741869E-3</v>
      </c>
      <c r="T34">
        <f t="shared" si="4"/>
        <v>0.97619086580157421</v>
      </c>
    </row>
    <row r="35" spans="4:20" hidden="1" x14ac:dyDescent="0.25">
      <c r="D35" s="37">
        <v>25</v>
      </c>
      <c r="E35" s="37">
        <v>0.79100000000000004</v>
      </c>
      <c r="F35" s="37">
        <v>0.79459999999999997</v>
      </c>
      <c r="G35" s="37">
        <v>25</v>
      </c>
      <c r="H35" s="37">
        <v>0.79100000000000004</v>
      </c>
      <c r="I35" s="37">
        <v>0.99529999999999996</v>
      </c>
      <c r="L35" s="37">
        <v>56</v>
      </c>
      <c r="M35" s="51">
        <v>25</v>
      </c>
      <c r="N35" s="64">
        <v>0.99407056033204866</v>
      </c>
      <c r="O35" s="52">
        <v>0.98880000000000001</v>
      </c>
      <c r="P35">
        <f t="shared" si="0"/>
        <v>1.1199999999999988E-2</v>
      </c>
      <c r="Q35">
        <f t="shared" si="1"/>
        <v>9.4443999999999999</v>
      </c>
      <c r="R35" s="45">
        <f t="shared" si="2"/>
        <v>1.1858879335902744E-3</v>
      </c>
      <c r="S35" s="45">
        <f t="shared" si="3"/>
        <v>5.2705603320486157E-3</v>
      </c>
      <c r="T35">
        <f t="shared" si="4"/>
        <v>0.99407056033204866</v>
      </c>
    </row>
    <row r="36" spans="4:20" hidden="1" x14ac:dyDescent="0.25">
      <c r="D36" s="37">
        <v>25</v>
      </c>
      <c r="E36" s="37">
        <v>0.79200000000000004</v>
      </c>
      <c r="F36" s="37">
        <v>0.79549999999999998</v>
      </c>
      <c r="G36" s="37">
        <v>25</v>
      </c>
      <c r="H36" s="37">
        <v>0.79200000000000004</v>
      </c>
      <c r="I36" s="37">
        <v>0.99539999999999995</v>
      </c>
      <c r="L36" s="37">
        <v>56</v>
      </c>
      <c r="M36" s="51">
        <v>25.5</v>
      </c>
      <c r="N36" s="64">
        <v>0.99336309882949192</v>
      </c>
      <c r="O36" s="52">
        <v>0.98799999999999999</v>
      </c>
      <c r="P36">
        <f t="shared" si="0"/>
        <v>1.2000000000000011E-2</v>
      </c>
      <c r="Q36">
        <f t="shared" si="1"/>
        <v>9.9443999999999999</v>
      </c>
      <c r="R36" s="45">
        <f t="shared" si="2"/>
        <v>1.2067093037287327E-3</v>
      </c>
      <c r="S36" s="45">
        <f t="shared" si="3"/>
        <v>5.3630988294919796E-3</v>
      </c>
      <c r="T36">
        <f t="shared" si="4"/>
        <v>0.99336309882949192</v>
      </c>
    </row>
    <row r="37" spans="4:20" hidden="1" x14ac:dyDescent="0.25">
      <c r="D37" s="37">
        <v>25</v>
      </c>
      <c r="E37" s="37">
        <v>0.79300000000000004</v>
      </c>
      <c r="F37" s="37">
        <v>0.79649999999999999</v>
      </c>
      <c r="G37" s="37">
        <v>25</v>
      </c>
      <c r="H37" s="37">
        <v>0.79300000000000004</v>
      </c>
      <c r="I37" s="37">
        <v>0.99539999999999995</v>
      </c>
      <c r="L37" s="37">
        <v>56</v>
      </c>
      <c r="M37" s="51">
        <v>26</v>
      </c>
      <c r="N37" s="64">
        <v>0.99276167132626103</v>
      </c>
      <c r="O37" s="52">
        <v>0.98740000000000006</v>
      </c>
      <c r="P37">
        <f t="shared" si="0"/>
        <v>1.2599999999999945E-2</v>
      </c>
      <c r="Q37">
        <f t="shared" si="1"/>
        <v>10.4444</v>
      </c>
      <c r="R37" s="45">
        <f t="shared" si="2"/>
        <v>1.2063881122898342E-3</v>
      </c>
      <c r="S37" s="45">
        <f t="shared" si="3"/>
        <v>5.3616713262609385E-3</v>
      </c>
      <c r="T37">
        <f t="shared" si="4"/>
        <v>0.99276167132626103</v>
      </c>
    </row>
    <row r="38" spans="4:20" hidden="1" x14ac:dyDescent="0.25">
      <c r="D38" s="37">
        <v>25</v>
      </c>
      <c r="E38" s="37">
        <v>0.79400000000000004</v>
      </c>
      <c r="F38" s="37">
        <v>0.79749999999999999</v>
      </c>
      <c r="G38" s="37">
        <v>25</v>
      </c>
      <c r="H38" s="37">
        <v>0.79400000000000004</v>
      </c>
      <c r="I38" s="37">
        <v>0.99539999999999995</v>
      </c>
      <c r="L38" s="37">
        <v>56</v>
      </c>
      <c r="M38" s="51">
        <v>26.5</v>
      </c>
      <c r="N38" s="64">
        <v>0.99210098315120065</v>
      </c>
      <c r="O38" s="52">
        <v>0.98670000000000002</v>
      </c>
      <c r="P38">
        <f t="shared" si="0"/>
        <v>1.3299999999999979E-2</v>
      </c>
      <c r="Q38">
        <f t="shared" si="1"/>
        <v>10.9444</v>
      </c>
      <c r="R38" s="45">
        <f t="shared" si="2"/>
        <v>1.2152333613537497E-3</v>
      </c>
      <c r="S38" s="45">
        <f t="shared" si="3"/>
        <v>5.4009831512006048E-3</v>
      </c>
      <c r="T38">
        <f t="shared" si="4"/>
        <v>0.99210098315120065</v>
      </c>
    </row>
    <row r="39" spans="4:20" hidden="1" x14ac:dyDescent="0.25">
      <c r="D39" s="37">
        <v>25</v>
      </c>
      <c r="E39" s="37">
        <v>0.79500000000000004</v>
      </c>
      <c r="F39" s="37">
        <v>0.79849999999999999</v>
      </c>
      <c r="G39" s="37">
        <v>25</v>
      </c>
      <c r="H39" s="37">
        <v>0.79500000000000004</v>
      </c>
      <c r="I39" s="37">
        <v>0.99539999999999995</v>
      </c>
      <c r="L39" s="37">
        <v>56</v>
      </c>
      <c r="M39" s="51">
        <v>27</v>
      </c>
      <c r="N39" s="64">
        <v>0.99143685994897068</v>
      </c>
      <c r="O39" s="52">
        <v>0.98599999999999999</v>
      </c>
      <c r="P39">
        <f t="shared" si="0"/>
        <v>1.4000000000000012E-2</v>
      </c>
      <c r="Q39">
        <f t="shared" si="1"/>
        <v>11.4444</v>
      </c>
      <c r="R39" s="45">
        <f t="shared" si="2"/>
        <v>1.223305721575619E-3</v>
      </c>
      <c r="S39" s="45">
        <f t="shared" si="3"/>
        <v>5.4368599489706812E-3</v>
      </c>
      <c r="T39">
        <f t="shared" si="4"/>
        <v>0.99143685994897068</v>
      </c>
    </row>
    <row r="40" spans="4:20" hidden="1" x14ac:dyDescent="0.25">
      <c r="D40" s="37">
        <v>25</v>
      </c>
      <c r="E40" s="37">
        <v>0.79600000000000004</v>
      </c>
      <c r="F40" s="37">
        <v>0.79949999999999999</v>
      </c>
      <c r="G40" s="37">
        <v>25</v>
      </c>
      <c r="H40" s="37">
        <v>0.79600000000000004</v>
      </c>
      <c r="I40" s="37">
        <v>0.99539999999999995</v>
      </c>
      <c r="L40" s="37">
        <v>56</v>
      </c>
      <c r="M40" s="51">
        <v>27.5</v>
      </c>
      <c r="N40" s="64">
        <v>0.99102089682194172</v>
      </c>
      <c r="O40" s="52">
        <v>0.98570000000000002</v>
      </c>
      <c r="P40">
        <f t="shared" si="0"/>
        <v>1.4299999999999979E-2</v>
      </c>
      <c r="Q40">
        <f t="shared" si="1"/>
        <v>11.9444</v>
      </c>
      <c r="R40" s="45">
        <f t="shared" si="2"/>
        <v>1.1972137570744432E-3</v>
      </c>
      <c r="S40" s="45">
        <f t="shared" si="3"/>
        <v>5.3208968219416557E-3</v>
      </c>
      <c r="T40">
        <f t="shared" si="4"/>
        <v>0.99102089682194172</v>
      </c>
    </row>
    <row r="41" spans="4:20" hidden="1" x14ac:dyDescent="0.25">
      <c r="D41" s="37">
        <v>25</v>
      </c>
      <c r="E41" s="37">
        <v>0.79700000000000004</v>
      </c>
      <c r="F41" s="37">
        <v>0.80049999999999999</v>
      </c>
      <c r="G41" s="37">
        <v>25</v>
      </c>
      <c r="H41" s="37">
        <v>0.79700000000000004</v>
      </c>
      <c r="I41" s="37">
        <v>0.99539999999999995</v>
      </c>
      <c r="L41" s="37">
        <v>56</v>
      </c>
      <c r="M41" s="51">
        <v>28</v>
      </c>
      <c r="N41" s="64">
        <v>0.99035710841824431</v>
      </c>
      <c r="O41" s="52">
        <v>0.98499999999999999</v>
      </c>
      <c r="P41">
        <f t="shared" si="0"/>
        <v>1.5000000000000013E-2</v>
      </c>
      <c r="Q41">
        <f t="shared" si="1"/>
        <v>12.4444</v>
      </c>
      <c r="R41" s="45">
        <f t="shared" si="2"/>
        <v>1.2053614477194573E-3</v>
      </c>
      <c r="S41" s="45">
        <f t="shared" si="3"/>
        <v>5.357108418244356E-3</v>
      </c>
      <c r="T41">
        <f t="shared" si="4"/>
        <v>0.99035710841824431</v>
      </c>
    </row>
    <row r="42" spans="4:20" hidden="1" x14ac:dyDescent="0.25">
      <c r="D42" s="37">
        <v>25</v>
      </c>
      <c r="E42" s="37">
        <v>0.79800000000000004</v>
      </c>
      <c r="F42" s="37">
        <v>0.80149999999999999</v>
      </c>
      <c r="G42" s="37">
        <v>25</v>
      </c>
      <c r="H42" s="37">
        <v>0.79800000000000004</v>
      </c>
      <c r="I42" s="37">
        <v>0.99539999999999995</v>
      </c>
      <c r="L42" s="37">
        <v>56</v>
      </c>
      <c r="M42" s="51">
        <v>28.5</v>
      </c>
      <c r="N42" s="64">
        <v>0.98975618800407905</v>
      </c>
      <c r="O42" s="52">
        <v>0.98440000000000005</v>
      </c>
      <c r="P42">
        <f t="shared" si="0"/>
        <v>1.5599999999999947E-2</v>
      </c>
      <c r="Q42">
        <f t="shared" si="1"/>
        <v>12.9444</v>
      </c>
      <c r="R42" s="45">
        <f t="shared" si="2"/>
        <v>1.2051543524612919E-3</v>
      </c>
      <c r="S42" s="45">
        <f t="shared" si="3"/>
        <v>5.3561880040789659E-3</v>
      </c>
      <c r="T42">
        <f t="shared" si="4"/>
        <v>0.98975618800407905</v>
      </c>
    </row>
    <row r="43" spans="4:20" hidden="1" x14ac:dyDescent="0.25">
      <c r="D43" s="37">
        <v>25</v>
      </c>
      <c r="E43" s="37">
        <v>0.79900000000000004</v>
      </c>
      <c r="F43" s="37">
        <v>0.80249999999999999</v>
      </c>
      <c r="G43" s="37">
        <v>25</v>
      </c>
      <c r="H43" s="37">
        <v>0.79900000000000004</v>
      </c>
      <c r="I43" s="37">
        <v>0.99539999999999995</v>
      </c>
      <c r="L43" s="37">
        <v>56</v>
      </c>
      <c r="M43" s="51">
        <v>29</v>
      </c>
      <c r="N43" s="64">
        <v>0.98908839368064028</v>
      </c>
      <c r="O43" s="52">
        <v>0.98370000000000002</v>
      </c>
      <c r="P43">
        <f t="shared" si="0"/>
        <v>1.6299999999999981E-2</v>
      </c>
      <c r="Q43">
        <f t="shared" si="1"/>
        <v>13.4444</v>
      </c>
      <c r="R43" s="45">
        <f t="shared" si="2"/>
        <v>1.2124007021510801E-3</v>
      </c>
      <c r="S43" s="45">
        <f t="shared" si="3"/>
        <v>5.3883936806402603E-3</v>
      </c>
      <c r="T43">
        <f t="shared" si="4"/>
        <v>0.98908839368064028</v>
      </c>
    </row>
    <row r="44" spans="4:20" hidden="1" x14ac:dyDescent="0.25">
      <c r="D44" s="37">
        <v>25</v>
      </c>
      <c r="E44" s="37">
        <v>0.8</v>
      </c>
      <c r="F44" s="37">
        <v>0.80349999999999999</v>
      </c>
      <c r="G44" s="37">
        <v>25</v>
      </c>
      <c r="H44" s="37">
        <v>0.8</v>
      </c>
      <c r="I44" s="37">
        <v>0.99550000000000005</v>
      </c>
      <c r="L44" s="37">
        <v>56</v>
      </c>
      <c r="M44" s="51">
        <v>29.5</v>
      </c>
      <c r="N44" s="64">
        <v>0.9884182897794096</v>
      </c>
      <c r="O44" s="52">
        <v>0.98299999999999998</v>
      </c>
      <c r="P44">
        <f t="shared" si="0"/>
        <v>1.7000000000000015E-2</v>
      </c>
      <c r="Q44">
        <f t="shared" si="1"/>
        <v>13.9444</v>
      </c>
      <c r="R44" s="45">
        <f t="shared" si="2"/>
        <v>1.21912739164109E-3</v>
      </c>
      <c r="S44" s="45">
        <f t="shared" si="3"/>
        <v>5.4182897794096598E-3</v>
      </c>
      <c r="T44">
        <f t="shared" si="4"/>
        <v>0.9884182897794096</v>
      </c>
    </row>
    <row r="45" spans="4:20" hidden="1" x14ac:dyDescent="0.25">
      <c r="D45" s="37">
        <v>25</v>
      </c>
      <c r="E45" s="37">
        <v>0.80100000000000005</v>
      </c>
      <c r="F45" s="37">
        <v>0.80449999999999999</v>
      </c>
      <c r="G45" s="37">
        <v>25</v>
      </c>
      <c r="H45" s="37">
        <v>0.80100000000000005</v>
      </c>
      <c r="I45" s="37">
        <v>0.99550000000000005</v>
      </c>
      <c r="L45" s="37">
        <v>56</v>
      </c>
      <c r="M45" s="51">
        <v>30</v>
      </c>
      <c r="N45" s="64">
        <v>0.98781534712414498</v>
      </c>
      <c r="O45" s="52">
        <v>0.98240000000000005</v>
      </c>
      <c r="P45">
        <f t="shared" si="0"/>
        <v>1.7599999999999949E-2</v>
      </c>
      <c r="Q45">
        <f t="shared" si="1"/>
        <v>14.4444</v>
      </c>
      <c r="R45" s="45">
        <f t="shared" si="2"/>
        <v>1.2184652875854968E-3</v>
      </c>
      <c r="S45" s="45">
        <f t="shared" si="3"/>
        <v>5.4153471241449817E-3</v>
      </c>
      <c r="T45">
        <f t="shared" si="4"/>
        <v>0.98781534712414498</v>
      </c>
    </row>
    <row r="46" spans="4:20" hidden="1" x14ac:dyDescent="0.25">
      <c r="D46" s="37">
        <v>25</v>
      </c>
      <c r="E46" s="37">
        <v>0.80200000000000005</v>
      </c>
      <c r="F46" s="37">
        <v>0.80549999999999999</v>
      </c>
      <c r="G46" s="37">
        <v>25</v>
      </c>
      <c r="H46" s="37">
        <v>0.80200000000000005</v>
      </c>
      <c r="I46" s="37">
        <v>0.99550000000000005</v>
      </c>
      <c r="L46" s="37">
        <v>56</v>
      </c>
      <c r="M46" s="51">
        <v>30.5</v>
      </c>
      <c r="N46" s="64">
        <v>0.98735312223976868</v>
      </c>
      <c r="O46" s="52">
        <v>0.98199999999999998</v>
      </c>
      <c r="P46">
        <f t="shared" si="0"/>
        <v>1.8000000000000016E-2</v>
      </c>
      <c r="Q46">
        <f t="shared" si="1"/>
        <v>14.9444</v>
      </c>
      <c r="R46" s="45">
        <f t="shared" si="2"/>
        <v>1.2044645485934542E-3</v>
      </c>
      <c r="S46" s="45">
        <f t="shared" si="3"/>
        <v>5.3531222397687475E-3</v>
      </c>
      <c r="T46">
        <f t="shared" si="4"/>
        <v>0.98735312223976868</v>
      </c>
    </row>
    <row r="47" spans="4:20" hidden="1" x14ac:dyDescent="0.25">
      <c r="D47" s="37">
        <v>25</v>
      </c>
      <c r="E47" s="37">
        <v>0.80300000000000005</v>
      </c>
      <c r="F47" s="37">
        <v>0.80649999999999999</v>
      </c>
      <c r="G47" s="37">
        <v>25</v>
      </c>
      <c r="H47" s="37">
        <v>0.80300000000000005</v>
      </c>
      <c r="I47" s="37">
        <v>0.99550000000000005</v>
      </c>
      <c r="L47" s="37">
        <v>56</v>
      </c>
      <c r="M47" s="51">
        <v>31</v>
      </c>
      <c r="N47" s="64">
        <v>0.98675247986325143</v>
      </c>
      <c r="O47" s="52">
        <v>0.98140000000000005</v>
      </c>
      <c r="P47">
        <f t="shared" si="0"/>
        <v>1.859999999999995E-2</v>
      </c>
      <c r="Q47">
        <f t="shared" si="1"/>
        <v>15.4444</v>
      </c>
      <c r="R47" s="45">
        <f t="shared" si="2"/>
        <v>1.2043200124316872E-3</v>
      </c>
      <c r="S47" s="45">
        <f t="shared" si="3"/>
        <v>5.3524798632513908E-3</v>
      </c>
      <c r="T47">
        <f t="shared" si="4"/>
        <v>0.98675247986325143</v>
      </c>
    </row>
    <row r="48" spans="4:20" hidden="1" x14ac:dyDescent="0.25">
      <c r="D48" s="37">
        <v>25</v>
      </c>
      <c r="E48" s="37">
        <v>0.80400000000000005</v>
      </c>
      <c r="F48" s="37">
        <v>0.8075</v>
      </c>
      <c r="G48" s="37">
        <v>25</v>
      </c>
      <c r="H48" s="37">
        <v>0.80400000000000005</v>
      </c>
      <c r="I48" s="37">
        <v>0.99550000000000005</v>
      </c>
      <c r="L48" s="37">
        <v>56</v>
      </c>
      <c r="M48" s="51">
        <v>31.5</v>
      </c>
      <c r="N48" s="64">
        <v>0.98607975213868193</v>
      </c>
      <c r="O48" s="52">
        <v>0.98070000000000002</v>
      </c>
      <c r="P48">
        <f t="shared" si="0"/>
        <v>1.9299999999999984E-2</v>
      </c>
      <c r="Q48">
        <f t="shared" si="1"/>
        <v>15.9444</v>
      </c>
      <c r="R48" s="45">
        <f t="shared" si="2"/>
        <v>1.2104563357667887E-3</v>
      </c>
      <c r="S48" s="45">
        <f t="shared" si="3"/>
        <v>5.3797521386819156E-3</v>
      </c>
      <c r="T48">
        <f t="shared" si="4"/>
        <v>0.98607975213868193</v>
      </c>
    </row>
    <row r="49" spans="4:20" hidden="1" x14ac:dyDescent="0.25">
      <c r="D49" s="37">
        <v>25</v>
      </c>
      <c r="E49" s="37">
        <v>0.80500000000000005</v>
      </c>
      <c r="F49" s="37">
        <v>0.8085</v>
      </c>
      <c r="G49" s="37">
        <v>25</v>
      </c>
      <c r="H49" s="37">
        <v>0.80500000000000005</v>
      </c>
      <c r="I49" s="37">
        <v>0.99550000000000005</v>
      </c>
      <c r="L49" s="37">
        <v>56</v>
      </c>
      <c r="M49" s="51">
        <v>32</v>
      </c>
      <c r="N49" s="64">
        <v>0.98540536596044848</v>
      </c>
      <c r="O49" s="52">
        <v>0.98</v>
      </c>
      <c r="P49">
        <f t="shared" si="0"/>
        <v>2.0000000000000018E-2</v>
      </c>
      <c r="Q49">
        <f t="shared" si="1"/>
        <v>16.444400000000002</v>
      </c>
      <c r="R49" s="45">
        <f t="shared" si="2"/>
        <v>1.2162195032959558E-3</v>
      </c>
      <c r="S49" s="45">
        <f t="shared" si="3"/>
        <v>5.4053659604485459E-3</v>
      </c>
      <c r="T49">
        <f t="shared" si="4"/>
        <v>0.98540536596044848</v>
      </c>
    </row>
    <row r="50" spans="4:20" hidden="1" x14ac:dyDescent="0.25">
      <c r="D50" s="37">
        <v>25</v>
      </c>
      <c r="E50" s="37">
        <v>0.80600000000000005</v>
      </c>
      <c r="F50" s="37">
        <v>0.8095</v>
      </c>
      <c r="G50" s="37">
        <v>25</v>
      </c>
      <c r="H50" s="37">
        <v>0.80600000000000005</v>
      </c>
      <c r="I50" s="37">
        <v>0.99560000000000004</v>
      </c>
      <c r="L50" s="37">
        <v>56</v>
      </c>
      <c r="M50" s="51">
        <v>32.5</v>
      </c>
      <c r="N50" s="64">
        <v>0.98502455088406793</v>
      </c>
      <c r="O50" s="52">
        <v>0.97970000000000002</v>
      </c>
      <c r="P50">
        <f t="shared" si="0"/>
        <v>2.0299999999999985E-2</v>
      </c>
      <c r="Q50">
        <f t="shared" si="1"/>
        <v>16.944400000000002</v>
      </c>
      <c r="R50" s="45">
        <f t="shared" si="2"/>
        <v>1.1980359292745675E-3</v>
      </c>
      <c r="S50" s="45">
        <f t="shared" si="3"/>
        <v>5.3245508840678874E-3</v>
      </c>
      <c r="T50">
        <f t="shared" si="4"/>
        <v>0.98502455088406793</v>
      </c>
    </row>
    <row r="51" spans="4:20" hidden="1" x14ac:dyDescent="0.25">
      <c r="D51" s="37">
        <v>25</v>
      </c>
      <c r="E51" s="37">
        <v>0.80700000000000005</v>
      </c>
      <c r="F51" s="37">
        <v>0.8105</v>
      </c>
      <c r="G51" s="37">
        <v>25</v>
      </c>
      <c r="H51" s="37">
        <v>0.80700000000000005</v>
      </c>
      <c r="I51" s="37">
        <v>0.99560000000000004</v>
      </c>
      <c r="L51" s="37">
        <v>56</v>
      </c>
      <c r="M51" s="51">
        <v>33</v>
      </c>
      <c r="N51" s="64">
        <v>0.98435027859943591</v>
      </c>
      <c r="O51" s="52">
        <v>0.97899999999999998</v>
      </c>
      <c r="P51">
        <f t="shared" si="0"/>
        <v>2.1000000000000019E-2</v>
      </c>
      <c r="Q51">
        <f t="shared" si="1"/>
        <v>17.444400000000002</v>
      </c>
      <c r="R51" s="45">
        <f t="shared" si="2"/>
        <v>1.2038247231203145E-3</v>
      </c>
      <c r="S51" s="45">
        <f t="shared" si="3"/>
        <v>5.3502785994359262E-3</v>
      </c>
      <c r="T51">
        <f t="shared" si="4"/>
        <v>0.98435027859943591</v>
      </c>
    </row>
    <row r="52" spans="4:20" x14ac:dyDescent="0.25">
      <c r="D52" s="37">
        <v>25</v>
      </c>
      <c r="E52" s="37">
        <v>0.80800000000000005</v>
      </c>
      <c r="F52" s="37">
        <v>0.8115</v>
      </c>
      <c r="G52" s="37">
        <v>25</v>
      </c>
      <c r="H52" s="37">
        <v>0.80800000000000005</v>
      </c>
      <c r="I52" s="37">
        <v>0.99560000000000004</v>
      </c>
      <c r="L52" s="37">
        <v>56</v>
      </c>
      <c r="M52" s="51">
        <v>33.5</v>
      </c>
      <c r="N52" s="64">
        <v>0.98374980495307729</v>
      </c>
      <c r="O52" s="52">
        <v>0.97840000000000005</v>
      </c>
      <c r="P52">
        <f t="shared" si="0"/>
        <v>2.1599999999999953E-2</v>
      </c>
      <c r="Q52">
        <f t="shared" si="1"/>
        <v>17.944400000000002</v>
      </c>
      <c r="R52" s="45">
        <f t="shared" si="2"/>
        <v>1.2037181516239021E-3</v>
      </c>
      <c r="S52" s="45">
        <f t="shared" si="3"/>
        <v>5.3498049530772704E-3</v>
      </c>
      <c r="T52">
        <f t="shared" si="4"/>
        <v>0.98374980495307729</v>
      </c>
    </row>
    <row r="53" spans="4:20" hidden="1" x14ac:dyDescent="0.25">
      <c r="D53" s="37">
        <v>25</v>
      </c>
      <c r="E53" s="37">
        <v>0.80900000000000005</v>
      </c>
      <c r="F53" s="37">
        <v>0.81240000000000001</v>
      </c>
      <c r="G53" s="37">
        <v>25</v>
      </c>
      <c r="H53" s="37">
        <v>0.80900000000000005</v>
      </c>
      <c r="I53" s="37">
        <v>0.99560000000000004</v>
      </c>
      <c r="L53" s="37">
        <v>56</v>
      </c>
      <c r="M53" s="51">
        <v>34</v>
      </c>
      <c r="N53" s="64">
        <v>0.98307345318904382</v>
      </c>
      <c r="O53" s="52">
        <v>0.97770000000000001</v>
      </c>
      <c r="P53">
        <f t="shared" si="0"/>
        <v>2.2299999999999986E-2</v>
      </c>
      <c r="Q53">
        <f t="shared" si="1"/>
        <v>18.444400000000002</v>
      </c>
      <c r="R53" s="45">
        <f t="shared" si="2"/>
        <v>1.2090390579254399E-3</v>
      </c>
      <c r="S53" s="45">
        <f t="shared" si="3"/>
        <v>5.3734531890438251E-3</v>
      </c>
      <c r="T53">
        <f t="shared" si="4"/>
        <v>0.98307345318904382</v>
      </c>
    </row>
    <row r="54" spans="4:20" hidden="1" x14ac:dyDescent="0.25">
      <c r="D54" s="37">
        <v>25</v>
      </c>
      <c r="E54" s="37">
        <v>0.81</v>
      </c>
      <c r="F54" s="37">
        <v>0.81340000000000001</v>
      </c>
      <c r="G54" s="37">
        <v>25</v>
      </c>
      <c r="H54" s="37">
        <v>0.81</v>
      </c>
      <c r="I54" s="37">
        <v>0.99560000000000004</v>
      </c>
      <c r="L54" s="37">
        <v>56</v>
      </c>
      <c r="M54" s="51">
        <v>34.5</v>
      </c>
      <c r="N54" s="64">
        <v>0.98239585312810118</v>
      </c>
      <c r="O54" s="52">
        <v>0.97699999999999998</v>
      </c>
      <c r="P54">
        <f t="shared" si="0"/>
        <v>2.300000000000002E-2</v>
      </c>
      <c r="Q54">
        <f t="shared" si="1"/>
        <v>18.944400000000002</v>
      </c>
      <c r="R54" s="45">
        <f t="shared" si="2"/>
        <v>1.2140790946137128E-3</v>
      </c>
      <c r="S54" s="45">
        <f t="shared" si="3"/>
        <v>5.395853128101185E-3</v>
      </c>
      <c r="T54">
        <f t="shared" si="4"/>
        <v>0.98239585312810118</v>
      </c>
    </row>
    <row r="55" spans="4:20" hidden="1" x14ac:dyDescent="0.25">
      <c r="D55" s="37">
        <v>25</v>
      </c>
      <c r="E55" s="37">
        <v>0.81100000000000005</v>
      </c>
      <c r="F55" s="37">
        <v>0.81440000000000001</v>
      </c>
      <c r="G55" s="37">
        <v>25</v>
      </c>
      <c r="H55" s="37">
        <v>0.81100000000000005</v>
      </c>
      <c r="I55" s="37">
        <v>0.99560000000000004</v>
      </c>
      <c r="L55" s="37">
        <v>56</v>
      </c>
      <c r="M55" s="51">
        <v>35</v>
      </c>
      <c r="N55" s="64">
        <v>0.98202567320153877</v>
      </c>
      <c r="O55" s="52">
        <v>0.97670000000000001</v>
      </c>
      <c r="P55">
        <f t="shared" si="0"/>
        <v>2.3299999999999987E-2</v>
      </c>
      <c r="Q55">
        <f t="shared" si="1"/>
        <v>19.444400000000002</v>
      </c>
      <c r="R55" s="45">
        <f t="shared" si="2"/>
        <v>1.1982884532307494E-3</v>
      </c>
      <c r="S55" s="45">
        <f t="shared" si="3"/>
        <v>5.3256732015387427E-3</v>
      </c>
      <c r="T55">
        <f t="shared" si="4"/>
        <v>0.98202567320153877</v>
      </c>
    </row>
    <row r="56" spans="4:20" hidden="1" x14ac:dyDescent="0.25">
      <c r="D56" s="37">
        <v>25</v>
      </c>
      <c r="E56" s="37">
        <v>0.81200000000000006</v>
      </c>
      <c r="F56" s="37">
        <v>0.81540000000000001</v>
      </c>
      <c r="G56" s="37">
        <v>25</v>
      </c>
      <c r="H56" s="37">
        <v>0.81200000000000006</v>
      </c>
      <c r="I56" s="37">
        <v>0.99560000000000004</v>
      </c>
      <c r="L56" s="37">
        <v>56</v>
      </c>
      <c r="M56" s="51">
        <v>35.5</v>
      </c>
      <c r="N56" s="64">
        <v>0.98134814785102586</v>
      </c>
      <c r="O56" s="52">
        <v>0.97599999999999998</v>
      </c>
      <c r="P56">
        <f t="shared" si="0"/>
        <v>2.4000000000000021E-2</v>
      </c>
      <c r="Q56">
        <f t="shared" si="1"/>
        <v>19.944400000000002</v>
      </c>
      <c r="R56" s="45">
        <f t="shared" si="2"/>
        <v>1.2033452999338169E-3</v>
      </c>
      <c r="S56" s="45">
        <f t="shared" si="3"/>
        <v>5.3481478510258558E-3</v>
      </c>
      <c r="T56">
        <f t="shared" si="4"/>
        <v>0.98134814785102586</v>
      </c>
    </row>
    <row r="57" spans="4:20" hidden="1" x14ac:dyDescent="0.25">
      <c r="D57" s="37">
        <v>25</v>
      </c>
      <c r="E57" s="37">
        <v>0.81299999999999994</v>
      </c>
      <c r="F57" s="37">
        <v>0.81640000000000001</v>
      </c>
      <c r="G57" s="37">
        <v>25</v>
      </c>
      <c r="H57" s="37">
        <v>0.81299999999999994</v>
      </c>
      <c r="I57" s="37">
        <v>0.99560000000000004</v>
      </c>
      <c r="L57" s="37">
        <v>56</v>
      </c>
      <c r="M57" s="51">
        <v>36</v>
      </c>
      <c r="N57" s="64">
        <v>0.98066952319461564</v>
      </c>
      <c r="O57" s="52">
        <v>0.97529999999999994</v>
      </c>
      <c r="P57">
        <f t="shared" si="0"/>
        <v>2.4700000000000055E-2</v>
      </c>
      <c r="Q57">
        <f t="shared" si="1"/>
        <v>20.444400000000002</v>
      </c>
      <c r="R57" s="45">
        <f t="shared" si="2"/>
        <v>1.208154800336525E-3</v>
      </c>
      <c r="S57" s="45">
        <f t="shared" si="3"/>
        <v>5.3695231946156519E-3</v>
      </c>
      <c r="T57">
        <f t="shared" si="4"/>
        <v>0.98066952319461564</v>
      </c>
    </row>
    <row r="58" spans="4:20" hidden="1" x14ac:dyDescent="0.25">
      <c r="D58" s="37">
        <v>25</v>
      </c>
      <c r="E58" s="37">
        <v>0.81399999999999995</v>
      </c>
      <c r="F58" s="37">
        <v>0.81740000000000002</v>
      </c>
      <c r="G58" s="37">
        <v>25</v>
      </c>
      <c r="H58" s="37">
        <v>0.81399999999999995</v>
      </c>
      <c r="I58" s="37">
        <v>0.99570000000000003</v>
      </c>
      <c r="L58" s="37">
        <v>56</v>
      </c>
      <c r="M58" s="51">
        <v>36.5</v>
      </c>
      <c r="N58" s="64">
        <v>0.98006865797062703</v>
      </c>
      <c r="O58" s="52">
        <v>0.97470000000000001</v>
      </c>
      <c r="P58">
        <f t="shared" si="0"/>
        <v>2.5299999999999989E-2</v>
      </c>
      <c r="Q58">
        <f t="shared" si="1"/>
        <v>20.944400000000002</v>
      </c>
      <c r="R58" s="45">
        <f t="shared" si="2"/>
        <v>1.2079601229923029E-3</v>
      </c>
      <c r="S58" s="45">
        <f t="shared" si="3"/>
        <v>5.3686579706269909E-3</v>
      </c>
      <c r="T58">
        <f t="shared" si="4"/>
        <v>0.98006865797062703</v>
      </c>
    </row>
    <row r="59" spans="4:20" hidden="1" x14ac:dyDescent="0.25">
      <c r="D59" s="37">
        <v>25</v>
      </c>
      <c r="E59" s="37">
        <v>0.81499999999999995</v>
      </c>
      <c r="F59" s="37">
        <v>0.81840000000000002</v>
      </c>
      <c r="G59" s="37">
        <v>25</v>
      </c>
      <c r="H59" s="37">
        <v>0.81499999999999995</v>
      </c>
      <c r="I59" s="37">
        <v>0.99570000000000003</v>
      </c>
      <c r="L59" s="37">
        <v>56</v>
      </c>
      <c r="M59" s="51">
        <v>37</v>
      </c>
      <c r="N59" s="64">
        <v>0.97938855831825555</v>
      </c>
      <c r="O59" s="52">
        <v>0.97399999999999998</v>
      </c>
      <c r="P59">
        <f t="shared" si="0"/>
        <v>2.6000000000000023E-2</v>
      </c>
      <c r="Q59">
        <f t="shared" si="1"/>
        <v>21.444400000000002</v>
      </c>
      <c r="R59" s="45">
        <f t="shared" si="2"/>
        <v>1.2124377459849667E-3</v>
      </c>
      <c r="S59" s="45">
        <f t="shared" si="3"/>
        <v>5.3885583182555858E-3</v>
      </c>
      <c r="T59">
        <f t="shared" si="4"/>
        <v>0.97938855831825555</v>
      </c>
    </row>
    <row r="60" spans="4:20" hidden="1" x14ac:dyDescent="0.25">
      <c r="D60" s="37">
        <v>25</v>
      </c>
      <c r="E60" s="37">
        <v>0.81599999999999995</v>
      </c>
      <c r="F60" s="37">
        <v>0.81940000000000002</v>
      </c>
      <c r="G60" s="37">
        <v>25</v>
      </c>
      <c r="H60" s="37">
        <v>0.81599999999999995</v>
      </c>
      <c r="I60" s="37">
        <v>0.99570000000000003</v>
      </c>
      <c r="L60" s="37">
        <v>56</v>
      </c>
      <c r="M60" s="51">
        <v>37.5</v>
      </c>
      <c r="N60" s="64">
        <v>0.97902653980058696</v>
      </c>
      <c r="O60" s="52">
        <v>0.97370000000000001</v>
      </c>
      <c r="P60">
        <f t="shared" si="0"/>
        <v>2.629999999999999E-2</v>
      </c>
      <c r="Q60">
        <f t="shared" si="1"/>
        <v>21.944400000000002</v>
      </c>
      <c r="R60" s="45">
        <f t="shared" si="2"/>
        <v>1.1984834399664602E-3</v>
      </c>
      <c r="S60" s="45">
        <f t="shared" si="3"/>
        <v>5.3265398005869352E-3</v>
      </c>
      <c r="T60">
        <f t="shared" si="4"/>
        <v>0.97902653980058696</v>
      </c>
    </row>
    <row r="61" spans="4:20" hidden="1" x14ac:dyDescent="0.25">
      <c r="D61" s="37">
        <v>25</v>
      </c>
      <c r="E61" s="37">
        <v>0.81699999999999995</v>
      </c>
      <c r="F61" s="37">
        <v>0.82040000000000002</v>
      </c>
      <c r="G61" s="37">
        <v>25</v>
      </c>
      <c r="H61" s="37">
        <v>0.81699999999999995</v>
      </c>
      <c r="I61" s="37">
        <v>0.99570000000000003</v>
      </c>
      <c r="L61" s="37">
        <v>56</v>
      </c>
      <c r="M61" s="51">
        <v>38</v>
      </c>
      <c r="N61" s="64">
        <v>0.97834649177523125</v>
      </c>
      <c r="O61" s="52">
        <v>0.97299999999999998</v>
      </c>
      <c r="P61">
        <f t="shared" si="0"/>
        <v>2.7000000000000024E-2</v>
      </c>
      <c r="Q61">
        <f t="shared" si="1"/>
        <v>22.444400000000002</v>
      </c>
      <c r="R61" s="45">
        <f t="shared" si="2"/>
        <v>1.2029726791538211E-3</v>
      </c>
      <c r="S61" s="45">
        <f t="shared" si="3"/>
        <v>5.3464917752312421E-3</v>
      </c>
      <c r="T61">
        <f t="shared" si="4"/>
        <v>0.97834649177523125</v>
      </c>
    </row>
    <row r="62" spans="4:20" hidden="1" x14ac:dyDescent="0.25">
      <c r="D62" s="37">
        <v>25</v>
      </c>
      <c r="E62" s="37">
        <v>0.81799999999999995</v>
      </c>
      <c r="F62" s="37">
        <v>0.82140000000000002</v>
      </c>
      <c r="G62" s="37">
        <v>25</v>
      </c>
      <c r="H62" s="37">
        <v>0.81799999999999995</v>
      </c>
      <c r="I62" s="37">
        <v>0.99570000000000003</v>
      </c>
      <c r="L62" s="37">
        <v>56</v>
      </c>
      <c r="M62" s="51">
        <v>38.5</v>
      </c>
      <c r="N62" s="64">
        <v>0.97766557417060374</v>
      </c>
      <c r="O62" s="52">
        <v>0.97230000000000005</v>
      </c>
      <c r="P62">
        <f t="shared" si="0"/>
        <v>2.7699999999999947E-2</v>
      </c>
      <c r="Q62">
        <f t="shared" si="1"/>
        <v>22.944400000000002</v>
      </c>
      <c r="R62" s="45">
        <f t="shared" si="2"/>
        <v>1.2072662610484453E-3</v>
      </c>
      <c r="S62" s="45">
        <f t="shared" si="3"/>
        <v>5.3655741706037097E-3</v>
      </c>
      <c r="T62">
        <f t="shared" si="4"/>
        <v>0.97766557417060374</v>
      </c>
    </row>
    <row r="63" spans="4:20" hidden="1" x14ac:dyDescent="0.25">
      <c r="D63" s="37">
        <v>25</v>
      </c>
      <c r="E63" s="37">
        <v>0.81899999999999995</v>
      </c>
      <c r="F63" s="37">
        <v>0.82240000000000002</v>
      </c>
      <c r="G63" s="37">
        <v>25</v>
      </c>
      <c r="H63" s="37">
        <v>0.81899999999999995</v>
      </c>
      <c r="I63" s="37">
        <v>0.99570000000000003</v>
      </c>
      <c r="L63" s="37">
        <v>56</v>
      </c>
      <c r="M63" s="51">
        <v>39</v>
      </c>
      <c r="N63" s="64">
        <v>0.97698384262339832</v>
      </c>
      <c r="O63" s="52">
        <v>0.97160000000000002</v>
      </c>
      <c r="P63">
        <f t="shared" si="0"/>
        <v>2.8399999999999981E-2</v>
      </c>
      <c r="Q63">
        <f t="shared" si="1"/>
        <v>23.444400000000002</v>
      </c>
      <c r="R63" s="45">
        <f t="shared" si="2"/>
        <v>1.2113767040316656E-3</v>
      </c>
      <c r="S63" s="45">
        <f t="shared" si="3"/>
        <v>5.3838426233983345E-3</v>
      </c>
      <c r="T63">
        <f t="shared" si="4"/>
        <v>0.97698384262339832</v>
      </c>
    </row>
    <row r="64" spans="4:20" hidden="1" x14ac:dyDescent="0.25">
      <c r="D64" s="37">
        <v>25</v>
      </c>
      <c r="E64" s="37">
        <v>0.82</v>
      </c>
      <c r="F64" s="37">
        <v>0.82340000000000002</v>
      </c>
      <c r="G64" s="37">
        <v>25</v>
      </c>
      <c r="H64" s="37">
        <v>0.82</v>
      </c>
      <c r="I64" s="37">
        <v>0.99570000000000003</v>
      </c>
      <c r="L64" s="37">
        <v>56</v>
      </c>
      <c r="M64" s="51">
        <v>39.5</v>
      </c>
      <c r="N64" s="64">
        <v>0.97638278678939538</v>
      </c>
      <c r="O64" s="52">
        <v>0.97099999999999997</v>
      </c>
      <c r="P64">
        <f t="shared" si="0"/>
        <v>2.9000000000000026E-2</v>
      </c>
      <c r="Q64">
        <f t="shared" si="1"/>
        <v>23.944400000000002</v>
      </c>
      <c r="R64" s="45">
        <f t="shared" si="2"/>
        <v>1.2111391390053634E-3</v>
      </c>
      <c r="S64" s="45">
        <f t="shared" si="3"/>
        <v>5.3827867893954367E-3</v>
      </c>
      <c r="T64">
        <f t="shared" si="4"/>
        <v>0.97638278678939538</v>
      </c>
    </row>
    <row r="65" spans="4:20" hidden="1" x14ac:dyDescent="0.25">
      <c r="D65" s="37">
        <v>25</v>
      </c>
      <c r="E65" s="37">
        <v>0.82099999999999995</v>
      </c>
      <c r="F65" s="37">
        <v>0.82440000000000002</v>
      </c>
      <c r="G65" s="37">
        <v>25</v>
      </c>
      <c r="H65" s="37">
        <v>0.82099999999999995</v>
      </c>
      <c r="I65" s="37">
        <v>0.99570000000000003</v>
      </c>
      <c r="L65" s="37">
        <v>56</v>
      </c>
      <c r="M65" s="51">
        <v>40</v>
      </c>
      <c r="N65" s="64">
        <v>0.97594541080983788</v>
      </c>
      <c r="O65" s="52">
        <v>0.97060000000000002</v>
      </c>
      <c r="P65">
        <f t="shared" si="0"/>
        <v>2.9399999999999982E-2</v>
      </c>
      <c r="Q65">
        <f t="shared" si="1"/>
        <v>24.444400000000002</v>
      </c>
      <c r="R65" s="45">
        <f t="shared" si="2"/>
        <v>1.2027294595081074E-3</v>
      </c>
      <c r="S65" s="45">
        <f t="shared" si="3"/>
        <v>5.3454108098378323E-3</v>
      </c>
      <c r="T65">
        <f t="shared" si="4"/>
        <v>0.97594541080983788</v>
      </c>
    </row>
    <row r="66" spans="4:20" hidden="1" x14ac:dyDescent="0.25">
      <c r="D66" s="37">
        <v>25</v>
      </c>
      <c r="E66" s="37">
        <v>0.82199999999999995</v>
      </c>
      <c r="F66" s="37">
        <v>0.82540000000000002</v>
      </c>
      <c r="G66" s="37">
        <v>25</v>
      </c>
      <c r="H66" s="37">
        <v>0.82199999999999995</v>
      </c>
      <c r="I66" s="37">
        <v>0.99570000000000003</v>
      </c>
      <c r="L66" s="37">
        <v>57</v>
      </c>
      <c r="M66" s="51">
        <v>25</v>
      </c>
      <c r="N66" s="64">
        <v>0.99396467748083517</v>
      </c>
      <c r="O66" s="52">
        <v>0.98860000000000003</v>
      </c>
      <c r="P66">
        <f t="shared" si="0"/>
        <v>1.1399999999999966E-2</v>
      </c>
      <c r="Q66">
        <f t="shared" si="1"/>
        <v>9.4443999999999999</v>
      </c>
      <c r="R66" s="45">
        <f t="shared" si="2"/>
        <v>1.2070645038329555E-3</v>
      </c>
      <c r="S66" s="45">
        <f t="shared" si="3"/>
        <v>5.3646774808351876E-3</v>
      </c>
      <c r="T66">
        <f t="shared" si="4"/>
        <v>0.99396467748083517</v>
      </c>
    </row>
    <row r="67" spans="4:20" hidden="1" x14ac:dyDescent="0.25">
      <c r="D67" s="37">
        <v>25</v>
      </c>
      <c r="E67" s="37">
        <v>0.82299999999999995</v>
      </c>
      <c r="F67" s="37">
        <v>0.82640000000000002</v>
      </c>
      <c r="G67" s="37">
        <v>25</v>
      </c>
      <c r="H67" s="37">
        <v>0.82299999999999995</v>
      </c>
      <c r="I67" s="37">
        <v>0.99570000000000003</v>
      </c>
      <c r="L67" s="37">
        <v>57</v>
      </c>
      <c r="M67" s="51">
        <v>25.5</v>
      </c>
      <c r="N67" s="64">
        <v>0.99330779131973779</v>
      </c>
      <c r="O67" s="52">
        <v>0.9879</v>
      </c>
      <c r="P67">
        <f t="shared" si="0"/>
        <v>1.21E-2</v>
      </c>
      <c r="Q67">
        <f t="shared" si="1"/>
        <v>9.9443999999999999</v>
      </c>
      <c r="R67" s="45">
        <f t="shared" si="2"/>
        <v>1.2167652145931378E-3</v>
      </c>
      <c r="S67" s="45">
        <f t="shared" si="3"/>
        <v>5.4077913197377418E-3</v>
      </c>
      <c r="T67">
        <f t="shared" si="4"/>
        <v>0.99330779131973779</v>
      </c>
    </row>
    <row r="68" spans="4:20" hidden="1" x14ac:dyDescent="0.25">
      <c r="D68" s="37">
        <v>25</v>
      </c>
      <c r="E68" s="37">
        <v>0.82399999999999995</v>
      </c>
      <c r="F68" s="37">
        <v>0.82740000000000002</v>
      </c>
      <c r="G68" s="37">
        <v>25</v>
      </c>
      <c r="H68" s="37">
        <v>0.82399999999999995</v>
      </c>
      <c r="I68" s="37">
        <v>0.99580000000000002</v>
      </c>
      <c r="L68" s="37">
        <v>57</v>
      </c>
      <c r="M68" s="51">
        <v>26</v>
      </c>
      <c r="N68" s="64">
        <v>0.99270422427329474</v>
      </c>
      <c r="O68" s="52">
        <v>0.98729999999999996</v>
      </c>
      <c r="P68">
        <f t="shared" si="0"/>
        <v>1.2700000000000045E-2</v>
      </c>
      <c r="Q68">
        <f t="shared" si="1"/>
        <v>10.4444</v>
      </c>
      <c r="R68" s="45">
        <f t="shared" si="2"/>
        <v>1.215962621117541E-3</v>
      </c>
      <c r="S68" s="45">
        <f t="shared" si="3"/>
        <v>5.4042242732947991E-3</v>
      </c>
      <c r="T68">
        <f t="shared" si="4"/>
        <v>0.99270422427329474</v>
      </c>
    </row>
    <row r="69" spans="4:20" hidden="1" x14ac:dyDescent="0.25">
      <c r="D69" s="37">
        <v>25</v>
      </c>
      <c r="E69" s="37">
        <v>0.82499999999999996</v>
      </c>
      <c r="F69" s="37">
        <v>0.82840000000000003</v>
      </c>
      <c r="G69" s="37">
        <v>25</v>
      </c>
      <c r="H69" s="37">
        <v>0.82499999999999996</v>
      </c>
      <c r="I69" s="37">
        <v>0.99580000000000002</v>
      </c>
      <c r="L69" s="37">
        <v>57</v>
      </c>
      <c r="M69" s="51">
        <v>26.5</v>
      </c>
      <c r="N69" s="64">
        <v>0.99204159204707432</v>
      </c>
      <c r="O69" s="52">
        <v>0.98660000000000003</v>
      </c>
      <c r="P69">
        <f t="shared" ref="P69:P132" si="5">1-O69</f>
        <v>1.3399999999999967E-2</v>
      </c>
      <c r="Q69">
        <f t="shared" ref="Q69:Q132" si="6">M69-15.5556</f>
        <v>10.9444</v>
      </c>
      <c r="R69" s="45">
        <f t="shared" ref="R69:R132" si="7">P69/Q69</f>
        <v>1.2243704542962582E-3</v>
      </c>
      <c r="S69" s="45">
        <f t="shared" ref="S69:S132" si="8">R69*(20-15.5556)</f>
        <v>5.4415920470742901E-3</v>
      </c>
      <c r="T69">
        <f t="shared" si="4"/>
        <v>0.99204159204707432</v>
      </c>
    </row>
    <row r="70" spans="4:20" hidden="1" x14ac:dyDescent="0.25">
      <c r="D70" s="37">
        <v>25</v>
      </c>
      <c r="E70" s="37">
        <v>0.82599999999999996</v>
      </c>
      <c r="F70" s="37">
        <v>0.82940000000000003</v>
      </c>
      <c r="G70" s="37">
        <v>25</v>
      </c>
      <c r="H70" s="37">
        <v>0.82599999999999996</v>
      </c>
      <c r="I70" s="37">
        <v>0.99580000000000002</v>
      </c>
      <c r="L70" s="37">
        <v>57</v>
      </c>
      <c r="M70" s="51">
        <v>27</v>
      </c>
      <c r="N70" s="64">
        <v>0.99137569466289188</v>
      </c>
      <c r="O70" s="52">
        <v>0.9859</v>
      </c>
      <c r="P70">
        <f t="shared" si="5"/>
        <v>1.4100000000000001E-2</v>
      </c>
      <c r="Q70">
        <f t="shared" si="6"/>
        <v>11.4444</v>
      </c>
      <c r="R70" s="45">
        <f t="shared" si="7"/>
        <v>1.2320436195868724E-3</v>
      </c>
      <c r="S70" s="45">
        <f t="shared" si="8"/>
        <v>5.4756946628918956E-3</v>
      </c>
      <c r="T70">
        <f t="shared" ref="T70:T133" si="9">O70+S70</f>
        <v>0.99137569466289188</v>
      </c>
    </row>
    <row r="71" spans="4:20" hidden="1" x14ac:dyDescent="0.25">
      <c r="D71" s="37">
        <v>25</v>
      </c>
      <c r="E71" s="37">
        <v>0.82699999999999996</v>
      </c>
      <c r="F71" s="37">
        <v>0.83040000000000003</v>
      </c>
      <c r="G71" s="37">
        <v>25</v>
      </c>
      <c r="H71" s="37">
        <v>0.82699999999999996</v>
      </c>
      <c r="I71" s="37">
        <v>0.99580000000000002</v>
      </c>
      <c r="L71" s="37">
        <v>57</v>
      </c>
      <c r="M71" s="51">
        <v>27.5</v>
      </c>
      <c r="N71" s="64">
        <v>0.99095810589062661</v>
      </c>
      <c r="O71" s="52">
        <v>0.98560000000000003</v>
      </c>
      <c r="P71">
        <f t="shared" si="5"/>
        <v>1.4399999999999968E-2</v>
      </c>
      <c r="Q71">
        <f t="shared" si="6"/>
        <v>11.9444</v>
      </c>
      <c r="R71" s="45">
        <f t="shared" si="7"/>
        <v>1.2055858812497881E-3</v>
      </c>
      <c r="S71" s="45">
        <f t="shared" si="8"/>
        <v>5.3581058906265579E-3</v>
      </c>
      <c r="T71">
        <f t="shared" si="9"/>
        <v>0.99095810589062661</v>
      </c>
    </row>
    <row r="72" spans="4:20" hidden="1" x14ac:dyDescent="0.25">
      <c r="D72" s="37">
        <v>25</v>
      </c>
      <c r="E72" s="37">
        <v>0.82799999999999996</v>
      </c>
      <c r="F72" s="37">
        <v>0.83140000000000003</v>
      </c>
      <c r="G72" s="37">
        <v>25</v>
      </c>
      <c r="H72" s="37">
        <v>0.82799999999999996</v>
      </c>
      <c r="I72" s="37">
        <v>0.99580000000000002</v>
      </c>
      <c r="L72" s="37">
        <v>57</v>
      </c>
      <c r="M72" s="51">
        <v>28</v>
      </c>
      <c r="N72" s="64">
        <v>0.99029282247436601</v>
      </c>
      <c r="O72" s="52">
        <v>0.9849</v>
      </c>
      <c r="P72">
        <f t="shared" si="5"/>
        <v>1.5100000000000002E-2</v>
      </c>
      <c r="Q72">
        <f t="shared" si="6"/>
        <v>12.4444</v>
      </c>
      <c r="R72" s="45">
        <f t="shared" si="7"/>
        <v>1.2133971907042527E-3</v>
      </c>
      <c r="S72" s="45">
        <f t="shared" si="8"/>
        <v>5.3928224743659808E-3</v>
      </c>
      <c r="T72">
        <f t="shared" si="9"/>
        <v>0.99029282247436601</v>
      </c>
    </row>
    <row r="73" spans="4:20" hidden="1" x14ac:dyDescent="0.25">
      <c r="D73" s="37">
        <v>25</v>
      </c>
      <c r="E73" s="37">
        <v>0.82899999999999996</v>
      </c>
      <c r="F73" s="37">
        <v>0.83240000000000003</v>
      </c>
      <c r="G73" s="37">
        <v>25</v>
      </c>
      <c r="H73" s="37">
        <v>0.82899999999999996</v>
      </c>
      <c r="I73" s="37">
        <v>0.99580000000000002</v>
      </c>
      <c r="L73" s="37">
        <v>57</v>
      </c>
      <c r="M73" s="51">
        <v>28.5</v>
      </c>
      <c r="N73" s="64">
        <v>0.9896248570810543</v>
      </c>
      <c r="O73" s="52">
        <v>0.98419999999999996</v>
      </c>
      <c r="P73">
        <f t="shared" si="5"/>
        <v>1.5800000000000036E-2</v>
      </c>
      <c r="Q73">
        <f t="shared" si="6"/>
        <v>12.9444</v>
      </c>
      <c r="R73" s="45">
        <f t="shared" si="7"/>
        <v>1.2206050492877256E-3</v>
      </c>
      <c r="S73" s="45">
        <f t="shared" si="8"/>
        <v>5.424857081054368E-3</v>
      </c>
      <c r="T73">
        <f t="shared" si="9"/>
        <v>0.9896248570810543</v>
      </c>
    </row>
    <row r="74" spans="4:20" hidden="1" x14ac:dyDescent="0.25">
      <c r="D74" s="37">
        <v>25</v>
      </c>
      <c r="E74" s="37">
        <v>0.83</v>
      </c>
      <c r="F74" s="37">
        <v>0.83340000000000003</v>
      </c>
      <c r="G74" s="37">
        <v>25</v>
      </c>
      <c r="H74" s="37">
        <v>0.83</v>
      </c>
      <c r="I74" s="37">
        <v>0.99580000000000002</v>
      </c>
      <c r="L74" s="37">
        <v>57</v>
      </c>
      <c r="M74" s="51">
        <v>29</v>
      </c>
      <c r="N74" s="64">
        <v>0.98902145131058283</v>
      </c>
      <c r="O74" s="52">
        <v>0.98360000000000003</v>
      </c>
      <c r="P74">
        <f t="shared" si="5"/>
        <v>1.639999999999997E-2</v>
      </c>
      <c r="Q74">
        <f t="shared" si="6"/>
        <v>13.4444</v>
      </c>
      <c r="R74" s="45">
        <f t="shared" si="7"/>
        <v>1.2198387432685706E-3</v>
      </c>
      <c r="S74" s="45">
        <f t="shared" si="8"/>
        <v>5.4214513105828354E-3</v>
      </c>
      <c r="T74">
        <f t="shared" si="9"/>
        <v>0.98902145131058283</v>
      </c>
    </row>
    <row r="75" spans="4:20" hidden="1" x14ac:dyDescent="0.25">
      <c r="D75" s="37">
        <v>25</v>
      </c>
      <c r="E75" s="37">
        <v>0.83099999999999996</v>
      </c>
      <c r="F75" s="37">
        <v>0.83430000000000004</v>
      </c>
      <c r="G75" s="37">
        <v>25</v>
      </c>
      <c r="H75" s="37">
        <v>0.83099999999999996</v>
      </c>
      <c r="I75" s="37">
        <v>0.99580000000000002</v>
      </c>
      <c r="L75" s="37">
        <v>57</v>
      </c>
      <c r="M75" s="51">
        <v>29.5</v>
      </c>
      <c r="N75" s="64">
        <v>0.9883501620722297</v>
      </c>
      <c r="O75" s="52">
        <v>0.9829</v>
      </c>
      <c r="P75">
        <f t="shared" si="5"/>
        <v>1.7100000000000004E-2</v>
      </c>
      <c r="Q75">
        <f t="shared" si="6"/>
        <v>13.9444</v>
      </c>
      <c r="R75" s="45">
        <f t="shared" si="7"/>
        <v>1.226298729238978E-3</v>
      </c>
      <c r="S75" s="45">
        <f t="shared" si="8"/>
        <v>5.4501620722297141E-3</v>
      </c>
      <c r="T75">
        <f t="shared" si="9"/>
        <v>0.9883501620722297</v>
      </c>
    </row>
    <row r="76" spans="4:20" hidden="1" x14ac:dyDescent="0.25">
      <c r="D76" s="37">
        <v>25</v>
      </c>
      <c r="E76" s="37">
        <v>0.83199999999999996</v>
      </c>
      <c r="F76" s="37">
        <v>0.83530000000000004</v>
      </c>
      <c r="G76" s="37">
        <v>25</v>
      </c>
      <c r="H76" s="37">
        <v>0.83199999999999996</v>
      </c>
      <c r="I76" s="37">
        <v>0.99580000000000002</v>
      </c>
      <c r="L76" s="37">
        <v>57</v>
      </c>
      <c r="M76" s="51">
        <v>30</v>
      </c>
      <c r="N76" s="64">
        <v>0.98795380908864339</v>
      </c>
      <c r="O76" s="52">
        <v>0.98260000000000003</v>
      </c>
      <c r="P76">
        <f t="shared" si="5"/>
        <v>1.7399999999999971E-2</v>
      </c>
      <c r="Q76">
        <f t="shared" si="6"/>
        <v>14.4444</v>
      </c>
      <c r="R76" s="45">
        <f t="shared" si="7"/>
        <v>1.2046190911356631E-3</v>
      </c>
      <c r="S76" s="45">
        <f t="shared" si="8"/>
        <v>5.3538090886433411E-3</v>
      </c>
      <c r="T76">
        <f t="shared" si="9"/>
        <v>0.98795380908864339</v>
      </c>
    </row>
    <row r="77" spans="4:20" hidden="1" x14ac:dyDescent="0.25">
      <c r="D77" s="37">
        <v>25</v>
      </c>
      <c r="E77" s="37">
        <v>0.83299999999999996</v>
      </c>
      <c r="F77" s="37">
        <v>0.83630000000000004</v>
      </c>
      <c r="G77" s="37">
        <v>25</v>
      </c>
      <c r="H77" s="37">
        <v>0.83299999999999996</v>
      </c>
      <c r="I77" s="37">
        <v>0.99580000000000002</v>
      </c>
      <c r="L77" s="37">
        <v>57</v>
      </c>
      <c r="M77" s="51">
        <v>30.5</v>
      </c>
      <c r="N77" s="64">
        <v>0.98728286180776748</v>
      </c>
      <c r="O77" s="52">
        <v>0.9819</v>
      </c>
      <c r="P77">
        <f t="shared" si="5"/>
        <v>1.8100000000000005E-2</v>
      </c>
      <c r="Q77">
        <f t="shared" si="6"/>
        <v>14.9444</v>
      </c>
      <c r="R77" s="45">
        <f t="shared" si="7"/>
        <v>1.2111560183078614E-3</v>
      </c>
      <c r="S77" s="45">
        <f t="shared" si="8"/>
        <v>5.3828618077674589E-3</v>
      </c>
      <c r="T77">
        <f t="shared" si="9"/>
        <v>0.98728286180776748</v>
      </c>
    </row>
    <row r="78" spans="4:20" hidden="1" x14ac:dyDescent="0.25">
      <c r="D78" s="37">
        <v>25</v>
      </c>
      <c r="E78" s="37">
        <v>0.83399999999999996</v>
      </c>
      <c r="F78" s="37">
        <v>0.83730000000000004</v>
      </c>
      <c r="G78" s="37">
        <v>25</v>
      </c>
      <c r="H78" s="37">
        <v>0.83399999999999996</v>
      </c>
      <c r="I78" s="37">
        <v>0.99590000000000001</v>
      </c>
      <c r="L78" s="37">
        <v>57</v>
      </c>
      <c r="M78" s="51">
        <v>31</v>
      </c>
      <c r="N78" s="64">
        <v>0.98661003341016806</v>
      </c>
      <c r="O78" s="52">
        <v>0.98119999999999996</v>
      </c>
      <c r="P78">
        <f t="shared" si="5"/>
        <v>1.8800000000000039E-2</v>
      </c>
      <c r="Q78">
        <f t="shared" si="6"/>
        <v>15.4444</v>
      </c>
      <c r="R78" s="45">
        <f t="shared" si="7"/>
        <v>1.2172696899847219E-3</v>
      </c>
      <c r="S78" s="45">
        <f t="shared" si="8"/>
        <v>5.4100334101680981E-3</v>
      </c>
      <c r="T78">
        <f t="shared" si="9"/>
        <v>0.98661003341016806</v>
      </c>
    </row>
    <row r="79" spans="4:20" hidden="1" x14ac:dyDescent="0.25">
      <c r="D79" s="37">
        <v>25</v>
      </c>
      <c r="E79" s="37">
        <v>0.83499999999999996</v>
      </c>
      <c r="F79" s="37">
        <v>0.83830000000000005</v>
      </c>
      <c r="G79" s="37">
        <v>25</v>
      </c>
      <c r="H79" s="37">
        <v>0.83499999999999996</v>
      </c>
      <c r="I79" s="37">
        <v>0.99590000000000001</v>
      </c>
      <c r="L79" s="37">
        <v>57</v>
      </c>
      <c r="M79" s="51">
        <v>31.5</v>
      </c>
      <c r="N79" s="64">
        <v>0.98593550086550763</v>
      </c>
      <c r="O79" s="52">
        <v>0.98050000000000004</v>
      </c>
      <c r="P79">
        <f t="shared" si="5"/>
        <v>1.9499999999999962E-2</v>
      </c>
      <c r="Q79">
        <f t="shared" si="6"/>
        <v>15.9444</v>
      </c>
      <c r="R79" s="45">
        <f t="shared" si="7"/>
        <v>1.2229999247384638E-3</v>
      </c>
      <c r="S79" s="45">
        <f t="shared" si="8"/>
        <v>5.4355008655076285E-3</v>
      </c>
      <c r="T79">
        <f t="shared" si="9"/>
        <v>0.98593550086550763</v>
      </c>
    </row>
    <row r="80" spans="4:20" hidden="1" x14ac:dyDescent="0.25">
      <c r="D80" s="37">
        <v>25</v>
      </c>
      <c r="E80" s="37">
        <v>0.83599999999999997</v>
      </c>
      <c r="F80" s="37">
        <v>0.83930000000000005</v>
      </c>
      <c r="G80" s="37">
        <v>25</v>
      </c>
      <c r="H80" s="37">
        <v>0.83599999999999997</v>
      </c>
      <c r="I80" s="37">
        <v>0.99590000000000001</v>
      </c>
      <c r="L80" s="37">
        <v>57</v>
      </c>
      <c r="M80" s="51">
        <v>32</v>
      </c>
      <c r="N80" s="64">
        <v>0.98533239279025076</v>
      </c>
      <c r="O80" s="52">
        <v>0.97989999999999999</v>
      </c>
      <c r="P80">
        <f t="shared" si="5"/>
        <v>2.0100000000000007E-2</v>
      </c>
      <c r="Q80">
        <f t="shared" si="6"/>
        <v>16.444400000000002</v>
      </c>
      <c r="R80" s="45">
        <f t="shared" si="7"/>
        <v>1.2223006008124349E-3</v>
      </c>
      <c r="S80" s="45">
        <f t="shared" si="8"/>
        <v>5.4323927902507852E-3</v>
      </c>
      <c r="T80">
        <f t="shared" si="9"/>
        <v>0.98533239279025076</v>
      </c>
    </row>
    <row r="81" spans="4:20" hidden="1" x14ac:dyDescent="0.25">
      <c r="D81" s="37">
        <v>25</v>
      </c>
      <c r="E81" s="37">
        <v>0.83699999999999997</v>
      </c>
      <c r="F81" s="37">
        <v>0.84030000000000005</v>
      </c>
      <c r="G81" s="37">
        <v>25</v>
      </c>
      <c r="H81" s="37">
        <v>0.83699999999999997</v>
      </c>
      <c r="I81" s="37">
        <v>0.99590000000000001</v>
      </c>
      <c r="L81" s="37">
        <v>57</v>
      </c>
      <c r="M81" s="51">
        <v>32.5</v>
      </c>
      <c r="N81" s="64">
        <v>0.98487700951346757</v>
      </c>
      <c r="O81" s="52">
        <v>0.97950000000000004</v>
      </c>
      <c r="P81">
        <f t="shared" si="5"/>
        <v>2.0499999999999963E-2</v>
      </c>
      <c r="Q81">
        <f t="shared" si="6"/>
        <v>16.944400000000002</v>
      </c>
      <c r="R81" s="45">
        <f t="shared" si="7"/>
        <v>1.2098392389225917E-3</v>
      </c>
      <c r="S81" s="45">
        <f t="shared" si="8"/>
        <v>5.3770095134675665E-3</v>
      </c>
      <c r="T81">
        <f t="shared" si="9"/>
        <v>0.98487700951346757</v>
      </c>
    </row>
    <row r="82" spans="4:20" hidden="1" x14ac:dyDescent="0.25">
      <c r="D82" s="37">
        <v>25</v>
      </c>
      <c r="E82" s="37">
        <v>0.83799999999999997</v>
      </c>
      <c r="F82" s="37">
        <v>0.84130000000000005</v>
      </c>
      <c r="G82" s="37">
        <v>25</v>
      </c>
      <c r="H82" s="37">
        <v>0.83799999999999997</v>
      </c>
      <c r="I82" s="37">
        <v>0.99590000000000001</v>
      </c>
      <c r="L82" s="37">
        <v>57</v>
      </c>
      <c r="M82" s="51">
        <v>33</v>
      </c>
      <c r="N82" s="64">
        <v>0.98427575611657614</v>
      </c>
      <c r="O82" s="52">
        <v>0.97889999999999999</v>
      </c>
      <c r="P82">
        <f t="shared" si="5"/>
        <v>2.1100000000000008E-2</v>
      </c>
      <c r="Q82">
        <f t="shared" si="6"/>
        <v>17.444400000000002</v>
      </c>
      <c r="R82" s="45">
        <f t="shared" si="7"/>
        <v>1.2095572218018393E-3</v>
      </c>
      <c r="S82" s="45">
        <f t="shared" si="8"/>
        <v>5.375756116576094E-3</v>
      </c>
      <c r="T82">
        <f t="shared" si="9"/>
        <v>0.98427575611657614</v>
      </c>
    </row>
    <row r="83" spans="4:20" x14ac:dyDescent="0.25">
      <c r="D83" s="37">
        <v>25</v>
      </c>
      <c r="E83" s="37">
        <v>0.83899999999999997</v>
      </c>
      <c r="F83" s="37">
        <v>0.84230000000000005</v>
      </c>
      <c r="G83" s="37">
        <v>25</v>
      </c>
      <c r="H83" s="37">
        <v>0.83899999999999997</v>
      </c>
      <c r="I83" s="37">
        <v>0.99590000000000001</v>
      </c>
      <c r="L83" s="37">
        <v>57</v>
      </c>
      <c r="M83" s="51">
        <v>33.5</v>
      </c>
      <c r="N83" s="64">
        <v>0.98359934018412432</v>
      </c>
      <c r="O83" s="52">
        <v>0.97819999999999996</v>
      </c>
      <c r="P83">
        <f t="shared" si="5"/>
        <v>2.1800000000000042E-2</v>
      </c>
      <c r="Q83">
        <f t="shared" si="6"/>
        <v>17.944400000000002</v>
      </c>
      <c r="R83" s="45">
        <f t="shared" si="7"/>
        <v>1.2148636900648692E-3</v>
      </c>
      <c r="S83" s="45">
        <f t="shared" si="8"/>
        <v>5.3993401841243051E-3</v>
      </c>
      <c r="T83">
        <f t="shared" si="9"/>
        <v>0.98359934018412432</v>
      </c>
    </row>
    <row r="84" spans="4:20" hidden="1" x14ac:dyDescent="0.25">
      <c r="D84" s="37">
        <v>25</v>
      </c>
      <c r="E84" s="37">
        <v>0.84</v>
      </c>
      <c r="F84" s="37">
        <v>0.84330000000000005</v>
      </c>
      <c r="G84" s="37">
        <v>25</v>
      </c>
      <c r="H84" s="37">
        <v>0.84</v>
      </c>
      <c r="I84" s="37">
        <v>0.99590000000000001</v>
      </c>
      <c r="L84" s="37">
        <v>57</v>
      </c>
      <c r="M84" s="51">
        <v>34</v>
      </c>
      <c r="N84" s="64">
        <v>0.98292164559432671</v>
      </c>
      <c r="O84" s="52">
        <v>0.97750000000000004</v>
      </c>
      <c r="P84">
        <f t="shared" si="5"/>
        <v>2.2499999999999964E-2</v>
      </c>
      <c r="Q84">
        <f t="shared" si="6"/>
        <v>18.444400000000002</v>
      </c>
      <c r="R84" s="45">
        <f t="shared" si="7"/>
        <v>1.2198824575480884E-3</v>
      </c>
      <c r="S84" s="45">
        <f t="shared" si="8"/>
        <v>5.4216455943267242E-3</v>
      </c>
      <c r="T84">
        <f t="shared" si="9"/>
        <v>0.98292164559432671</v>
      </c>
    </row>
    <row r="85" spans="4:20" hidden="1" x14ac:dyDescent="0.25">
      <c r="D85" s="37">
        <v>25</v>
      </c>
      <c r="E85" s="37">
        <v>0.84099999999999997</v>
      </c>
      <c r="F85" s="37">
        <v>0.84430000000000005</v>
      </c>
      <c r="G85" s="37">
        <v>25</v>
      </c>
      <c r="H85" s="37">
        <v>0.84099999999999997</v>
      </c>
      <c r="I85" s="37">
        <v>0.99590000000000001</v>
      </c>
      <c r="L85" s="37">
        <v>57</v>
      </c>
      <c r="M85" s="51">
        <v>34.5</v>
      </c>
      <c r="N85" s="64">
        <v>0.98224277359008472</v>
      </c>
      <c r="O85" s="52">
        <v>0.9768</v>
      </c>
      <c r="P85">
        <f t="shared" si="5"/>
        <v>2.3199999999999998E-2</v>
      </c>
      <c r="Q85">
        <f t="shared" si="6"/>
        <v>18.944400000000002</v>
      </c>
      <c r="R85" s="45">
        <f t="shared" si="7"/>
        <v>1.2246363041320916E-3</v>
      </c>
      <c r="S85" s="45">
        <f t="shared" si="8"/>
        <v>5.4427735900846675E-3</v>
      </c>
      <c r="T85">
        <f t="shared" si="9"/>
        <v>0.98224277359008472</v>
      </c>
    </row>
    <row r="86" spans="4:20" hidden="1" x14ac:dyDescent="0.25">
      <c r="D86" s="37">
        <v>25</v>
      </c>
      <c r="E86" s="37">
        <v>0.84199999999999997</v>
      </c>
      <c r="F86" s="37">
        <v>0.84530000000000005</v>
      </c>
      <c r="G86" s="37">
        <v>25</v>
      </c>
      <c r="H86" s="37">
        <v>0.84199999999999997</v>
      </c>
      <c r="I86" s="37">
        <v>0.99590000000000001</v>
      </c>
      <c r="L86" s="37">
        <v>57</v>
      </c>
      <c r="M86" s="51">
        <v>35</v>
      </c>
      <c r="N86" s="64">
        <v>0.98187138713459921</v>
      </c>
      <c r="O86" s="52">
        <v>0.97650000000000003</v>
      </c>
      <c r="P86">
        <f t="shared" si="5"/>
        <v>2.3499999999999965E-2</v>
      </c>
      <c r="Q86">
        <f t="shared" si="6"/>
        <v>19.444400000000002</v>
      </c>
      <c r="R86" s="45">
        <f t="shared" si="7"/>
        <v>1.2085741910267205E-3</v>
      </c>
      <c r="S86" s="45">
        <f t="shared" si="8"/>
        <v>5.3713871345991565E-3</v>
      </c>
      <c r="T86">
        <f t="shared" si="9"/>
        <v>0.98187138713459921</v>
      </c>
    </row>
    <row r="87" spans="4:20" hidden="1" x14ac:dyDescent="0.25">
      <c r="D87" s="37">
        <v>25</v>
      </c>
      <c r="E87" s="37">
        <v>0.84299999999999997</v>
      </c>
      <c r="F87" s="37">
        <v>0.84630000000000005</v>
      </c>
      <c r="G87" s="37">
        <v>25</v>
      </c>
      <c r="H87" s="37">
        <v>0.84299999999999997</v>
      </c>
      <c r="I87" s="37">
        <v>0.99590000000000001</v>
      </c>
      <c r="L87" s="37">
        <v>57</v>
      </c>
      <c r="M87" s="51">
        <v>35.5</v>
      </c>
      <c r="N87" s="64">
        <v>0.98119271574978439</v>
      </c>
      <c r="O87" s="52">
        <v>0.9758</v>
      </c>
      <c r="P87">
        <f t="shared" si="5"/>
        <v>2.4199999999999999E-2</v>
      </c>
      <c r="Q87">
        <f t="shared" si="6"/>
        <v>19.944400000000002</v>
      </c>
      <c r="R87" s="45">
        <f t="shared" si="7"/>
        <v>1.2133731774332643E-3</v>
      </c>
      <c r="S87" s="45">
        <f t="shared" si="8"/>
        <v>5.3927157497843997E-3</v>
      </c>
      <c r="T87">
        <f t="shared" si="9"/>
        <v>0.98119271574978439</v>
      </c>
    </row>
    <row r="88" spans="4:20" hidden="1" x14ac:dyDescent="0.25">
      <c r="D88" s="37">
        <v>25</v>
      </c>
      <c r="E88" s="37">
        <v>0.84399999999999997</v>
      </c>
      <c r="F88" s="37">
        <v>0.84730000000000005</v>
      </c>
      <c r="G88" s="37">
        <v>25</v>
      </c>
      <c r="H88" s="37">
        <v>0.84399999999999997</v>
      </c>
      <c r="I88" s="37">
        <v>0.996</v>
      </c>
      <c r="L88" s="37">
        <v>57</v>
      </c>
      <c r="M88" s="51">
        <v>36</v>
      </c>
      <c r="N88" s="64">
        <v>0.98051300111521977</v>
      </c>
      <c r="O88" s="52">
        <v>0.97509999999999997</v>
      </c>
      <c r="P88">
        <f t="shared" si="5"/>
        <v>2.4900000000000033E-2</v>
      </c>
      <c r="Q88">
        <f t="shared" si="6"/>
        <v>20.444400000000002</v>
      </c>
      <c r="R88" s="45">
        <f t="shared" si="7"/>
        <v>1.2179374302987631E-3</v>
      </c>
      <c r="S88" s="45">
        <f t="shared" si="8"/>
        <v>5.4130011152198221E-3</v>
      </c>
      <c r="T88">
        <f t="shared" si="9"/>
        <v>0.98051300111521977</v>
      </c>
    </row>
    <row r="89" spans="4:20" hidden="1" x14ac:dyDescent="0.25">
      <c r="D89" s="37">
        <v>25</v>
      </c>
      <c r="E89" s="37">
        <v>0.84499999999999997</v>
      </c>
      <c r="F89" s="37">
        <v>0.84830000000000005</v>
      </c>
      <c r="G89" s="37">
        <v>25</v>
      </c>
      <c r="H89" s="37">
        <v>0.84499999999999997</v>
      </c>
      <c r="I89" s="37">
        <v>0.996</v>
      </c>
      <c r="L89" s="37">
        <v>57</v>
      </c>
      <c r="M89" s="51">
        <v>36.5</v>
      </c>
      <c r="N89" s="64">
        <v>0.97991109795458453</v>
      </c>
      <c r="O89" s="52">
        <v>0.97450000000000003</v>
      </c>
      <c r="P89">
        <f t="shared" si="5"/>
        <v>2.5499999999999967E-2</v>
      </c>
      <c r="Q89">
        <f t="shared" si="6"/>
        <v>20.944400000000002</v>
      </c>
      <c r="R89" s="45">
        <f t="shared" si="7"/>
        <v>1.2175092148736639E-3</v>
      </c>
      <c r="S89" s="45">
        <f t="shared" si="8"/>
        <v>5.4110979545845114E-3</v>
      </c>
      <c r="T89">
        <f t="shared" si="9"/>
        <v>0.97991109795458453</v>
      </c>
    </row>
    <row r="90" spans="4:20" hidden="1" x14ac:dyDescent="0.25">
      <c r="D90" s="37">
        <v>25</v>
      </c>
      <c r="E90" s="37">
        <v>0.84599999999999997</v>
      </c>
      <c r="F90" s="37">
        <v>0.84930000000000005</v>
      </c>
      <c r="G90" s="37">
        <v>25</v>
      </c>
      <c r="H90" s="37">
        <v>0.84599999999999997</v>
      </c>
      <c r="I90" s="37">
        <v>0.996</v>
      </c>
      <c r="L90" s="37">
        <v>57</v>
      </c>
      <c r="M90" s="51">
        <v>37</v>
      </c>
      <c r="N90" s="64">
        <v>0.97923000876685751</v>
      </c>
      <c r="O90" s="52">
        <v>0.9738</v>
      </c>
      <c r="P90">
        <f t="shared" si="5"/>
        <v>2.6200000000000001E-2</v>
      </c>
      <c r="Q90">
        <f t="shared" si="6"/>
        <v>21.444400000000002</v>
      </c>
      <c r="R90" s="45">
        <f t="shared" si="7"/>
        <v>1.22176419018485E-3</v>
      </c>
      <c r="S90" s="45">
        <f t="shared" si="8"/>
        <v>5.4300087668575471E-3</v>
      </c>
      <c r="T90">
        <f t="shared" si="9"/>
        <v>0.97923000876685751</v>
      </c>
    </row>
    <row r="91" spans="4:20" hidden="1" x14ac:dyDescent="0.25">
      <c r="D91" s="37">
        <v>25</v>
      </c>
      <c r="E91" s="37">
        <v>0.84699999999999998</v>
      </c>
      <c r="F91" s="37">
        <v>0.85029999999999994</v>
      </c>
      <c r="G91" s="37">
        <v>25</v>
      </c>
      <c r="H91" s="37">
        <v>0.84699999999999998</v>
      </c>
      <c r="I91" s="37">
        <v>0.996</v>
      </c>
      <c r="L91" s="37">
        <v>57</v>
      </c>
      <c r="M91" s="51">
        <v>37.5</v>
      </c>
      <c r="N91" s="64">
        <v>0.97878729880971915</v>
      </c>
      <c r="O91" s="52">
        <v>0.97340000000000004</v>
      </c>
      <c r="P91">
        <f t="shared" si="5"/>
        <v>2.6599999999999957E-2</v>
      </c>
      <c r="Q91">
        <f t="shared" si="6"/>
        <v>21.944400000000002</v>
      </c>
      <c r="R91" s="45">
        <f t="shared" si="7"/>
        <v>1.2121543537303345E-3</v>
      </c>
      <c r="S91" s="45">
        <f t="shared" si="8"/>
        <v>5.3872988097190986E-3</v>
      </c>
      <c r="T91">
        <f t="shared" si="9"/>
        <v>0.97878729880971915</v>
      </c>
    </row>
    <row r="92" spans="4:20" hidden="1" x14ac:dyDescent="0.25">
      <c r="D92" s="37">
        <v>25</v>
      </c>
      <c r="E92" s="37">
        <v>0.84799999999999998</v>
      </c>
      <c r="F92" s="37">
        <v>0.85129999999999995</v>
      </c>
      <c r="G92" s="37">
        <v>25</v>
      </c>
      <c r="H92" s="37">
        <v>0.84799999999999998</v>
      </c>
      <c r="I92" s="37">
        <v>0.996</v>
      </c>
      <c r="L92" s="37">
        <v>57</v>
      </c>
      <c r="M92" s="51">
        <v>38</v>
      </c>
      <c r="N92" s="64">
        <v>0.97818609541801071</v>
      </c>
      <c r="O92" s="52">
        <v>0.9728</v>
      </c>
      <c r="P92">
        <f t="shared" si="5"/>
        <v>2.7200000000000002E-2</v>
      </c>
      <c r="Q92">
        <f t="shared" si="6"/>
        <v>22.444400000000002</v>
      </c>
      <c r="R92" s="45">
        <f t="shared" si="7"/>
        <v>1.2118835878882929E-3</v>
      </c>
      <c r="S92" s="45">
        <f t="shared" si="8"/>
        <v>5.3860954180107289E-3</v>
      </c>
      <c r="T92">
        <f t="shared" si="9"/>
        <v>0.97818609541801071</v>
      </c>
    </row>
    <row r="93" spans="4:20" hidden="1" x14ac:dyDescent="0.25">
      <c r="D93" s="37">
        <v>25</v>
      </c>
      <c r="E93" s="37">
        <v>0.84899999999999998</v>
      </c>
      <c r="F93" s="37">
        <v>0.85229999999999995</v>
      </c>
      <c r="G93" s="37">
        <v>25</v>
      </c>
      <c r="H93" s="37">
        <v>0.84899999999999998</v>
      </c>
      <c r="I93" s="37">
        <v>0.996</v>
      </c>
      <c r="L93" s="37">
        <v>57</v>
      </c>
      <c r="M93" s="51">
        <v>38.5</v>
      </c>
      <c r="N93" s="64">
        <v>0.97750431477833366</v>
      </c>
      <c r="O93" s="52">
        <v>0.97209999999999996</v>
      </c>
      <c r="P93">
        <f t="shared" si="5"/>
        <v>2.7900000000000036E-2</v>
      </c>
      <c r="Q93">
        <f t="shared" si="6"/>
        <v>22.944400000000002</v>
      </c>
      <c r="R93" s="45">
        <f t="shared" si="7"/>
        <v>1.215982984954936E-3</v>
      </c>
      <c r="S93" s="45">
        <f t="shared" si="8"/>
        <v>5.4043147783337173E-3</v>
      </c>
      <c r="T93">
        <f t="shared" si="9"/>
        <v>0.97750431477833366</v>
      </c>
    </row>
    <row r="94" spans="4:20" hidden="1" x14ac:dyDescent="0.25">
      <c r="D94" s="37">
        <v>25</v>
      </c>
      <c r="E94" s="37">
        <v>0.85</v>
      </c>
      <c r="F94" s="37">
        <v>0.85329999999999995</v>
      </c>
      <c r="G94" s="37">
        <v>25</v>
      </c>
      <c r="H94" s="37">
        <v>0.85</v>
      </c>
      <c r="I94" s="37">
        <v>0.996</v>
      </c>
      <c r="L94" s="37">
        <v>57</v>
      </c>
      <c r="M94" s="51">
        <v>39</v>
      </c>
      <c r="N94" s="64">
        <v>0.97682175700807017</v>
      </c>
      <c r="O94" s="52">
        <v>0.97140000000000004</v>
      </c>
      <c r="P94">
        <f t="shared" si="5"/>
        <v>2.8599999999999959E-2</v>
      </c>
      <c r="Q94">
        <f t="shared" si="6"/>
        <v>23.444400000000002</v>
      </c>
      <c r="R94" s="45">
        <f t="shared" si="7"/>
        <v>1.2199075258910424E-3</v>
      </c>
      <c r="S94" s="45">
        <f t="shared" si="8"/>
        <v>5.4217570080701489E-3</v>
      </c>
      <c r="T94">
        <f t="shared" si="9"/>
        <v>0.97682175700807017</v>
      </c>
    </row>
    <row r="95" spans="4:20" hidden="1" x14ac:dyDescent="0.25">
      <c r="D95" s="37">
        <v>25</v>
      </c>
      <c r="E95" s="37">
        <v>0.85099999999999998</v>
      </c>
      <c r="F95" s="37">
        <v>0.85429999999999995</v>
      </c>
      <c r="G95" s="37">
        <v>25</v>
      </c>
      <c r="H95" s="37">
        <v>0.85099999999999998</v>
      </c>
      <c r="I95" s="37">
        <v>0.996</v>
      </c>
      <c r="L95" s="37">
        <v>57</v>
      </c>
      <c r="M95" s="51">
        <v>39.5</v>
      </c>
      <c r="N95" s="64">
        <v>0.97613847079066507</v>
      </c>
      <c r="O95" s="52">
        <v>0.97070000000000001</v>
      </c>
      <c r="P95">
        <f t="shared" si="5"/>
        <v>2.9299999999999993E-2</v>
      </c>
      <c r="Q95">
        <f t="shared" si="6"/>
        <v>23.944400000000002</v>
      </c>
      <c r="R95" s="45">
        <f t="shared" si="7"/>
        <v>1.2236681645812796E-3</v>
      </c>
      <c r="S95" s="45">
        <f t="shared" si="8"/>
        <v>5.4384707906650386E-3</v>
      </c>
      <c r="T95">
        <f t="shared" si="9"/>
        <v>0.97613847079066507</v>
      </c>
    </row>
    <row r="96" spans="4:20" hidden="1" x14ac:dyDescent="0.25">
      <c r="D96" s="37">
        <v>25</v>
      </c>
      <c r="E96" s="37">
        <v>0.85199999999999998</v>
      </c>
      <c r="F96" s="37">
        <v>0.85529999999999995</v>
      </c>
      <c r="G96" s="37">
        <v>25</v>
      </c>
      <c r="H96" s="37">
        <v>0.85199999999999998</v>
      </c>
      <c r="I96" s="37">
        <v>0.996</v>
      </c>
      <c r="L96" s="37">
        <v>57</v>
      </c>
      <c r="M96" s="51">
        <v>40</v>
      </c>
      <c r="N96" s="64">
        <v>0.97578177414868028</v>
      </c>
      <c r="O96" s="52">
        <v>0.97040000000000004</v>
      </c>
      <c r="P96">
        <f t="shared" si="5"/>
        <v>2.959999999999996E-2</v>
      </c>
      <c r="Q96">
        <f t="shared" si="6"/>
        <v>24.444400000000002</v>
      </c>
      <c r="R96" s="45">
        <f t="shared" si="7"/>
        <v>1.2109112925659847E-3</v>
      </c>
      <c r="S96" s="45">
        <f t="shared" si="8"/>
        <v>5.3817741486802623E-3</v>
      </c>
      <c r="T96">
        <f t="shared" si="9"/>
        <v>0.97578177414868028</v>
      </c>
    </row>
    <row r="97" spans="4:20" hidden="1" x14ac:dyDescent="0.25">
      <c r="D97" s="37">
        <v>25</v>
      </c>
      <c r="E97" s="37">
        <v>0.85299999999999998</v>
      </c>
      <c r="F97" s="37">
        <v>0.85629999999999995</v>
      </c>
      <c r="G97" s="37">
        <v>25</v>
      </c>
      <c r="H97" s="37">
        <v>0.85299999999999998</v>
      </c>
      <c r="I97" s="37">
        <v>0.996</v>
      </c>
      <c r="L97" s="37">
        <v>58</v>
      </c>
      <c r="M97" s="51">
        <v>25</v>
      </c>
      <c r="N97" s="64">
        <v>0.99391173605522853</v>
      </c>
      <c r="O97" s="52">
        <v>0.98850000000000005</v>
      </c>
      <c r="P97">
        <f t="shared" si="5"/>
        <v>1.1499999999999955E-2</v>
      </c>
      <c r="Q97">
        <f t="shared" si="6"/>
        <v>9.4443999999999999</v>
      </c>
      <c r="R97" s="45">
        <f t="shared" si="7"/>
        <v>1.2176527889542963E-3</v>
      </c>
      <c r="S97" s="45">
        <f t="shared" si="8"/>
        <v>5.411736055228474E-3</v>
      </c>
      <c r="T97">
        <f t="shared" si="9"/>
        <v>0.99391173605522853</v>
      </c>
    </row>
    <row r="98" spans="4:20" hidden="1" x14ac:dyDescent="0.25">
      <c r="D98" s="37">
        <v>25</v>
      </c>
      <c r="E98" s="37">
        <v>0.85399999999999998</v>
      </c>
      <c r="F98" s="37">
        <v>0.85729999999999995</v>
      </c>
      <c r="G98" s="37">
        <v>25</v>
      </c>
      <c r="H98" s="37">
        <v>0.85399999999999998</v>
      </c>
      <c r="I98" s="37">
        <v>0.996</v>
      </c>
      <c r="L98" s="37">
        <v>58</v>
      </c>
      <c r="M98" s="51">
        <v>25.5</v>
      </c>
      <c r="N98" s="64">
        <v>0.99325248380998354</v>
      </c>
      <c r="O98" s="52">
        <v>0.98780000000000001</v>
      </c>
      <c r="P98">
        <f t="shared" si="5"/>
        <v>1.2199999999999989E-2</v>
      </c>
      <c r="Q98">
        <f t="shared" si="6"/>
        <v>9.9443999999999999</v>
      </c>
      <c r="R98" s="45">
        <f t="shared" si="7"/>
        <v>1.2268211254575429E-3</v>
      </c>
      <c r="S98" s="45">
        <f t="shared" si="8"/>
        <v>5.4524838099835032E-3</v>
      </c>
      <c r="T98">
        <f t="shared" si="9"/>
        <v>0.99325248380998354</v>
      </c>
    </row>
    <row r="99" spans="4:20" hidden="1" x14ac:dyDescent="0.25">
      <c r="D99" s="37">
        <v>25</v>
      </c>
      <c r="E99" s="37">
        <v>0.85499999999999998</v>
      </c>
      <c r="F99" s="37">
        <v>0.85829999999999995</v>
      </c>
      <c r="G99" s="37">
        <v>25</v>
      </c>
      <c r="H99" s="37">
        <v>0.85499999999999998</v>
      </c>
      <c r="I99" s="37">
        <v>0.996</v>
      </c>
      <c r="L99" s="37">
        <v>58</v>
      </c>
      <c r="M99" s="51">
        <v>26</v>
      </c>
      <c r="N99" s="64">
        <v>0.99264677722032857</v>
      </c>
      <c r="O99" s="52">
        <v>0.98719999999999997</v>
      </c>
      <c r="P99">
        <f t="shared" si="5"/>
        <v>1.2800000000000034E-2</v>
      </c>
      <c r="Q99">
        <f t="shared" si="6"/>
        <v>10.4444</v>
      </c>
      <c r="R99" s="45">
        <f t="shared" si="7"/>
        <v>1.2255371299452369E-3</v>
      </c>
      <c r="S99" s="45">
        <f t="shared" si="8"/>
        <v>5.4467772203286111E-3</v>
      </c>
      <c r="T99">
        <f t="shared" si="9"/>
        <v>0.99264677722032857</v>
      </c>
    </row>
    <row r="100" spans="4:20" hidden="1" x14ac:dyDescent="0.25">
      <c r="D100" s="37">
        <v>25</v>
      </c>
      <c r="E100" s="37">
        <v>0.85599999999999998</v>
      </c>
      <c r="F100" s="37">
        <v>0.85929999999999995</v>
      </c>
      <c r="G100" s="37">
        <v>25</v>
      </c>
      <c r="H100" s="37">
        <v>0.85599999999999998</v>
      </c>
      <c r="I100" s="37">
        <v>0.99609999999999999</v>
      </c>
      <c r="L100" s="37">
        <v>58</v>
      </c>
      <c r="M100" s="51">
        <v>26.5</v>
      </c>
      <c r="N100" s="64">
        <v>0.99198220094294798</v>
      </c>
      <c r="O100" s="52">
        <v>0.98650000000000004</v>
      </c>
      <c r="P100">
        <f t="shared" si="5"/>
        <v>1.3499999999999956E-2</v>
      </c>
      <c r="Q100">
        <f t="shared" si="6"/>
        <v>10.9444</v>
      </c>
      <c r="R100" s="45">
        <f t="shared" si="7"/>
        <v>1.2335075472387665E-3</v>
      </c>
      <c r="S100" s="45">
        <f t="shared" si="8"/>
        <v>5.4822009429479736E-3</v>
      </c>
      <c r="T100">
        <f t="shared" si="9"/>
        <v>0.99198220094294798</v>
      </c>
    </row>
    <row r="101" spans="4:20" hidden="1" x14ac:dyDescent="0.25">
      <c r="D101" s="37">
        <v>25</v>
      </c>
      <c r="E101" s="37">
        <v>0.85699999999999998</v>
      </c>
      <c r="F101" s="37">
        <v>0.86029999999999995</v>
      </c>
      <c r="G101" s="37">
        <v>25</v>
      </c>
      <c r="H101" s="37">
        <v>0.85699999999999998</v>
      </c>
      <c r="I101" s="37">
        <v>0.99609999999999999</v>
      </c>
      <c r="L101" s="37">
        <v>58</v>
      </c>
      <c r="M101" s="51">
        <v>27</v>
      </c>
      <c r="N101" s="64">
        <v>0.99131452937681308</v>
      </c>
      <c r="O101" s="52">
        <v>0.98580000000000001</v>
      </c>
      <c r="P101">
        <f t="shared" si="5"/>
        <v>1.419999999999999E-2</v>
      </c>
      <c r="Q101">
        <f t="shared" si="6"/>
        <v>11.4444</v>
      </c>
      <c r="R101" s="45">
        <f t="shared" si="7"/>
        <v>1.2407815175981259E-3</v>
      </c>
      <c r="S101" s="45">
        <f t="shared" si="8"/>
        <v>5.5145293768131109E-3</v>
      </c>
      <c r="T101">
        <f t="shared" si="9"/>
        <v>0.99131452937681308</v>
      </c>
    </row>
    <row r="102" spans="4:20" hidden="1" x14ac:dyDescent="0.25">
      <c r="D102" s="37">
        <v>25</v>
      </c>
      <c r="E102" s="37">
        <v>0.85799999999999998</v>
      </c>
      <c r="F102" s="37">
        <v>0.86129999999999995</v>
      </c>
      <c r="G102" s="37">
        <v>25</v>
      </c>
      <c r="H102" s="37">
        <v>0.85799999999999998</v>
      </c>
      <c r="I102" s="37">
        <v>0.99609999999999999</v>
      </c>
      <c r="L102" s="37">
        <v>58</v>
      </c>
      <c r="M102" s="51">
        <v>27.5</v>
      </c>
      <c r="N102" s="64">
        <v>0.99089531495931149</v>
      </c>
      <c r="O102" s="52">
        <v>0.98550000000000004</v>
      </c>
      <c r="P102">
        <f t="shared" si="5"/>
        <v>1.4499999999999957E-2</v>
      </c>
      <c r="Q102">
        <f t="shared" si="6"/>
        <v>11.9444</v>
      </c>
      <c r="R102" s="45">
        <f t="shared" si="7"/>
        <v>1.213958005425133E-3</v>
      </c>
      <c r="S102" s="45">
        <f t="shared" si="8"/>
        <v>5.395314959311461E-3</v>
      </c>
      <c r="T102">
        <f t="shared" si="9"/>
        <v>0.99089531495931149</v>
      </c>
    </row>
    <row r="103" spans="4:20" hidden="1" x14ac:dyDescent="0.25">
      <c r="D103" s="37">
        <v>25</v>
      </c>
      <c r="E103" s="37">
        <v>0.85899999999999999</v>
      </c>
      <c r="F103" s="37">
        <v>0.86229999999999996</v>
      </c>
      <c r="G103" s="37">
        <v>25</v>
      </c>
      <c r="H103" s="37">
        <v>0.85899999999999999</v>
      </c>
      <c r="I103" s="37">
        <v>0.99609999999999999</v>
      </c>
      <c r="L103" s="37">
        <v>58</v>
      </c>
      <c r="M103" s="51">
        <v>28</v>
      </c>
      <c r="N103" s="64">
        <v>0.99022853653048759</v>
      </c>
      <c r="O103" s="52">
        <v>0.98480000000000001</v>
      </c>
      <c r="P103">
        <f t="shared" si="5"/>
        <v>1.5199999999999991E-2</v>
      </c>
      <c r="Q103">
        <f t="shared" si="6"/>
        <v>12.4444</v>
      </c>
      <c r="R103" s="45">
        <f t="shared" si="7"/>
        <v>1.2214329336890481E-3</v>
      </c>
      <c r="S103" s="45">
        <f t="shared" si="8"/>
        <v>5.4285365304876055E-3</v>
      </c>
      <c r="T103">
        <f t="shared" si="9"/>
        <v>0.99022853653048759</v>
      </c>
    </row>
    <row r="104" spans="4:20" hidden="1" x14ac:dyDescent="0.25">
      <c r="D104" s="37">
        <v>25</v>
      </c>
      <c r="E104" s="37">
        <v>0.86</v>
      </c>
      <c r="F104" s="37">
        <v>0.86329999999999996</v>
      </c>
      <c r="G104" s="37">
        <v>25</v>
      </c>
      <c r="H104" s="37">
        <v>0.86</v>
      </c>
      <c r="I104" s="37">
        <v>0.99609999999999999</v>
      </c>
      <c r="L104" s="37">
        <v>58</v>
      </c>
      <c r="M104" s="51">
        <v>28.5</v>
      </c>
      <c r="N104" s="64">
        <v>0.98955919161954198</v>
      </c>
      <c r="O104" s="52">
        <v>0.98409999999999997</v>
      </c>
      <c r="P104">
        <f t="shared" si="5"/>
        <v>1.5900000000000025E-2</v>
      </c>
      <c r="Q104">
        <f t="shared" si="6"/>
        <v>12.9444</v>
      </c>
      <c r="R104" s="45">
        <f t="shared" si="7"/>
        <v>1.2283303977009383E-3</v>
      </c>
      <c r="S104" s="45">
        <f t="shared" si="8"/>
        <v>5.45919161954205E-3</v>
      </c>
      <c r="T104">
        <f t="shared" si="9"/>
        <v>0.98955919161954198</v>
      </c>
    </row>
    <row r="105" spans="4:20" hidden="1" x14ac:dyDescent="0.25">
      <c r="D105" s="37">
        <v>25</v>
      </c>
      <c r="E105" s="37">
        <v>0.86099999999999999</v>
      </c>
      <c r="F105" s="37">
        <v>0.86429999999999996</v>
      </c>
      <c r="G105" s="37">
        <v>25</v>
      </c>
      <c r="H105" s="37">
        <v>0.86099999999999999</v>
      </c>
      <c r="I105" s="37">
        <v>0.99609999999999999</v>
      </c>
      <c r="L105" s="37">
        <v>58</v>
      </c>
      <c r="M105" s="51">
        <v>29</v>
      </c>
      <c r="N105" s="64">
        <v>0.98888756657046806</v>
      </c>
      <c r="O105" s="52">
        <v>0.98340000000000005</v>
      </c>
      <c r="P105">
        <f t="shared" si="5"/>
        <v>1.6599999999999948E-2</v>
      </c>
      <c r="Q105">
        <f t="shared" si="6"/>
        <v>13.4444</v>
      </c>
      <c r="R105" s="45">
        <f t="shared" si="7"/>
        <v>1.2347148255035516E-3</v>
      </c>
      <c r="S105" s="45">
        <f t="shared" si="8"/>
        <v>5.4875665704679846E-3</v>
      </c>
      <c r="T105">
        <f t="shared" si="9"/>
        <v>0.98888756657046806</v>
      </c>
    </row>
    <row r="106" spans="4:20" hidden="1" x14ac:dyDescent="0.25">
      <c r="D106" s="37">
        <v>25</v>
      </c>
      <c r="E106" s="37">
        <v>0.86199999999999999</v>
      </c>
      <c r="F106" s="37">
        <v>0.86529999999999996</v>
      </c>
      <c r="G106" s="37">
        <v>25</v>
      </c>
      <c r="H106" s="37">
        <v>0.86199999999999999</v>
      </c>
      <c r="I106" s="37">
        <v>0.99609999999999999</v>
      </c>
      <c r="L106" s="37">
        <v>58</v>
      </c>
      <c r="M106" s="51">
        <v>29.5</v>
      </c>
      <c r="N106" s="64">
        <v>0.9882820343650498</v>
      </c>
      <c r="O106" s="52">
        <v>0.98280000000000001</v>
      </c>
      <c r="P106">
        <f t="shared" si="5"/>
        <v>1.7199999999999993E-2</v>
      </c>
      <c r="Q106">
        <f t="shared" si="6"/>
        <v>13.9444</v>
      </c>
      <c r="R106" s="45">
        <f t="shared" si="7"/>
        <v>1.2334700668368659E-3</v>
      </c>
      <c r="S106" s="45">
        <f t="shared" si="8"/>
        <v>5.4820343650497667E-3</v>
      </c>
      <c r="T106">
        <f t="shared" si="9"/>
        <v>0.9882820343650498</v>
      </c>
    </row>
    <row r="107" spans="4:20" hidden="1" x14ac:dyDescent="0.25">
      <c r="D107" s="37">
        <v>25</v>
      </c>
      <c r="E107" s="37">
        <v>0.86299999999999999</v>
      </c>
      <c r="F107" s="37">
        <v>0.86619999999999997</v>
      </c>
      <c r="G107" s="37">
        <v>25</v>
      </c>
      <c r="H107" s="37">
        <v>0.86299999999999999</v>
      </c>
      <c r="I107" s="37">
        <v>0.99609999999999999</v>
      </c>
      <c r="L107" s="37">
        <v>58</v>
      </c>
      <c r="M107" s="51">
        <v>30</v>
      </c>
      <c r="N107" s="64">
        <v>0.98781534712414498</v>
      </c>
      <c r="O107" s="52">
        <v>0.98240000000000005</v>
      </c>
      <c r="P107">
        <f t="shared" si="5"/>
        <v>1.7599999999999949E-2</v>
      </c>
      <c r="Q107">
        <f t="shared" si="6"/>
        <v>14.4444</v>
      </c>
      <c r="R107" s="45">
        <f t="shared" si="7"/>
        <v>1.2184652875854968E-3</v>
      </c>
      <c r="S107" s="45">
        <f t="shared" si="8"/>
        <v>5.4153471241449817E-3</v>
      </c>
      <c r="T107">
        <f t="shared" si="9"/>
        <v>0.98781534712414498</v>
      </c>
    </row>
    <row r="108" spans="4:20" hidden="1" x14ac:dyDescent="0.25">
      <c r="D108" s="37">
        <v>25</v>
      </c>
      <c r="E108" s="37">
        <v>0.86399999999999999</v>
      </c>
      <c r="F108" s="37">
        <v>0.86719999999999997</v>
      </c>
      <c r="G108" s="37">
        <v>25</v>
      </c>
      <c r="H108" s="37">
        <v>0.86399999999999999</v>
      </c>
      <c r="I108" s="37">
        <v>0.99609999999999999</v>
      </c>
      <c r="L108" s="37">
        <v>58</v>
      </c>
      <c r="M108" s="51">
        <v>30.5</v>
      </c>
      <c r="N108" s="64">
        <v>0.98714234094376485</v>
      </c>
      <c r="O108" s="52">
        <v>0.98170000000000002</v>
      </c>
      <c r="P108">
        <f t="shared" si="5"/>
        <v>1.8299999999999983E-2</v>
      </c>
      <c r="Q108">
        <f t="shared" si="6"/>
        <v>14.9444</v>
      </c>
      <c r="R108" s="45">
        <f t="shared" si="7"/>
        <v>1.224538957736676E-3</v>
      </c>
      <c r="S108" s="45">
        <f t="shared" si="8"/>
        <v>5.4423409437648826E-3</v>
      </c>
      <c r="T108">
        <f t="shared" si="9"/>
        <v>0.98714234094376485</v>
      </c>
    </row>
    <row r="109" spans="4:20" hidden="1" x14ac:dyDescent="0.25">
      <c r="D109" s="37">
        <v>25</v>
      </c>
      <c r="E109" s="37">
        <v>0.86499999999999999</v>
      </c>
      <c r="F109" s="37">
        <v>0.86819999999999997</v>
      </c>
      <c r="G109" s="37">
        <v>25</v>
      </c>
      <c r="H109" s="37">
        <v>0.86499999999999999</v>
      </c>
      <c r="I109" s="37">
        <v>0.99609999999999999</v>
      </c>
      <c r="L109" s="37">
        <v>58</v>
      </c>
      <c r="M109" s="51">
        <v>31</v>
      </c>
      <c r="N109" s="64">
        <v>0.98653881018362644</v>
      </c>
      <c r="O109" s="52">
        <v>0.98109999999999997</v>
      </c>
      <c r="P109">
        <f t="shared" si="5"/>
        <v>1.8900000000000028E-2</v>
      </c>
      <c r="Q109">
        <f t="shared" si="6"/>
        <v>15.4444</v>
      </c>
      <c r="R109" s="45">
        <f t="shared" si="7"/>
        <v>1.2237445287612357E-3</v>
      </c>
      <c r="S109" s="45">
        <f t="shared" si="8"/>
        <v>5.4388101836264358E-3</v>
      </c>
      <c r="T109">
        <f t="shared" si="9"/>
        <v>0.98653881018362644</v>
      </c>
    </row>
    <row r="110" spans="4:20" hidden="1" x14ac:dyDescent="0.25">
      <c r="D110" s="37">
        <v>25</v>
      </c>
      <c r="E110" s="37">
        <v>0.86599999999999999</v>
      </c>
      <c r="F110" s="37">
        <v>0.86919999999999997</v>
      </c>
      <c r="G110" s="37">
        <v>25</v>
      </c>
      <c r="H110" s="37">
        <v>0.86599999999999999</v>
      </c>
      <c r="I110" s="37">
        <v>0.99609999999999999</v>
      </c>
      <c r="L110" s="37">
        <v>58</v>
      </c>
      <c r="M110" s="51">
        <v>31.5</v>
      </c>
      <c r="N110" s="64">
        <v>0.98586337522892054</v>
      </c>
      <c r="O110" s="52">
        <v>0.98040000000000005</v>
      </c>
      <c r="P110">
        <f t="shared" si="5"/>
        <v>1.9599999999999951E-2</v>
      </c>
      <c r="Q110">
        <f t="shared" si="6"/>
        <v>15.9444</v>
      </c>
      <c r="R110" s="45">
        <f t="shared" si="7"/>
        <v>1.2292717192243013E-3</v>
      </c>
      <c r="S110" s="45">
        <f t="shared" si="8"/>
        <v>5.4633752289204845E-3</v>
      </c>
      <c r="T110">
        <f t="shared" si="9"/>
        <v>0.98586337522892054</v>
      </c>
    </row>
    <row r="111" spans="4:20" hidden="1" x14ac:dyDescent="0.25">
      <c r="D111" s="37">
        <v>25</v>
      </c>
      <c r="E111" s="37">
        <v>0.86699999999999999</v>
      </c>
      <c r="F111" s="37">
        <v>0.87019999999999997</v>
      </c>
      <c r="G111" s="37">
        <v>25</v>
      </c>
      <c r="H111" s="37">
        <v>0.86699999999999999</v>
      </c>
      <c r="I111" s="37">
        <v>0.99609999999999999</v>
      </c>
      <c r="L111" s="37">
        <v>58</v>
      </c>
      <c r="M111" s="51">
        <v>32</v>
      </c>
      <c r="N111" s="64">
        <v>0.98518644644985531</v>
      </c>
      <c r="O111" s="52">
        <v>0.97970000000000002</v>
      </c>
      <c r="P111">
        <f t="shared" si="5"/>
        <v>2.0299999999999985E-2</v>
      </c>
      <c r="Q111">
        <f t="shared" si="6"/>
        <v>16.444400000000002</v>
      </c>
      <c r="R111" s="45">
        <f t="shared" si="7"/>
        <v>1.234462795845393E-3</v>
      </c>
      <c r="S111" s="45">
        <f t="shared" si="8"/>
        <v>5.4864464498552649E-3</v>
      </c>
      <c r="T111">
        <f t="shared" si="9"/>
        <v>0.98518644644985531</v>
      </c>
    </row>
    <row r="112" spans="4:20" hidden="1" x14ac:dyDescent="0.25">
      <c r="D112" s="37">
        <v>25</v>
      </c>
      <c r="E112" s="37">
        <v>0.86799999999999999</v>
      </c>
      <c r="F112" s="37">
        <v>0.87119999999999997</v>
      </c>
      <c r="G112" s="37">
        <v>25</v>
      </c>
      <c r="H112" s="37">
        <v>0.86799999999999999</v>
      </c>
      <c r="I112" s="37">
        <v>0.99609999999999999</v>
      </c>
      <c r="L112" s="37">
        <v>58</v>
      </c>
      <c r="M112" s="51">
        <v>32.5</v>
      </c>
      <c r="N112" s="64">
        <v>0.98480323882816745</v>
      </c>
      <c r="O112" s="52">
        <v>0.97940000000000005</v>
      </c>
      <c r="P112">
        <f t="shared" si="5"/>
        <v>2.0599999999999952E-2</v>
      </c>
      <c r="Q112">
        <f t="shared" si="6"/>
        <v>16.944400000000002</v>
      </c>
      <c r="R112" s="45">
        <f t="shared" si="7"/>
        <v>1.2157408937466035E-3</v>
      </c>
      <c r="S112" s="45">
        <f t="shared" si="8"/>
        <v>5.4032388281674048E-3</v>
      </c>
      <c r="T112">
        <f t="shared" si="9"/>
        <v>0.98480323882816745</v>
      </c>
    </row>
    <row r="113" spans="4:20" hidden="1" x14ac:dyDescent="0.25">
      <c r="D113" s="37">
        <v>25</v>
      </c>
      <c r="E113" s="37">
        <v>0.86899999999999999</v>
      </c>
      <c r="F113" s="37">
        <v>0.87219999999999998</v>
      </c>
      <c r="G113" s="37">
        <v>25</v>
      </c>
      <c r="H113" s="37">
        <v>0.86899999999999999</v>
      </c>
      <c r="I113" s="37">
        <v>0.99609999999999999</v>
      </c>
      <c r="L113" s="37">
        <v>58</v>
      </c>
      <c r="M113" s="51">
        <v>33</v>
      </c>
      <c r="N113" s="64">
        <v>0.98412671115085648</v>
      </c>
      <c r="O113" s="52">
        <v>0.97870000000000001</v>
      </c>
      <c r="P113">
        <f t="shared" si="5"/>
        <v>2.1299999999999986E-2</v>
      </c>
      <c r="Q113">
        <f t="shared" si="6"/>
        <v>17.444400000000002</v>
      </c>
      <c r="R113" s="45">
        <f t="shared" si="7"/>
        <v>1.2210222191648887E-3</v>
      </c>
      <c r="S113" s="45">
        <f t="shared" si="8"/>
        <v>5.4267111508564314E-3</v>
      </c>
      <c r="T113">
        <f t="shared" si="9"/>
        <v>0.98412671115085648</v>
      </c>
    </row>
    <row r="114" spans="4:20" x14ac:dyDescent="0.25">
      <c r="D114" s="37">
        <v>25</v>
      </c>
      <c r="E114" s="37">
        <v>0.87</v>
      </c>
      <c r="F114" s="37">
        <v>0.87319999999999998</v>
      </c>
      <c r="G114" s="37">
        <v>25</v>
      </c>
      <c r="H114" s="37">
        <v>0.87</v>
      </c>
      <c r="I114" s="37">
        <v>0.99619999999999997</v>
      </c>
      <c r="L114" s="37">
        <v>58</v>
      </c>
      <c r="M114" s="51">
        <v>33.5</v>
      </c>
      <c r="N114" s="64">
        <v>0.98344887541517134</v>
      </c>
      <c r="O114" s="52">
        <v>0.97799999999999998</v>
      </c>
      <c r="P114">
        <f t="shared" si="5"/>
        <v>2.200000000000002E-2</v>
      </c>
      <c r="Q114">
        <f t="shared" si="6"/>
        <v>17.944400000000002</v>
      </c>
      <c r="R114" s="45">
        <f t="shared" si="7"/>
        <v>1.2260092285058301E-3</v>
      </c>
      <c r="S114" s="45">
        <f t="shared" si="8"/>
        <v>5.4488754151713111E-3</v>
      </c>
      <c r="T114">
        <f t="shared" si="9"/>
        <v>0.98344887541517134</v>
      </c>
    </row>
    <row r="115" spans="4:20" hidden="1" x14ac:dyDescent="0.25">
      <c r="D115" s="37">
        <v>25</v>
      </c>
      <c r="E115" s="37">
        <v>0.871</v>
      </c>
      <c r="F115" s="37">
        <v>0.87419999999999998</v>
      </c>
      <c r="G115" s="37">
        <v>25</v>
      </c>
      <c r="H115" s="37">
        <v>0.871</v>
      </c>
      <c r="I115" s="37">
        <v>0.99619999999999997</v>
      </c>
      <c r="L115" s="37">
        <v>58</v>
      </c>
      <c r="M115" s="51">
        <v>34</v>
      </c>
      <c r="N115" s="64">
        <v>0.9827698379996096</v>
      </c>
      <c r="O115" s="52">
        <v>0.97729999999999995</v>
      </c>
      <c r="P115">
        <f t="shared" si="5"/>
        <v>2.2700000000000053E-2</v>
      </c>
      <c r="Q115">
        <f t="shared" si="6"/>
        <v>18.444400000000002</v>
      </c>
      <c r="R115" s="45">
        <f t="shared" si="7"/>
        <v>1.230725857170743E-3</v>
      </c>
      <c r="S115" s="45">
        <f t="shared" si="8"/>
        <v>5.4698379996096502E-3</v>
      </c>
      <c r="T115">
        <f t="shared" si="9"/>
        <v>0.9827698379996096</v>
      </c>
    </row>
    <row r="116" spans="4:20" hidden="1" x14ac:dyDescent="0.25">
      <c r="D116" s="37">
        <v>25</v>
      </c>
      <c r="E116" s="37">
        <v>0.872</v>
      </c>
      <c r="F116" s="37">
        <v>0.87519999999999998</v>
      </c>
      <c r="G116" s="37">
        <v>25</v>
      </c>
      <c r="H116" s="37">
        <v>0.872</v>
      </c>
      <c r="I116" s="37">
        <v>0.99619999999999997</v>
      </c>
      <c r="L116" s="37">
        <v>58</v>
      </c>
      <c r="M116" s="51">
        <v>34.5</v>
      </c>
      <c r="N116" s="64">
        <v>0.98208969405206814</v>
      </c>
      <c r="O116" s="52">
        <v>0.97660000000000002</v>
      </c>
      <c r="P116">
        <f t="shared" si="5"/>
        <v>2.3399999999999976E-2</v>
      </c>
      <c r="Q116">
        <f t="shared" si="6"/>
        <v>18.944400000000002</v>
      </c>
      <c r="R116" s="45">
        <f t="shared" si="7"/>
        <v>1.2351935136504706E-3</v>
      </c>
      <c r="S116" s="45">
        <f t="shared" si="8"/>
        <v>5.4896940520681508E-3</v>
      </c>
      <c r="T116">
        <f t="shared" si="9"/>
        <v>0.98208969405206814</v>
      </c>
    </row>
    <row r="117" spans="4:20" hidden="1" x14ac:dyDescent="0.25">
      <c r="D117" s="37">
        <v>25</v>
      </c>
      <c r="E117" s="37">
        <v>0.873</v>
      </c>
      <c r="F117" s="37">
        <v>0.87619999999999998</v>
      </c>
      <c r="G117" s="37">
        <v>25</v>
      </c>
      <c r="H117" s="37">
        <v>0.873</v>
      </c>
      <c r="I117" s="37">
        <v>0.99619999999999997</v>
      </c>
      <c r="L117" s="37">
        <v>58</v>
      </c>
      <c r="M117" s="51">
        <v>35</v>
      </c>
      <c r="N117" s="64">
        <v>0.98171710106765953</v>
      </c>
      <c r="O117" s="52">
        <v>0.97629999999999995</v>
      </c>
      <c r="P117">
        <f t="shared" si="5"/>
        <v>2.3700000000000054E-2</v>
      </c>
      <c r="Q117">
        <f t="shared" si="6"/>
        <v>19.444400000000002</v>
      </c>
      <c r="R117" s="45">
        <f t="shared" si="7"/>
        <v>1.2188599288226972E-3</v>
      </c>
      <c r="S117" s="45">
        <f t="shared" si="8"/>
        <v>5.4171010676595955E-3</v>
      </c>
      <c r="T117">
        <f t="shared" si="9"/>
        <v>0.98171710106765953</v>
      </c>
    </row>
    <row r="118" spans="4:20" hidden="1" x14ac:dyDescent="0.25">
      <c r="D118" s="37">
        <v>25</v>
      </c>
      <c r="E118" s="37">
        <v>0.874</v>
      </c>
      <c r="F118" s="37">
        <v>0.87719999999999998</v>
      </c>
      <c r="G118" s="37">
        <v>25</v>
      </c>
      <c r="H118" s="37">
        <v>0.874</v>
      </c>
      <c r="I118" s="37">
        <v>0.99619999999999997</v>
      </c>
      <c r="L118" s="37">
        <v>58</v>
      </c>
      <c r="M118" s="51">
        <v>35.5</v>
      </c>
      <c r="N118" s="64">
        <v>0.98103728364854292</v>
      </c>
      <c r="O118" s="52">
        <v>0.97560000000000002</v>
      </c>
      <c r="P118">
        <f t="shared" si="5"/>
        <v>2.4399999999999977E-2</v>
      </c>
      <c r="Q118">
        <f t="shared" si="6"/>
        <v>19.944400000000002</v>
      </c>
      <c r="R118" s="45">
        <f t="shared" si="7"/>
        <v>1.2234010549327116E-3</v>
      </c>
      <c r="S118" s="45">
        <f t="shared" si="8"/>
        <v>5.4372836485429435E-3</v>
      </c>
      <c r="T118">
        <f t="shared" si="9"/>
        <v>0.98103728364854292</v>
      </c>
    </row>
    <row r="119" spans="4:20" hidden="1" x14ac:dyDescent="0.25">
      <c r="D119" s="37">
        <v>25</v>
      </c>
      <c r="E119" s="37">
        <v>0.875</v>
      </c>
      <c r="F119" s="37">
        <v>0.87819999999999998</v>
      </c>
      <c r="G119" s="37">
        <v>25</v>
      </c>
      <c r="H119" s="37">
        <v>0.875</v>
      </c>
      <c r="I119" s="37">
        <v>0.99619999999999997</v>
      </c>
      <c r="L119" s="37">
        <v>58</v>
      </c>
      <c r="M119" s="51">
        <v>36</v>
      </c>
      <c r="N119" s="64">
        <v>0.98035647903582401</v>
      </c>
      <c r="O119" s="52">
        <v>0.97489999999999999</v>
      </c>
      <c r="P119">
        <f t="shared" si="5"/>
        <v>2.5100000000000011E-2</v>
      </c>
      <c r="Q119">
        <f t="shared" si="6"/>
        <v>20.444400000000002</v>
      </c>
      <c r="R119" s="45">
        <f t="shared" si="7"/>
        <v>1.2277200602610011E-3</v>
      </c>
      <c r="S119" s="45">
        <f t="shared" si="8"/>
        <v>5.4564790358239933E-3</v>
      </c>
      <c r="T119">
        <f t="shared" si="9"/>
        <v>0.98035647903582401</v>
      </c>
    </row>
    <row r="120" spans="4:20" hidden="1" x14ac:dyDescent="0.25">
      <c r="D120" s="37">
        <v>25</v>
      </c>
      <c r="E120" s="37">
        <v>0.876</v>
      </c>
      <c r="F120" s="37">
        <v>0.87919999999999998</v>
      </c>
      <c r="G120" s="37">
        <v>25</v>
      </c>
      <c r="H120" s="37">
        <v>0.876</v>
      </c>
      <c r="I120" s="37">
        <v>0.99619999999999997</v>
      </c>
      <c r="L120" s="37">
        <v>58</v>
      </c>
      <c r="M120" s="51">
        <v>36.5</v>
      </c>
      <c r="N120" s="64">
        <v>0.97975353793854214</v>
      </c>
      <c r="O120" s="52">
        <v>0.97430000000000005</v>
      </c>
      <c r="P120">
        <f t="shared" si="5"/>
        <v>2.5699999999999945E-2</v>
      </c>
      <c r="Q120">
        <f t="shared" si="6"/>
        <v>20.944400000000002</v>
      </c>
      <c r="R120" s="45">
        <f t="shared" si="7"/>
        <v>1.2270583067550249E-3</v>
      </c>
      <c r="S120" s="45">
        <f t="shared" si="8"/>
        <v>5.4535379385420328E-3</v>
      </c>
      <c r="T120">
        <f t="shared" si="9"/>
        <v>0.97975353793854214</v>
      </c>
    </row>
    <row r="121" spans="4:20" hidden="1" x14ac:dyDescent="0.25">
      <c r="D121" s="37">
        <v>25</v>
      </c>
      <c r="E121" s="37">
        <v>0.877</v>
      </c>
      <c r="F121" s="37">
        <v>0.88019999999999998</v>
      </c>
      <c r="G121" s="37">
        <v>25</v>
      </c>
      <c r="H121" s="37">
        <v>0.877</v>
      </c>
      <c r="I121" s="37">
        <v>0.99619999999999997</v>
      </c>
      <c r="L121" s="37">
        <v>58</v>
      </c>
      <c r="M121" s="51">
        <v>37</v>
      </c>
      <c r="N121" s="64">
        <v>0.97907145921545957</v>
      </c>
      <c r="O121" s="52">
        <v>0.97360000000000002</v>
      </c>
      <c r="P121">
        <f t="shared" si="5"/>
        <v>2.6399999999999979E-2</v>
      </c>
      <c r="Q121">
        <f t="shared" si="6"/>
        <v>21.444400000000002</v>
      </c>
      <c r="R121" s="45">
        <f t="shared" si="7"/>
        <v>1.2310906343847333E-3</v>
      </c>
      <c r="S121" s="45">
        <f t="shared" si="8"/>
        <v>5.4714592154595084E-3</v>
      </c>
      <c r="T121">
        <f t="shared" si="9"/>
        <v>0.97907145921545957</v>
      </c>
    </row>
    <row r="122" spans="4:20" hidden="1" x14ac:dyDescent="0.25">
      <c r="D122" s="37">
        <v>25</v>
      </c>
      <c r="E122" s="37">
        <v>0.878</v>
      </c>
      <c r="F122" s="37">
        <v>0.88119999999999998</v>
      </c>
      <c r="G122" s="37">
        <v>25</v>
      </c>
      <c r="H122" s="37">
        <v>0.878</v>
      </c>
      <c r="I122" s="37">
        <v>0.99619999999999997</v>
      </c>
      <c r="L122" s="37">
        <v>58</v>
      </c>
      <c r="M122" s="51">
        <v>37.5</v>
      </c>
      <c r="N122" s="64">
        <v>0.97862780481580713</v>
      </c>
      <c r="O122" s="52">
        <v>0.97319999999999995</v>
      </c>
      <c r="P122">
        <f t="shared" si="5"/>
        <v>2.6800000000000046E-2</v>
      </c>
      <c r="Q122">
        <f t="shared" si="6"/>
        <v>21.944400000000002</v>
      </c>
      <c r="R122" s="45">
        <f t="shared" si="7"/>
        <v>1.2212682962395892E-3</v>
      </c>
      <c r="S122" s="45">
        <f t="shared" si="8"/>
        <v>5.4278048158072304E-3</v>
      </c>
      <c r="T122">
        <f t="shared" si="9"/>
        <v>0.97862780481580713</v>
      </c>
    </row>
    <row r="123" spans="4:20" hidden="1" x14ac:dyDescent="0.25">
      <c r="D123" s="37">
        <v>25</v>
      </c>
      <c r="E123" s="37">
        <v>0.879</v>
      </c>
      <c r="F123" s="37">
        <v>0.88219999999999998</v>
      </c>
      <c r="G123" s="37">
        <v>25</v>
      </c>
      <c r="H123" s="37">
        <v>0.879</v>
      </c>
      <c r="I123" s="37">
        <v>0.99619999999999997</v>
      </c>
      <c r="L123" s="37">
        <v>58</v>
      </c>
      <c r="M123" s="51">
        <v>38</v>
      </c>
      <c r="N123" s="64">
        <v>0.97794550088218002</v>
      </c>
      <c r="O123" s="52">
        <v>0.97250000000000003</v>
      </c>
      <c r="P123">
        <f t="shared" si="5"/>
        <v>2.7499999999999969E-2</v>
      </c>
      <c r="Q123">
        <f t="shared" si="6"/>
        <v>22.444400000000002</v>
      </c>
      <c r="R123" s="45">
        <f t="shared" si="7"/>
        <v>1.2252499509900004E-3</v>
      </c>
      <c r="S123" s="45">
        <f t="shared" si="8"/>
        <v>5.4455008821799574E-3</v>
      </c>
      <c r="T123">
        <f t="shared" si="9"/>
        <v>0.97794550088218002</v>
      </c>
    </row>
    <row r="124" spans="4:20" hidden="1" x14ac:dyDescent="0.25">
      <c r="D124" s="37">
        <v>25</v>
      </c>
      <c r="E124" s="37">
        <v>0.88</v>
      </c>
      <c r="F124" s="37">
        <v>0.88319999999999999</v>
      </c>
      <c r="G124" s="37">
        <v>25</v>
      </c>
      <c r="H124" s="37">
        <v>0.88</v>
      </c>
      <c r="I124" s="37">
        <v>0.99619999999999997</v>
      </c>
      <c r="L124" s="37">
        <v>58</v>
      </c>
      <c r="M124" s="51">
        <v>38.5</v>
      </c>
      <c r="N124" s="64">
        <v>0.9773430553860637</v>
      </c>
      <c r="O124" s="52">
        <v>0.97189999999999999</v>
      </c>
      <c r="P124">
        <f t="shared" si="5"/>
        <v>2.8100000000000014E-2</v>
      </c>
      <c r="Q124">
        <f t="shared" si="6"/>
        <v>22.944400000000002</v>
      </c>
      <c r="R124" s="45">
        <f t="shared" si="7"/>
        <v>1.2246997088614221E-3</v>
      </c>
      <c r="S124" s="45">
        <f t="shared" si="8"/>
        <v>5.443055386063704E-3</v>
      </c>
      <c r="T124">
        <f t="shared" si="9"/>
        <v>0.9773430553860637</v>
      </c>
    </row>
    <row r="125" spans="4:20" hidden="1" x14ac:dyDescent="0.25">
      <c r="D125" s="37">
        <v>25</v>
      </c>
      <c r="E125" s="37">
        <v>0.88100000000000001</v>
      </c>
      <c r="F125" s="37">
        <v>0.88419999999999999</v>
      </c>
      <c r="G125" s="37">
        <v>25</v>
      </c>
      <c r="H125" s="37">
        <v>0.88100000000000001</v>
      </c>
      <c r="I125" s="37">
        <v>0.99619999999999997</v>
      </c>
      <c r="L125" s="37">
        <v>58</v>
      </c>
      <c r="M125" s="51">
        <v>39</v>
      </c>
      <c r="N125" s="64">
        <v>0.9766596713927419</v>
      </c>
      <c r="O125" s="52">
        <v>0.97119999999999995</v>
      </c>
      <c r="P125">
        <f t="shared" si="5"/>
        <v>2.8800000000000048E-2</v>
      </c>
      <c r="Q125">
        <f t="shared" si="6"/>
        <v>23.444400000000002</v>
      </c>
      <c r="R125" s="45">
        <f t="shared" si="7"/>
        <v>1.2284383477504243E-3</v>
      </c>
      <c r="S125" s="45">
        <f t="shared" si="8"/>
        <v>5.4596713927419858E-3</v>
      </c>
      <c r="T125">
        <f t="shared" si="9"/>
        <v>0.9766596713927419</v>
      </c>
    </row>
    <row r="126" spans="4:20" hidden="1" x14ac:dyDescent="0.25">
      <c r="D126" s="37">
        <v>25</v>
      </c>
      <c r="E126" s="37">
        <v>0.88200000000000001</v>
      </c>
      <c r="F126" s="37">
        <v>0.88519999999999999</v>
      </c>
      <c r="G126" s="37">
        <v>25</v>
      </c>
      <c r="H126" s="37">
        <v>0.88200000000000001</v>
      </c>
      <c r="I126" s="37">
        <v>0.99619999999999997</v>
      </c>
      <c r="L126" s="37">
        <v>58</v>
      </c>
      <c r="M126" s="51">
        <v>39.5</v>
      </c>
      <c r="N126" s="64">
        <v>0.97597559345817808</v>
      </c>
      <c r="O126" s="52">
        <v>0.97050000000000003</v>
      </c>
      <c r="P126">
        <f t="shared" si="5"/>
        <v>2.9499999999999971E-2</v>
      </c>
      <c r="Q126">
        <f t="shared" si="6"/>
        <v>23.944400000000002</v>
      </c>
      <c r="R126" s="45">
        <f t="shared" si="7"/>
        <v>1.232020848298557E-3</v>
      </c>
      <c r="S126" s="45">
        <f t="shared" si="8"/>
        <v>5.4755934581781065E-3</v>
      </c>
      <c r="T126">
        <f t="shared" si="9"/>
        <v>0.97597559345817808</v>
      </c>
    </row>
    <row r="127" spans="4:20" hidden="1" x14ac:dyDescent="0.25">
      <c r="D127" s="37">
        <v>25</v>
      </c>
      <c r="E127" s="37">
        <v>0.88300000000000001</v>
      </c>
      <c r="F127" s="37">
        <v>0.88619999999999999</v>
      </c>
      <c r="G127" s="37">
        <v>25</v>
      </c>
      <c r="H127" s="37">
        <v>0.88300000000000001</v>
      </c>
      <c r="I127" s="37">
        <v>0.99619999999999997</v>
      </c>
      <c r="L127" s="37">
        <v>58</v>
      </c>
      <c r="M127" s="51">
        <v>40</v>
      </c>
      <c r="N127" s="64">
        <v>0.97561813748752269</v>
      </c>
      <c r="O127" s="52">
        <v>0.97019999999999995</v>
      </c>
      <c r="P127">
        <f t="shared" si="5"/>
        <v>2.9800000000000049E-2</v>
      </c>
      <c r="Q127">
        <f t="shared" si="6"/>
        <v>24.444400000000002</v>
      </c>
      <c r="R127" s="45">
        <f t="shared" si="7"/>
        <v>1.2190931256238666E-3</v>
      </c>
      <c r="S127" s="45">
        <f t="shared" si="8"/>
        <v>5.4181374875227131E-3</v>
      </c>
      <c r="T127">
        <f t="shared" si="9"/>
        <v>0.97561813748752269</v>
      </c>
    </row>
    <row r="128" spans="4:20" hidden="1" x14ac:dyDescent="0.25">
      <c r="D128" s="37">
        <v>25</v>
      </c>
      <c r="E128" s="37">
        <v>0.88400000000000001</v>
      </c>
      <c r="F128" s="37">
        <v>0.88719999999999999</v>
      </c>
      <c r="G128" s="37">
        <v>25</v>
      </c>
      <c r="H128" s="37">
        <v>0.88400000000000001</v>
      </c>
      <c r="I128" s="37">
        <v>0.99619999999999997</v>
      </c>
      <c r="L128" s="37">
        <v>59</v>
      </c>
      <c r="M128" s="51">
        <v>25</v>
      </c>
      <c r="N128" s="64">
        <v>0.99385879462962179</v>
      </c>
      <c r="O128" s="52">
        <v>0.98839999999999995</v>
      </c>
      <c r="P128">
        <f t="shared" si="5"/>
        <v>1.1600000000000055E-2</v>
      </c>
      <c r="Q128">
        <f t="shared" si="6"/>
        <v>9.4443999999999999</v>
      </c>
      <c r="R128" s="45">
        <f t="shared" si="7"/>
        <v>1.2282410740756485E-3</v>
      </c>
      <c r="S128" s="45">
        <f t="shared" si="8"/>
        <v>5.4587946296218125E-3</v>
      </c>
      <c r="T128">
        <f t="shared" si="9"/>
        <v>0.99385879462962179</v>
      </c>
    </row>
    <row r="129" spans="4:20" hidden="1" x14ac:dyDescent="0.25">
      <c r="D129" s="37">
        <v>25</v>
      </c>
      <c r="E129" s="37">
        <v>0.88500000000000001</v>
      </c>
      <c r="F129" s="37">
        <v>0.88819999999999999</v>
      </c>
      <c r="G129" s="37">
        <v>25</v>
      </c>
      <c r="H129" s="37">
        <v>0.88500000000000001</v>
      </c>
      <c r="I129" s="37">
        <v>0.99619999999999997</v>
      </c>
      <c r="L129" s="37">
        <v>59</v>
      </c>
      <c r="M129" s="51">
        <v>25.5</v>
      </c>
      <c r="N129" s="64">
        <v>0.99325248380998354</v>
      </c>
      <c r="O129" s="52">
        <v>0.98780000000000001</v>
      </c>
      <c r="P129">
        <f t="shared" si="5"/>
        <v>1.2199999999999989E-2</v>
      </c>
      <c r="Q129">
        <f t="shared" si="6"/>
        <v>9.9443999999999999</v>
      </c>
      <c r="R129" s="45">
        <f t="shared" si="7"/>
        <v>1.2268211254575429E-3</v>
      </c>
      <c r="S129" s="45">
        <f t="shared" si="8"/>
        <v>5.4524838099835032E-3</v>
      </c>
      <c r="T129">
        <f t="shared" si="9"/>
        <v>0.99325248380998354</v>
      </c>
    </row>
    <row r="130" spans="4:20" hidden="1" x14ac:dyDescent="0.25">
      <c r="D130" s="37">
        <v>25</v>
      </c>
      <c r="E130" s="37">
        <v>0.88600000000000001</v>
      </c>
      <c r="F130" s="37">
        <v>0.88919999999999999</v>
      </c>
      <c r="G130" s="37">
        <v>25</v>
      </c>
      <c r="H130" s="37">
        <v>0.88600000000000001</v>
      </c>
      <c r="I130" s="37">
        <v>0.99629999999999996</v>
      </c>
      <c r="L130" s="37">
        <v>59</v>
      </c>
      <c r="M130" s="51">
        <v>26</v>
      </c>
      <c r="N130" s="64">
        <v>0.99258933016736239</v>
      </c>
      <c r="O130" s="52">
        <v>0.98709999999999998</v>
      </c>
      <c r="P130">
        <f t="shared" si="5"/>
        <v>1.2900000000000023E-2</v>
      </c>
      <c r="Q130">
        <f t="shared" si="6"/>
        <v>10.4444</v>
      </c>
      <c r="R130" s="45">
        <f t="shared" si="7"/>
        <v>1.2351116387729331E-3</v>
      </c>
      <c r="S130" s="45">
        <f t="shared" si="8"/>
        <v>5.489330167362424E-3</v>
      </c>
      <c r="T130">
        <f t="shared" si="9"/>
        <v>0.99258933016736239</v>
      </c>
    </row>
    <row r="131" spans="4:20" hidden="1" x14ac:dyDescent="0.25">
      <c r="D131" s="37">
        <v>25</v>
      </c>
      <c r="E131" s="37">
        <v>0.88700000000000001</v>
      </c>
      <c r="F131" s="37">
        <v>0.89019999999999999</v>
      </c>
      <c r="G131" s="37">
        <v>25</v>
      </c>
      <c r="H131" s="37">
        <v>0.88700000000000001</v>
      </c>
      <c r="I131" s="37">
        <v>0.99629999999999996</v>
      </c>
      <c r="L131" s="37">
        <v>59</v>
      </c>
      <c r="M131" s="51">
        <v>26.5</v>
      </c>
      <c r="N131" s="64">
        <v>0.99192280983882175</v>
      </c>
      <c r="O131" s="52">
        <v>0.98640000000000005</v>
      </c>
      <c r="P131">
        <f t="shared" si="5"/>
        <v>1.3599999999999945E-2</v>
      </c>
      <c r="Q131">
        <f t="shared" si="6"/>
        <v>10.9444</v>
      </c>
      <c r="R131" s="45">
        <f t="shared" si="7"/>
        <v>1.242644640181275E-3</v>
      </c>
      <c r="S131" s="45">
        <f t="shared" si="8"/>
        <v>5.522809838821658E-3</v>
      </c>
      <c r="T131">
        <f t="shared" si="9"/>
        <v>0.99192280983882175</v>
      </c>
    </row>
    <row r="132" spans="4:20" hidden="1" x14ac:dyDescent="0.25">
      <c r="D132" s="37">
        <v>25</v>
      </c>
      <c r="E132" s="37">
        <v>0.88800000000000001</v>
      </c>
      <c r="F132" s="37">
        <v>0.89119999999999999</v>
      </c>
      <c r="G132" s="37">
        <v>25</v>
      </c>
      <c r="H132" s="37">
        <v>0.88800000000000001</v>
      </c>
      <c r="I132" s="37">
        <v>0.99629999999999996</v>
      </c>
      <c r="L132" s="37">
        <v>59</v>
      </c>
      <c r="M132" s="51">
        <v>27</v>
      </c>
      <c r="N132" s="64">
        <v>0.99125336409073439</v>
      </c>
      <c r="O132" s="52">
        <v>0.98570000000000002</v>
      </c>
      <c r="P132">
        <f t="shared" si="5"/>
        <v>1.4299999999999979E-2</v>
      </c>
      <c r="Q132">
        <f t="shared" si="6"/>
        <v>11.4444</v>
      </c>
      <c r="R132" s="45">
        <f t="shared" si="7"/>
        <v>1.2495194156093793E-3</v>
      </c>
      <c r="S132" s="45">
        <f t="shared" si="8"/>
        <v>5.5533640907343253E-3</v>
      </c>
      <c r="T132">
        <f t="shared" si="9"/>
        <v>0.99125336409073439</v>
      </c>
    </row>
    <row r="133" spans="4:20" hidden="1" x14ac:dyDescent="0.25">
      <c r="D133" s="37">
        <v>25</v>
      </c>
      <c r="E133" s="37">
        <v>0.88900000000000001</v>
      </c>
      <c r="F133" s="37">
        <v>0.89219999999999999</v>
      </c>
      <c r="G133" s="37">
        <v>25</v>
      </c>
      <c r="H133" s="37">
        <v>0.88900000000000001</v>
      </c>
      <c r="I133" s="37">
        <v>0.99629999999999996</v>
      </c>
      <c r="L133" s="37">
        <v>59</v>
      </c>
      <c r="M133" s="51">
        <v>27.5</v>
      </c>
      <c r="N133" s="64">
        <v>0.99083252402799638</v>
      </c>
      <c r="O133" s="52">
        <v>0.98540000000000005</v>
      </c>
      <c r="P133">
        <f t="shared" ref="P133:P196" si="10">1-O133</f>
        <v>1.4599999999999946E-2</v>
      </c>
      <c r="Q133">
        <f t="shared" ref="Q133:Q196" si="11">M133-15.5556</f>
        <v>11.9444</v>
      </c>
      <c r="R133" s="45">
        <f t="shared" ref="R133:R196" si="12">P133/Q133</f>
        <v>1.2223301296004777E-3</v>
      </c>
      <c r="S133" s="45">
        <f t="shared" ref="S133:S196" si="13">R133*(20-15.5556)</f>
        <v>5.4325240279963632E-3</v>
      </c>
      <c r="T133">
        <f t="shared" si="9"/>
        <v>0.99083252402799638</v>
      </c>
    </row>
    <row r="134" spans="4:20" hidden="1" x14ac:dyDescent="0.25">
      <c r="D134" s="37">
        <v>25</v>
      </c>
      <c r="E134" s="37">
        <v>0.89</v>
      </c>
      <c r="F134" s="37">
        <v>0.89319999999999999</v>
      </c>
      <c r="G134" s="37">
        <v>25</v>
      </c>
      <c r="H134" s="37">
        <v>0.89</v>
      </c>
      <c r="I134" s="37">
        <v>0.99629999999999996</v>
      </c>
      <c r="L134" s="37">
        <v>59</v>
      </c>
      <c r="M134" s="51">
        <v>28</v>
      </c>
      <c r="N134" s="64">
        <v>0.99016425058660928</v>
      </c>
      <c r="O134" s="52">
        <v>0.98470000000000002</v>
      </c>
      <c r="P134">
        <f t="shared" si="10"/>
        <v>1.529999999999998E-2</v>
      </c>
      <c r="Q134">
        <f t="shared" si="11"/>
        <v>12.4444</v>
      </c>
      <c r="R134" s="45">
        <f t="shared" si="12"/>
        <v>1.2294686766738437E-3</v>
      </c>
      <c r="S134" s="45">
        <f t="shared" si="13"/>
        <v>5.4642505866092312E-3</v>
      </c>
      <c r="T134">
        <f t="shared" ref="T134:T197" si="14">O134+S134</f>
        <v>0.99016425058660928</v>
      </c>
    </row>
    <row r="135" spans="4:20" hidden="1" x14ac:dyDescent="0.25">
      <c r="D135" s="37">
        <v>25</v>
      </c>
      <c r="E135" s="37">
        <v>0.89100000000000001</v>
      </c>
      <c r="F135" s="37">
        <v>0.89419999999999999</v>
      </c>
      <c r="G135" s="37">
        <v>25</v>
      </c>
      <c r="H135" s="37">
        <v>0.89100000000000001</v>
      </c>
      <c r="I135" s="37">
        <v>0.99629999999999996</v>
      </c>
      <c r="L135" s="37">
        <v>59</v>
      </c>
      <c r="M135" s="51">
        <v>28.5</v>
      </c>
      <c r="N135" s="64">
        <v>0.98949352615802977</v>
      </c>
      <c r="O135" s="52">
        <v>0.98399999999999999</v>
      </c>
      <c r="P135">
        <f t="shared" si="10"/>
        <v>1.6000000000000014E-2</v>
      </c>
      <c r="Q135">
        <f t="shared" si="11"/>
        <v>12.9444</v>
      </c>
      <c r="R135" s="45">
        <f t="shared" si="12"/>
        <v>1.2360557461141509E-3</v>
      </c>
      <c r="S135" s="45">
        <f t="shared" si="13"/>
        <v>5.493526158029732E-3</v>
      </c>
      <c r="T135">
        <f t="shared" si="14"/>
        <v>0.98949352615802977</v>
      </c>
    </row>
    <row r="136" spans="4:20" hidden="1" x14ac:dyDescent="0.25">
      <c r="D136" s="37">
        <v>25</v>
      </c>
      <c r="E136" s="37">
        <v>0.89200000000000002</v>
      </c>
      <c r="F136" s="37">
        <v>0.8952</v>
      </c>
      <c r="G136" s="37">
        <v>25</v>
      </c>
      <c r="H136" s="37">
        <v>0.89200000000000002</v>
      </c>
      <c r="I136" s="37">
        <v>0.99629999999999996</v>
      </c>
      <c r="L136" s="37">
        <v>59</v>
      </c>
      <c r="M136" s="51">
        <v>29</v>
      </c>
      <c r="N136" s="64">
        <v>0.9888206242004105</v>
      </c>
      <c r="O136" s="52">
        <v>0.98329999999999995</v>
      </c>
      <c r="P136">
        <f t="shared" si="10"/>
        <v>1.6700000000000048E-2</v>
      </c>
      <c r="Q136">
        <f t="shared" si="11"/>
        <v>13.4444</v>
      </c>
      <c r="R136" s="45">
        <f t="shared" si="12"/>
        <v>1.2421528666210504E-3</v>
      </c>
      <c r="S136" s="45">
        <f t="shared" si="13"/>
        <v>5.5206242004105961E-3</v>
      </c>
      <c r="T136">
        <f t="shared" si="14"/>
        <v>0.9888206242004105</v>
      </c>
    </row>
    <row r="137" spans="4:20" hidden="1" x14ac:dyDescent="0.25">
      <c r="D137" s="37">
        <v>25</v>
      </c>
      <c r="E137" s="37">
        <v>0.89300000000000002</v>
      </c>
      <c r="F137" s="37">
        <v>0.8962</v>
      </c>
      <c r="G137" s="37">
        <v>25</v>
      </c>
      <c r="H137" s="37">
        <v>0.89300000000000002</v>
      </c>
      <c r="I137" s="37">
        <v>0.99629999999999996</v>
      </c>
      <c r="L137" s="37">
        <v>59</v>
      </c>
      <c r="M137" s="51">
        <v>29.5</v>
      </c>
      <c r="N137" s="64">
        <v>0.98814577895068989</v>
      </c>
      <c r="O137" s="52">
        <v>0.98260000000000003</v>
      </c>
      <c r="P137">
        <f t="shared" si="10"/>
        <v>1.7399999999999971E-2</v>
      </c>
      <c r="Q137">
        <f t="shared" si="11"/>
        <v>13.9444</v>
      </c>
      <c r="R137" s="45">
        <f t="shared" si="12"/>
        <v>1.2478127420326418E-3</v>
      </c>
      <c r="S137" s="45">
        <f t="shared" si="13"/>
        <v>5.5457789506898727E-3</v>
      </c>
      <c r="T137">
        <f t="shared" si="14"/>
        <v>0.98814577895068989</v>
      </c>
    </row>
    <row r="138" spans="4:20" hidden="1" x14ac:dyDescent="0.25">
      <c r="D138" s="37">
        <v>25</v>
      </c>
      <c r="E138" s="37">
        <v>0.89400000000000002</v>
      </c>
      <c r="F138" s="37">
        <v>0.8972</v>
      </c>
      <c r="G138" s="37">
        <v>25</v>
      </c>
      <c r="H138" s="37">
        <v>0.89400000000000002</v>
      </c>
      <c r="I138" s="37">
        <v>0.99629999999999996</v>
      </c>
      <c r="L138" s="37">
        <v>59</v>
      </c>
      <c r="M138" s="51">
        <v>30</v>
      </c>
      <c r="N138" s="64">
        <v>0.98774611614189578</v>
      </c>
      <c r="O138" s="52">
        <v>0.98229999999999995</v>
      </c>
      <c r="P138">
        <f t="shared" si="10"/>
        <v>1.7700000000000049E-2</v>
      </c>
      <c r="Q138">
        <f t="shared" si="11"/>
        <v>14.4444</v>
      </c>
      <c r="R138" s="45">
        <f t="shared" si="12"/>
        <v>1.2253883858104214E-3</v>
      </c>
      <c r="S138" s="45">
        <f t="shared" si="13"/>
        <v>5.4461161418958362E-3</v>
      </c>
      <c r="T138">
        <f t="shared" si="14"/>
        <v>0.98774611614189578</v>
      </c>
    </row>
    <row r="139" spans="4:20" hidden="1" x14ac:dyDescent="0.25">
      <c r="D139" s="37">
        <v>25</v>
      </c>
      <c r="E139" s="37">
        <v>0.89500000000000002</v>
      </c>
      <c r="F139" s="37">
        <v>0.8982</v>
      </c>
      <c r="G139" s="37">
        <v>25</v>
      </c>
      <c r="H139" s="37">
        <v>0.89500000000000002</v>
      </c>
      <c r="I139" s="37">
        <v>0.99629999999999996</v>
      </c>
      <c r="L139" s="37">
        <v>59</v>
      </c>
      <c r="M139" s="51">
        <v>30.5</v>
      </c>
      <c r="N139" s="64">
        <v>0.98707208051176365</v>
      </c>
      <c r="O139" s="52">
        <v>0.98160000000000003</v>
      </c>
      <c r="P139">
        <f t="shared" si="10"/>
        <v>1.8399999999999972E-2</v>
      </c>
      <c r="Q139">
        <f t="shared" si="11"/>
        <v>14.9444</v>
      </c>
      <c r="R139" s="45">
        <f t="shared" si="12"/>
        <v>1.2312304274510835E-3</v>
      </c>
      <c r="S139" s="45">
        <f t="shared" si="13"/>
        <v>5.4720805117635949E-3</v>
      </c>
      <c r="T139">
        <f t="shared" si="14"/>
        <v>0.98707208051176365</v>
      </c>
    </row>
    <row r="140" spans="4:20" hidden="1" x14ac:dyDescent="0.25">
      <c r="D140" s="37">
        <v>25</v>
      </c>
      <c r="E140" s="37">
        <v>0.89600000000000002</v>
      </c>
      <c r="F140" s="37">
        <v>0.8992</v>
      </c>
      <c r="G140" s="37">
        <v>25</v>
      </c>
      <c r="H140" s="37">
        <v>0.89600000000000002</v>
      </c>
      <c r="I140" s="37">
        <v>0.99629999999999996</v>
      </c>
      <c r="L140" s="37">
        <v>59</v>
      </c>
      <c r="M140" s="51">
        <v>31</v>
      </c>
      <c r="N140" s="64">
        <v>0.98639636373054307</v>
      </c>
      <c r="O140" s="52">
        <v>0.98089999999999999</v>
      </c>
      <c r="P140">
        <f t="shared" si="10"/>
        <v>1.9100000000000006E-2</v>
      </c>
      <c r="Q140">
        <f t="shared" si="11"/>
        <v>15.4444</v>
      </c>
      <c r="R140" s="45">
        <f t="shared" si="12"/>
        <v>1.2366942063142632E-3</v>
      </c>
      <c r="S140" s="45">
        <f t="shared" si="13"/>
        <v>5.496363730543111E-3</v>
      </c>
      <c r="T140">
        <f t="shared" si="14"/>
        <v>0.98639636373054307</v>
      </c>
    </row>
    <row r="141" spans="4:20" hidden="1" x14ac:dyDescent="0.25">
      <c r="D141" s="37">
        <v>25</v>
      </c>
      <c r="E141" s="37">
        <v>0.89700000000000002</v>
      </c>
      <c r="F141" s="37">
        <v>0.9002</v>
      </c>
      <c r="G141" s="37">
        <v>25</v>
      </c>
      <c r="H141" s="37">
        <v>0.89700000000000002</v>
      </c>
      <c r="I141" s="37">
        <v>0.99629999999999996</v>
      </c>
      <c r="L141" s="37">
        <v>59</v>
      </c>
      <c r="M141" s="51">
        <v>31.5</v>
      </c>
      <c r="N141" s="64">
        <v>0.98571912395574623</v>
      </c>
      <c r="O141" s="52">
        <v>0.98019999999999996</v>
      </c>
      <c r="P141">
        <f t="shared" si="10"/>
        <v>1.980000000000004E-2</v>
      </c>
      <c r="Q141">
        <f t="shared" si="11"/>
        <v>15.9444</v>
      </c>
      <c r="R141" s="45">
        <f t="shared" si="12"/>
        <v>1.2418153081959836E-3</v>
      </c>
      <c r="S141" s="45">
        <f t="shared" si="13"/>
        <v>5.5191239557462295E-3</v>
      </c>
      <c r="T141">
        <f t="shared" si="14"/>
        <v>0.98571912395574623</v>
      </c>
    </row>
    <row r="142" spans="4:20" hidden="1" x14ac:dyDescent="0.25">
      <c r="D142" s="37">
        <v>25</v>
      </c>
      <c r="E142" s="37">
        <v>0.89800000000000002</v>
      </c>
      <c r="F142" s="37">
        <v>0.9012</v>
      </c>
      <c r="G142" s="37">
        <v>25</v>
      </c>
      <c r="H142" s="37">
        <v>0.89800000000000002</v>
      </c>
      <c r="I142" s="37">
        <v>0.99629999999999996</v>
      </c>
      <c r="L142" s="37">
        <v>59</v>
      </c>
      <c r="M142" s="51">
        <v>32</v>
      </c>
      <c r="N142" s="64">
        <v>0.98504050010945976</v>
      </c>
      <c r="O142" s="52">
        <v>0.97950000000000004</v>
      </c>
      <c r="P142">
        <f t="shared" si="10"/>
        <v>2.0499999999999963E-2</v>
      </c>
      <c r="Q142">
        <f t="shared" si="11"/>
        <v>16.444400000000002</v>
      </c>
      <c r="R142" s="45">
        <f t="shared" si="12"/>
        <v>1.2466249908783514E-3</v>
      </c>
      <c r="S142" s="45">
        <f t="shared" si="13"/>
        <v>5.5405001094597445E-3</v>
      </c>
      <c r="T142">
        <f t="shared" si="14"/>
        <v>0.98504050010945976</v>
      </c>
    </row>
    <row r="143" spans="4:20" hidden="1" x14ac:dyDescent="0.25">
      <c r="D143" s="37">
        <v>25</v>
      </c>
      <c r="E143" s="37">
        <v>0.89900000000000002</v>
      </c>
      <c r="F143" s="37">
        <v>0.9022</v>
      </c>
      <c r="G143" s="37">
        <v>25</v>
      </c>
      <c r="H143" s="37">
        <v>0.89900000000000002</v>
      </c>
      <c r="I143" s="37">
        <v>0.99629999999999996</v>
      </c>
      <c r="L143" s="37">
        <v>59</v>
      </c>
      <c r="M143" s="51">
        <v>32.5</v>
      </c>
      <c r="N143" s="64">
        <v>0.98465569745756709</v>
      </c>
      <c r="O143" s="52">
        <v>0.97919999999999996</v>
      </c>
      <c r="P143">
        <f t="shared" si="10"/>
        <v>2.0800000000000041E-2</v>
      </c>
      <c r="Q143">
        <f t="shared" si="11"/>
        <v>16.944400000000002</v>
      </c>
      <c r="R143" s="45">
        <f t="shared" si="12"/>
        <v>1.2275442033946342E-3</v>
      </c>
      <c r="S143" s="45">
        <f t="shared" si="13"/>
        <v>5.4556974575671116E-3</v>
      </c>
      <c r="T143">
        <f t="shared" si="14"/>
        <v>0.98465569745756709</v>
      </c>
    </row>
    <row r="144" spans="4:20" hidden="1" x14ac:dyDescent="0.25">
      <c r="D144" s="37">
        <v>25</v>
      </c>
      <c r="E144" s="37">
        <v>0.9</v>
      </c>
      <c r="F144" s="37">
        <v>0.9032</v>
      </c>
      <c r="G144" s="37">
        <v>25</v>
      </c>
      <c r="H144" s="37">
        <v>0.9</v>
      </c>
      <c r="I144" s="37">
        <v>0.99629999999999996</v>
      </c>
      <c r="L144" s="37">
        <v>59</v>
      </c>
      <c r="M144" s="51">
        <v>33</v>
      </c>
      <c r="N144" s="64">
        <v>0.98397766618513682</v>
      </c>
      <c r="O144" s="52">
        <v>0.97850000000000004</v>
      </c>
      <c r="P144">
        <f t="shared" si="10"/>
        <v>2.1499999999999964E-2</v>
      </c>
      <c r="Q144">
        <f t="shared" si="11"/>
        <v>17.444400000000002</v>
      </c>
      <c r="R144" s="45">
        <f t="shared" si="12"/>
        <v>1.2324872165279379E-3</v>
      </c>
      <c r="S144" s="45">
        <f t="shared" si="13"/>
        <v>5.477666185136767E-3</v>
      </c>
      <c r="T144">
        <f t="shared" si="14"/>
        <v>0.98397766618513682</v>
      </c>
    </row>
    <row r="145" spans="4:20" x14ac:dyDescent="0.25">
      <c r="D145" s="37">
        <v>25</v>
      </c>
      <c r="E145" s="37">
        <v>0.90100000000000002</v>
      </c>
      <c r="F145" s="37">
        <v>0.9042</v>
      </c>
      <c r="G145" s="37">
        <v>25</v>
      </c>
      <c r="H145" s="37">
        <v>0.90100000000000002</v>
      </c>
      <c r="I145" s="37">
        <v>0.99629999999999996</v>
      </c>
      <c r="L145" s="37">
        <v>59</v>
      </c>
      <c r="M145" s="51">
        <v>33.5</v>
      </c>
      <c r="N145" s="64">
        <v>0.98329841064621837</v>
      </c>
      <c r="O145" s="52">
        <v>0.9778</v>
      </c>
      <c r="P145">
        <f t="shared" si="10"/>
        <v>2.2199999999999998E-2</v>
      </c>
      <c r="Q145">
        <f t="shared" si="11"/>
        <v>17.944400000000002</v>
      </c>
      <c r="R145" s="45">
        <f t="shared" si="12"/>
        <v>1.2371547669467909E-3</v>
      </c>
      <c r="S145" s="45">
        <f t="shared" si="13"/>
        <v>5.4984106462183172E-3</v>
      </c>
      <c r="T145">
        <f t="shared" si="14"/>
        <v>0.98329841064621837</v>
      </c>
    </row>
    <row r="146" spans="4:20" hidden="1" x14ac:dyDescent="0.25">
      <c r="D146" s="37">
        <v>25</v>
      </c>
      <c r="E146" s="37">
        <v>0.90200000000000002</v>
      </c>
      <c r="F146" s="37">
        <v>0.9052</v>
      </c>
      <c r="G146" s="37">
        <v>25</v>
      </c>
      <c r="H146" s="37">
        <v>0.90200000000000002</v>
      </c>
      <c r="I146" s="37">
        <v>0.99629999999999996</v>
      </c>
      <c r="L146" s="37">
        <v>59</v>
      </c>
      <c r="M146" s="51">
        <v>34</v>
      </c>
      <c r="N146" s="64">
        <v>0.98261803040489248</v>
      </c>
      <c r="O146" s="52">
        <v>0.97709999999999997</v>
      </c>
      <c r="P146">
        <f t="shared" si="10"/>
        <v>2.2900000000000031E-2</v>
      </c>
      <c r="Q146">
        <f t="shared" si="11"/>
        <v>18.444400000000002</v>
      </c>
      <c r="R146" s="45">
        <f t="shared" si="12"/>
        <v>1.2415692567933915E-3</v>
      </c>
      <c r="S146" s="45">
        <f t="shared" si="13"/>
        <v>5.5180304048925493E-3</v>
      </c>
      <c r="T146">
        <f t="shared" si="14"/>
        <v>0.98261803040489248</v>
      </c>
    </row>
    <row r="147" spans="4:20" hidden="1" x14ac:dyDescent="0.25">
      <c r="D147" s="37">
        <v>25</v>
      </c>
      <c r="E147" s="37">
        <v>0.90300000000000002</v>
      </c>
      <c r="F147" s="37">
        <v>0.90620000000000001</v>
      </c>
      <c r="G147" s="37">
        <v>25</v>
      </c>
      <c r="H147" s="37">
        <v>0.90300000000000002</v>
      </c>
      <c r="I147" s="37">
        <v>0.99629999999999996</v>
      </c>
      <c r="L147" s="37">
        <v>59</v>
      </c>
      <c r="M147" s="51">
        <v>34.5</v>
      </c>
      <c r="N147" s="64">
        <v>0.98193661451405168</v>
      </c>
      <c r="O147" s="52">
        <v>0.97640000000000005</v>
      </c>
      <c r="P147">
        <f t="shared" si="10"/>
        <v>2.3599999999999954E-2</v>
      </c>
      <c r="Q147">
        <f t="shared" si="11"/>
        <v>18.944400000000002</v>
      </c>
      <c r="R147" s="45">
        <f t="shared" si="12"/>
        <v>1.2457507231688496E-3</v>
      </c>
      <c r="S147" s="45">
        <f t="shared" si="13"/>
        <v>5.5366145140516351E-3</v>
      </c>
      <c r="T147">
        <f t="shared" si="14"/>
        <v>0.98193661451405168</v>
      </c>
    </row>
    <row r="148" spans="4:20" hidden="1" x14ac:dyDescent="0.25">
      <c r="D148" s="37">
        <v>25</v>
      </c>
      <c r="E148" s="37">
        <v>0.90400000000000003</v>
      </c>
      <c r="F148" s="37">
        <v>0.90720000000000001</v>
      </c>
      <c r="G148" s="37">
        <v>25</v>
      </c>
      <c r="H148" s="37">
        <v>0.90400000000000003</v>
      </c>
      <c r="I148" s="37">
        <v>0.99639999999999995</v>
      </c>
      <c r="L148" s="37">
        <v>59</v>
      </c>
      <c r="M148" s="51">
        <v>35</v>
      </c>
      <c r="N148" s="64">
        <v>0.98156281500071996</v>
      </c>
      <c r="O148" s="52">
        <v>0.97609999999999997</v>
      </c>
      <c r="P148">
        <f t="shared" si="10"/>
        <v>2.3900000000000032E-2</v>
      </c>
      <c r="Q148">
        <f t="shared" si="11"/>
        <v>19.444400000000002</v>
      </c>
      <c r="R148" s="45">
        <f t="shared" si="12"/>
        <v>1.2291456666186681E-3</v>
      </c>
      <c r="S148" s="45">
        <f t="shared" si="13"/>
        <v>5.4628150007200085E-3</v>
      </c>
      <c r="T148">
        <f t="shared" si="14"/>
        <v>0.98156281500071996</v>
      </c>
    </row>
    <row r="149" spans="4:20" hidden="1" x14ac:dyDescent="0.25">
      <c r="D149" s="37">
        <v>25</v>
      </c>
      <c r="E149" s="37">
        <v>0.90500000000000003</v>
      </c>
      <c r="F149" s="37">
        <v>0.90820000000000001</v>
      </c>
      <c r="G149" s="37">
        <v>25</v>
      </c>
      <c r="H149" s="37">
        <v>0.90500000000000003</v>
      </c>
      <c r="I149" s="37">
        <v>0.99639999999999995</v>
      </c>
      <c r="L149" s="37">
        <v>59</v>
      </c>
      <c r="M149" s="51">
        <v>35.5</v>
      </c>
      <c r="N149" s="64">
        <v>0.98088185154730156</v>
      </c>
      <c r="O149" s="52">
        <v>0.97540000000000004</v>
      </c>
      <c r="P149">
        <f t="shared" si="10"/>
        <v>2.4599999999999955E-2</v>
      </c>
      <c r="Q149">
        <f t="shared" si="11"/>
        <v>19.944400000000002</v>
      </c>
      <c r="R149" s="45">
        <f t="shared" si="12"/>
        <v>1.233428932432159E-3</v>
      </c>
      <c r="S149" s="45">
        <f t="shared" si="13"/>
        <v>5.4818515473014874E-3</v>
      </c>
      <c r="T149">
        <f t="shared" si="14"/>
        <v>0.98088185154730156</v>
      </c>
    </row>
    <row r="150" spans="4:20" hidden="1" x14ac:dyDescent="0.25">
      <c r="D150" s="37">
        <v>25</v>
      </c>
      <c r="E150" s="37">
        <v>0.90600000000000003</v>
      </c>
      <c r="F150" s="37">
        <v>0.90920000000000001</v>
      </c>
      <c r="G150" s="37">
        <v>25</v>
      </c>
      <c r="H150" s="37">
        <v>0.90600000000000003</v>
      </c>
      <c r="I150" s="37">
        <v>0.99639999999999995</v>
      </c>
      <c r="L150" s="37">
        <v>59</v>
      </c>
      <c r="M150" s="51">
        <v>36</v>
      </c>
      <c r="N150" s="64">
        <v>0.98019995695642814</v>
      </c>
      <c r="O150" s="52">
        <v>0.97470000000000001</v>
      </c>
      <c r="P150">
        <f t="shared" si="10"/>
        <v>2.5299999999999989E-2</v>
      </c>
      <c r="Q150">
        <f t="shared" si="11"/>
        <v>20.444400000000002</v>
      </c>
      <c r="R150" s="45">
        <f t="shared" si="12"/>
        <v>1.2375026902232389E-3</v>
      </c>
      <c r="S150" s="45">
        <f t="shared" si="13"/>
        <v>5.4999569564281627E-3</v>
      </c>
      <c r="T150">
        <f t="shared" si="14"/>
        <v>0.98019995695642814</v>
      </c>
    </row>
    <row r="151" spans="4:20" hidden="1" x14ac:dyDescent="0.25">
      <c r="D151" s="37">
        <v>25</v>
      </c>
      <c r="E151" s="37">
        <v>0.90700000000000003</v>
      </c>
      <c r="F151" s="37">
        <v>0.91020000000000001</v>
      </c>
      <c r="G151" s="37">
        <v>25</v>
      </c>
      <c r="H151" s="37">
        <v>0.90700000000000003</v>
      </c>
      <c r="I151" s="37">
        <v>0.99639999999999995</v>
      </c>
      <c r="L151" s="37">
        <v>59</v>
      </c>
      <c r="M151" s="51">
        <v>36.5</v>
      </c>
      <c r="N151" s="64">
        <v>0.97951719791447833</v>
      </c>
      <c r="O151" s="52">
        <v>0.97399999999999998</v>
      </c>
      <c r="P151">
        <f t="shared" si="10"/>
        <v>2.6000000000000023E-2</v>
      </c>
      <c r="Q151">
        <f t="shared" si="11"/>
        <v>20.944400000000002</v>
      </c>
      <c r="R151" s="45">
        <f t="shared" si="12"/>
        <v>1.2413819445770717E-3</v>
      </c>
      <c r="S151" s="45">
        <f t="shared" si="13"/>
        <v>5.5171979144783374E-3</v>
      </c>
      <c r="T151">
        <f t="shared" si="14"/>
        <v>0.97951719791447833</v>
      </c>
    </row>
    <row r="152" spans="4:20" hidden="1" x14ac:dyDescent="0.25">
      <c r="D152" s="37">
        <v>25</v>
      </c>
      <c r="E152" s="37">
        <v>0.90800000000000003</v>
      </c>
      <c r="F152" s="37">
        <v>0.91120000000000001</v>
      </c>
      <c r="G152" s="37">
        <v>25</v>
      </c>
      <c r="H152" s="37">
        <v>0.90800000000000003</v>
      </c>
      <c r="I152" s="37">
        <v>0.99639999999999995</v>
      </c>
      <c r="L152" s="37">
        <v>59</v>
      </c>
      <c r="M152" s="51">
        <v>37</v>
      </c>
      <c r="N152" s="64">
        <v>0.97891290966406153</v>
      </c>
      <c r="O152" s="52">
        <v>0.97340000000000004</v>
      </c>
      <c r="P152">
        <f t="shared" si="10"/>
        <v>2.6599999999999957E-2</v>
      </c>
      <c r="Q152">
        <f t="shared" si="11"/>
        <v>21.444400000000002</v>
      </c>
      <c r="R152" s="45">
        <f t="shared" si="12"/>
        <v>1.2404170785846166E-3</v>
      </c>
      <c r="S152" s="45">
        <f t="shared" si="13"/>
        <v>5.5129096640614697E-3</v>
      </c>
      <c r="T152">
        <f t="shared" si="14"/>
        <v>0.97891290966406153</v>
      </c>
    </row>
    <row r="153" spans="4:20" hidden="1" x14ac:dyDescent="0.25">
      <c r="D153" s="37">
        <v>25</v>
      </c>
      <c r="E153" s="37">
        <v>0.90900000000000003</v>
      </c>
      <c r="F153" s="37">
        <v>0.91220000000000001</v>
      </c>
      <c r="G153" s="37">
        <v>25</v>
      </c>
      <c r="H153" s="37">
        <v>0.90900000000000003</v>
      </c>
      <c r="I153" s="37">
        <v>0.99639999999999995</v>
      </c>
      <c r="L153" s="37">
        <v>59</v>
      </c>
      <c r="M153" s="51">
        <v>37.5</v>
      </c>
      <c r="N153" s="64">
        <v>0.97846831082189534</v>
      </c>
      <c r="O153" s="52">
        <v>0.97299999999999998</v>
      </c>
      <c r="P153">
        <f t="shared" si="10"/>
        <v>2.7000000000000024E-2</v>
      </c>
      <c r="Q153">
        <f t="shared" si="11"/>
        <v>21.944400000000002</v>
      </c>
      <c r="R153" s="45">
        <f t="shared" si="12"/>
        <v>1.230382238748839E-3</v>
      </c>
      <c r="S153" s="45">
        <f t="shared" si="13"/>
        <v>5.4683108218953396E-3</v>
      </c>
      <c r="T153">
        <f t="shared" si="14"/>
        <v>0.97846831082189534</v>
      </c>
    </row>
    <row r="154" spans="4:20" hidden="1" x14ac:dyDescent="0.25">
      <c r="D154" s="37">
        <v>25</v>
      </c>
      <c r="E154" s="37">
        <v>0.91</v>
      </c>
      <c r="F154" s="37">
        <v>0.91320000000000001</v>
      </c>
      <c r="G154" s="37">
        <v>25</v>
      </c>
      <c r="H154" s="37">
        <v>0.91</v>
      </c>
      <c r="I154" s="37">
        <v>0.99639999999999995</v>
      </c>
      <c r="L154" s="37">
        <v>59</v>
      </c>
      <c r="M154" s="51">
        <v>38</v>
      </c>
      <c r="N154" s="64">
        <v>0.97778510452495948</v>
      </c>
      <c r="O154" s="52">
        <v>0.97230000000000005</v>
      </c>
      <c r="P154">
        <f t="shared" si="10"/>
        <v>2.7699999999999947E-2</v>
      </c>
      <c r="Q154">
        <f t="shared" si="11"/>
        <v>22.444400000000002</v>
      </c>
      <c r="R154" s="45">
        <f t="shared" si="12"/>
        <v>1.2341608597244722E-3</v>
      </c>
      <c r="S154" s="45">
        <f t="shared" si="13"/>
        <v>5.4851045249594442E-3</v>
      </c>
      <c r="T154">
        <f t="shared" si="14"/>
        <v>0.97778510452495948</v>
      </c>
    </row>
    <row r="155" spans="4:20" hidden="1" x14ac:dyDescent="0.25">
      <c r="D155" s="37">
        <v>25</v>
      </c>
      <c r="E155" s="37">
        <v>0.91100000000000003</v>
      </c>
      <c r="F155" s="37">
        <v>0.91420000000000001</v>
      </c>
      <c r="G155" s="37">
        <v>25</v>
      </c>
      <c r="H155" s="37">
        <v>0.91100000000000003</v>
      </c>
      <c r="I155" s="37">
        <v>0.99639999999999995</v>
      </c>
      <c r="L155" s="37">
        <v>59</v>
      </c>
      <c r="M155" s="51">
        <v>38.5</v>
      </c>
      <c r="N155" s="64">
        <v>0.97710116629765875</v>
      </c>
      <c r="O155" s="52">
        <v>0.97160000000000002</v>
      </c>
      <c r="P155">
        <f t="shared" si="10"/>
        <v>2.8399999999999981E-2</v>
      </c>
      <c r="Q155">
        <f t="shared" si="11"/>
        <v>22.944400000000002</v>
      </c>
      <c r="R155" s="45">
        <f t="shared" si="12"/>
        <v>1.2377747947211512E-3</v>
      </c>
      <c r="S155" s="45">
        <f t="shared" si="13"/>
        <v>5.5011662976586842E-3</v>
      </c>
      <c r="T155">
        <f t="shared" si="14"/>
        <v>0.97710116629765875</v>
      </c>
    </row>
    <row r="156" spans="4:20" hidden="1" x14ac:dyDescent="0.25">
      <c r="D156" s="37">
        <v>25</v>
      </c>
      <c r="E156" s="37">
        <v>0.91200000000000003</v>
      </c>
      <c r="F156" s="37">
        <v>0.91520000000000001</v>
      </c>
      <c r="G156" s="37">
        <v>25</v>
      </c>
      <c r="H156" s="37">
        <v>0.91200000000000003</v>
      </c>
      <c r="I156" s="37">
        <v>0.99639999999999995</v>
      </c>
      <c r="L156" s="37">
        <v>59</v>
      </c>
      <c r="M156" s="51">
        <v>39</v>
      </c>
      <c r="N156" s="64">
        <v>0.97641654296974967</v>
      </c>
      <c r="O156" s="52">
        <v>0.97089999999999999</v>
      </c>
      <c r="P156">
        <f t="shared" si="10"/>
        <v>2.9100000000000015E-2</v>
      </c>
      <c r="Q156">
        <f t="shared" si="11"/>
        <v>23.444400000000002</v>
      </c>
      <c r="R156" s="45">
        <f t="shared" si="12"/>
        <v>1.2412345805394897E-3</v>
      </c>
      <c r="S156" s="45">
        <f t="shared" si="13"/>
        <v>5.5165429697497078E-3</v>
      </c>
      <c r="T156">
        <f t="shared" si="14"/>
        <v>0.97641654296974967</v>
      </c>
    </row>
    <row r="157" spans="4:20" hidden="1" x14ac:dyDescent="0.25">
      <c r="D157" s="37">
        <v>25</v>
      </c>
      <c r="E157" s="37">
        <v>0.91300000000000003</v>
      </c>
      <c r="F157" s="37">
        <v>0.91620000000000001</v>
      </c>
      <c r="G157" s="37">
        <v>25</v>
      </c>
      <c r="H157" s="37">
        <v>0.91300000000000003</v>
      </c>
      <c r="I157" s="37">
        <v>0.99639999999999995</v>
      </c>
      <c r="L157" s="37">
        <v>59</v>
      </c>
      <c r="M157" s="51">
        <v>39.5</v>
      </c>
      <c r="N157" s="64">
        <v>0.9758127161256912</v>
      </c>
      <c r="O157" s="52">
        <v>0.97030000000000005</v>
      </c>
      <c r="P157">
        <f t="shared" si="10"/>
        <v>2.9699999999999949E-2</v>
      </c>
      <c r="Q157">
        <f t="shared" si="11"/>
        <v>23.944400000000002</v>
      </c>
      <c r="R157" s="45">
        <f t="shared" si="12"/>
        <v>1.2403735320158345E-3</v>
      </c>
      <c r="S157" s="45">
        <f t="shared" si="13"/>
        <v>5.5127161256911745E-3</v>
      </c>
      <c r="T157">
        <f t="shared" si="14"/>
        <v>0.9758127161256912</v>
      </c>
    </row>
    <row r="158" spans="4:20" hidden="1" x14ac:dyDescent="0.25">
      <c r="D158" s="37">
        <v>25</v>
      </c>
      <c r="E158" s="37">
        <v>0.91400000000000003</v>
      </c>
      <c r="F158" s="37">
        <v>0.91720000000000002</v>
      </c>
      <c r="G158" s="37">
        <v>25</v>
      </c>
      <c r="H158" s="37">
        <v>0.91400000000000003</v>
      </c>
      <c r="I158" s="37">
        <v>0.99639999999999995</v>
      </c>
      <c r="L158" s="37">
        <v>59</v>
      </c>
      <c r="M158" s="51">
        <v>40</v>
      </c>
      <c r="N158" s="64">
        <v>0.97537268249578635</v>
      </c>
      <c r="O158" s="52">
        <v>0.96989999999999998</v>
      </c>
      <c r="P158">
        <f t="shared" si="10"/>
        <v>3.0100000000000016E-2</v>
      </c>
      <c r="Q158">
        <f t="shared" si="11"/>
        <v>24.444400000000002</v>
      </c>
      <c r="R158" s="45">
        <f t="shared" si="12"/>
        <v>1.2313658752106827E-3</v>
      </c>
      <c r="S158" s="45">
        <f t="shared" si="13"/>
        <v>5.4726824957863577E-3</v>
      </c>
      <c r="T158">
        <f t="shared" si="14"/>
        <v>0.97537268249578635</v>
      </c>
    </row>
    <row r="159" spans="4:20" hidden="1" x14ac:dyDescent="0.25">
      <c r="D159" s="37">
        <v>25</v>
      </c>
      <c r="E159" s="37">
        <v>0.91500000000000004</v>
      </c>
      <c r="F159" s="37">
        <v>0.91820000000000002</v>
      </c>
      <c r="G159" s="37">
        <v>25</v>
      </c>
      <c r="H159" s="37">
        <v>0.91500000000000004</v>
      </c>
      <c r="I159" s="37">
        <v>0.99639999999999995</v>
      </c>
      <c r="L159" s="37">
        <v>60</v>
      </c>
      <c r="M159" s="37">
        <v>25</v>
      </c>
      <c r="N159" s="65">
        <v>0.99380585320401504</v>
      </c>
      <c r="O159" s="37">
        <v>0.98829999999999996</v>
      </c>
      <c r="P159">
        <f t="shared" si="10"/>
        <v>1.1700000000000044E-2</v>
      </c>
      <c r="Q159">
        <f t="shared" si="11"/>
        <v>9.4443999999999999</v>
      </c>
      <c r="R159" s="45">
        <f t="shared" si="12"/>
        <v>1.2388293591969891E-3</v>
      </c>
      <c r="S159" s="45">
        <f t="shared" si="13"/>
        <v>5.505853204015098E-3</v>
      </c>
      <c r="T159">
        <f t="shared" si="14"/>
        <v>0.99380585320401504</v>
      </c>
    </row>
    <row r="160" spans="4:20" hidden="1" x14ac:dyDescent="0.25">
      <c r="D160" s="37">
        <v>25</v>
      </c>
      <c r="E160" s="37">
        <v>0.91600000000000004</v>
      </c>
      <c r="F160" s="37">
        <v>0.91920000000000002</v>
      </c>
      <c r="G160" s="37">
        <v>25</v>
      </c>
      <c r="H160" s="37">
        <v>0.91600000000000004</v>
      </c>
      <c r="I160" s="37">
        <v>0.99639999999999995</v>
      </c>
      <c r="L160" s="37">
        <v>60</v>
      </c>
      <c r="M160" s="37">
        <v>25.5</v>
      </c>
      <c r="N160" s="65">
        <v>0.99375025139777162</v>
      </c>
      <c r="O160" s="37">
        <v>0.98870000000000002</v>
      </c>
      <c r="P160">
        <f t="shared" si="10"/>
        <v>1.1299999999999977E-2</v>
      </c>
      <c r="Q160">
        <f t="shared" si="11"/>
        <v>9.9443999999999999</v>
      </c>
      <c r="R160" s="45">
        <f t="shared" si="12"/>
        <v>1.1363179276778867E-3</v>
      </c>
      <c r="S160" s="45">
        <f t="shared" si="13"/>
        <v>5.0502513977715999E-3</v>
      </c>
      <c r="T160">
        <f t="shared" si="14"/>
        <v>0.99375025139777162</v>
      </c>
    </row>
    <row r="161" spans="4:20" hidden="1" x14ac:dyDescent="0.25">
      <c r="D161" s="37">
        <v>25</v>
      </c>
      <c r="E161" s="37">
        <v>0.91700000000000004</v>
      </c>
      <c r="F161" s="37">
        <v>0.92020000000000002</v>
      </c>
      <c r="G161" s="37">
        <v>25</v>
      </c>
      <c r="H161" s="37">
        <v>0.91700000000000004</v>
      </c>
      <c r="I161" s="37">
        <v>0.99639999999999995</v>
      </c>
      <c r="L161" s="37">
        <v>60</v>
      </c>
      <c r="M161" s="37">
        <v>26</v>
      </c>
      <c r="N161" s="65">
        <v>0.99253188311439622</v>
      </c>
      <c r="O161" s="37">
        <v>0.98699999999999999</v>
      </c>
      <c r="P161">
        <f t="shared" si="10"/>
        <v>1.3000000000000012E-2</v>
      </c>
      <c r="Q161">
        <f t="shared" si="11"/>
        <v>10.4444</v>
      </c>
      <c r="R161" s="45">
        <f t="shared" si="12"/>
        <v>1.2446861476006293E-3</v>
      </c>
      <c r="S161" s="45">
        <f t="shared" si="13"/>
        <v>5.5318831143962369E-3</v>
      </c>
      <c r="T161">
        <f t="shared" si="14"/>
        <v>0.99253188311439622</v>
      </c>
    </row>
    <row r="162" spans="4:20" hidden="1" x14ac:dyDescent="0.25">
      <c r="D162" s="37">
        <v>25</v>
      </c>
      <c r="E162" s="37">
        <v>0.91800000000000004</v>
      </c>
      <c r="F162" s="37">
        <v>0.92120000000000002</v>
      </c>
      <c r="G162" s="37">
        <v>25</v>
      </c>
      <c r="H162" s="37">
        <v>0.91800000000000004</v>
      </c>
      <c r="I162" s="37">
        <v>0.99639999999999995</v>
      </c>
      <c r="L162" s="37">
        <v>60</v>
      </c>
      <c r="M162" s="37">
        <v>26.5</v>
      </c>
      <c r="N162" s="65">
        <v>0.9918634187346953</v>
      </c>
      <c r="O162" s="37">
        <v>0.98629999999999995</v>
      </c>
      <c r="P162">
        <f t="shared" si="10"/>
        <v>1.3700000000000045E-2</v>
      </c>
      <c r="Q162">
        <f t="shared" si="11"/>
        <v>10.9444</v>
      </c>
      <c r="R162" s="45">
        <f t="shared" si="12"/>
        <v>1.2517817331237934E-3</v>
      </c>
      <c r="S162" s="45">
        <f t="shared" si="13"/>
        <v>5.5634187346953875E-3</v>
      </c>
      <c r="T162">
        <f t="shared" si="14"/>
        <v>0.9918634187346953</v>
      </c>
    </row>
    <row r="163" spans="4:20" hidden="1" x14ac:dyDescent="0.25">
      <c r="D163" s="37">
        <v>25</v>
      </c>
      <c r="E163" s="37">
        <v>0.91900000000000004</v>
      </c>
      <c r="F163" s="37">
        <v>0.92220000000000002</v>
      </c>
      <c r="G163" s="37">
        <v>25</v>
      </c>
      <c r="H163" s="37">
        <v>0.91900000000000004</v>
      </c>
      <c r="I163" s="37">
        <v>0.99639999999999995</v>
      </c>
      <c r="L163" s="37">
        <v>60</v>
      </c>
      <c r="M163" s="37">
        <v>27</v>
      </c>
      <c r="N163" s="65">
        <v>0.99162035580720698</v>
      </c>
      <c r="O163" s="37">
        <v>0.98629999999999995</v>
      </c>
      <c r="P163">
        <f t="shared" si="10"/>
        <v>1.3700000000000045E-2</v>
      </c>
      <c r="Q163">
        <f t="shared" si="11"/>
        <v>11.4444</v>
      </c>
      <c r="R163" s="45">
        <f t="shared" si="12"/>
        <v>1.1970920275418584E-3</v>
      </c>
      <c r="S163" s="45">
        <f t="shared" si="13"/>
        <v>5.3203558072070353E-3</v>
      </c>
      <c r="T163">
        <f t="shared" si="14"/>
        <v>0.99162035580720698</v>
      </c>
    </row>
    <row r="164" spans="4:20" hidden="1" x14ac:dyDescent="0.25">
      <c r="D164" s="37">
        <v>25</v>
      </c>
      <c r="E164" s="37">
        <v>0.92</v>
      </c>
      <c r="F164" s="37">
        <v>0.92320000000000002</v>
      </c>
      <c r="G164" s="37">
        <v>25</v>
      </c>
      <c r="H164" s="37">
        <v>0.92</v>
      </c>
      <c r="I164" s="37">
        <v>0.99639999999999995</v>
      </c>
      <c r="L164" s="37">
        <v>60</v>
      </c>
      <c r="M164" s="37">
        <v>27.5</v>
      </c>
      <c r="N164" s="65">
        <v>0.99070694216536614</v>
      </c>
      <c r="O164" s="37">
        <v>0.98519999999999996</v>
      </c>
      <c r="P164">
        <f t="shared" si="10"/>
        <v>1.4800000000000035E-2</v>
      </c>
      <c r="Q164">
        <f t="shared" si="11"/>
        <v>11.9444</v>
      </c>
      <c r="R164" s="45">
        <f t="shared" si="12"/>
        <v>1.2390743779511768E-3</v>
      </c>
      <c r="S164" s="45">
        <f t="shared" si="13"/>
        <v>5.5069421653662102E-3</v>
      </c>
      <c r="T164">
        <f t="shared" si="14"/>
        <v>0.99070694216536614</v>
      </c>
    </row>
    <row r="165" spans="4:20" hidden="1" x14ac:dyDescent="0.25">
      <c r="D165" s="37">
        <v>25</v>
      </c>
      <c r="E165" s="37">
        <v>0.92100000000000004</v>
      </c>
      <c r="F165" s="37">
        <v>0.92420000000000002</v>
      </c>
      <c r="G165" s="37">
        <v>25</v>
      </c>
      <c r="H165" s="37">
        <v>0.92100000000000004</v>
      </c>
      <c r="I165" s="37">
        <v>0.99639999999999995</v>
      </c>
      <c r="L165" s="37">
        <v>60</v>
      </c>
      <c r="M165" s="37">
        <v>28</v>
      </c>
      <c r="N165" s="65">
        <v>0.99009996464273087</v>
      </c>
      <c r="O165" s="37">
        <v>0.98460000000000003</v>
      </c>
      <c r="P165">
        <f t="shared" si="10"/>
        <v>1.5399999999999969E-2</v>
      </c>
      <c r="Q165">
        <f t="shared" si="11"/>
        <v>12.4444</v>
      </c>
      <c r="R165" s="45">
        <f t="shared" si="12"/>
        <v>1.2375044196586392E-3</v>
      </c>
      <c r="S165" s="45">
        <f t="shared" si="13"/>
        <v>5.4999646427308559E-3</v>
      </c>
      <c r="T165">
        <f t="shared" si="14"/>
        <v>0.99009996464273087</v>
      </c>
    </row>
    <row r="166" spans="4:20" hidden="1" x14ac:dyDescent="0.25">
      <c r="D166" s="37">
        <v>25</v>
      </c>
      <c r="E166" s="37">
        <v>0.92200000000000004</v>
      </c>
      <c r="F166" s="37">
        <v>0.92520000000000002</v>
      </c>
      <c r="G166" s="37">
        <v>25</v>
      </c>
      <c r="H166" s="37">
        <v>0.92200000000000004</v>
      </c>
      <c r="I166" s="37">
        <v>0.99639999999999995</v>
      </c>
      <c r="L166" s="37">
        <v>60</v>
      </c>
      <c r="M166" s="37">
        <v>28.5</v>
      </c>
      <c r="N166" s="65">
        <v>0.98942786069651745</v>
      </c>
      <c r="O166" s="37">
        <v>0.9839</v>
      </c>
      <c r="P166">
        <f t="shared" si="10"/>
        <v>1.6100000000000003E-2</v>
      </c>
      <c r="Q166">
        <f t="shared" si="11"/>
        <v>12.9444</v>
      </c>
      <c r="R166" s="45">
        <f t="shared" si="12"/>
        <v>1.2437810945273634E-3</v>
      </c>
      <c r="S166" s="45">
        <f t="shared" si="13"/>
        <v>5.5278606965174139E-3</v>
      </c>
      <c r="T166">
        <f t="shared" si="14"/>
        <v>0.98942786069651745</v>
      </c>
    </row>
    <row r="167" spans="4:20" hidden="1" x14ac:dyDescent="0.25">
      <c r="D167" s="37">
        <v>25</v>
      </c>
      <c r="E167" s="37">
        <v>0.92300000000000004</v>
      </c>
      <c r="F167" s="37">
        <v>0.92620000000000002</v>
      </c>
      <c r="G167" s="37">
        <v>25</v>
      </c>
      <c r="H167" s="37">
        <v>0.92300000000000004</v>
      </c>
      <c r="I167" s="37">
        <v>0.99639999999999995</v>
      </c>
      <c r="L167" s="37">
        <v>60</v>
      </c>
      <c r="M167" s="37">
        <v>29</v>
      </c>
      <c r="N167" s="65">
        <v>0.98875368183035317</v>
      </c>
      <c r="O167" s="37">
        <v>0.98319999999999996</v>
      </c>
      <c r="P167">
        <f t="shared" si="10"/>
        <v>1.6800000000000037E-2</v>
      </c>
      <c r="Q167">
        <f t="shared" si="11"/>
        <v>13.4444</v>
      </c>
      <c r="R167" s="45">
        <f t="shared" si="12"/>
        <v>1.2495909077385407E-3</v>
      </c>
      <c r="S167" s="45">
        <f t="shared" si="13"/>
        <v>5.5536818303531703E-3</v>
      </c>
      <c r="T167">
        <f t="shared" si="14"/>
        <v>0.98875368183035317</v>
      </c>
    </row>
    <row r="168" spans="4:20" hidden="1" x14ac:dyDescent="0.25">
      <c r="D168" s="37">
        <v>25</v>
      </c>
      <c r="E168" s="37">
        <v>0.92400000000000004</v>
      </c>
      <c r="F168" s="37">
        <v>0.92720000000000002</v>
      </c>
      <c r="G168" s="37">
        <v>25</v>
      </c>
      <c r="H168" s="37">
        <v>0.92400000000000004</v>
      </c>
      <c r="I168" s="37">
        <v>0.99639999999999995</v>
      </c>
      <c r="L168" s="37">
        <v>60</v>
      </c>
      <c r="M168" s="37">
        <v>29.5</v>
      </c>
      <c r="N168" s="65">
        <v>0.98807765124350999</v>
      </c>
      <c r="O168" s="37">
        <v>0.98250000000000004</v>
      </c>
      <c r="P168">
        <f t="shared" si="10"/>
        <v>1.749999999999996E-2</v>
      </c>
      <c r="Q168">
        <f t="shared" si="11"/>
        <v>13.9444</v>
      </c>
      <c r="R168" s="45">
        <f t="shared" si="12"/>
        <v>1.2549840796305298E-3</v>
      </c>
      <c r="S168" s="45">
        <f t="shared" si="13"/>
        <v>5.5776512435099269E-3</v>
      </c>
      <c r="T168">
        <f t="shared" si="14"/>
        <v>0.98807765124350999</v>
      </c>
    </row>
    <row r="169" spans="4:20" hidden="1" x14ac:dyDescent="0.25">
      <c r="D169" s="37">
        <v>25</v>
      </c>
      <c r="E169" s="37">
        <v>0.92500000000000004</v>
      </c>
      <c r="F169" s="37">
        <v>0.92820000000000003</v>
      </c>
      <c r="G169" s="37">
        <v>25</v>
      </c>
      <c r="H169" s="37">
        <v>0.92500000000000004</v>
      </c>
      <c r="I169" s="37">
        <v>0.99639999999999995</v>
      </c>
      <c r="L169" s="37">
        <v>60</v>
      </c>
      <c r="M169" s="37">
        <v>30</v>
      </c>
      <c r="N169" s="65">
        <v>0.98760765417739749</v>
      </c>
      <c r="O169" s="37">
        <v>0.98209999999999997</v>
      </c>
      <c r="P169">
        <f t="shared" si="10"/>
        <v>1.7900000000000027E-2</v>
      </c>
      <c r="Q169">
        <f t="shared" si="11"/>
        <v>14.4444</v>
      </c>
      <c r="R169" s="45">
        <f t="shared" si="12"/>
        <v>1.2392345822602551E-3</v>
      </c>
      <c r="S169" s="45">
        <f t="shared" si="13"/>
        <v>5.5076541773974776E-3</v>
      </c>
      <c r="T169">
        <f t="shared" si="14"/>
        <v>0.98760765417739749</v>
      </c>
    </row>
    <row r="170" spans="4:20" hidden="1" x14ac:dyDescent="0.25">
      <c r="D170" s="37">
        <v>25</v>
      </c>
      <c r="E170" s="37">
        <v>0.92600000000000005</v>
      </c>
      <c r="F170" s="37">
        <v>0.92920000000000003</v>
      </c>
      <c r="G170" s="37">
        <v>25</v>
      </c>
      <c r="H170" s="37">
        <v>0.92600000000000005</v>
      </c>
      <c r="I170" s="37">
        <v>0.99650000000000005</v>
      </c>
      <c r="L170" s="37">
        <v>60</v>
      </c>
      <c r="M170" s="37">
        <v>30.5</v>
      </c>
      <c r="N170" s="65">
        <v>0.98693155964776103</v>
      </c>
      <c r="O170" s="37">
        <v>0.98140000000000005</v>
      </c>
      <c r="P170">
        <f t="shared" si="10"/>
        <v>1.859999999999995E-2</v>
      </c>
      <c r="Q170">
        <f t="shared" si="11"/>
        <v>14.9444</v>
      </c>
      <c r="R170" s="45">
        <f t="shared" si="12"/>
        <v>1.2446133668798981E-3</v>
      </c>
      <c r="S170" s="45">
        <f t="shared" si="13"/>
        <v>5.5315596477610186E-3</v>
      </c>
      <c r="T170">
        <f t="shared" si="14"/>
        <v>0.98693155964776103</v>
      </c>
    </row>
    <row r="171" spans="4:20" hidden="1" x14ac:dyDescent="0.25">
      <c r="D171" s="37">
        <v>25</v>
      </c>
      <c r="E171" s="37">
        <v>0.92700000000000005</v>
      </c>
      <c r="F171" s="37">
        <v>0.93020000000000003</v>
      </c>
      <c r="G171" s="37">
        <v>25</v>
      </c>
      <c r="H171" s="37">
        <v>0.92700000000000005</v>
      </c>
      <c r="I171" s="37">
        <v>0.99650000000000005</v>
      </c>
      <c r="L171" s="37">
        <v>60</v>
      </c>
      <c r="M171" s="37">
        <v>31</v>
      </c>
      <c r="N171" s="65">
        <v>0.98632514050400144</v>
      </c>
      <c r="O171" s="37">
        <v>0.98080000000000001</v>
      </c>
      <c r="P171">
        <f t="shared" si="10"/>
        <v>1.9199999999999995E-2</v>
      </c>
      <c r="Q171">
        <f t="shared" si="11"/>
        <v>15.4444</v>
      </c>
      <c r="R171" s="45">
        <f t="shared" si="12"/>
        <v>1.2431690450907769E-3</v>
      </c>
      <c r="S171" s="45">
        <f t="shared" si="13"/>
        <v>5.5251405040014486E-3</v>
      </c>
      <c r="T171">
        <f t="shared" si="14"/>
        <v>0.98632514050400144</v>
      </c>
    </row>
    <row r="172" spans="4:20" hidden="1" x14ac:dyDescent="0.25">
      <c r="D172" s="37">
        <v>25</v>
      </c>
      <c r="E172" s="37">
        <v>0.92800000000000005</v>
      </c>
      <c r="F172" s="37">
        <v>0.93120000000000003</v>
      </c>
      <c r="G172" s="37">
        <v>25</v>
      </c>
      <c r="H172" s="37">
        <v>0.92800000000000005</v>
      </c>
      <c r="I172" s="37">
        <v>0.99650000000000005</v>
      </c>
      <c r="L172" s="37">
        <v>60</v>
      </c>
      <c r="M172" s="37">
        <v>31.5</v>
      </c>
      <c r="N172" s="65">
        <v>0.98564699831915903</v>
      </c>
      <c r="O172" s="37">
        <v>0.98009999999999997</v>
      </c>
      <c r="P172">
        <f t="shared" si="10"/>
        <v>1.9900000000000029E-2</v>
      </c>
      <c r="Q172">
        <f t="shared" si="11"/>
        <v>15.9444</v>
      </c>
      <c r="R172" s="45">
        <f t="shared" si="12"/>
        <v>1.2480871026818211E-3</v>
      </c>
      <c r="S172" s="45">
        <f t="shared" si="13"/>
        <v>5.5469983191590855E-3</v>
      </c>
      <c r="T172">
        <f t="shared" si="14"/>
        <v>0.98564699831915903</v>
      </c>
    </row>
    <row r="173" spans="4:20" hidden="1" x14ac:dyDescent="0.25">
      <c r="D173" s="37">
        <v>25</v>
      </c>
      <c r="E173" s="37">
        <v>0.92900000000000005</v>
      </c>
      <c r="F173" s="37">
        <v>0.93220000000000003</v>
      </c>
      <c r="G173" s="37">
        <v>25</v>
      </c>
      <c r="H173" s="37">
        <v>0.92900000000000005</v>
      </c>
      <c r="I173" s="37">
        <v>0.99650000000000005</v>
      </c>
      <c r="L173" s="37">
        <v>60</v>
      </c>
      <c r="M173" s="37">
        <v>32</v>
      </c>
      <c r="N173" s="65">
        <v>0.98496752693926204</v>
      </c>
      <c r="O173" s="37">
        <v>0.97940000000000005</v>
      </c>
      <c r="P173">
        <f t="shared" si="10"/>
        <v>2.0599999999999952E-2</v>
      </c>
      <c r="Q173">
        <f t="shared" si="11"/>
        <v>16.444400000000002</v>
      </c>
      <c r="R173" s="45">
        <f t="shared" si="12"/>
        <v>1.2527060883948304E-3</v>
      </c>
      <c r="S173" s="45">
        <f t="shared" si="13"/>
        <v>5.5675269392619839E-3</v>
      </c>
      <c r="T173">
        <f t="shared" si="14"/>
        <v>0.98496752693926204</v>
      </c>
    </row>
    <row r="174" spans="4:20" hidden="1" x14ac:dyDescent="0.25">
      <c r="D174" s="37">
        <v>25.5</v>
      </c>
      <c r="E174" s="37">
        <v>0.76</v>
      </c>
      <c r="F174" s="37">
        <v>0.76419999999999999</v>
      </c>
      <c r="G174" s="37">
        <v>25</v>
      </c>
      <c r="H174" s="37">
        <v>0.93</v>
      </c>
      <c r="I174" s="37">
        <v>0.99650000000000005</v>
      </c>
      <c r="L174" s="37">
        <v>60</v>
      </c>
      <c r="M174" s="37">
        <v>32.5</v>
      </c>
      <c r="N174" s="65">
        <v>0.98450815608696673</v>
      </c>
      <c r="O174" s="37">
        <v>0.97899999999999998</v>
      </c>
      <c r="P174">
        <f t="shared" si="10"/>
        <v>2.1000000000000019E-2</v>
      </c>
      <c r="Q174">
        <f t="shared" si="11"/>
        <v>16.944400000000002</v>
      </c>
      <c r="R174" s="45">
        <f t="shared" si="12"/>
        <v>1.2393475130426581E-3</v>
      </c>
      <c r="S174" s="45">
        <f t="shared" si="13"/>
        <v>5.5081560869667898E-3</v>
      </c>
      <c r="T174">
        <f t="shared" si="14"/>
        <v>0.98450815608696673</v>
      </c>
    </row>
    <row r="175" spans="4:20" hidden="1" x14ac:dyDescent="0.25">
      <c r="D175" s="37">
        <v>25.5</v>
      </c>
      <c r="E175" s="37">
        <v>0.76100000000000001</v>
      </c>
      <c r="F175" s="37">
        <v>0.76519999999999999</v>
      </c>
      <c r="G175" s="37">
        <v>25</v>
      </c>
      <c r="H175" s="37">
        <v>0.93100000000000005</v>
      </c>
      <c r="I175" s="37">
        <v>0.99650000000000005</v>
      </c>
      <c r="L175" s="37">
        <v>60</v>
      </c>
      <c r="M175" s="37">
        <v>33</v>
      </c>
      <c r="N175" s="65">
        <v>0.98382862121941705</v>
      </c>
      <c r="O175" s="37">
        <v>0.97829999999999995</v>
      </c>
      <c r="P175">
        <f t="shared" si="10"/>
        <v>2.1700000000000053E-2</v>
      </c>
      <c r="Q175">
        <f t="shared" si="11"/>
        <v>17.444400000000002</v>
      </c>
      <c r="R175" s="45">
        <f t="shared" si="12"/>
        <v>1.2439522138909937E-3</v>
      </c>
      <c r="S175" s="45">
        <f t="shared" si="13"/>
        <v>5.5286212194171321E-3</v>
      </c>
      <c r="T175">
        <f t="shared" si="14"/>
        <v>0.98382862121941705</v>
      </c>
    </row>
    <row r="176" spans="4:20" x14ac:dyDescent="0.25">
      <c r="D176" s="37">
        <v>25.5</v>
      </c>
      <c r="E176" s="37">
        <v>0.76200000000000001</v>
      </c>
      <c r="F176" s="37">
        <v>0.76619999999999999</v>
      </c>
      <c r="G176" s="37">
        <v>25</v>
      </c>
      <c r="H176" s="37">
        <v>0.93200000000000005</v>
      </c>
      <c r="I176" s="37">
        <v>0.99650000000000005</v>
      </c>
      <c r="L176" s="37">
        <v>60</v>
      </c>
      <c r="M176" s="37">
        <v>33.5</v>
      </c>
      <c r="N176" s="65">
        <v>0.98314794587726539</v>
      </c>
      <c r="O176" s="37">
        <v>0.97760000000000002</v>
      </c>
      <c r="P176">
        <f t="shared" si="10"/>
        <v>2.2399999999999975E-2</v>
      </c>
      <c r="Q176">
        <f t="shared" si="11"/>
        <v>17.944400000000002</v>
      </c>
      <c r="R176" s="45">
        <f t="shared" si="12"/>
        <v>1.2483003053877517E-3</v>
      </c>
      <c r="S176" s="45">
        <f t="shared" si="13"/>
        <v>5.5479458772653232E-3</v>
      </c>
      <c r="T176">
        <f t="shared" si="14"/>
        <v>0.98314794587726539</v>
      </c>
    </row>
    <row r="177" spans="4:20" hidden="1" x14ac:dyDescent="0.25">
      <c r="D177" s="37">
        <v>25.5</v>
      </c>
      <c r="E177" s="37">
        <v>0.76300000000000001</v>
      </c>
      <c r="F177" s="37">
        <v>0.7671</v>
      </c>
      <c r="G177" s="37">
        <v>25</v>
      </c>
      <c r="H177" s="37">
        <v>0.93300000000000005</v>
      </c>
      <c r="I177" s="37">
        <v>0.99650000000000005</v>
      </c>
      <c r="L177" s="37">
        <v>60</v>
      </c>
      <c r="M177" s="37">
        <v>34</v>
      </c>
      <c r="N177" s="65">
        <v>0.98254212660753393</v>
      </c>
      <c r="O177" s="37">
        <v>0.97699999999999998</v>
      </c>
      <c r="P177">
        <f t="shared" si="10"/>
        <v>2.300000000000002E-2</v>
      </c>
      <c r="Q177">
        <f t="shared" si="11"/>
        <v>18.444400000000002</v>
      </c>
      <c r="R177" s="45">
        <f t="shared" si="12"/>
        <v>1.2469909566047157E-3</v>
      </c>
      <c r="S177" s="45">
        <f t="shared" si="13"/>
        <v>5.5421266075339985E-3</v>
      </c>
      <c r="T177">
        <f t="shared" si="14"/>
        <v>0.98254212660753393</v>
      </c>
    </row>
    <row r="178" spans="4:20" hidden="1" x14ac:dyDescent="0.25">
      <c r="D178" s="37">
        <v>25.5</v>
      </c>
      <c r="E178" s="37">
        <v>0.76400000000000001</v>
      </c>
      <c r="F178" s="37">
        <v>0.7681</v>
      </c>
      <c r="G178" s="37">
        <v>25</v>
      </c>
      <c r="H178" s="37">
        <v>0.93400000000000005</v>
      </c>
      <c r="I178" s="37">
        <v>0.99650000000000005</v>
      </c>
      <c r="L178" s="37">
        <v>60</v>
      </c>
      <c r="M178" s="37">
        <v>34.5</v>
      </c>
      <c r="N178" s="65">
        <v>0.98186007474504333</v>
      </c>
      <c r="O178" s="37">
        <v>0.97629999999999995</v>
      </c>
      <c r="P178">
        <f t="shared" si="10"/>
        <v>2.3700000000000054E-2</v>
      </c>
      <c r="Q178">
        <f t="shared" si="11"/>
        <v>18.944400000000002</v>
      </c>
      <c r="R178" s="45">
        <f t="shared" si="12"/>
        <v>1.2510293279280448E-3</v>
      </c>
      <c r="S178" s="45">
        <f t="shared" si="13"/>
        <v>5.5600747450434019E-3</v>
      </c>
      <c r="T178">
        <f t="shared" si="14"/>
        <v>0.98186007474504333</v>
      </c>
    </row>
    <row r="179" spans="4:20" hidden="1" x14ac:dyDescent="0.25">
      <c r="D179" s="37">
        <v>25.5</v>
      </c>
      <c r="E179" s="37">
        <v>0.76500000000000001</v>
      </c>
      <c r="F179" s="37">
        <v>0.76910000000000001</v>
      </c>
      <c r="G179" s="37">
        <v>25</v>
      </c>
      <c r="H179" s="37">
        <v>0.93500000000000005</v>
      </c>
      <c r="I179" s="37">
        <v>0.99650000000000005</v>
      </c>
      <c r="L179" s="37">
        <v>60</v>
      </c>
      <c r="M179" s="37">
        <v>35</v>
      </c>
      <c r="N179" s="65">
        <v>0.98117709983337109</v>
      </c>
      <c r="O179" s="37">
        <v>0.97560000000000002</v>
      </c>
      <c r="P179">
        <f t="shared" si="10"/>
        <v>2.4399999999999977E-2</v>
      </c>
      <c r="Q179">
        <f t="shared" si="11"/>
        <v>19.444400000000002</v>
      </c>
      <c r="R179" s="45">
        <f t="shared" si="12"/>
        <v>1.2548600111085956E-3</v>
      </c>
      <c r="S179" s="45">
        <f t="shared" si="13"/>
        <v>5.5770998333710417E-3</v>
      </c>
      <c r="T179">
        <f t="shared" si="14"/>
        <v>0.98117709983337109</v>
      </c>
    </row>
    <row r="180" spans="4:20" hidden="1" x14ac:dyDescent="0.25">
      <c r="D180" s="37">
        <v>25.5</v>
      </c>
      <c r="E180" s="37">
        <v>0.76600000000000001</v>
      </c>
      <c r="F180" s="37">
        <v>0.77010000000000001</v>
      </c>
      <c r="G180" s="37">
        <v>25</v>
      </c>
      <c r="H180" s="37">
        <v>0.93600000000000005</v>
      </c>
      <c r="I180" s="37">
        <v>0.99650000000000005</v>
      </c>
      <c r="L180" s="37">
        <v>60</v>
      </c>
      <c r="M180" s="37">
        <v>35.5</v>
      </c>
      <c r="N180" s="65">
        <v>0.98072641944605998</v>
      </c>
      <c r="O180" s="37">
        <v>0.97519999999999996</v>
      </c>
      <c r="P180">
        <f t="shared" si="10"/>
        <v>2.4800000000000044E-2</v>
      </c>
      <c r="Q180">
        <f t="shared" si="11"/>
        <v>19.944400000000002</v>
      </c>
      <c r="R180" s="45">
        <f t="shared" si="12"/>
        <v>1.243456809931612E-3</v>
      </c>
      <c r="S180" s="45">
        <f t="shared" si="13"/>
        <v>5.5264194460600564E-3</v>
      </c>
      <c r="T180">
        <f t="shared" si="14"/>
        <v>0.98072641944605998</v>
      </c>
    </row>
    <row r="181" spans="4:20" hidden="1" x14ac:dyDescent="0.25">
      <c r="D181" s="37">
        <v>25.5</v>
      </c>
      <c r="E181" s="37">
        <v>0.76700000000000002</v>
      </c>
      <c r="F181" s="37">
        <v>0.77110000000000001</v>
      </c>
      <c r="G181" s="37">
        <v>25</v>
      </c>
      <c r="H181" s="37">
        <v>0.93700000000000006</v>
      </c>
      <c r="I181" s="37">
        <v>0.99650000000000005</v>
      </c>
      <c r="L181" s="37">
        <v>60</v>
      </c>
      <c r="M181" s="37">
        <v>36</v>
      </c>
      <c r="N181" s="65">
        <v>0.98004343487703238</v>
      </c>
      <c r="O181" s="37">
        <v>0.97450000000000003</v>
      </c>
      <c r="P181">
        <f t="shared" si="10"/>
        <v>2.5499999999999967E-2</v>
      </c>
      <c r="Q181">
        <f t="shared" si="11"/>
        <v>20.444400000000002</v>
      </c>
      <c r="R181" s="45">
        <f t="shared" si="12"/>
        <v>1.247285320185477E-3</v>
      </c>
      <c r="S181" s="45">
        <f t="shared" si="13"/>
        <v>5.5434348770323338E-3</v>
      </c>
      <c r="T181">
        <f t="shared" si="14"/>
        <v>0.98004343487703238</v>
      </c>
    </row>
    <row r="182" spans="4:20" hidden="1" x14ac:dyDescent="0.25">
      <c r="D182" s="37">
        <v>25.5</v>
      </c>
      <c r="E182" s="37">
        <v>0.76800000000000002</v>
      </c>
      <c r="F182" s="37">
        <v>0.77210000000000001</v>
      </c>
      <c r="G182" s="37">
        <v>25</v>
      </c>
      <c r="H182" s="37">
        <v>0.93799999999999994</v>
      </c>
      <c r="I182" s="37">
        <v>0.99650000000000005</v>
      </c>
      <c r="L182" s="37">
        <v>60</v>
      </c>
      <c r="M182" s="37">
        <v>36.5</v>
      </c>
      <c r="N182" s="65">
        <v>0.97935963789843583</v>
      </c>
      <c r="O182" s="37">
        <v>0.9738</v>
      </c>
      <c r="P182">
        <f t="shared" si="10"/>
        <v>2.6200000000000001E-2</v>
      </c>
      <c r="Q182">
        <f t="shared" si="11"/>
        <v>20.944400000000002</v>
      </c>
      <c r="R182" s="45">
        <f t="shared" si="12"/>
        <v>1.2509310364584327E-3</v>
      </c>
      <c r="S182" s="45">
        <f t="shared" si="13"/>
        <v>5.5596378984358579E-3</v>
      </c>
      <c r="T182">
        <f t="shared" si="14"/>
        <v>0.97935963789843583</v>
      </c>
    </row>
    <row r="183" spans="4:20" hidden="1" x14ac:dyDescent="0.25">
      <c r="D183" s="37">
        <v>25.5</v>
      </c>
      <c r="E183" s="37">
        <v>0.76900000000000002</v>
      </c>
      <c r="F183" s="37">
        <v>0.77310000000000001</v>
      </c>
      <c r="G183" s="37">
        <v>25</v>
      </c>
      <c r="H183" s="37">
        <v>0.93899999999999995</v>
      </c>
      <c r="I183" s="37">
        <v>0.99650000000000005</v>
      </c>
      <c r="L183" s="37">
        <v>60</v>
      </c>
      <c r="M183" s="37">
        <v>37</v>
      </c>
      <c r="N183" s="65">
        <v>0.97867508533696435</v>
      </c>
      <c r="O183" s="37">
        <v>0.97309999999999997</v>
      </c>
      <c r="P183">
        <f t="shared" si="10"/>
        <v>2.6900000000000035E-2</v>
      </c>
      <c r="Q183">
        <f t="shared" si="11"/>
        <v>21.444400000000002</v>
      </c>
      <c r="R183" s="45">
        <f t="shared" si="12"/>
        <v>1.2544067448844469E-3</v>
      </c>
      <c r="S183" s="45">
        <f t="shared" si="13"/>
        <v>5.575085336964436E-3</v>
      </c>
      <c r="T183">
        <f t="shared" si="14"/>
        <v>0.97867508533696435</v>
      </c>
    </row>
    <row r="184" spans="4:20" hidden="1" x14ac:dyDescent="0.25">
      <c r="D184" s="37">
        <v>25.5</v>
      </c>
      <c r="E184" s="37">
        <v>0.77</v>
      </c>
      <c r="F184" s="37">
        <v>0.77410000000000001</v>
      </c>
      <c r="G184" s="37">
        <v>25</v>
      </c>
      <c r="H184" s="37">
        <v>0.94</v>
      </c>
      <c r="I184" s="37">
        <v>0.99650000000000005</v>
      </c>
      <c r="L184" s="37">
        <v>60</v>
      </c>
      <c r="M184" s="37">
        <v>37.5</v>
      </c>
      <c r="N184" s="65">
        <v>0.97830881682798343</v>
      </c>
      <c r="O184" s="37">
        <v>0.9728</v>
      </c>
      <c r="P184">
        <f t="shared" si="10"/>
        <v>2.7200000000000002E-2</v>
      </c>
      <c r="Q184">
        <f t="shared" si="11"/>
        <v>21.944400000000002</v>
      </c>
      <c r="R184" s="45">
        <f t="shared" si="12"/>
        <v>1.2394961812580887E-3</v>
      </c>
      <c r="S184" s="45">
        <f t="shared" si="13"/>
        <v>5.5088168279834497E-3</v>
      </c>
      <c r="T184">
        <f t="shared" si="14"/>
        <v>0.97830881682798343</v>
      </c>
    </row>
    <row r="185" spans="4:20" hidden="1" x14ac:dyDescent="0.25">
      <c r="D185" s="37">
        <v>25.5</v>
      </c>
      <c r="E185" s="37">
        <v>0.77100000000000002</v>
      </c>
      <c r="F185" s="37">
        <v>0.77510000000000001</v>
      </c>
      <c r="G185" s="37">
        <v>25</v>
      </c>
      <c r="H185" s="37">
        <v>0.94099999999999995</v>
      </c>
      <c r="I185" s="37">
        <v>0.99650000000000005</v>
      </c>
      <c r="L185" s="37">
        <v>60</v>
      </c>
      <c r="M185" s="37">
        <v>38</v>
      </c>
      <c r="N185" s="65">
        <v>0.97762470816773894</v>
      </c>
      <c r="O185" s="37">
        <v>0.97209999999999996</v>
      </c>
      <c r="P185">
        <f t="shared" si="10"/>
        <v>2.7900000000000036E-2</v>
      </c>
      <c r="Q185">
        <f t="shared" si="11"/>
        <v>22.444400000000002</v>
      </c>
      <c r="R185" s="45">
        <f t="shared" si="12"/>
        <v>1.2430717684589489E-3</v>
      </c>
      <c r="S185" s="45">
        <f t="shared" si="13"/>
        <v>5.5247081677389526E-3</v>
      </c>
      <c r="T185">
        <f t="shared" si="14"/>
        <v>0.97762470816773894</v>
      </c>
    </row>
    <row r="186" spans="4:20" hidden="1" x14ac:dyDescent="0.25">
      <c r="D186" s="37">
        <v>25.5</v>
      </c>
      <c r="E186" s="37">
        <v>0.77200000000000002</v>
      </c>
      <c r="F186" s="37">
        <v>0.77610000000000001</v>
      </c>
      <c r="G186" s="37">
        <v>25</v>
      </c>
      <c r="H186" s="37">
        <v>0.94199999999999995</v>
      </c>
      <c r="I186" s="37">
        <v>0.99650000000000005</v>
      </c>
      <c r="L186" s="37">
        <v>60</v>
      </c>
      <c r="M186" s="37">
        <v>38.5</v>
      </c>
      <c r="N186" s="65">
        <v>0.97693990690538868</v>
      </c>
      <c r="O186" s="37">
        <v>0.97140000000000004</v>
      </c>
      <c r="P186">
        <f t="shared" si="10"/>
        <v>2.8599999999999959E-2</v>
      </c>
      <c r="Q186">
        <f t="shared" si="11"/>
        <v>22.944400000000002</v>
      </c>
      <c r="R186" s="45">
        <f t="shared" si="12"/>
        <v>1.2464915186276371E-3</v>
      </c>
      <c r="S186" s="45">
        <f t="shared" si="13"/>
        <v>5.5399069053886701E-3</v>
      </c>
      <c r="T186">
        <f t="shared" si="14"/>
        <v>0.97693990690538868</v>
      </c>
    </row>
    <row r="187" spans="4:20" hidden="1" x14ac:dyDescent="0.25">
      <c r="D187" s="37">
        <v>25.5</v>
      </c>
      <c r="E187" s="37">
        <v>0.77300000000000002</v>
      </c>
      <c r="F187" s="37">
        <v>0.77710000000000001</v>
      </c>
      <c r="G187" s="37">
        <v>25</v>
      </c>
      <c r="H187" s="37">
        <v>0.94299999999999995</v>
      </c>
      <c r="I187" s="37">
        <v>0.99650000000000005</v>
      </c>
      <c r="L187" s="37">
        <v>60</v>
      </c>
      <c r="M187" s="37">
        <v>39</v>
      </c>
      <c r="N187" s="65">
        <v>0.97625445735442151</v>
      </c>
      <c r="O187" s="37">
        <v>0.97070000000000001</v>
      </c>
      <c r="P187">
        <f t="shared" si="10"/>
        <v>2.9299999999999993E-2</v>
      </c>
      <c r="Q187">
        <f t="shared" si="11"/>
        <v>23.444400000000002</v>
      </c>
      <c r="R187" s="45">
        <f t="shared" si="12"/>
        <v>1.2497654023988667E-3</v>
      </c>
      <c r="S187" s="45">
        <f t="shared" si="13"/>
        <v>5.554457354421523E-3</v>
      </c>
      <c r="T187">
        <f t="shared" si="14"/>
        <v>0.97625445735442151</v>
      </c>
    </row>
    <row r="188" spans="4:20" hidden="1" x14ac:dyDescent="0.25">
      <c r="D188" s="37">
        <v>25.5</v>
      </c>
      <c r="E188" s="37">
        <v>0.77400000000000002</v>
      </c>
      <c r="F188" s="37">
        <v>0.77810000000000001</v>
      </c>
      <c r="G188" s="37">
        <v>25</v>
      </c>
      <c r="H188" s="37">
        <v>0.94399999999999995</v>
      </c>
      <c r="I188" s="37">
        <v>0.99650000000000005</v>
      </c>
      <c r="L188" s="37">
        <v>60</v>
      </c>
      <c r="M188" s="37">
        <v>39.5</v>
      </c>
      <c r="N188" s="65">
        <v>0.97556840012696078</v>
      </c>
      <c r="O188" s="37">
        <v>0.97</v>
      </c>
      <c r="P188">
        <f t="shared" si="10"/>
        <v>3.0000000000000027E-2</v>
      </c>
      <c r="Q188">
        <f t="shared" si="11"/>
        <v>23.944400000000002</v>
      </c>
      <c r="R188" s="45">
        <f t="shared" si="12"/>
        <v>1.2529025575917553E-3</v>
      </c>
      <c r="S188" s="45">
        <f t="shared" si="13"/>
        <v>5.5684001269607972E-3</v>
      </c>
      <c r="T188">
        <f t="shared" si="14"/>
        <v>0.97556840012696078</v>
      </c>
    </row>
    <row r="189" spans="4:20" hidden="1" x14ac:dyDescent="0.25">
      <c r="D189" s="37">
        <v>25.5</v>
      </c>
      <c r="E189" s="37">
        <v>0.77500000000000002</v>
      </c>
      <c r="F189" s="37">
        <v>0.77900000000000003</v>
      </c>
      <c r="G189" s="37">
        <v>25</v>
      </c>
      <c r="H189" s="37">
        <v>0.94499999999999995</v>
      </c>
      <c r="I189" s="37">
        <v>0.99650000000000005</v>
      </c>
      <c r="L189" s="37">
        <v>60</v>
      </c>
      <c r="M189" s="37">
        <v>40</v>
      </c>
      <c r="N189" s="65">
        <v>0.97520904583462875</v>
      </c>
      <c r="O189" s="37">
        <v>0.96970000000000001</v>
      </c>
      <c r="P189">
        <f t="shared" si="10"/>
        <v>3.0299999999999994E-2</v>
      </c>
      <c r="Q189">
        <f t="shared" si="11"/>
        <v>24.444400000000002</v>
      </c>
      <c r="R189" s="45">
        <f t="shared" si="12"/>
        <v>1.23954770826856E-3</v>
      </c>
      <c r="S189" s="45">
        <f t="shared" si="13"/>
        <v>5.5090458346287877E-3</v>
      </c>
      <c r="T189">
        <f t="shared" si="14"/>
        <v>0.97520904583462875</v>
      </c>
    </row>
    <row r="190" spans="4:20" hidden="1" x14ac:dyDescent="0.25">
      <c r="D190" s="37">
        <v>25.5</v>
      </c>
      <c r="E190" s="37">
        <v>0.77600000000000002</v>
      </c>
      <c r="F190" s="37">
        <v>0.78</v>
      </c>
      <c r="G190" s="37">
        <v>25</v>
      </c>
      <c r="H190" s="37">
        <v>0.94599999999999995</v>
      </c>
      <c r="I190" s="37">
        <v>0.99650000000000005</v>
      </c>
      <c r="L190" s="37">
        <v>61</v>
      </c>
      <c r="M190" s="37">
        <v>25</v>
      </c>
      <c r="N190" s="65">
        <v>0.99269408326627417</v>
      </c>
      <c r="O190" s="37">
        <v>0.98619999999999997</v>
      </c>
      <c r="P190">
        <f t="shared" si="10"/>
        <v>1.3800000000000034E-2</v>
      </c>
      <c r="Q190">
        <f t="shared" si="11"/>
        <v>9.4443999999999999</v>
      </c>
      <c r="R190" s="45">
        <f t="shared" si="12"/>
        <v>1.4611833467451647E-3</v>
      </c>
      <c r="S190" s="45">
        <f t="shared" si="13"/>
        <v>6.4940832662742096E-3</v>
      </c>
      <c r="T190">
        <f t="shared" si="14"/>
        <v>0.99269408326627417</v>
      </c>
    </row>
    <row r="191" spans="4:20" hidden="1" x14ac:dyDescent="0.25">
      <c r="D191" s="37">
        <v>25.5</v>
      </c>
      <c r="E191" s="37">
        <v>0.77700000000000002</v>
      </c>
      <c r="F191" s="37">
        <v>0.78100000000000003</v>
      </c>
      <c r="G191" s="37">
        <v>25</v>
      </c>
      <c r="H191" s="37">
        <v>0.94699999999999995</v>
      </c>
      <c r="I191" s="37">
        <v>0.99650000000000005</v>
      </c>
      <c r="L191" s="37">
        <v>61</v>
      </c>
      <c r="M191" s="37">
        <v>25.5</v>
      </c>
      <c r="N191" s="65">
        <v>0.99314186879047506</v>
      </c>
      <c r="O191" s="37">
        <v>0.98760000000000003</v>
      </c>
      <c r="P191">
        <f t="shared" si="10"/>
        <v>1.2399999999999967E-2</v>
      </c>
      <c r="Q191">
        <f t="shared" si="11"/>
        <v>9.9443999999999999</v>
      </c>
      <c r="R191" s="45">
        <f t="shared" si="12"/>
        <v>1.2469329471863529E-3</v>
      </c>
      <c r="S191" s="45">
        <f t="shared" si="13"/>
        <v>5.5418687904750267E-3</v>
      </c>
      <c r="T191">
        <f t="shared" si="14"/>
        <v>0.99314186879047506</v>
      </c>
    </row>
    <row r="192" spans="4:20" hidden="1" x14ac:dyDescent="0.25">
      <c r="D192" s="37">
        <v>25.5</v>
      </c>
      <c r="E192" s="37">
        <v>0.77800000000000002</v>
      </c>
      <c r="F192" s="37">
        <v>0.78200000000000003</v>
      </c>
      <c r="G192" s="37">
        <v>25</v>
      </c>
      <c r="H192" s="37">
        <v>0.94799999999999995</v>
      </c>
      <c r="I192" s="37">
        <v>0.99650000000000005</v>
      </c>
      <c r="L192" s="37">
        <v>61</v>
      </c>
      <c r="M192" s="37">
        <v>26</v>
      </c>
      <c r="N192" s="65">
        <v>0.99247443606143004</v>
      </c>
      <c r="O192" s="37">
        <v>0.9869</v>
      </c>
      <c r="P192">
        <f t="shared" si="10"/>
        <v>1.3100000000000001E-2</v>
      </c>
      <c r="Q192">
        <f t="shared" si="11"/>
        <v>10.4444</v>
      </c>
      <c r="R192" s="45">
        <f t="shared" si="12"/>
        <v>1.2542606564283252E-3</v>
      </c>
      <c r="S192" s="45">
        <f t="shared" si="13"/>
        <v>5.574436061430048E-3</v>
      </c>
      <c r="T192">
        <f t="shared" si="14"/>
        <v>0.99247443606143004</v>
      </c>
    </row>
    <row r="193" spans="4:20" hidden="1" x14ac:dyDescent="0.25">
      <c r="D193" s="37">
        <v>25.5</v>
      </c>
      <c r="E193" s="37">
        <v>0.77900000000000003</v>
      </c>
      <c r="F193" s="37">
        <v>0.78300000000000003</v>
      </c>
      <c r="G193" s="37">
        <v>25</v>
      </c>
      <c r="H193" s="37">
        <v>0.94899999999999995</v>
      </c>
      <c r="I193" s="37">
        <v>0.99650000000000005</v>
      </c>
      <c r="L193" s="37">
        <v>61</v>
      </c>
      <c r="M193" s="37">
        <v>26.5</v>
      </c>
      <c r="N193" s="65">
        <v>0.99180402763056907</v>
      </c>
      <c r="O193" s="37">
        <v>0.98619999999999997</v>
      </c>
      <c r="P193">
        <f t="shared" si="10"/>
        <v>1.3800000000000034E-2</v>
      </c>
      <c r="Q193">
        <f t="shared" si="11"/>
        <v>10.9444</v>
      </c>
      <c r="R193" s="45">
        <f t="shared" si="12"/>
        <v>1.2609188260663019E-3</v>
      </c>
      <c r="S193" s="45">
        <f t="shared" si="13"/>
        <v>5.6040276305690719E-3</v>
      </c>
      <c r="T193">
        <f t="shared" si="14"/>
        <v>0.99180402763056907</v>
      </c>
    </row>
    <row r="194" spans="4:20" hidden="1" x14ac:dyDescent="0.25">
      <c r="D194" s="37">
        <v>25.5</v>
      </c>
      <c r="E194" s="37">
        <v>0.78</v>
      </c>
      <c r="F194" s="37">
        <v>0.78400000000000003</v>
      </c>
      <c r="G194" s="37">
        <v>25</v>
      </c>
      <c r="H194" s="37">
        <v>0.95</v>
      </c>
      <c r="I194" s="37">
        <v>0.99660000000000004</v>
      </c>
      <c r="L194" s="37">
        <v>61</v>
      </c>
      <c r="M194" s="37">
        <v>27</v>
      </c>
      <c r="N194" s="65">
        <v>0.99113103351857679</v>
      </c>
      <c r="O194" s="37">
        <v>0.98550000000000004</v>
      </c>
      <c r="P194">
        <f t="shared" si="10"/>
        <v>1.4499999999999957E-2</v>
      </c>
      <c r="Q194">
        <f t="shared" si="11"/>
        <v>11.4444</v>
      </c>
      <c r="R194" s="45">
        <f t="shared" si="12"/>
        <v>1.2669952116318862E-3</v>
      </c>
      <c r="S194" s="45">
        <f t="shared" si="13"/>
        <v>5.631033518576755E-3</v>
      </c>
      <c r="T194">
        <f t="shared" si="14"/>
        <v>0.99113103351857679</v>
      </c>
    </row>
    <row r="195" spans="4:20" hidden="1" x14ac:dyDescent="0.25">
      <c r="D195" s="37">
        <v>25.5</v>
      </c>
      <c r="E195" s="37">
        <v>0.78100000000000003</v>
      </c>
      <c r="F195" s="37">
        <v>0.78500000000000003</v>
      </c>
      <c r="G195" s="37">
        <v>25.5</v>
      </c>
      <c r="H195" s="37">
        <v>0.76</v>
      </c>
      <c r="I195" s="37">
        <v>0.99429999999999996</v>
      </c>
      <c r="L195" s="37">
        <v>61</v>
      </c>
      <c r="M195" s="37">
        <v>27.5</v>
      </c>
      <c r="N195" s="65">
        <v>0.99064415123405114</v>
      </c>
      <c r="O195" s="37">
        <v>0.98509999999999998</v>
      </c>
      <c r="P195">
        <f t="shared" si="10"/>
        <v>1.4900000000000024E-2</v>
      </c>
      <c r="Q195">
        <f t="shared" si="11"/>
        <v>11.9444</v>
      </c>
      <c r="R195" s="45">
        <f t="shared" si="12"/>
        <v>1.2474465021265215E-3</v>
      </c>
      <c r="S195" s="45">
        <f t="shared" si="13"/>
        <v>5.5441512340511116E-3</v>
      </c>
      <c r="T195">
        <f t="shared" si="14"/>
        <v>0.99064415123405114</v>
      </c>
    </row>
    <row r="196" spans="4:20" hidden="1" x14ac:dyDescent="0.25">
      <c r="D196" s="37">
        <v>25.5</v>
      </c>
      <c r="E196" s="37">
        <v>0.78200000000000003</v>
      </c>
      <c r="F196" s="37">
        <v>0.78600000000000003</v>
      </c>
      <c r="G196" s="37">
        <v>25.5</v>
      </c>
      <c r="H196" s="37">
        <v>0.76100000000000001</v>
      </c>
      <c r="I196" s="37">
        <v>0.99429999999999996</v>
      </c>
      <c r="L196" s="37">
        <v>61</v>
      </c>
      <c r="M196" s="37">
        <v>28</v>
      </c>
      <c r="N196" s="65">
        <v>0.98997139275497414</v>
      </c>
      <c r="O196" s="37">
        <v>0.98440000000000005</v>
      </c>
      <c r="P196">
        <f t="shared" si="10"/>
        <v>1.5599999999999947E-2</v>
      </c>
      <c r="Q196">
        <f t="shared" si="11"/>
        <v>12.4444</v>
      </c>
      <c r="R196" s="45">
        <f t="shared" si="12"/>
        <v>1.2535759056282302E-3</v>
      </c>
      <c r="S196" s="45">
        <f t="shared" si="13"/>
        <v>5.5713927549741063E-3</v>
      </c>
      <c r="T196">
        <f t="shared" si="14"/>
        <v>0.98997139275497414</v>
      </c>
    </row>
    <row r="197" spans="4:20" hidden="1" x14ac:dyDescent="0.25">
      <c r="D197" s="37">
        <v>25.5</v>
      </c>
      <c r="E197" s="37">
        <v>0.78300000000000003</v>
      </c>
      <c r="F197" s="37">
        <v>0.78700000000000003</v>
      </c>
      <c r="G197" s="37">
        <v>25.5</v>
      </c>
      <c r="H197" s="37">
        <v>0.76200000000000001</v>
      </c>
      <c r="I197" s="37">
        <v>0.99439999999999995</v>
      </c>
      <c r="L197" s="37">
        <v>61</v>
      </c>
      <c r="M197" s="37">
        <v>28.5</v>
      </c>
      <c r="N197" s="65">
        <v>0.98929652977349281</v>
      </c>
      <c r="O197" s="37">
        <v>0.98370000000000002</v>
      </c>
      <c r="P197">
        <f t="shared" ref="P197:P260" si="15">1-O197</f>
        <v>1.6299999999999981E-2</v>
      </c>
      <c r="Q197">
        <f t="shared" ref="Q197:Q260" si="16">M197-15.5556</f>
        <v>12.9444</v>
      </c>
      <c r="R197" s="45">
        <f t="shared" ref="R197:R260" si="17">P197/Q197</f>
        <v>1.2592317913537887E-3</v>
      </c>
      <c r="S197" s="45">
        <f t="shared" ref="S197:S260" si="18">R197*(20-15.5556)</f>
        <v>5.5965297734927779E-3</v>
      </c>
      <c r="T197">
        <f t="shared" si="14"/>
        <v>0.98929652977349281</v>
      </c>
    </row>
    <row r="198" spans="4:20" hidden="1" x14ac:dyDescent="0.25">
      <c r="D198" s="37">
        <v>25.5</v>
      </c>
      <c r="E198" s="37">
        <v>0.78400000000000003</v>
      </c>
      <c r="F198" s="37">
        <v>0.78800000000000003</v>
      </c>
      <c r="G198" s="37">
        <v>25.5</v>
      </c>
      <c r="H198" s="37">
        <v>0.76300000000000001</v>
      </c>
      <c r="I198" s="37">
        <v>0.99439999999999995</v>
      </c>
      <c r="L198" s="37">
        <v>61</v>
      </c>
      <c r="M198" s="37">
        <v>29</v>
      </c>
      <c r="N198" s="65">
        <v>0.98861979709023828</v>
      </c>
      <c r="O198" s="37">
        <v>0.98299999999999998</v>
      </c>
      <c r="P198">
        <f t="shared" si="15"/>
        <v>1.7000000000000015E-2</v>
      </c>
      <c r="Q198">
        <f t="shared" si="16"/>
        <v>13.4444</v>
      </c>
      <c r="R198" s="45">
        <f t="shared" si="17"/>
        <v>1.2644669899735217E-3</v>
      </c>
      <c r="S198" s="45">
        <f t="shared" si="18"/>
        <v>5.6197970902383196E-3</v>
      </c>
      <c r="T198">
        <f t="shared" ref="T198:T261" si="19">O198+S198</f>
        <v>0.98861979709023828</v>
      </c>
    </row>
    <row r="199" spans="4:20" hidden="1" x14ac:dyDescent="0.25">
      <c r="D199" s="37">
        <v>25.5</v>
      </c>
      <c r="E199" s="37">
        <v>0.78500000000000003</v>
      </c>
      <c r="F199" s="37">
        <v>0.78890000000000005</v>
      </c>
      <c r="G199" s="37">
        <v>25.5</v>
      </c>
      <c r="H199" s="37">
        <v>0.76400000000000001</v>
      </c>
      <c r="I199" s="37">
        <v>0.99443999999999999</v>
      </c>
      <c r="L199" s="37">
        <v>61</v>
      </c>
      <c r="M199" s="37">
        <v>29.5</v>
      </c>
      <c r="N199" s="65">
        <v>0.98794139582914997</v>
      </c>
      <c r="O199" s="37">
        <v>0.98229999999999995</v>
      </c>
      <c r="P199">
        <f t="shared" si="15"/>
        <v>1.7700000000000049E-2</v>
      </c>
      <c r="Q199">
        <f t="shared" si="16"/>
        <v>13.9444</v>
      </c>
      <c r="R199" s="45">
        <f t="shared" si="17"/>
        <v>1.2693267548263137E-3</v>
      </c>
      <c r="S199" s="45">
        <f t="shared" si="18"/>
        <v>5.6413958291500685E-3</v>
      </c>
      <c r="T199">
        <f t="shared" si="19"/>
        <v>0.98794139582914997</v>
      </c>
    </row>
    <row r="200" spans="4:20" hidden="1" x14ac:dyDescent="0.25">
      <c r="D200" s="37">
        <v>25.5</v>
      </c>
      <c r="E200" s="37">
        <v>0.78600000000000003</v>
      </c>
      <c r="F200" s="37">
        <v>0.78990000000000005</v>
      </c>
      <c r="G200" s="37">
        <v>25.5</v>
      </c>
      <c r="H200" s="37">
        <v>0.76500000000000001</v>
      </c>
      <c r="I200" s="37">
        <v>0.99443999999999999</v>
      </c>
      <c r="L200" s="37">
        <v>61</v>
      </c>
      <c r="M200" s="37">
        <v>30</v>
      </c>
      <c r="N200" s="65">
        <v>0.98753842319514828</v>
      </c>
      <c r="O200" s="37">
        <v>0.98199999999999998</v>
      </c>
      <c r="P200">
        <f t="shared" si="15"/>
        <v>1.8000000000000016E-2</v>
      </c>
      <c r="Q200">
        <f t="shared" si="16"/>
        <v>14.4444</v>
      </c>
      <c r="R200" s="45">
        <f t="shared" si="17"/>
        <v>1.2461576804851718E-3</v>
      </c>
      <c r="S200" s="45">
        <f t="shared" si="18"/>
        <v>5.5384231951482975E-3</v>
      </c>
      <c r="T200">
        <f t="shared" si="19"/>
        <v>0.98753842319514828</v>
      </c>
    </row>
    <row r="201" spans="4:20" hidden="1" x14ac:dyDescent="0.25">
      <c r="D201" s="37">
        <v>25.5</v>
      </c>
      <c r="E201" s="37">
        <v>0.78700000000000003</v>
      </c>
      <c r="F201" s="37">
        <v>0.79090000000000005</v>
      </c>
      <c r="G201" s="37">
        <v>25.5</v>
      </c>
      <c r="H201" s="37">
        <v>0.76600000000000001</v>
      </c>
      <c r="I201" s="37">
        <v>0.99439999999999995</v>
      </c>
      <c r="L201" s="37">
        <v>61</v>
      </c>
      <c r="M201" s="37">
        <v>30.5</v>
      </c>
      <c r="N201" s="65">
        <v>0.98686129921575971</v>
      </c>
      <c r="O201" s="37">
        <v>0.98129999999999995</v>
      </c>
      <c r="P201">
        <f t="shared" si="15"/>
        <v>1.870000000000005E-2</v>
      </c>
      <c r="Q201">
        <f t="shared" si="16"/>
        <v>14.9444</v>
      </c>
      <c r="R201" s="45">
        <f t="shared" si="17"/>
        <v>1.2513048365943129E-3</v>
      </c>
      <c r="S201" s="45">
        <f t="shared" si="18"/>
        <v>5.5612992157597638E-3</v>
      </c>
      <c r="T201">
        <f t="shared" si="19"/>
        <v>0.98686129921575971</v>
      </c>
    </row>
    <row r="202" spans="4:20" hidden="1" x14ac:dyDescent="0.25">
      <c r="D202" s="37">
        <v>25.5</v>
      </c>
      <c r="E202" s="37">
        <v>0.78800000000000003</v>
      </c>
      <c r="F202" s="37">
        <v>0.79190000000000005</v>
      </c>
      <c r="G202" s="37">
        <v>25.5</v>
      </c>
      <c r="H202" s="37">
        <v>0.76700000000000002</v>
      </c>
      <c r="I202" s="37">
        <v>0.99439999999999995</v>
      </c>
      <c r="L202" s="37">
        <v>61</v>
      </c>
      <c r="M202" s="37">
        <v>31</v>
      </c>
      <c r="N202" s="65">
        <v>0.98618269405091818</v>
      </c>
      <c r="O202" s="37">
        <v>0.98060000000000003</v>
      </c>
      <c r="P202">
        <f t="shared" si="15"/>
        <v>1.9399999999999973E-2</v>
      </c>
      <c r="Q202">
        <f t="shared" si="16"/>
        <v>15.4444</v>
      </c>
      <c r="R202" s="45">
        <f t="shared" si="17"/>
        <v>1.2561187226438045E-3</v>
      </c>
      <c r="S202" s="45">
        <f t="shared" si="18"/>
        <v>5.5826940509181248E-3</v>
      </c>
      <c r="T202">
        <f t="shared" si="19"/>
        <v>0.98618269405091818</v>
      </c>
    </row>
    <row r="203" spans="4:20" hidden="1" x14ac:dyDescent="0.25">
      <c r="D203" s="37">
        <v>25.5</v>
      </c>
      <c r="E203" s="37">
        <v>0.78900000000000003</v>
      </c>
      <c r="F203" s="37">
        <v>0.79290000000000005</v>
      </c>
      <c r="G203" s="37">
        <v>25.5</v>
      </c>
      <c r="H203" s="37">
        <v>0.76800000000000002</v>
      </c>
      <c r="I203" s="37">
        <v>0.99450000000000005</v>
      </c>
      <c r="L203" s="37">
        <v>61</v>
      </c>
      <c r="M203" s="37">
        <v>31.5</v>
      </c>
      <c r="N203" s="65">
        <v>0.98550274704598484</v>
      </c>
      <c r="O203" s="37">
        <v>0.97989999999999999</v>
      </c>
      <c r="P203">
        <f t="shared" si="15"/>
        <v>2.0100000000000007E-2</v>
      </c>
      <c r="Q203">
        <f t="shared" si="16"/>
        <v>15.9444</v>
      </c>
      <c r="R203" s="45">
        <f t="shared" si="17"/>
        <v>1.2606306916534964E-3</v>
      </c>
      <c r="S203" s="45">
        <f t="shared" si="18"/>
        <v>5.6027470459847992E-3</v>
      </c>
      <c r="T203">
        <f t="shared" si="19"/>
        <v>0.98550274704598484</v>
      </c>
    </row>
    <row r="204" spans="4:20" hidden="1" x14ac:dyDescent="0.25">
      <c r="D204" s="37">
        <v>25.5</v>
      </c>
      <c r="E204" s="37">
        <v>0.79</v>
      </c>
      <c r="F204" s="37">
        <v>0.79390000000000005</v>
      </c>
      <c r="G204" s="37">
        <v>25.5</v>
      </c>
      <c r="H204" s="37">
        <v>0.76900000000000002</v>
      </c>
      <c r="I204" s="37">
        <v>0.99450000000000005</v>
      </c>
      <c r="L204" s="37">
        <v>61</v>
      </c>
      <c r="M204" s="37">
        <v>32</v>
      </c>
      <c r="N204" s="65">
        <v>0.98482158059886649</v>
      </c>
      <c r="O204" s="37">
        <v>0.97919999999999996</v>
      </c>
      <c r="P204">
        <f t="shared" si="15"/>
        <v>2.0800000000000041E-2</v>
      </c>
      <c r="Q204">
        <f t="shared" si="16"/>
        <v>16.444400000000002</v>
      </c>
      <c r="R204" s="45">
        <f t="shared" si="17"/>
        <v>1.2648682834277955E-3</v>
      </c>
      <c r="S204" s="45">
        <f t="shared" si="18"/>
        <v>5.6215805988664939E-3</v>
      </c>
      <c r="T204">
        <f t="shared" si="19"/>
        <v>0.98482158059886649</v>
      </c>
    </row>
    <row r="205" spans="4:20" hidden="1" x14ac:dyDescent="0.25">
      <c r="D205" s="37">
        <v>25.5</v>
      </c>
      <c r="E205" s="37">
        <v>0.79100000000000004</v>
      </c>
      <c r="F205" s="37">
        <v>0.79490000000000005</v>
      </c>
      <c r="G205" s="37">
        <v>25.5</v>
      </c>
      <c r="H205" s="37">
        <v>0.77</v>
      </c>
      <c r="I205" s="37">
        <v>0.99450000000000005</v>
      </c>
      <c r="L205" s="37">
        <v>61</v>
      </c>
      <c r="M205" s="37">
        <v>32.5</v>
      </c>
      <c r="N205" s="65">
        <v>0.98443438540166661</v>
      </c>
      <c r="O205" s="37">
        <v>0.97889999999999999</v>
      </c>
      <c r="P205">
        <f t="shared" si="15"/>
        <v>2.1100000000000008E-2</v>
      </c>
      <c r="Q205">
        <f t="shared" si="16"/>
        <v>16.944400000000002</v>
      </c>
      <c r="R205" s="45">
        <f t="shared" si="17"/>
        <v>1.2452491678666701E-3</v>
      </c>
      <c r="S205" s="45">
        <f t="shared" si="18"/>
        <v>5.5343854016666289E-3</v>
      </c>
      <c r="T205">
        <f t="shared" si="19"/>
        <v>0.98443438540166661</v>
      </c>
    </row>
    <row r="206" spans="4:20" hidden="1" x14ac:dyDescent="0.25">
      <c r="D206" s="37">
        <v>25.5</v>
      </c>
      <c r="E206" s="37">
        <v>0.79200000000000004</v>
      </c>
      <c r="F206" s="37">
        <v>0.79590000000000005</v>
      </c>
      <c r="G206" s="37">
        <v>25.5</v>
      </c>
      <c r="H206" s="37">
        <v>0.77100000000000002</v>
      </c>
      <c r="I206" s="37">
        <v>0.99450000000000005</v>
      </c>
      <c r="L206" s="37">
        <v>61</v>
      </c>
      <c r="M206" s="37">
        <v>33</v>
      </c>
      <c r="N206" s="65">
        <v>0.98375409873655728</v>
      </c>
      <c r="O206" s="37">
        <v>0.97819999999999996</v>
      </c>
      <c r="P206">
        <f t="shared" si="15"/>
        <v>2.1800000000000042E-2</v>
      </c>
      <c r="Q206">
        <f t="shared" si="16"/>
        <v>17.444400000000002</v>
      </c>
      <c r="R206" s="45">
        <f t="shared" si="17"/>
        <v>1.2496847125725184E-3</v>
      </c>
      <c r="S206" s="45">
        <f t="shared" si="18"/>
        <v>5.5540987365573008E-3</v>
      </c>
      <c r="T206">
        <f t="shared" si="19"/>
        <v>0.98375409873655728</v>
      </c>
    </row>
    <row r="207" spans="4:20" x14ac:dyDescent="0.25">
      <c r="D207" s="37">
        <v>25.5</v>
      </c>
      <c r="E207" s="37">
        <v>0.79300000000000004</v>
      </c>
      <c r="F207" s="37">
        <v>0.79690000000000005</v>
      </c>
      <c r="G207" s="37">
        <v>25.5</v>
      </c>
      <c r="H207" s="37">
        <v>0.77200000000000002</v>
      </c>
      <c r="I207" s="37">
        <v>0.99460000000000004</v>
      </c>
      <c r="L207" s="37">
        <v>61</v>
      </c>
      <c r="M207" s="37">
        <v>33.5</v>
      </c>
      <c r="N207" s="65">
        <v>0.98307271349278891</v>
      </c>
      <c r="O207" s="37">
        <v>0.97750000000000004</v>
      </c>
      <c r="P207">
        <f t="shared" si="15"/>
        <v>2.2499999999999964E-2</v>
      </c>
      <c r="Q207">
        <f t="shared" si="16"/>
        <v>17.944400000000002</v>
      </c>
      <c r="R207" s="45">
        <f t="shared" si="17"/>
        <v>1.2538730746082323E-3</v>
      </c>
      <c r="S207" s="45">
        <f t="shared" si="18"/>
        <v>5.5727134927888279E-3</v>
      </c>
      <c r="T207">
        <f t="shared" si="19"/>
        <v>0.98307271349278891</v>
      </c>
    </row>
    <row r="208" spans="4:20" hidden="1" x14ac:dyDescent="0.25">
      <c r="D208" s="37">
        <v>25.5</v>
      </c>
      <c r="E208" s="37">
        <v>0.79400000000000004</v>
      </c>
      <c r="F208" s="37">
        <v>0.79790000000000005</v>
      </c>
      <c r="G208" s="37">
        <v>25.5</v>
      </c>
      <c r="H208" s="37">
        <v>0.77300000000000002</v>
      </c>
      <c r="I208" s="37">
        <v>0.99460000000000004</v>
      </c>
      <c r="L208" s="37">
        <v>61</v>
      </c>
      <c r="M208" s="37">
        <v>34</v>
      </c>
      <c r="N208" s="65">
        <v>0.98239031901281693</v>
      </c>
      <c r="O208" s="37">
        <v>0.9768</v>
      </c>
      <c r="P208">
        <f t="shared" si="15"/>
        <v>2.3199999999999998E-2</v>
      </c>
      <c r="Q208">
        <f t="shared" si="16"/>
        <v>18.444400000000002</v>
      </c>
      <c r="R208" s="45">
        <f t="shared" si="17"/>
        <v>1.2578343562273642E-3</v>
      </c>
      <c r="S208" s="45">
        <f t="shared" si="18"/>
        <v>5.5903190128168976E-3</v>
      </c>
      <c r="T208">
        <f t="shared" si="19"/>
        <v>0.98239031901281693</v>
      </c>
    </row>
    <row r="209" spans="4:20" hidden="1" x14ac:dyDescent="0.25">
      <c r="D209" s="37">
        <v>25.5</v>
      </c>
      <c r="E209" s="37">
        <v>0.79500000000000004</v>
      </c>
      <c r="F209" s="37">
        <v>0.79890000000000005</v>
      </c>
      <c r="G209" s="37">
        <v>25.5</v>
      </c>
      <c r="H209" s="37">
        <v>0.77400000000000002</v>
      </c>
      <c r="I209" s="37">
        <v>0.99460000000000004</v>
      </c>
      <c r="L209" s="37">
        <v>61</v>
      </c>
      <c r="M209" s="37">
        <v>34.5</v>
      </c>
      <c r="N209" s="65">
        <v>0.98170699520702687</v>
      </c>
      <c r="O209" s="37">
        <v>0.97609999999999997</v>
      </c>
      <c r="P209">
        <f t="shared" si="15"/>
        <v>2.3900000000000032E-2</v>
      </c>
      <c r="Q209">
        <f t="shared" si="16"/>
        <v>18.944400000000002</v>
      </c>
      <c r="R209" s="45">
        <f t="shared" si="17"/>
        <v>1.2615865374464238E-3</v>
      </c>
      <c r="S209" s="45">
        <f t="shared" si="18"/>
        <v>5.6069952070268861E-3</v>
      </c>
      <c r="T209">
        <f t="shared" si="19"/>
        <v>0.98170699520702687</v>
      </c>
    </row>
    <row r="210" spans="4:20" hidden="1" x14ac:dyDescent="0.25">
      <c r="D210" s="37">
        <v>25.5</v>
      </c>
      <c r="E210" s="37">
        <v>0.79600000000000004</v>
      </c>
      <c r="F210" s="37">
        <v>0.79990000000000006</v>
      </c>
      <c r="G210" s="37">
        <v>25.5</v>
      </c>
      <c r="H210" s="37">
        <v>0.77500000000000002</v>
      </c>
      <c r="I210" s="37">
        <v>0.99460000000000004</v>
      </c>
      <c r="L210" s="37">
        <v>61</v>
      </c>
      <c r="M210" s="37">
        <v>35</v>
      </c>
      <c r="N210" s="65">
        <v>0.98125424286684082</v>
      </c>
      <c r="O210" s="37">
        <v>0.97570000000000001</v>
      </c>
      <c r="P210">
        <f t="shared" si="15"/>
        <v>2.4299999999999988E-2</v>
      </c>
      <c r="Q210">
        <f t="shared" si="16"/>
        <v>19.444400000000002</v>
      </c>
      <c r="R210" s="45">
        <f t="shared" si="17"/>
        <v>1.2497171422106101E-3</v>
      </c>
      <c r="S210" s="45">
        <f t="shared" si="18"/>
        <v>5.5542428668408353E-3</v>
      </c>
      <c r="T210">
        <f t="shared" si="19"/>
        <v>0.98125424286684082</v>
      </c>
    </row>
    <row r="211" spans="4:20" hidden="1" x14ac:dyDescent="0.25">
      <c r="D211" s="37">
        <v>25.5</v>
      </c>
      <c r="E211" s="37">
        <v>0.79700000000000004</v>
      </c>
      <c r="F211" s="37">
        <v>0.80089999999999995</v>
      </c>
      <c r="G211" s="37">
        <v>25.5</v>
      </c>
      <c r="H211" s="37">
        <v>0.77600000000000002</v>
      </c>
      <c r="I211" s="37">
        <v>0.99460000000000004</v>
      </c>
      <c r="L211" s="37">
        <v>61</v>
      </c>
      <c r="M211" s="37">
        <v>35.5</v>
      </c>
      <c r="N211" s="65">
        <v>0.98057098734481862</v>
      </c>
      <c r="O211" s="37">
        <v>0.97499999999999998</v>
      </c>
      <c r="P211">
        <f t="shared" si="15"/>
        <v>2.5000000000000022E-2</v>
      </c>
      <c r="Q211">
        <f t="shared" si="16"/>
        <v>19.944400000000002</v>
      </c>
      <c r="R211" s="45">
        <f t="shared" si="17"/>
        <v>1.2534846874310594E-3</v>
      </c>
      <c r="S211" s="45">
        <f t="shared" si="18"/>
        <v>5.5709873448186002E-3</v>
      </c>
      <c r="T211">
        <f t="shared" si="19"/>
        <v>0.98057098734481862</v>
      </c>
    </row>
    <row r="212" spans="4:20" hidden="1" x14ac:dyDescent="0.25">
      <c r="D212" s="37">
        <v>25.5</v>
      </c>
      <c r="E212" s="37">
        <v>0.79800000000000004</v>
      </c>
      <c r="F212" s="37">
        <v>0.80189999999999995</v>
      </c>
      <c r="G212" s="37">
        <v>25.5</v>
      </c>
      <c r="H212" s="37">
        <v>0.77700000000000002</v>
      </c>
      <c r="I212" s="37">
        <v>0.99460000000000004</v>
      </c>
      <c r="L212" s="37">
        <v>61</v>
      </c>
      <c r="M212" s="37">
        <v>36</v>
      </c>
      <c r="N212" s="65">
        <v>0.97988691279763651</v>
      </c>
      <c r="O212" s="37">
        <v>0.97430000000000005</v>
      </c>
      <c r="P212">
        <f t="shared" si="15"/>
        <v>2.5699999999999945E-2</v>
      </c>
      <c r="Q212">
        <f t="shared" si="16"/>
        <v>20.444400000000002</v>
      </c>
      <c r="R212" s="45">
        <f t="shared" si="17"/>
        <v>1.257067950147715E-3</v>
      </c>
      <c r="S212" s="45">
        <f t="shared" si="18"/>
        <v>5.5869127976365049E-3</v>
      </c>
      <c r="T212">
        <f t="shared" si="19"/>
        <v>0.97988691279763651</v>
      </c>
    </row>
    <row r="213" spans="4:20" hidden="1" x14ac:dyDescent="0.25">
      <c r="D213" s="37">
        <v>25.5</v>
      </c>
      <c r="E213" s="37">
        <v>0.79900000000000004</v>
      </c>
      <c r="F213" s="37">
        <v>0.80279999999999996</v>
      </c>
      <c r="G213" s="37">
        <v>25.5</v>
      </c>
      <c r="H213" s="37">
        <v>0.77800000000000002</v>
      </c>
      <c r="I213" s="37">
        <v>0.99470000000000003</v>
      </c>
      <c r="L213" s="37">
        <v>61</v>
      </c>
      <c r="M213" s="37">
        <v>36.5</v>
      </c>
      <c r="N213" s="65">
        <v>0.97920207788239344</v>
      </c>
      <c r="O213" s="37">
        <v>0.97360000000000002</v>
      </c>
      <c r="P213">
        <f t="shared" si="15"/>
        <v>2.6399999999999979E-2</v>
      </c>
      <c r="Q213">
        <f t="shared" si="16"/>
        <v>20.944400000000002</v>
      </c>
      <c r="R213" s="45">
        <f t="shared" si="17"/>
        <v>1.2604801283397939E-3</v>
      </c>
      <c r="S213" s="45">
        <f t="shared" si="18"/>
        <v>5.6020778823933802E-3</v>
      </c>
      <c r="T213">
        <f t="shared" si="19"/>
        <v>0.97920207788239344</v>
      </c>
    </row>
    <row r="214" spans="4:20" hidden="1" x14ac:dyDescent="0.25">
      <c r="D214" s="37">
        <v>25.5</v>
      </c>
      <c r="E214" s="37">
        <v>0.8</v>
      </c>
      <c r="F214" s="37">
        <v>0.80379999999999996</v>
      </c>
      <c r="G214" s="37">
        <v>25.5</v>
      </c>
      <c r="H214" s="37">
        <v>0.77900000000000003</v>
      </c>
      <c r="I214" s="37">
        <v>0.99470000000000003</v>
      </c>
      <c r="L214" s="37">
        <v>61</v>
      </c>
      <c r="M214" s="37">
        <v>37</v>
      </c>
      <c r="N214" s="65">
        <v>0.97851653578556641</v>
      </c>
      <c r="O214" s="37">
        <v>0.97289999999999999</v>
      </c>
      <c r="P214">
        <f t="shared" si="15"/>
        <v>2.7100000000000013E-2</v>
      </c>
      <c r="Q214">
        <f t="shared" si="16"/>
        <v>21.444400000000002</v>
      </c>
      <c r="R214" s="45">
        <f t="shared" si="17"/>
        <v>1.2637331890843302E-3</v>
      </c>
      <c r="S214" s="45">
        <f t="shared" si="18"/>
        <v>5.6165357855663973E-3</v>
      </c>
      <c r="T214">
        <f t="shared" si="19"/>
        <v>0.97851653578556641</v>
      </c>
    </row>
    <row r="215" spans="4:20" hidden="1" x14ac:dyDescent="0.25">
      <c r="D215" s="37">
        <v>25.5</v>
      </c>
      <c r="E215" s="37">
        <v>0.80100000000000005</v>
      </c>
      <c r="F215" s="37">
        <v>0.80479999999999996</v>
      </c>
      <c r="G215" s="37">
        <v>25.5</v>
      </c>
      <c r="H215" s="37">
        <v>0.78</v>
      </c>
      <c r="I215" s="37">
        <v>0.99470000000000003</v>
      </c>
      <c r="L215" s="37">
        <v>61</v>
      </c>
      <c r="M215" s="37">
        <v>37.5</v>
      </c>
      <c r="N215" s="65">
        <v>0.97814932283407163</v>
      </c>
      <c r="O215" s="37">
        <v>0.97260000000000002</v>
      </c>
      <c r="P215">
        <f t="shared" si="15"/>
        <v>2.739999999999998E-2</v>
      </c>
      <c r="Q215">
        <f t="shared" si="16"/>
        <v>21.944400000000002</v>
      </c>
      <c r="R215" s="45">
        <f t="shared" si="17"/>
        <v>1.2486101237673382E-3</v>
      </c>
      <c r="S215" s="45">
        <f t="shared" si="18"/>
        <v>5.5493228340715581E-3</v>
      </c>
      <c r="T215">
        <f t="shared" si="19"/>
        <v>0.97814932283407163</v>
      </c>
    </row>
    <row r="216" spans="4:20" hidden="1" x14ac:dyDescent="0.25">
      <c r="D216" s="37">
        <v>25.5</v>
      </c>
      <c r="E216" s="37">
        <v>0.80200000000000005</v>
      </c>
      <c r="F216" s="37">
        <v>0.80579999999999996</v>
      </c>
      <c r="G216" s="37">
        <v>25.5</v>
      </c>
      <c r="H216" s="37">
        <v>0.78100000000000003</v>
      </c>
      <c r="I216" s="37">
        <v>0.99470000000000003</v>
      </c>
      <c r="L216" s="37">
        <v>61</v>
      </c>
      <c r="M216" s="37">
        <v>38</v>
      </c>
      <c r="N216" s="65">
        <v>0.9774643118105184</v>
      </c>
      <c r="O216" s="37">
        <v>0.97189999999999999</v>
      </c>
      <c r="P216">
        <f t="shared" si="15"/>
        <v>2.8100000000000014E-2</v>
      </c>
      <c r="Q216">
        <f t="shared" si="16"/>
        <v>22.444400000000002</v>
      </c>
      <c r="R216" s="45">
        <f t="shared" si="17"/>
        <v>1.2519826771934207E-3</v>
      </c>
      <c r="S216" s="45">
        <f t="shared" si="18"/>
        <v>5.5643118105184386E-3</v>
      </c>
      <c r="T216">
        <f t="shared" si="19"/>
        <v>0.9774643118105184</v>
      </c>
    </row>
    <row r="217" spans="4:20" hidden="1" x14ac:dyDescent="0.25">
      <c r="D217" s="37">
        <v>25.5</v>
      </c>
      <c r="E217" s="37">
        <v>0.80300000000000005</v>
      </c>
      <c r="F217" s="37">
        <v>0.80679999999999996</v>
      </c>
      <c r="G217" s="37">
        <v>25.5</v>
      </c>
      <c r="H217" s="37">
        <v>0.78200000000000003</v>
      </c>
      <c r="I217" s="37">
        <v>0.99470000000000003</v>
      </c>
      <c r="L217" s="37">
        <v>61</v>
      </c>
      <c r="M217" s="37">
        <v>38.5</v>
      </c>
      <c r="N217" s="65">
        <v>0.9767786475131186</v>
      </c>
      <c r="O217" s="37">
        <v>0.97119999999999995</v>
      </c>
      <c r="P217">
        <f t="shared" si="15"/>
        <v>2.8800000000000048E-2</v>
      </c>
      <c r="Q217">
        <f t="shared" si="16"/>
        <v>22.944400000000002</v>
      </c>
      <c r="R217" s="45">
        <f t="shared" si="17"/>
        <v>1.255208242534128E-3</v>
      </c>
      <c r="S217" s="45">
        <f t="shared" si="18"/>
        <v>5.5786475131186786E-3</v>
      </c>
      <c r="T217">
        <f t="shared" si="19"/>
        <v>0.9767786475131186</v>
      </c>
    </row>
    <row r="218" spans="4:20" hidden="1" x14ac:dyDescent="0.25">
      <c r="D218" s="37">
        <v>25.5</v>
      </c>
      <c r="E218" s="37">
        <v>0.80400000000000005</v>
      </c>
      <c r="F218" s="37">
        <v>0.80779999999999996</v>
      </c>
      <c r="G218" s="37">
        <v>25.5</v>
      </c>
      <c r="H218" s="37">
        <v>0.78300000000000003</v>
      </c>
      <c r="I218" s="37">
        <v>0.99470000000000003</v>
      </c>
      <c r="L218" s="37">
        <v>61</v>
      </c>
      <c r="M218" s="37">
        <v>39</v>
      </c>
      <c r="N218" s="65">
        <v>0.97609237173909336</v>
      </c>
      <c r="O218" s="37">
        <v>0.97050000000000003</v>
      </c>
      <c r="P218">
        <f t="shared" si="15"/>
        <v>2.9499999999999971E-2</v>
      </c>
      <c r="Q218">
        <f t="shared" si="16"/>
        <v>23.444400000000002</v>
      </c>
      <c r="R218" s="45">
        <f t="shared" si="17"/>
        <v>1.2582962242582436E-3</v>
      </c>
      <c r="S218" s="45">
        <f t="shared" si="18"/>
        <v>5.5923717390933374E-3</v>
      </c>
      <c r="T218">
        <f t="shared" si="19"/>
        <v>0.97609237173909336</v>
      </c>
    </row>
    <row r="219" spans="4:20" hidden="1" x14ac:dyDescent="0.25">
      <c r="D219" s="37">
        <v>25.5</v>
      </c>
      <c r="E219" s="37">
        <v>0.80500000000000005</v>
      </c>
      <c r="F219" s="37">
        <v>0.80879999999999996</v>
      </c>
      <c r="G219" s="37">
        <v>25.5</v>
      </c>
      <c r="H219" s="37">
        <v>0.78400000000000003</v>
      </c>
      <c r="I219" s="37">
        <v>0.99480000000000002</v>
      </c>
      <c r="L219" s="37">
        <v>61</v>
      </c>
      <c r="M219" s="37">
        <v>39.5</v>
      </c>
      <c r="N219" s="65">
        <v>0.9754055227944739</v>
      </c>
      <c r="O219" s="37">
        <v>0.9698</v>
      </c>
      <c r="P219">
        <f t="shared" si="15"/>
        <v>3.0200000000000005E-2</v>
      </c>
      <c r="Q219">
        <f t="shared" si="16"/>
        <v>23.944400000000002</v>
      </c>
      <c r="R219" s="45">
        <f t="shared" si="17"/>
        <v>1.2612552413090326E-3</v>
      </c>
      <c r="S219" s="45">
        <f t="shared" si="18"/>
        <v>5.6055227944738642E-3</v>
      </c>
      <c r="T219">
        <f t="shared" si="19"/>
        <v>0.9754055227944739</v>
      </c>
    </row>
    <row r="220" spans="4:20" hidden="1" x14ac:dyDescent="0.25">
      <c r="D220" s="37">
        <v>25.5</v>
      </c>
      <c r="E220" s="37">
        <v>0.80600000000000005</v>
      </c>
      <c r="F220" s="37">
        <v>0.80979999999999996</v>
      </c>
      <c r="G220" s="37">
        <v>25.5</v>
      </c>
      <c r="H220" s="37">
        <v>0.78500000000000003</v>
      </c>
      <c r="I220" s="37">
        <v>0.99480000000000002</v>
      </c>
      <c r="L220" s="37">
        <v>61</v>
      </c>
      <c r="M220" s="37">
        <v>40</v>
      </c>
      <c r="N220" s="65">
        <v>0.97496359084289252</v>
      </c>
      <c r="O220" s="37">
        <v>0.96940000000000004</v>
      </c>
      <c r="P220">
        <f t="shared" si="15"/>
        <v>3.0599999999999961E-2</v>
      </c>
      <c r="Q220">
        <f t="shared" si="16"/>
        <v>24.444400000000002</v>
      </c>
      <c r="R220" s="45">
        <f t="shared" si="17"/>
        <v>1.2518204578553763E-3</v>
      </c>
      <c r="S220" s="45">
        <f t="shared" si="18"/>
        <v>5.563590842892434E-3</v>
      </c>
      <c r="T220">
        <f t="shared" si="19"/>
        <v>0.97496359084289252</v>
      </c>
    </row>
    <row r="221" spans="4:20" hidden="1" x14ac:dyDescent="0.25">
      <c r="D221" s="37">
        <v>25.5</v>
      </c>
      <c r="E221" s="37">
        <v>0.80700000000000005</v>
      </c>
      <c r="F221" s="37">
        <v>0.81079999999999997</v>
      </c>
      <c r="G221" s="37">
        <v>25.5</v>
      </c>
      <c r="H221" s="37">
        <v>0.78600000000000003</v>
      </c>
      <c r="I221" s="37">
        <v>0.99480000000000002</v>
      </c>
      <c r="L221" s="37">
        <v>62</v>
      </c>
      <c r="M221" s="37">
        <v>25</v>
      </c>
      <c r="N221" s="63">
        <v>0.9937529117784083</v>
      </c>
      <c r="O221" s="51">
        <v>0.98819999999999997</v>
      </c>
      <c r="P221">
        <f t="shared" si="15"/>
        <v>1.1800000000000033E-2</v>
      </c>
      <c r="Q221">
        <f t="shared" si="16"/>
        <v>9.4443999999999999</v>
      </c>
      <c r="R221" s="45">
        <f t="shared" si="17"/>
        <v>1.2494176443183297E-3</v>
      </c>
      <c r="S221" s="45">
        <f t="shared" si="18"/>
        <v>5.5529117784083844E-3</v>
      </c>
      <c r="T221">
        <f t="shared" si="19"/>
        <v>0.9937529117784083</v>
      </c>
    </row>
    <row r="222" spans="4:20" hidden="1" x14ac:dyDescent="0.25">
      <c r="D222" s="37">
        <v>25.5</v>
      </c>
      <c r="E222" s="37">
        <v>0.80800000000000005</v>
      </c>
      <c r="F222" s="37">
        <v>0.81179999999999997</v>
      </c>
      <c r="G222" s="37">
        <v>25.5</v>
      </c>
      <c r="H222" s="37">
        <v>0.78700000000000003</v>
      </c>
      <c r="I222" s="37">
        <v>0.99480000000000002</v>
      </c>
      <c r="L222" s="37">
        <v>62</v>
      </c>
      <c r="M222" s="37">
        <v>25.5</v>
      </c>
      <c r="N222" s="63">
        <v>0.99308656128072081</v>
      </c>
      <c r="O222" s="51">
        <v>0.98750000000000004</v>
      </c>
      <c r="P222">
        <f t="shared" si="15"/>
        <v>1.2499999999999956E-2</v>
      </c>
      <c r="Q222">
        <f t="shared" si="16"/>
        <v>9.9443999999999999</v>
      </c>
      <c r="R222" s="45">
        <f t="shared" si="17"/>
        <v>1.2569888580507577E-3</v>
      </c>
      <c r="S222" s="45">
        <f t="shared" si="18"/>
        <v>5.5865612807207872E-3</v>
      </c>
      <c r="T222">
        <f t="shared" si="19"/>
        <v>0.99308656128072081</v>
      </c>
    </row>
    <row r="223" spans="4:20" hidden="1" x14ac:dyDescent="0.25">
      <c r="D223" s="37">
        <v>25.5</v>
      </c>
      <c r="E223" s="37">
        <v>0.80900000000000005</v>
      </c>
      <c r="F223" s="37">
        <v>0.81279999999999997</v>
      </c>
      <c r="G223" s="37">
        <v>25.5</v>
      </c>
      <c r="H223" s="37">
        <v>0.78800000000000003</v>
      </c>
      <c r="I223" s="37">
        <v>0.99480000000000002</v>
      </c>
      <c r="L223" s="37">
        <v>62</v>
      </c>
      <c r="M223" s="37">
        <v>26</v>
      </c>
      <c r="N223" s="63">
        <v>0.99241698900846387</v>
      </c>
      <c r="O223" s="51">
        <v>0.98680000000000001</v>
      </c>
      <c r="P223">
        <f t="shared" si="15"/>
        <v>1.319999999999999E-2</v>
      </c>
      <c r="Q223">
        <f t="shared" si="16"/>
        <v>10.4444</v>
      </c>
      <c r="R223" s="45">
        <f t="shared" si="17"/>
        <v>1.2638351652560214E-3</v>
      </c>
      <c r="S223" s="45">
        <f t="shared" si="18"/>
        <v>5.6169890084638609E-3</v>
      </c>
      <c r="T223">
        <f t="shared" si="19"/>
        <v>0.99241698900846387</v>
      </c>
    </row>
    <row r="224" spans="4:20" hidden="1" x14ac:dyDescent="0.25">
      <c r="D224" s="37">
        <v>25.5</v>
      </c>
      <c r="E224" s="37">
        <v>0.81</v>
      </c>
      <c r="F224" s="37">
        <v>0.81379999999999997</v>
      </c>
      <c r="G224" s="37">
        <v>25.5</v>
      </c>
      <c r="H224" s="37">
        <v>0.78900000000000003</v>
      </c>
      <c r="I224" s="37">
        <v>0.99480000000000002</v>
      </c>
      <c r="L224" s="37">
        <v>62</v>
      </c>
      <c r="M224" s="37">
        <v>26.5</v>
      </c>
      <c r="N224" s="63">
        <v>0.99174463652644274</v>
      </c>
      <c r="O224" s="51">
        <v>0.98609999999999998</v>
      </c>
      <c r="P224">
        <f t="shared" si="15"/>
        <v>1.3900000000000023E-2</v>
      </c>
      <c r="Q224">
        <f t="shared" si="16"/>
        <v>10.9444</v>
      </c>
      <c r="R224" s="45">
        <f t="shared" si="17"/>
        <v>1.2700559190088102E-3</v>
      </c>
      <c r="S224" s="45">
        <f t="shared" si="18"/>
        <v>5.6446365264427563E-3</v>
      </c>
      <c r="T224">
        <f t="shared" si="19"/>
        <v>0.99174463652644274</v>
      </c>
    </row>
    <row r="225" spans="4:20" hidden="1" x14ac:dyDescent="0.25">
      <c r="D225" s="37">
        <v>25.5</v>
      </c>
      <c r="E225" s="37">
        <v>0.81100000000000005</v>
      </c>
      <c r="F225" s="37">
        <v>0.81479999999999997</v>
      </c>
      <c r="G225" s="37">
        <v>25.5</v>
      </c>
      <c r="H225" s="37">
        <v>0.79</v>
      </c>
      <c r="I225" s="37">
        <v>0.99490000000000001</v>
      </c>
      <c r="L225" s="37">
        <v>62</v>
      </c>
      <c r="M225" s="37">
        <v>27</v>
      </c>
      <c r="N225" s="63">
        <v>0.99106986823249799</v>
      </c>
      <c r="O225" s="51">
        <v>0.98540000000000005</v>
      </c>
      <c r="P225">
        <f t="shared" si="15"/>
        <v>1.4599999999999946E-2</v>
      </c>
      <c r="Q225">
        <f t="shared" si="16"/>
        <v>11.4444</v>
      </c>
      <c r="R225" s="45">
        <f t="shared" si="17"/>
        <v>1.2757331096431397E-3</v>
      </c>
      <c r="S225" s="45">
        <f t="shared" si="18"/>
        <v>5.6698682324979694E-3</v>
      </c>
      <c r="T225">
        <f t="shared" si="19"/>
        <v>0.99106986823249799</v>
      </c>
    </row>
    <row r="226" spans="4:20" hidden="1" x14ac:dyDescent="0.25">
      <c r="D226" s="37">
        <v>25.5</v>
      </c>
      <c r="E226" s="37">
        <v>0.81200000000000006</v>
      </c>
      <c r="F226" s="37">
        <v>0.81579999999999997</v>
      </c>
      <c r="G226" s="37">
        <v>25.5</v>
      </c>
      <c r="H226" s="37">
        <v>0.79100000000000004</v>
      </c>
      <c r="I226" s="37">
        <v>0.99490000000000001</v>
      </c>
      <c r="L226" s="37">
        <v>62</v>
      </c>
      <c r="M226" s="37">
        <v>27.5</v>
      </c>
      <c r="N226" s="63">
        <v>0.99058136030273602</v>
      </c>
      <c r="O226" s="51">
        <v>0.98499999999999999</v>
      </c>
      <c r="P226">
        <f t="shared" si="15"/>
        <v>1.5000000000000013E-2</v>
      </c>
      <c r="Q226">
        <f t="shared" si="16"/>
        <v>11.9444</v>
      </c>
      <c r="R226" s="45">
        <f t="shared" si="17"/>
        <v>1.2558186263018664E-3</v>
      </c>
      <c r="S226" s="45">
        <f t="shared" si="18"/>
        <v>5.5813603027360147E-3</v>
      </c>
      <c r="T226">
        <f t="shared" si="19"/>
        <v>0.99058136030273602</v>
      </c>
    </row>
    <row r="227" spans="4:20" hidden="1" x14ac:dyDescent="0.25">
      <c r="D227" s="37">
        <v>25.5</v>
      </c>
      <c r="E227" s="37">
        <v>0.81299999999999994</v>
      </c>
      <c r="F227" s="37">
        <v>0.81679999999999997</v>
      </c>
      <c r="G227" s="37">
        <v>25.5</v>
      </c>
      <c r="H227" s="37">
        <v>0.79200000000000004</v>
      </c>
      <c r="I227" s="37">
        <v>0.99490000000000001</v>
      </c>
      <c r="L227" s="37">
        <v>62</v>
      </c>
      <c r="M227" s="37">
        <v>28</v>
      </c>
      <c r="N227" s="63">
        <v>0.98990710681109573</v>
      </c>
      <c r="O227" s="51">
        <v>0.98429999999999995</v>
      </c>
      <c r="P227">
        <f t="shared" si="15"/>
        <v>1.5700000000000047E-2</v>
      </c>
      <c r="Q227">
        <f t="shared" si="16"/>
        <v>12.4444</v>
      </c>
      <c r="R227" s="45">
        <f t="shared" si="17"/>
        <v>1.2616116486130345E-3</v>
      </c>
      <c r="S227" s="45">
        <f t="shared" si="18"/>
        <v>5.6071068110957701E-3</v>
      </c>
      <c r="T227">
        <f t="shared" si="19"/>
        <v>0.98990710681109573</v>
      </c>
    </row>
    <row r="228" spans="4:20" hidden="1" x14ac:dyDescent="0.25">
      <c r="D228" s="37">
        <v>25.5</v>
      </c>
      <c r="E228" s="37">
        <v>0.81399999999999995</v>
      </c>
      <c r="F228" s="37">
        <v>0.81779999999999997</v>
      </c>
      <c r="G228" s="37">
        <v>25.5</v>
      </c>
      <c r="H228" s="37">
        <v>0.79300000000000004</v>
      </c>
      <c r="I228" s="37">
        <v>0.99490000000000001</v>
      </c>
      <c r="L228" s="37">
        <v>62</v>
      </c>
      <c r="M228" s="37">
        <v>28.5</v>
      </c>
      <c r="N228" s="63">
        <v>0.98923086431198048</v>
      </c>
      <c r="O228" s="51">
        <v>0.98360000000000003</v>
      </c>
      <c r="P228">
        <f t="shared" si="15"/>
        <v>1.639999999999997E-2</v>
      </c>
      <c r="Q228">
        <f t="shared" si="16"/>
        <v>12.9444</v>
      </c>
      <c r="R228" s="45">
        <f t="shared" si="17"/>
        <v>1.2669571397670011E-3</v>
      </c>
      <c r="S228" s="45">
        <f t="shared" si="18"/>
        <v>5.6308643119804599E-3</v>
      </c>
      <c r="T228">
        <f t="shared" si="19"/>
        <v>0.98923086431198048</v>
      </c>
    </row>
    <row r="229" spans="4:20" hidden="1" x14ac:dyDescent="0.25">
      <c r="D229" s="37">
        <v>25.5</v>
      </c>
      <c r="E229" s="37">
        <v>0.81499999999999995</v>
      </c>
      <c r="F229" s="37">
        <v>0.81879999999999997</v>
      </c>
      <c r="G229" s="37">
        <v>25.5</v>
      </c>
      <c r="H229" s="37">
        <v>0.79400000000000004</v>
      </c>
      <c r="I229" s="37">
        <v>0.99490000000000001</v>
      </c>
      <c r="L229" s="37">
        <v>62</v>
      </c>
      <c r="M229" s="37">
        <v>29</v>
      </c>
      <c r="N229" s="63">
        <v>0.98855285472018084</v>
      </c>
      <c r="O229" s="51">
        <v>0.9829</v>
      </c>
      <c r="P229">
        <f t="shared" si="15"/>
        <v>1.7100000000000004E-2</v>
      </c>
      <c r="Q229">
        <f t="shared" si="16"/>
        <v>13.4444</v>
      </c>
      <c r="R229" s="45">
        <f t="shared" si="17"/>
        <v>1.2719050310910122E-3</v>
      </c>
      <c r="S229" s="45">
        <f t="shared" si="18"/>
        <v>5.6528547201808946E-3</v>
      </c>
      <c r="T229">
        <f t="shared" si="19"/>
        <v>0.98855285472018084</v>
      </c>
    </row>
    <row r="230" spans="4:20" hidden="1" x14ac:dyDescent="0.25">
      <c r="D230" s="37">
        <v>25.5</v>
      </c>
      <c r="E230" s="37">
        <v>0.81599999999999995</v>
      </c>
      <c r="F230" s="37">
        <v>0.81979999999999997</v>
      </c>
      <c r="G230" s="37">
        <v>25.5</v>
      </c>
      <c r="H230" s="37">
        <v>0.79500000000000004</v>
      </c>
      <c r="I230" s="37">
        <v>0.99490000000000001</v>
      </c>
      <c r="L230" s="37">
        <v>62</v>
      </c>
      <c r="M230" s="37">
        <v>29.5</v>
      </c>
      <c r="N230" s="63">
        <v>0.98787326812197007</v>
      </c>
      <c r="O230" s="51">
        <v>0.98219999999999996</v>
      </c>
      <c r="P230">
        <f t="shared" si="15"/>
        <v>1.7800000000000038E-2</v>
      </c>
      <c r="Q230">
        <f t="shared" si="16"/>
        <v>13.9444</v>
      </c>
      <c r="R230" s="45">
        <f t="shared" si="17"/>
        <v>1.2764980924242018E-3</v>
      </c>
      <c r="S230" s="45">
        <f t="shared" si="18"/>
        <v>5.6732681219701228E-3</v>
      </c>
      <c r="T230">
        <f t="shared" si="19"/>
        <v>0.98787326812197007</v>
      </c>
    </row>
    <row r="231" spans="4:20" hidden="1" x14ac:dyDescent="0.25">
      <c r="D231" s="37">
        <v>25.5</v>
      </c>
      <c r="E231" s="37">
        <v>0.81699999999999995</v>
      </c>
      <c r="F231" s="37">
        <v>0.82069999999999999</v>
      </c>
      <c r="G231" s="37">
        <v>25.5</v>
      </c>
      <c r="H231" s="37">
        <v>0.79600000000000004</v>
      </c>
      <c r="I231" s="37">
        <v>0.995</v>
      </c>
      <c r="L231" s="37">
        <v>62</v>
      </c>
      <c r="M231" s="37">
        <v>30</v>
      </c>
      <c r="N231" s="63">
        <v>0.98746919221289908</v>
      </c>
      <c r="O231" s="51">
        <v>0.9819</v>
      </c>
      <c r="P231">
        <f t="shared" si="15"/>
        <v>1.8100000000000005E-2</v>
      </c>
      <c r="Q231">
        <f t="shared" si="16"/>
        <v>14.4444</v>
      </c>
      <c r="R231" s="45">
        <f t="shared" si="17"/>
        <v>1.2530807787100888E-3</v>
      </c>
      <c r="S231" s="45">
        <f t="shared" si="18"/>
        <v>5.5691922128991182E-3</v>
      </c>
      <c r="T231">
        <f t="shared" si="19"/>
        <v>0.98746919221289908</v>
      </c>
    </row>
    <row r="232" spans="4:20" hidden="1" x14ac:dyDescent="0.25">
      <c r="D232" s="37">
        <v>25.5</v>
      </c>
      <c r="E232" s="37">
        <v>0.81799999999999995</v>
      </c>
      <c r="F232" s="37">
        <v>0.82169999999999999</v>
      </c>
      <c r="G232" s="37">
        <v>25.5</v>
      </c>
      <c r="H232" s="37">
        <v>0.79700000000000004</v>
      </c>
      <c r="I232" s="37">
        <v>0.995</v>
      </c>
      <c r="L232" s="37">
        <v>62</v>
      </c>
      <c r="M232" s="37">
        <v>30.5</v>
      </c>
      <c r="N232" s="63">
        <v>0.9867910387837584</v>
      </c>
      <c r="O232" s="51">
        <v>0.98119999999999996</v>
      </c>
      <c r="P232">
        <f t="shared" si="15"/>
        <v>1.8800000000000039E-2</v>
      </c>
      <c r="Q232">
        <f t="shared" si="16"/>
        <v>14.9444</v>
      </c>
      <c r="R232" s="45">
        <f t="shared" si="17"/>
        <v>1.2579963063087203E-3</v>
      </c>
      <c r="S232" s="45">
        <f t="shared" si="18"/>
        <v>5.5910387837584761E-3</v>
      </c>
      <c r="T232">
        <f t="shared" si="19"/>
        <v>0.9867910387837584</v>
      </c>
    </row>
    <row r="233" spans="4:20" hidden="1" x14ac:dyDescent="0.25">
      <c r="D233" s="37">
        <v>25.5</v>
      </c>
      <c r="E233" s="37">
        <v>0.81899999999999995</v>
      </c>
      <c r="F233" s="37">
        <v>0.82269999999999999</v>
      </c>
      <c r="G233" s="37">
        <v>25.5</v>
      </c>
      <c r="H233" s="37">
        <v>0.79800000000000004</v>
      </c>
      <c r="I233" s="37">
        <v>0.995</v>
      </c>
      <c r="L233" s="37">
        <v>62</v>
      </c>
      <c r="M233" s="37">
        <v>31</v>
      </c>
      <c r="N233" s="63">
        <v>0.98611147082437645</v>
      </c>
      <c r="O233" s="51">
        <v>0.98050000000000004</v>
      </c>
      <c r="P233">
        <f t="shared" si="15"/>
        <v>1.9499999999999962E-2</v>
      </c>
      <c r="Q233">
        <f t="shared" si="16"/>
        <v>15.4444</v>
      </c>
      <c r="R233" s="45">
        <f t="shared" si="17"/>
        <v>1.2625935614203182E-3</v>
      </c>
      <c r="S233" s="45">
        <f t="shared" si="18"/>
        <v>5.6114708243764624E-3</v>
      </c>
      <c r="T233">
        <f t="shared" si="19"/>
        <v>0.98611147082437645</v>
      </c>
    </row>
    <row r="234" spans="4:20" hidden="1" x14ac:dyDescent="0.25">
      <c r="D234" s="37">
        <v>25.5</v>
      </c>
      <c r="E234" s="37">
        <v>0.82</v>
      </c>
      <c r="F234" s="37">
        <v>0.82369999999999999</v>
      </c>
      <c r="G234" s="37">
        <v>25.5</v>
      </c>
      <c r="H234" s="37">
        <v>0.79900000000000004</v>
      </c>
      <c r="I234" s="37">
        <v>0.995</v>
      </c>
      <c r="L234" s="37">
        <v>62</v>
      </c>
      <c r="M234" s="37">
        <v>31.5</v>
      </c>
      <c r="N234" s="63">
        <v>0.98535849577281054</v>
      </c>
      <c r="O234" s="51">
        <v>0.97970000000000002</v>
      </c>
      <c r="P234">
        <f t="shared" si="15"/>
        <v>2.0299999999999985E-2</v>
      </c>
      <c r="Q234">
        <f t="shared" si="16"/>
        <v>15.9444</v>
      </c>
      <c r="R234" s="45">
        <f t="shared" si="17"/>
        <v>1.2731742806251715E-3</v>
      </c>
      <c r="S234" s="45">
        <f t="shared" si="18"/>
        <v>5.6584957728105121E-3</v>
      </c>
      <c r="T234">
        <f t="shared" si="19"/>
        <v>0.98535849577281054</v>
      </c>
    </row>
    <row r="235" spans="4:20" hidden="1" x14ac:dyDescent="0.25">
      <c r="D235" s="37">
        <v>25.5</v>
      </c>
      <c r="E235" s="37">
        <v>0.82099999999999995</v>
      </c>
      <c r="F235" s="37">
        <v>0.82469999999999999</v>
      </c>
      <c r="G235" s="37">
        <v>25.5</v>
      </c>
      <c r="H235" s="37">
        <v>0.8</v>
      </c>
      <c r="I235" s="37">
        <v>0.995</v>
      </c>
      <c r="L235" s="37">
        <v>62</v>
      </c>
      <c r="M235" s="37">
        <v>32</v>
      </c>
      <c r="N235" s="63">
        <v>0.98467563425847093</v>
      </c>
      <c r="O235" s="51">
        <v>0.97899999999999998</v>
      </c>
      <c r="P235">
        <f t="shared" si="15"/>
        <v>2.1000000000000019E-2</v>
      </c>
      <c r="Q235">
        <f t="shared" si="16"/>
        <v>16.444400000000002</v>
      </c>
      <c r="R235" s="45">
        <f t="shared" si="17"/>
        <v>1.2770304784607536E-3</v>
      </c>
      <c r="S235" s="45">
        <f t="shared" si="18"/>
        <v>5.6756342584709735E-3</v>
      </c>
      <c r="T235">
        <f t="shared" si="19"/>
        <v>0.98467563425847093</v>
      </c>
    </row>
    <row r="236" spans="4:20" hidden="1" x14ac:dyDescent="0.25">
      <c r="D236" s="37">
        <v>25.5</v>
      </c>
      <c r="E236" s="37">
        <v>0.82199999999999995</v>
      </c>
      <c r="F236" s="37">
        <v>0.82569999999999999</v>
      </c>
      <c r="G236" s="37">
        <v>25.5</v>
      </c>
      <c r="H236" s="37">
        <v>0.80100000000000005</v>
      </c>
      <c r="I236" s="37">
        <v>0.995</v>
      </c>
      <c r="L236" s="37">
        <v>62</v>
      </c>
      <c r="M236" s="37">
        <v>32.5</v>
      </c>
      <c r="N236" s="63">
        <v>0.98428684403106637</v>
      </c>
      <c r="O236" s="51">
        <v>0.97870000000000001</v>
      </c>
      <c r="P236">
        <f t="shared" si="15"/>
        <v>2.1299999999999986E-2</v>
      </c>
      <c r="Q236">
        <f t="shared" si="16"/>
        <v>16.944400000000002</v>
      </c>
      <c r="R236" s="45">
        <f t="shared" si="17"/>
        <v>1.2570524775146941E-3</v>
      </c>
      <c r="S236" s="45">
        <f t="shared" si="18"/>
        <v>5.5868440310663063E-3</v>
      </c>
      <c r="T236">
        <f t="shared" si="19"/>
        <v>0.98428684403106637</v>
      </c>
    </row>
    <row r="237" spans="4:20" hidden="1" x14ac:dyDescent="0.25">
      <c r="D237" s="37">
        <v>25.5</v>
      </c>
      <c r="E237" s="37">
        <v>0.82299999999999995</v>
      </c>
      <c r="F237" s="37">
        <v>0.82669999999999999</v>
      </c>
      <c r="G237" s="37">
        <v>25.5</v>
      </c>
      <c r="H237" s="37">
        <v>0.80200000000000005</v>
      </c>
      <c r="I237" s="37">
        <v>0.99509999999999998</v>
      </c>
      <c r="L237" s="37">
        <v>62</v>
      </c>
      <c r="M237" s="37">
        <v>33</v>
      </c>
      <c r="N237" s="63">
        <v>0.98360505377083762</v>
      </c>
      <c r="O237" s="51">
        <v>0.97799999999999998</v>
      </c>
      <c r="P237">
        <f t="shared" si="15"/>
        <v>2.200000000000002E-2</v>
      </c>
      <c r="Q237">
        <f t="shared" si="16"/>
        <v>17.444400000000002</v>
      </c>
      <c r="R237" s="45">
        <f t="shared" si="17"/>
        <v>1.2611497099355676E-3</v>
      </c>
      <c r="S237" s="45">
        <f t="shared" si="18"/>
        <v>5.6050537708376364E-3</v>
      </c>
      <c r="T237">
        <f t="shared" si="19"/>
        <v>0.98360505377083762</v>
      </c>
    </row>
    <row r="238" spans="4:20" x14ac:dyDescent="0.25">
      <c r="D238" s="37">
        <v>25.5</v>
      </c>
      <c r="E238" s="37">
        <v>0.82399999999999995</v>
      </c>
      <c r="F238" s="37">
        <v>0.82769999999999999</v>
      </c>
      <c r="G238" s="37">
        <v>25.5</v>
      </c>
      <c r="H238" s="37">
        <v>0.80300000000000005</v>
      </c>
      <c r="I238" s="37">
        <v>0.99509999999999998</v>
      </c>
      <c r="L238" s="37">
        <v>62</v>
      </c>
      <c r="M238" s="37">
        <v>33.5</v>
      </c>
      <c r="N238" s="63">
        <v>0.98292224872383582</v>
      </c>
      <c r="O238" s="51">
        <v>0.97729999999999995</v>
      </c>
      <c r="P238">
        <f t="shared" si="15"/>
        <v>2.2700000000000053E-2</v>
      </c>
      <c r="Q238">
        <f t="shared" si="16"/>
        <v>17.944400000000002</v>
      </c>
      <c r="R238" s="45">
        <f t="shared" si="17"/>
        <v>1.2650186130491992E-3</v>
      </c>
      <c r="S238" s="45">
        <f t="shared" si="18"/>
        <v>5.6222487238358609E-3</v>
      </c>
      <c r="T238">
        <f t="shared" si="19"/>
        <v>0.98292224872383582</v>
      </c>
    </row>
    <row r="239" spans="4:20" hidden="1" x14ac:dyDescent="0.25">
      <c r="D239" s="37">
        <v>25.5</v>
      </c>
      <c r="E239" s="37">
        <v>0.82499999999999996</v>
      </c>
      <c r="F239" s="37">
        <v>0.82869999999999999</v>
      </c>
      <c r="G239" s="37">
        <v>25.5</v>
      </c>
      <c r="H239" s="37">
        <v>0.80400000000000005</v>
      </c>
      <c r="I239" s="37">
        <v>0.99509999999999998</v>
      </c>
      <c r="L239" s="37">
        <v>62</v>
      </c>
      <c r="M239" s="37">
        <v>34</v>
      </c>
      <c r="N239" s="63">
        <v>0.98223851141809981</v>
      </c>
      <c r="O239" s="51">
        <v>0.97660000000000002</v>
      </c>
      <c r="P239">
        <f t="shared" si="15"/>
        <v>2.3399999999999976E-2</v>
      </c>
      <c r="Q239">
        <f t="shared" si="16"/>
        <v>18.444400000000002</v>
      </c>
      <c r="R239" s="45">
        <f t="shared" si="17"/>
        <v>1.2686777558500127E-3</v>
      </c>
      <c r="S239" s="45">
        <f t="shared" si="18"/>
        <v>5.6385114180997967E-3</v>
      </c>
      <c r="T239">
        <f t="shared" si="19"/>
        <v>0.98223851141809981</v>
      </c>
    </row>
    <row r="240" spans="4:20" hidden="1" x14ac:dyDescent="0.25">
      <c r="D240" s="37">
        <v>25.5</v>
      </c>
      <c r="E240" s="37">
        <v>0.82599999999999996</v>
      </c>
      <c r="F240" s="37">
        <v>0.82969999999999999</v>
      </c>
      <c r="G240" s="37">
        <v>25.5</v>
      </c>
      <c r="H240" s="37">
        <v>0.80500000000000005</v>
      </c>
      <c r="I240" s="37">
        <v>0.99509999999999998</v>
      </c>
      <c r="L240" s="37">
        <v>62</v>
      </c>
      <c r="M240" s="37">
        <v>34.5</v>
      </c>
      <c r="N240" s="63">
        <v>0.9815539156690104</v>
      </c>
      <c r="O240" s="51">
        <v>0.97589999999999999</v>
      </c>
      <c r="P240">
        <f t="shared" si="15"/>
        <v>2.410000000000001E-2</v>
      </c>
      <c r="Q240">
        <f t="shared" si="16"/>
        <v>18.944400000000002</v>
      </c>
      <c r="R240" s="45">
        <f t="shared" si="17"/>
        <v>1.2721437469648026E-3</v>
      </c>
      <c r="S240" s="45">
        <f t="shared" si="18"/>
        <v>5.6539156690103686E-3</v>
      </c>
      <c r="T240">
        <f t="shared" si="19"/>
        <v>0.9815539156690104</v>
      </c>
    </row>
    <row r="241" spans="4:20" hidden="1" x14ac:dyDescent="0.25">
      <c r="D241" s="37">
        <v>25.5</v>
      </c>
      <c r="E241" s="37">
        <v>0.82699999999999996</v>
      </c>
      <c r="F241" s="37">
        <v>0.83069999999999999</v>
      </c>
      <c r="G241" s="37">
        <v>25.5</v>
      </c>
      <c r="H241" s="37">
        <v>0.80600000000000005</v>
      </c>
      <c r="I241" s="37">
        <v>0.99509999999999998</v>
      </c>
      <c r="L241" s="37">
        <v>62</v>
      </c>
      <c r="M241" s="37">
        <v>35</v>
      </c>
      <c r="N241" s="63">
        <v>0.98109995679990125</v>
      </c>
      <c r="O241" s="51">
        <v>0.97550000000000003</v>
      </c>
      <c r="P241">
        <f t="shared" si="15"/>
        <v>2.4499999999999966E-2</v>
      </c>
      <c r="Q241">
        <f t="shared" si="16"/>
        <v>19.444400000000002</v>
      </c>
      <c r="R241" s="45">
        <f t="shared" si="17"/>
        <v>1.2600028800065809E-3</v>
      </c>
      <c r="S241" s="45">
        <f t="shared" si="18"/>
        <v>5.5999567999012482E-3</v>
      </c>
      <c r="T241">
        <f t="shared" si="19"/>
        <v>0.98109995679990125</v>
      </c>
    </row>
    <row r="242" spans="4:20" hidden="1" x14ac:dyDescent="0.25">
      <c r="D242" s="37">
        <v>25.5</v>
      </c>
      <c r="E242" s="37">
        <v>0.82799999999999996</v>
      </c>
      <c r="F242" s="37">
        <v>0.83169999999999999</v>
      </c>
      <c r="G242" s="37">
        <v>25.5</v>
      </c>
      <c r="H242" s="37">
        <v>0.80700000000000005</v>
      </c>
      <c r="I242" s="37">
        <v>0.99509999999999998</v>
      </c>
      <c r="L242" s="37">
        <v>62</v>
      </c>
      <c r="M242" s="37">
        <v>35.5</v>
      </c>
      <c r="N242" s="63">
        <v>0.98041555524357715</v>
      </c>
      <c r="O242" s="51">
        <v>0.9748</v>
      </c>
      <c r="P242">
        <f t="shared" si="15"/>
        <v>2.52E-2</v>
      </c>
      <c r="Q242">
        <f t="shared" si="16"/>
        <v>19.944400000000002</v>
      </c>
      <c r="R242" s="45">
        <f t="shared" si="17"/>
        <v>1.2635125649305067E-3</v>
      </c>
      <c r="S242" s="45">
        <f t="shared" si="18"/>
        <v>5.6155552435771441E-3</v>
      </c>
      <c r="T242">
        <f t="shared" si="19"/>
        <v>0.98041555524357715</v>
      </c>
    </row>
    <row r="243" spans="4:20" hidden="1" x14ac:dyDescent="0.25">
      <c r="D243" s="37">
        <v>25.5</v>
      </c>
      <c r="E243" s="37">
        <v>0.82899999999999996</v>
      </c>
      <c r="F243" s="37">
        <v>0.8327</v>
      </c>
      <c r="G243" s="37">
        <v>25.5</v>
      </c>
      <c r="H243" s="37">
        <v>0.80800000000000005</v>
      </c>
      <c r="I243" s="37">
        <v>0.99509999999999998</v>
      </c>
      <c r="L243" s="37">
        <v>62</v>
      </c>
      <c r="M243" s="37">
        <v>36</v>
      </c>
      <c r="N243" s="63">
        <v>0.97973039071824064</v>
      </c>
      <c r="O243" s="51">
        <v>0.97409999999999997</v>
      </c>
      <c r="P243">
        <f t="shared" si="15"/>
        <v>2.5900000000000034E-2</v>
      </c>
      <c r="Q243">
        <f t="shared" si="16"/>
        <v>20.444400000000002</v>
      </c>
      <c r="R243" s="45">
        <f t="shared" si="17"/>
        <v>1.2668505801099583E-3</v>
      </c>
      <c r="S243" s="45">
        <f t="shared" si="18"/>
        <v>5.6303907182406986E-3</v>
      </c>
      <c r="T243">
        <f t="shared" si="19"/>
        <v>0.97973039071824064</v>
      </c>
    </row>
    <row r="244" spans="4:20" hidden="1" x14ac:dyDescent="0.25">
      <c r="D244" s="37">
        <v>25.5</v>
      </c>
      <c r="E244" s="37">
        <v>0.83</v>
      </c>
      <c r="F244" s="37">
        <v>0.8337</v>
      </c>
      <c r="G244" s="37">
        <v>25.5</v>
      </c>
      <c r="H244" s="37">
        <v>0.80900000000000005</v>
      </c>
      <c r="I244" s="37">
        <v>0.99509999999999998</v>
      </c>
      <c r="L244" s="37">
        <v>62</v>
      </c>
      <c r="M244" s="37">
        <v>36.5</v>
      </c>
      <c r="N244" s="63">
        <v>0.97904451786635094</v>
      </c>
      <c r="O244" s="51">
        <v>0.97340000000000004</v>
      </c>
      <c r="P244">
        <f t="shared" si="15"/>
        <v>2.6599999999999957E-2</v>
      </c>
      <c r="Q244">
        <f t="shared" si="16"/>
        <v>20.944400000000002</v>
      </c>
      <c r="R244" s="45">
        <f t="shared" si="17"/>
        <v>1.2700292202211549E-3</v>
      </c>
      <c r="S244" s="45">
        <f t="shared" si="18"/>
        <v>5.6445178663509007E-3</v>
      </c>
      <c r="T244">
        <f t="shared" si="19"/>
        <v>0.97904451786635094</v>
      </c>
    </row>
    <row r="245" spans="4:20" hidden="1" x14ac:dyDescent="0.25">
      <c r="D245" s="37">
        <v>25.5</v>
      </c>
      <c r="E245" s="37">
        <v>0.83099999999999996</v>
      </c>
      <c r="F245" s="37">
        <v>0.8347</v>
      </c>
      <c r="G245" s="37">
        <v>25.5</v>
      </c>
      <c r="H245" s="37">
        <v>0.81</v>
      </c>
      <c r="I245" s="37">
        <v>0.99519999999999997</v>
      </c>
      <c r="L245" s="37">
        <v>62</v>
      </c>
      <c r="M245" s="37">
        <v>37</v>
      </c>
      <c r="N245" s="63">
        <v>0.97835798623416836</v>
      </c>
      <c r="O245" s="51">
        <v>0.97270000000000001</v>
      </c>
      <c r="P245">
        <f t="shared" si="15"/>
        <v>2.7299999999999991E-2</v>
      </c>
      <c r="Q245">
        <f t="shared" si="16"/>
        <v>21.444400000000002</v>
      </c>
      <c r="R245" s="45">
        <f t="shared" si="17"/>
        <v>1.2730596332842135E-3</v>
      </c>
      <c r="S245" s="45">
        <f t="shared" si="18"/>
        <v>5.6579862341683586E-3</v>
      </c>
      <c r="T245">
        <f t="shared" si="19"/>
        <v>0.97835798623416836</v>
      </c>
    </row>
    <row r="246" spans="4:20" hidden="1" x14ac:dyDescent="0.25">
      <c r="D246" s="37">
        <v>25.5</v>
      </c>
      <c r="E246" s="37">
        <v>0.83199999999999996</v>
      </c>
      <c r="F246" s="37">
        <v>0.8357</v>
      </c>
      <c r="G246" s="37">
        <v>25.5</v>
      </c>
      <c r="H246" s="37">
        <v>0.81100000000000005</v>
      </c>
      <c r="I246" s="37">
        <v>0.99519999999999997</v>
      </c>
      <c r="L246" s="37">
        <v>62</v>
      </c>
      <c r="M246" s="37">
        <v>37.5</v>
      </c>
      <c r="N246" s="63">
        <v>0.97798982884015973</v>
      </c>
      <c r="O246" s="51">
        <v>0.97240000000000004</v>
      </c>
      <c r="P246">
        <f t="shared" si="15"/>
        <v>2.7599999999999958E-2</v>
      </c>
      <c r="Q246">
        <f t="shared" si="16"/>
        <v>21.944400000000002</v>
      </c>
      <c r="R246" s="45">
        <f t="shared" si="17"/>
        <v>1.2577240662765879E-3</v>
      </c>
      <c r="S246" s="45">
        <f t="shared" si="18"/>
        <v>5.5898288401596673E-3</v>
      </c>
      <c r="T246">
        <f t="shared" si="19"/>
        <v>0.97798982884015973</v>
      </c>
    </row>
    <row r="247" spans="4:20" hidden="1" x14ac:dyDescent="0.25">
      <c r="D247" s="37">
        <v>25.5</v>
      </c>
      <c r="E247" s="37">
        <v>0.83299999999999996</v>
      </c>
      <c r="F247" s="37">
        <v>0.8367</v>
      </c>
      <c r="G247" s="37">
        <v>25.5</v>
      </c>
      <c r="H247" s="37">
        <v>0.81200000000000006</v>
      </c>
      <c r="I247" s="37">
        <v>0.99519999999999997</v>
      </c>
      <c r="L247" s="37">
        <v>62</v>
      </c>
      <c r="M247" s="37">
        <v>38</v>
      </c>
      <c r="N247" s="63">
        <v>0.97730391545329798</v>
      </c>
      <c r="O247" s="51">
        <v>0.97170000000000001</v>
      </c>
      <c r="P247">
        <f t="shared" si="15"/>
        <v>2.8299999999999992E-2</v>
      </c>
      <c r="Q247">
        <f t="shared" si="16"/>
        <v>22.444400000000002</v>
      </c>
      <c r="R247" s="45">
        <f t="shared" si="17"/>
        <v>1.2608935859278925E-3</v>
      </c>
      <c r="S247" s="45">
        <f t="shared" si="18"/>
        <v>5.6039154532979253E-3</v>
      </c>
      <c r="T247">
        <f t="shared" si="19"/>
        <v>0.97730391545329798</v>
      </c>
    </row>
    <row r="248" spans="4:20" hidden="1" x14ac:dyDescent="0.25">
      <c r="D248" s="37">
        <v>25.5</v>
      </c>
      <c r="E248" s="37">
        <v>0.83399999999999996</v>
      </c>
      <c r="F248" s="37">
        <v>0.8377</v>
      </c>
      <c r="G248" s="37">
        <v>25.5</v>
      </c>
      <c r="H248" s="37">
        <v>0.81299999999999994</v>
      </c>
      <c r="I248" s="37">
        <v>0.99519999999999997</v>
      </c>
      <c r="L248" s="37">
        <v>62</v>
      </c>
      <c r="M248" s="37">
        <v>38.5</v>
      </c>
      <c r="N248" s="63">
        <v>0.97661738812084864</v>
      </c>
      <c r="O248" s="51">
        <v>0.97099999999999997</v>
      </c>
      <c r="P248">
        <f t="shared" si="15"/>
        <v>2.9000000000000026E-2</v>
      </c>
      <c r="Q248">
        <f t="shared" si="16"/>
        <v>22.944400000000002</v>
      </c>
      <c r="R248" s="45">
        <f t="shared" si="17"/>
        <v>1.263924966440614E-3</v>
      </c>
      <c r="S248" s="45">
        <f t="shared" si="18"/>
        <v>5.6173881208486645E-3</v>
      </c>
      <c r="T248">
        <f t="shared" si="19"/>
        <v>0.97661738812084864</v>
      </c>
    </row>
    <row r="249" spans="4:20" hidden="1" x14ac:dyDescent="0.25">
      <c r="D249" s="37">
        <v>25.5</v>
      </c>
      <c r="E249" s="37">
        <v>0.83499999999999996</v>
      </c>
      <c r="F249" s="37">
        <v>0.8387</v>
      </c>
      <c r="G249" s="37">
        <v>25.5</v>
      </c>
      <c r="H249" s="37">
        <v>0.81399999999999995</v>
      </c>
      <c r="I249" s="37">
        <v>0.99519999999999997</v>
      </c>
      <c r="L249" s="37">
        <v>62</v>
      </c>
      <c r="M249" s="37">
        <v>39</v>
      </c>
      <c r="N249" s="63">
        <v>0.97584924331610101</v>
      </c>
      <c r="O249" s="51">
        <v>0.97019999999999995</v>
      </c>
      <c r="P249">
        <f t="shared" si="15"/>
        <v>2.9800000000000049E-2</v>
      </c>
      <c r="Q249">
        <f t="shared" si="16"/>
        <v>23.444400000000002</v>
      </c>
      <c r="R249" s="45">
        <f t="shared" si="17"/>
        <v>1.271092457047314E-3</v>
      </c>
      <c r="S249" s="45">
        <f t="shared" si="18"/>
        <v>5.6492433161010819E-3</v>
      </c>
      <c r="T249">
        <f t="shared" si="19"/>
        <v>0.97584924331610101</v>
      </c>
    </row>
    <row r="250" spans="4:20" hidden="1" x14ac:dyDescent="0.25">
      <c r="D250" s="37">
        <v>25.5</v>
      </c>
      <c r="E250" s="37">
        <v>0.83599999999999997</v>
      </c>
      <c r="F250" s="37">
        <v>0.8397</v>
      </c>
      <c r="G250" s="37">
        <v>25.5</v>
      </c>
      <c r="H250" s="37">
        <v>0.81499999999999995</v>
      </c>
      <c r="I250" s="37">
        <v>0.99519999999999997</v>
      </c>
      <c r="L250" s="37">
        <v>62</v>
      </c>
      <c r="M250" s="37">
        <v>39.5</v>
      </c>
      <c r="N250" s="63">
        <v>0.97516120679574347</v>
      </c>
      <c r="O250" s="51">
        <v>0.96950000000000003</v>
      </c>
      <c r="P250">
        <f t="shared" si="15"/>
        <v>3.0499999999999972E-2</v>
      </c>
      <c r="Q250">
        <f t="shared" si="16"/>
        <v>23.944400000000002</v>
      </c>
      <c r="R250" s="45">
        <f t="shared" si="17"/>
        <v>1.2737842668849488E-3</v>
      </c>
      <c r="S250" s="45">
        <f t="shared" si="18"/>
        <v>5.6612067957434661E-3</v>
      </c>
      <c r="T250">
        <f t="shared" si="19"/>
        <v>0.97516120679574347</v>
      </c>
    </row>
    <row r="251" spans="4:20" hidden="1" x14ac:dyDescent="0.25">
      <c r="D251" s="37">
        <v>25.5</v>
      </c>
      <c r="E251" s="37">
        <v>0.83699999999999997</v>
      </c>
      <c r="F251" s="37">
        <v>0.8407</v>
      </c>
      <c r="G251" s="37">
        <v>25.5</v>
      </c>
      <c r="H251" s="37">
        <v>0.81599999999999995</v>
      </c>
      <c r="I251" s="37">
        <v>0.99519999999999997</v>
      </c>
      <c r="L251" s="37">
        <v>62</v>
      </c>
      <c r="M251" s="37">
        <v>40</v>
      </c>
      <c r="N251" s="63">
        <v>0.97479995418173482</v>
      </c>
      <c r="O251" s="51">
        <v>0.96919999999999995</v>
      </c>
      <c r="P251">
        <f t="shared" si="15"/>
        <v>3.080000000000005E-2</v>
      </c>
      <c r="Q251">
        <f t="shared" si="16"/>
        <v>24.444400000000002</v>
      </c>
      <c r="R251" s="45">
        <f t="shared" si="17"/>
        <v>1.2600022909132582E-3</v>
      </c>
      <c r="S251" s="45">
        <f t="shared" si="18"/>
        <v>5.5999541817348848E-3</v>
      </c>
      <c r="T251">
        <f t="shared" si="19"/>
        <v>0.97479995418173482</v>
      </c>
    </row>
    <row r="252" spans="4:20" hidden="1" x14ac:dyDescent="0.25">
      <c r="D252" s="37">
        <v>25.5</v>
      </c>
      <c r="E252" s="37">
        <v>0.83799999999999997</v>
      </c>
      <c r="F252" s="37">
        <v>0.8417</v>
      </c>
      <c r="G252" s="37">
        <v>25.5</v>
      </c>
      <c r="H252" s="37">
        <v>0.81699999999999995</v>
      </c>
      <c r="I252" s="37">
        <v>0.99519999999999997</v>
      </c>
      <c r="L252" s="37">
        <v>63</v>
      </c>
      <c r="M252" s="37">
        <v>25</v>
      </c>
      <c r="N252" s="63">
        <v>0.99369997035280166</v>
      </c>
      <c r="O252" s="51">
        <v>0.98809999999999998</v>
      </c>
      <c r="P252">
        <f t="shared" si="15"/>
        <v>1.1900000000000022E-2</v>
      </c>
      <c r="Q252">
        <f t="shared" si="16"/>
        <v>9.4443999999999999</v>
      </c>
      <c r="R252" s="45">
        <f t="shared" si="17"/>
        <v>1.2600059294396702E-3</v>
      </c>
      <c r="S252" s="45">
        <f t="shared" si="18"/>
        <v>5.5999703528016699E-3</v>
      </c>
      <c r="T252">
        <f t="shared" si="19"/>
        <v>0.99369997035280166</v>
      </c>
    </row>
    <row r="253" spans="4:20" hidden="1" x14ac:dyDescent="0.25">
      <c r="D253" s="37">
        <v>25.5</v>
      </c>
      <c r="E253" s="37">
        <v>0.83899999999999997</v>
      </c>
      <c r="F253" s="37">
        <v>0.84260000000000002</v>
      </c>
      <c r="G253" s="37">
        <v>25.5</v>
      </c>
      <c r="H253" s="37">
        <v>0.81799999999999995</v>
      </c>
      <c r="I253" s="37">
        <v>0.99529999999999996</v>
      </c>
      <c r="L253" s="37">
        <v>63</v>
      </c>
      <c r="M253" s="37">
        <v>25.5</v>
      </c>
      <c r="N253" s="63">
        <v>0.99303125377096657</v>
      </c>
      <c r="O253" s="51">
        <v>0.98740000000000006</v>
      </c>
      <c r="P253">
        <f t="shared" si="15"/>
        <v>1.2599999999999945E-2</v>
      </c>
      <c r="Q253">
        <f t="shared" si="16"/>
        <v>9.9443999999999999</v>
      </c>
      <c r="R253" s="45">
        <f t="shared" si="17"/>
        <v>1.2670447689151628E-3</v>
      </c>
      <c r="S253" s="45">
        <f t="shared" si="18"/>
        <v>5.6312537709665494E-3</v>
      </c>
      <c r="T253">
        <f t="shared" si="19"/>
        <v>0.99303125377096657</v>
      </c>
    </row>
    <row r="254" spans="4:20" hidden="1" x14ac:dyDescent="0.25">
      <c r="D254" s="37">
        <v>25.5</v>
      </c>
      <c r="E254" s="37">
        <v>0.84</v>
      </c>
      <c r="F254" s="37">
        <v>0.84360000000000002</v>
      </c>
      <c r="G254" s="37">
        <v>25.5</v>
      </c>
      <c r="H254" s="37">
        <v>0.81899999999999995</v>
      </c>
      <c r="I254" s="37">
        <v>0.99529999999999996</v>
      </c>
      <c r="L254" s="37">
        <v>63</v>
      </c>
      <c r="M254" s="37">
        <v>26</v>
      </c>
      <c r="N254" s="63">
        <v>0.99235954195549769</v>
      </c>
      <c r="O254" s="51">
        <v>0.98670000000000002</v>
      </c>
      <c r="P254">
        <f t="shared" si="15"/>
        <v>1.3299999999999979E-2</v>
      </c>
      <c r="Q254">
        <f t="shared" si="16"/>
        <v>10.4444</v>
      </c>
      <c r="R254" s="45">
        <f t="shared" si="17"/>
        <v>1.2734096740837175E-3</v>
      </c>
      <c r="S254" s="45">
        <f t="shared" si="18"/>
        <v>5.6595419554976737E-3</v>
      </c>
      <c r="T254">
        <f t="shared" si="19"/>
        <v>0.99235954195549769</v>
      </c>
    </row>
    <row r="255" spans="4:20" hidden="1" x14ac:dyDescent="0.25">
      <c r="D255" s="37">
        <v>25.5</v>
      </c>
      <c r="E255" s="37">
        <v>0.84099999999999997</v>
      </c>
      <c r="F255" s="37">
        <v>0.84460000000000002</v>
      </c>
      <c r="G255" s="37">
        <v>25.5</v>
      </c>
      <c r="H255" s="37">
        <v>0.82</v>
      </c>
      <c r="I255" s="37">
        <v>0.99529999999999996</v>
      </c>
      <c r="L255" s="37">
        <v>63</v>
      </c>
      <c r="M255" s="37">
        <v>26.5</v>
      </c>
      <c r="N255" s="63">
        <v>0.99162585431819017</v>
      </c>
      <c r="O255" s="51">
        <v>0.9859</v>
      </c>
      <c r="P255">
        <f t="shared" si="15"/>
        <v>1.4100000000000001E-2</v>
      </c>
      <c r="Q255">
        <f t="shared" si="16"/>
        <v>10.9444</v>
      </c>
      <c r="R255" s="45">
        <f t="shared" si="17"/>
        <v>1.2883301048938272E-3</v>
      </c>
      <c r="S255" s="45">
        <f t="shared" si="18"/>
        <v>5.7258543181901251E-3</v>
      </c>
      <c r="T255">
        <f t="shared" si="19"/>
        <v>0.99162585431819017</v>
      </c>
    </row>
    <row r="256" spans="4:20" hidden="1" x14ac:dyDescent="0.25">
      <c r="D256" s="37">
        <v>25.5</v>
      </c>
      <c r="E256" s="37">
        <v>0.84199999999999997</v>
      </c>
      <c r="F256" s="37">
        <v>0.84560000000000002</v>
      </c>
      <c r="G256" s="37">
        <v>25.5</v>
      </c>
      <c r="H256" s="37">
        <v>0.82099999999999995</v>
      </c>
      <c r="I256" s="37">
        <v>0.99529999999999996</v>
      </c>
      <c r="L256" s="37">
        <v>63</v>
      </c>
      <c r="M256" s="37">
        <v>27</v>
      </c>
      <c r="N256" s="63">
        <v>0.99094753766034038</v>
      </c>
      <c r="O256" s="51">
        <v>0.98519999999999996</v>
      </c>
      <c r="P256">
        <f t="shared" si="15"/>
        <v>1.4800000000000035E-2</v>
      </c>
      <c r="Q256">
        <f t="shared" si="16"/>
        <v>11.4444</v>
      </c>
      <c r="R256" s="45">
        <f t="shared" si="17"/>
        <v>1.2932089056656561E-3</v>
      </c>
      <c r="S256" s="45">
        <f t="shared" si="18"/>
        <v>5.7475376603404417E-3</v>
      </c>
      <c r="T256">
        <f t="shared" si="19"/>
        <v>0.99094753766034038</v>
      </c>
    </row>
    <row r="257" spans="4:20" hidden="1" x14ac:dyDescent="0.25">
      <c r="D257" s="37">
        <v>25.5</v>
      </c>
      <c r="E257" s="37">
        <v>0.84299999999999997</v>
      </c>
      <c r="F257" s="37">
        <v>0.84660000000000002</v>
      </c>
      <c r="G257" s="37">
        <v>25.5</v>
      </c>
      <c r="H257" s="37">
        <v>0.82199999999999995</v>
      </c>
      <c r="I257" s="37">
        <v>0.99529999999999996</v>
      </c>
      <c r="L257" s="37">
        <v>63</v>
      </c>
      <c r="M257" s="37">
        <v>27.5</v>
      </c>
      <c r="N257" s="63">
        <v>0.99051856937142091</v>
      </c>
      <c r="O257" s="51">
        <v>0.9849</v>
      </c>
      <c r="P257">
        <f t="shared" si="15"/>
        <v>1.5100000000000002E-2</v>
      </c>
      <c r="Q257">
        <f t="shared" si="16"/>
        <v>11.9444</v>
      </c>
      <c r="R257" s="45">
        <f t="shared" si="17"/>
        <v>1.2641907504772113E-3</v>
      </c>
      <c r="S257" s="45">
        <f t="shared" si="18"/>
        <v>5.6185693714209178E-3</v>
      </c>
      <c r="T257">
        <f t="shared" si="19"/>
        <v>0.99051856937142091</v>
      </c>
    </row>
    <row r="258" spans="4:20" hidden="1" x14ac:dyDescent="0.25">
      <c r="D258" s="37">
        <v>25.5</v>
      </c>
      <c r="E258" s="37">
        <v>0.84399999999999997</v>
      </c>
      <c r="F258" s="37">
        <v>0.84760000000000002</v>
      </c>
      <c r="G258" s="37">
        <v>25.5</v>
      </c>
      <c r="H258" s="37">
        <v>0.82299999999999995</v>
      </c>
      <c r="I258" s="37">
        <v>0.99529999999999996</v>
      </c>
      <c r="L258" s="37">
        <v>63</v>
      </c>
      <c r="M258" s="37">
        <v>28</v>
      </c>
      <c r="N258" s="63">
        <v>0.98984282086721731</v>
      </c>
      <c r="O258" s="51">
        <v>0.98419999999999996</v>
      </c>
      <c r="P258">
        <f t="shared" si="15"/>
        <v>1.5800000000000036E-2</v>
      </c>
      <c r="Q258">
        <f t="shared" si="16"/>
        <v>12.4444</v>
      </c>
      <c r="R258" s="45">
        <f t="shared" si="17"/>
        <v>1.26964739159783E-3</v>
      </c>
      <c r="S258" s="45">
        <f t="shared" si="18"/>
        <v>5.6428208672173949E-3</v>
      </c>
      <c r="T258">
        <f t="shared" si="19"/>
        <v>0.98984282086721731</v>
      </c>
    </row>
    <row r="259" spans="4:20" hidden="1" x14ac:dyDescent="0.25">
      <c r="D259" s="37">
        <v>25.5</v>
      </c>
      <c r="E259" s="37">
        <v>0.84499999999999997</v>
      </c>
      <c r="F259" s="37">
        <v>0.84860000000000002</v>
      </c>
      <c r="G259" s="37">
        <v>25.5</v>
      </c>
      <c r="H259" s="37">
        <v>0.82399999999999995</v>
      </c>
      <c r="I259" s="37">
        <v>0.99529999999999996</v>
      </c>
      <c r="L259" s="37">
        <v>63</v>
      </c>
      <c r="M259" s="37">
        <v>28.5</v>
      </c>
      <c r="N259" s="63">
        <v>0.98916519885046816</v>
      </c>
      <c r="O259" s="51">
        <v>0.98350000000000004</v>
      </c>
      <c r="P259">
        <f t="shared" si="15"/>
        <v>1.6499999999999959E-2</v>
      </c>
      <c r="Q259">
        <f t="shared" si="16"/>
        <v>12.9444</v>
      </c>
      <c r="R259" s="45">
        <f t="shared" si="17"/>
        <v>1.2746824881802138E-3</v>
      </c>
      <c r="S259" s="45">
        <f t="shared" si="18"/>
        <v>5.6651988504681419E-3</v>
      </c>
      <c r="T259">
        <f t="shared" si="19"/>
        <v>0.98916519885046816</v>
      </c>
    </row>
    <row r="260" spans="4:20" hidden="1" x14ac:dyDescent="0.25">
      <c r="D260" s="37">
        <v>25.5</v>
      </c>
      <c r="E260" s="37">
        <v>0.84599999999999997</v>
      </c>
      <c r="F260" s="37">
        <v>0.84960000000000002</v>
      </c>
      <c r="G260" s="37">
        <v>25.5</v>
      </c>
      <c r="H260" s="37">
        <v>0.82499999999999996</v>
      </c>
      <c r="I260" s="37">
        <v>0.99529999999999996</v>
      </c>
      <c r="L260" s="37">
        <v>63</v>
      </c>
      <c r="M260" s="37">
        <v>29</v>
      </c>
      <c r="N260" s="63">
        <v>0.98848591235012351</v>
      </c>
      <c r="O260" s="51">
        <v>0.98280000000000001</v>
      </c>
      <c r="P260">
        <f t="shared" si="15"/>
        <v>1.7199999999999993E-2</v>
      </c>
      <c r="Q260">
        <f t="shared" si="16"/>
        <v>13.4444</v>
      </c>
      <c r="R260" s="45">
        <f t="shared" si="17"/>
        <v>1.2793430722085027E-3</v>
      </c>
      <c r="S260" s="45">
        <f t="shared" si="18"/>
        <v>5.6859123501234688E-3</v>
      </c>
      <c r="T260">
        <f t="shared" si="19"/>
        <v>0.98848591235012351</v>
      </c>
    </row>
    <row r="261" spans="4:20" hidden="1" x14ac:dyDescent="0.25">
      <c r="D261" s="37">
        <v>25.5</v>
      </c>
      <c r="E261" s="37">
        <v>0.84699999999999998</v>
      </c>
      <c r="F261" s="37">
        <v>0.85060000000000002</v>
      </c>
      <c r="G261" s="37">
        <v>25.5</v>
      </c>
      <c r="H261" s="37">
        <v>0.82599999999999996</v>
      </c>
      <c r="I261" s="37">
        <v>0.99539999999999995</v>
      </c>
      <c r="L261" s="37">
        <v>63</v>
      </c>
      <c r="M261" s="37">
        <v>29.5</v>
      </c>
      <c r="N261" s="63">
        <v>0.98780514041479017</v>
      </c>
      <c r="O261" s="51">
        <v>0.98209999999999997</v>
      </c>
      <c r="P261">
        <f t="shared" ref="P261:P324" si="20">1-O261</f>
        <v>1.7900000000000027E-2</v>
      </c>
      <c r="Q261">
        <f t="shared" ref="Q261:Q324" si="21">M261-15.5556</f>
        <v>13.9444</v>
      </c>
      <c r="R261" s="45">
        <f t="shared" ref="R261:R324" si="22">P261/Q261</f>
        <v>1.2836694300220896E-3</v>
      </c>
      <c r="S261" s="45">
        <f t="shared" ref="S261:S324" si="23">R261*(20-15.5556)</f>
        <v>5.7051404147901753E-3</v>
      </c>
      <c r="T261">
        <f t="shared" si="19"/>
        <v>0.98780514041479017</v>
      </c>
    </row>
    <row r="262" spans="4:20" hidden="1" x14ac:dyDescent="0.25">
      <c r="D262" s="37">
        <v>25.5</v>
      </c>
      <c r="E262" s="37">
        <v>0.84799999999999998</v>
      </c>
      <c r="F262" s="37">
        <v>0.85160000000000002</v>
      </c>
      <c r="G262" s="37">
        <v>25.5</v>
      </c>
      <c r="H262" s="37">
        <v>0.82699999999999996</v>
      </c>
      <c r="I262" s="37">
        <v>0.99539999999999995</v>
      </c>
      <c r="L262" s="37">
        <v>63</v>
      </c>
      <c r="M262" s="37">
        <v>30</v>
      </c>
      <c r="N262" s="63">
        <v>0.98733073024840079</v>
      </c>
      <c r="O262" s="51">
        <v>0.98170000000000002</v>
      </c>
      <c r="P262">
        <f t="shared" si="20"/>
        <v>1.8299999999999983E-2</v>
      </c>
      <c r="Q262">
        <f t="shared" si="21"/>
        <v>14.4444</v>
      </c>
      <c r="R262" s="45">
        <f t="shared" si="22"/>
        <v>1.2669269751599225E-3</v>
      </c>
      <c r="S262" s="45">
        <f t="shared" si="23"/>
        <v>5.6307302484007596E-3</v>
      </c>
      <c r="T262">
        <f t="shared" ref="T262:T325" si="24">O262+S262</f>
        <v>0.98733073024840079</v>
      </c>
    </row>
    <row r="263" spans="4:20" hidden="1" x14ac:dyDescent="0.25">
      <c r="D263" s="37">
        <v>25.5</v>
      </c>
      <c r="E263" s="37">
        <v>0.84899999999999998</v>
      </c>
      <c r="F263" s="37">
        <v>0.85260000000000002</v>
      </c>
      <c r="G263" s="37">
        <v>25.5</v>
      </c>
      <c r="H263" s="37">
        <v>0.82799999999999996</v>
      </c>
      <c r="I263" s="37">
        <v>0.99539999999999995</v>
      </c>
      <c r="L263" s="37">
        <v>63</v>
      </c>
      <c r="M263" s="37">
        <v>30.5</v>
      </c>
      <c r="N263" s="63">
        <v>0.98665051791975589</v>
      </c>
      <c r="O263" s="51">
        <v>0.98099999999999998</v>
      </c>
      <c r="P263">
        <f t="shared" si="20"/>
        <v>1.9000000000000017E-2</v>
      </c>
      <c r="Q263">
        <f t="shared" si="21"/>
        <v>14.9444</v>
      </c>
      <c r="R263" s="45">
        <f t="shared" si="22"/>
        <v>1.2713792457375349E-3</v>
      </c>
      <c r="S263" s="45">
        <f t="shared" si="23"/>
        <v>5.6505179197558998E-3</v>
      </c>
      <c r="T263">
        <f t="shared" si="24"/>
        <v>0.98665051791975589</v>
      </c>
    </row>
    <row r="264" spans="4:20" hidden="1" x14ac:dyDescent="0.25">
      <c r="D264" s="37">
        <v>25.5</v>
      </c>
      <c r="E264" s="37">
        <v>0.85</v>
      </c>
      <c r="F264" s="37">
        <v>0.85360000000000003</v>
      </c>
      <c r="G264" s="37">
        <v>25.5</v>
      </c>
      <c r="H264" s="37">
        <v>0.82899999999999996</v>
      </c>
      <c r="I264" s="37">
        <v>0.99539999999999995</v>
      </c>
      <c r="L264" s="37">
        <v>63</v>
      </c>
      <c r="M264" s="37">
        <v>31</v>
      </c>
      <c r="N264" s="63">
        <v>0.98596902437129308</v>
      </c>
      <c r="O264" s="51">
        <v>0.98029999999999995</v>
      </c>
      <c r="P264">
        <f t="shared" si="20"/>
        <v>1.9700000000000051E-2</v>
      </c>
      <c r="Q264">
        <f t="shared" si="21"/>
        <v>15.4444</v>
      </c>
      <c r="R264" s="45">
        <f t="shared" si="22"/>
        <v>1.2755432389733529E-3</v>
      </c>
      <c r="S264" s="45">
        <f t="shared" si="23"/>
        <v>5.6690243712931698E-3</v>
      </c>
      <c r="T264">
        <f t="shared" si="24"/>
        <v>0.98596902437129308</v>
      </c>
    </row>
    <row r="265" spans="4:20" hidden="1" x14ac:dyDescent="0.25">
      <c r="D265" s="37">
        <v>25.5</v>
      </c>
      <c r="E265" s="37">
        <v>0.85099999999999998</v>
      </c>
      <c r="F265" s="37">
        <v>0.85460000000000003</v>
      </c>
      <c r="G265" s="37">
        <v>25.5</v>
      </c>
      <c r="H265" s="37">
        <v>0.83</v>
      </c>
      <c r="I265" s="37">
        <v>0.99539999999999995</v>
      </c>
      <c r="L265" s="37">
        <v>63</v>
      </c>
      <c r="M265" s="37">
        <v>31.5</v>
      </c>
      <c r="N265" s="63">
        <v>0.98528637013622344</v>
      </c>
      <c r="O265" s="51">
        <v>0.97960000000000003</v>
      </c>
      <c r="P265">
        <f t="shared" si="20"/>
        <v>2.0399999999999974E-2</v>
      </c>
      <c r="Q265">
        <f t="shared" si="21"/>
        <v>15.9444</v>
      </c>
      <c r="R265" s="45">
        <f t="shared" si="22"/>
        <v>1.279446075111009E-3</v>
      </c>
      <c r="S265" s="45">
        <f t="shared" si="23"/>
        <v>5.6863701362233681E-3</v>
      </c>
      <c r="T265">
        <f t="shared" si="24"/>
        <v>0.98528637013622344</v>
      </c>
    </row>
    <row r="266" spans="4:20" hidden="1" x14ac:dyDescent="0.25">
      <c r="D266" s="37">
        <v>25.5</v>
      </c>
      <c r="E266" s="37">
        <v>0.85199999999999998</v>
      </c>
      <c r="F266" s="37">
        <v>0.85560000000000003</v>
      </c>
      <c r="G266" s="37">
        <v>25.5</v>
      </c>
      <c r="H266" s="37">
        <v>0.83099999999999996</v>
      </c>
      <c r="I266" s="37">
        <v>0.99539999999999995</v>
      </c>
      <c r="L266" s="37">
        <v>63</v>
      </c>
      <c r="M266" s="37">
        <v>32</v>
      </c>
      <c r="N266" s="63">
        <v>0.98460266108827321</v>
      </c>
      <c r="O266" s="51">
        <v>0.97889999999999999</v>
      </c>
      <c r="P266">
        <f t="shared" si="20"/>
        <v>2.1100000000000008E-2</v>
      </c>
      <c r="Q266">
        <f t="shared" si="21"/>
        <v>16.444400000000002</v>
      </c>
      <c r="R266" s="45">
        <f t="shared" si="22"/>
        <v>1.2831115759772327E-3</v>
      </c>
      <c r="S266" s="45">
        <f t="shared" si="23"/>
        <v>5.7026610882732129E-3</v>
      </c>
      <c r="T266">
        <f t="shared" si="24"/>
        <v>0.98460266108827321</v>
      </c>
    </row>
    <row r="267" spans="4:20" hidden="1" x14ac:dyDescent="0.25">
      <c r="D267" s="37">
        <v>25.5</v>
      </c>
      <c r="E267" s="37">
        <v>0.85299999999999998</v>
      </c>
      <c r="F267" s="37">
        <v>0.85660000000000003</v>
      </c>
      <c r="G267" s="37">
        <v>25.5</v>
      </c>
      <c r="H267" s="37">
        <v>0.83199999999999996</v>
      </c>
      <c r="I267" s="37">
        <v>0.99539999999999995</v>
      </c>
      <c r="L267" s="37">
        <v>63</v>
      </c>
      <c r="M267" s="37">
        <v>32.5</v>
      </c>
      <c r="N267" s="63">
        <v>0.98413930266046601</v>
      </c>
      <c r="O267" s="51">
        <v>0.97850000000000004</v>
      </c>
      <c r="P267">
        <f t="shared" si="20"/>
        <v>2.1499999999999964E-2</v>
      </c>
      <c r="Q267">
        <f t="shared" si="21"/>
        <v>16.944400000000002</v>
      </c>
      <c r="R267" s="45">
        <f t="shared" si="22"/>
        <v>1.2688557871627182E-3</v>
      </c>
      <c r="S267" s="45">
        <f t="shared" si="23"/>
        <v>5.6393026604659845E-3</v>
      </c>
      <c r="T267">
        <f t="shared" si="24"/>
        <v>0.98413930266046601</v>
      </c>
    </row>
    <row r="268" spans="4:20" hidden="1" x14ac:dyDescent="0.25">
      <c r="D268" s="37">
        <v>25.5</v>
      </c>
      <c r="E268" s="37">
        <v>0.85399999999999998</v>
      </c>
      <c r="F268" s="37">
        <v>0.85760000000000003</v>
      </c>
      <c r="G268" s="37">
        <v>25.5</v>
      </c>
      <c r="H268" s="37">
        <v>0.83299999999999996</v>
      </c>
      <c r="I268" s="37">
        <v>0.99539999999999995</v>
      </c>
      <c r="L268" s="37">
        <v>63</v>
      </c>
      <c r="M268" s="37">
        <v>33</v>
      </c>
      <c r="N268" s="63">
        <v>0.98345600880511796</v>
      </c>
      <c r="O268" s="51">
        <v>0.9778</v>
      </c>
      <c r="P268">
        <f t="shared" si="20"/>
        <v>2.2199999999999998E-2</v>
      </c>
      <c r="Q268">
        <f t="shared" si="21"/>
        <v>17.444400000000002</v>
      </c>
      <c r="R268" s="45">
        <f t="shared" si="22"/>
        <v>1.2726147072986171E-3</v>
      </c>
      <c r="S268" s="45">
        <f t="shared" si="23"/>
        <v>5.6560088051179737E-3</v>
      </c>
      <c r="T268">
        <f t="shared" si="24"/>
        <v>0.98345600880511796</v>
      </c>
    </row>
    <row r="269" spans="4:20" x14ac:dyDescent="0.25">
      <c r="D269" s="37">
        <v>25.5</v>
      </c>
      <c r="E269" s="37">
        <v>0.85499999999999998</v>
      </c>
      <c r="F269" s="37">
        <v>0.85860000000000003</v>
      </c>
      <c r="G269" s="37">
        <v>25.5</v>
      </c>
      <c r="H269" s="37">
        <v>0.83399999999999996</v>
      </c>
      <c r="I269" s="37">
        <v>0.99550000000000005</v>
      </c>
      <c r="L269" s="37">
        <v>63</v>
      </c>
      <c r="M269" s="37">
        <v>33.5</v>
      </c>
      <c r="N269" s="63">
        <v>0.98277178395488285</v>
      </c>
      <c r="O269" s="51">
        <v>0.97709999999999997</v>
      </c>
      <c r="P269">
        <f t="shared" si="20"/>
        <v>2.2900000000000031E-2</v>
      </c>
      <c r="Q269">
        <f t="shared" si="21"/>
        <v>17.944400000000002</v>
      </c>
      <c r="R269" s="45">
        <f t="shared" si="22"/>
        <v>1.27616415149016E-3</v>
      </c>
      <c r="S269" s="45">
        <f t="shared" si="23"/>
        <v>5.6717839548828669E-3</v>
      </c>
      <c r="T269">
        <f t="shared" si="24"/>
        <v>0.98277178395488285</v>
      </c>
    </row>
    <row r="270" spans="4:20" hidden="1" x14ac:dyDescent="0.25">
      <c r="D270" s="37">
        <v>25.5</v>
      </c>
      <c r="E270" s="37">
        <v>0.85599999999999998</v>
      </c>
      <c r="F270" s="37">
        <v>0.85960000000000003</v>
      </c>
      <c r="G270" s="37">
        <v>25.5</v>
      </c>
      <c r="H270" s="37">
        <v>0.83499999999999996</v>
      </c>
      <c r="I270" s="37">
        <v>0.99550000000000005</v>
      </c>
      <c r="L270" s="37">
        <v>63</v>
      </c>
      <c r="M270" s="37">
        <v>34</v>
      </c>
      <c r="N270" s="63">
        <v>0.9820867038233827</v>
      </c>
      <c r="O270" s="51">
        <v>0.97640000000000005</v>
      </c>
      <c r="P270">
        <f t="shared" si="20"/>
        <v>2.3599999999999954E-2</v>
      </c>
      <c r="Q270">
        <f t="shared" si="21"/>
        <v>18.444400000000002</v>
      </c>
      <c r="R270" s="45">
        <f t="shared" si="22"/>
        <v>1.2795211554726613E-3</v>
      </c>
      <c r="S270" s="45">
        <f t="shared" si="23"/>
        <v>5.6867038233826958E-3</v>
      </c>
      <c r="T270">
        <f t="shared" si="24"/>
        <v>0.9820867038233827</v>
      </c>
    </row>
    <row r="271" spans="4:20" hidden="1" x14ac:dyDescent="0.25">
      <c r="D271" s="37">
        <v>25.5</v>
      </c>
      <c r="E271" s="37">
        <v>0.85699999999999998</v>
      </c>
      <c r="F271" s="37">
        <v>0.86060000000000003</v>
      </c>
      <c r="G271" s="37">
        <v>25.5</v>
      </c>
      <c r="H271" s="37">
        <v>0.83599999999999997</v>
      </c>
      <c r="I271" s="37">
        <v>0.99550000000000005</v>
      </c>
      <c r="L271" s="37">
        <v>63</v>
      </c>
      <c r="M271" s="37">
        <v>34.5</v>
      </c>
      <c r="N271" s="63">
        <v>0.98140083613099383</v>
      </c>
      <c r="O271" s="51">
        <v>0.97570000000000001</v>
      </c>
      <c r="P271">
        <f t="shared" si="20"/>
        <v>2.4299999999999988E-2</v>
      </c>
      <c r="Q271">
        <f t="shared" si="21"/>
        <v>18.944400000000002</v>
      </c>
      <c r="R271" s="45">
        <f t="shared" si="22"/>
        <v>1.2827009564831816E-3</v>
      </c>
      <c r="S271" s="45">
        <f t="shared" si="23"/>
        <v>5.700836130993852E-3</v>
      </c>
      <c r="T271">
        <f t="shared" si="24"/>
        <v>0.98140083613099383</v>
      </c>
    </row>
    <row r="272" spans="4:20" hidden="1" x14ac:dyDescent="0.25">
      <c r="D272" s="37">
        <v>25.5</v>
      </c>
      <c r="E272" s="37">
        <v>0.85799999999999998</v>
      </c>
      <c r="F272" s="37">
        <v>0.86160000000000003</v>
      </c>
      <c r="G272" s="37">
        <v>25.5</v>
      </c>
      <c r="H272" s="37">
        <v>0.83699999999999997</v>
      </c>
      <c r="I272" s="37">
        <v>0.99550000000000005</v>
      </c>
      <c r="L272" s="37">
        <v>63</v>
      </c>
      <c r="M272" s="37">
        <v>35</v>
      </c>
      <c r="N272" s="63">
        <v>0.98094567073296168</v>
      </c>
      <c r="O272" s="51">
        <v>0.97529999999999994</v>
      </c>
      <c r="P272">
        <f t="shared" si="20"/>
        <v>2.4700000000000055E-2</v>
      </c>
      <c r="Q272">
        <f t="shared" si="21"/>
        <v>19.444400000000002</v>
      </c>
      <c r="R272" s="45">
        <f t="shared" si="22"/>
        <v>1.2702886178025577E-3</v>
      </c>
      <c r="S272" s="45">
        <f t="shared" si="23"/>
        <v>5.6456707329616872E-3</v>
      </c>
      <c r="T272">
        <f t="shared" si="24"/>
        <v>0.98094567073296168</v>
      </c>
    </row>
    <row r="273" spans="4:20" hidden="1" x14ac:dyDescent="0.25">
      <c r="D273" s="37">
        <v>25.5</v>
      </c>
      <c r="E273" s="37">
        <v>0.85899999999999999</v>
      </c>
      <c r="F273" s="37">
        <v>0.86260000000000003</v>
      </c>
      <c r="G273" s="37">
        <v>25.5</v>
      </c>
      <c r="H273" s="37">
        <v>0.83799999999999997</v>
      </c>
      <c r="I273" s="37">
        <v>0.99550000000000005</v>
      </c>
      <c r="L273" s="37">
        <v>63</v>
      </c>
      <c r="M273" s="37">
        <v>35.5</v>
      </c>
      <c r="N273" s="63">
        <v>0.98026012314233568</v>
      </c>
      <c r="O273" s="51">
        <v>0.97460000000000002</v>
      </c>
      <c r="P273">
        <f t="shared" si="20"/>
        <v>2.5399999999999978E-2</v>
      </c>
      <c r="Q273">
        <f t="shared" si="21"/>
        <v>19.944400000000002</v>
      </c>
      <c r="R273" s="45">
        <f t="shared" si="22"/>
        <v>1.2735404424299541E-3</v>
      </c>
      <c r="S273" s="45">
        <f t="shared" si="23"/>
        <v>5.6601231423356879E-3</v>
      </c>
      <c r="T273">
        <f t="shared" si="24"/>
        <v>0.98026012314233568</v>
      </c>
    </row>
    <row r="274" spans="4:20" hidden="1" x14ac:dyDescent="0.25">
      <c r="D274" s="37">
        <v>25.5</v>
      </c>
      <c r="E274" s="37">
        <v>0.86</v>
      </c>
      <c r="F274" s="37">
        <v>0.86360000000000003</v>
      </c>
      <c r="G274" s="37">
        <v>25.5</v>
      </c>
      <c r="H274" s="37">
        <v>0.83899999999999997</v>
      </c>
      <c r="I274" s="37">
        <v>0.99550000000000005</v>
      </c>
      <c r="L274" s="37">
        <v>63</v>
      </c>
      <c r="M274" s="37">
        <v>36</v>
      </c>
      <c r="N274" s="63">
        <v>0.97957386863884488</v>
      </c>
      <c r="O274" s="51">
        <v>0.97389999999999999</v>
      </c>
      <c r="P274">
        <f t="shared" si="20"/>
        <v>2.6100000000000012E-2</v>
      </c>
      <c r="Q274">
        <f t="shared" si="21"/>
        <v>20.444400000000002</v>
      </c>
      <c r="R274" s="45">
        <f t="shared" si="22"/>
        <v>1.2766332100721963E-3</v>
      </c>
      <c r="S274" s="45">
        <f t="shared" si="23"/>
        <v>5.6738686388448688E-3</v>
      </c>
      <c r="T274">
        <f t="shared" si="24"/>
        <v>0.97957386863884488</v>
      </c>
    </row>
    <row r="275" spans="4:20" hidden="1" x14ac:dyDescent="0.25">
      <c r="D275" s="37">
        <v>25.5</v>
      </c>
      <c r="E275" s="37">
        <v>0.86099999999999999</v>
      </c>
      <c r="F275" s="37">
        <v>0.86460000000000004</v>
      </c>
      <c r="G275" s="37">
        <v>25.5</v>
      </c>
      <c r="H275" s="37">
        <v>0.84</v>
      </c>
      <c r="I275" s="37">
        <v>0.99550000000000005</v>
      </c>
      <c r="L275" s="37">
        <v>63</v>
      </c>
      <c r="M275" s="37">
        <v>36.5</v>
      </c>
      <c r="N275" s="63">
        <v>0.97888695785030844</v>
      </c>
      <c r="O275" s="51">
        <v>0.97319999999999995</v>
      </c>
      <c r="P275">
        <f t="shared" si="20"/>
        <v>2.6800000000000046E-2</v>
      </c>
      <c r="Q275">
        <f t="shared" si="21"/>
        <v>20.944400000000002</v>
      </c>
      <c r="R275" s="45">
        <f t="shared" si="22"/>
        <v>1.2795783121025211E-3</v>
      </c>
      <c r="S275" s="45">
        <f t="shared" si="23"/>
        <v>5.6869578503084446E-3</v>
      </c>
      <c r="T275">
        <f t="shared" si="24"/>
        <v>0.97888695785030844</v>
      </c>
    </row>
    <row r="276" spans="4:20" hidden="1" x14ac:dyDescent="0.25">
      <c r="D276" s="37">
        <v>25.5</v>
      </c>
      <c r="E276" s="37">
        <v>0.86199999999999999</v>
      </c>
      <c r="F276" s="37">
        <v>0.86560000000000004</v>
      </c>
      <c r="G276" s="37">
        <v>25.5</v>
      </c>
      <c r="H276" s="37">
        <v>0.84099999999999997</v>
      </c>
      <c r="I276" s="37">
        <v>0.99550000000000005</v>
      </c>
      <c r="L276" s="37">
        <v>63</v>
      </c>
      <c r="M276" s="37">
        <v>37</v>
      </c>
      <c r="N276" s="63">
        <v>0.97819943668277032</v>
      </c>
      <c r="O276" s="51">
        <v>0.97250000000000003</v>
      </c>
      <c r="P276">
        <f t="shared" si="20"/>
        <v>2.7499999999999969E-2</v>
      </c>
      <c r="Q276">
        <f t="shared" si="21"/>
        <v>21.444400000000002</v>
      </c>
      <c r="R276" s="45">
        <f t="shared" si="22"/>
        <v>1.2823860774840968E-3</v>
      </c>
      <c r="S276" s="45">
        <f t="shared" si="23"/>
        <v>5.6994366827703199E-3</v>
      </c>
      <c r="T276">
        <f t="shared" si="24"/>
        <v>0.97819943668277032</v>
      </c>
    </row>
    <row r="277" spans="4:20" hidden="1" x14ac:dyDescent="0.25">
      <c r="D277" s="37">
        <v>25.5</v>
      </c>
      <c r="E277" s="37">
        <v>0.86299999999999999</v>
      </c>
      <c r="F277" s="37">
        <v>0.86660000000000004</v>
      </c>
      <c r="G277" s="37">
        <v>25.5</v>
      </c>
      <c r="H277" s="37">
        <v>0.84199999999999997</v>
      </c>
      <c r="I277" s="37">
        <v>0.99550000000000005</v>
      </c>
      <c r="L277" s="37">
        <v>63</v>
      </c>
      <c r="M277" s="37">
        <v>37.5</v>
      </c>
      <c r="N277" s="63">
        <v>0.97775058784929181</v>
      </c>
      <c r="O277" s="51">
        <v>0.97209999999999996</v>
      </c>
      <c r="P277">
        <f t="shared" si="20"/>
        <v>2.7900000000000036E-2</v>
      </c>
      <c r="Q277">
        <f t="shared" si="21"/>
        <v>21.944400000000002</v>
      </c>
      <c r="R277" s="45">
        <f t="shared" si="22"/>
        <v>1.2713949800404675E-3</v>
      </c>
      <c r="S277" s="45">
        <f t="shared" si="23"/>
        <v>5.6505878492918542E-3</v>
      </c>
      <c r="T277">
        <f t="shared" si="24"/>
        <v>0.97775058784929181</v>
      </c>
    </row>
    <row r="278" spans="4:20" hidden="1" x14ac:dyDescent="0.25">
      <c r="D278" s="37">
        <v>25.5</v>
      </c>
      <c r="E278" s="37">
        <v>0.86399999999999999</v>
      </c>
      <c r="F278" s="37">
        <v>0.86760000000000004</v>
      </c>
      <c r="G278" s="37">
        <v>25.5</v>
      </c>
      <c r="H278" s="37">
        <v>0.84299999999999997</v>
      </c>
      <c r="I278" s="37">
        <v>0.99550000000000005</v>
      </c>
      <c r="L278" s="37">
        <v>63</v>
      </c>
      <c r="M278" s="37">
        <v>38</v>
      </c>
      <c r="N278" s="63">
        <v>0.97706332091746717</v>
      </c>
      <c r="O278" s="51">
        <v>0.97140000000000004</v>
      </c>
      <c r="P278">
        <f t="shared" si="20"/>
        <v>2.8599999999999959E-2</v>
      </c>
      <c r="Q278">
        <f t="shared" si="21"/>
        <v>22.444400000000002</v>
      </c>
      <c r="R278" s="45">
        <f t="shared" si="22"/>
        <v>1.2742599490296002E-3</v>
      </c>
      <c r="S278" s="45">
        <f t="shared" si="23"/>
        <v>5.6633209174671547E-3</v>
      </c>
      <c r="T278">
        <f t="shared" si="24"/>
        <v>0.97706332091746717</v>
      </c>
    </row>
    <row r="279" spans="4:20" hidden="1" x14ac:dyDescent="0.25">
      <c r="D279" s="37">
        <v>25.5</v>
      </c>
      <c r="E279" s="37">
        <v>0.86499999999999999</v>
      </c>
      <c r="F279" s="37">
        <v>0.86860000000000004</v>
      </c>
      <c r="G279" s="37">
        <v>25.5</v>
      </c>
      <c r="H279" s="37">
        <v>0.84399999999999997</v>
      </c>
      <c r="I279" s="37">
        <v>0.99560000000000004</v>
      </c>
      <c r="L279" s="37">
        <v>63</v>
      </c>
      <c r="M279" s="37">
        <v>38.5</v>
      </c>
      <c r="N279" s="63">
        <v>0.97637549903244369</v>
      </c>
      <c r="O279" s="51">
        <v>0.97070000000000001</v>
      </c>
      <c r="P279">
        <f t="shared" si="20"/>
        <v>2.9299999999999993E-2</v>
      </c>
      <c r="Q279">
        <f t="shared" si="21"/>
        <v>22.944400000000002</v>
      </c>
      <c r="R279" s="45">
        <f t="shared" si="22"/>
        <v>1.277000052300343E-3</v>
      </c>
      <c r="S279" s="45">
        <f t="shared" si="23"/>
        <v>5.6754990324436446E-3</v>
      </c>
      <c r="T279">
        <f t="shared" si="24"/>
        <v>0.97637549903244369</v>
      </c>
    </row>
    <row r="280" spans="4:20" hidden="1" x14ac:dyDescent="0.25">
      <c r="D280" s="37">
        <v>25.5</v>
      </c>
      <c r="E280" s="37">
        <v>0.86599999999999999</v>
      </c>
      <c r="F280" s="37">
        <v>0.86960000000000004</v>
      </c>
      <c r="G280" s="37">
        <v>25.5</v>
      </c>
      <c r="H280" s="37">
        <v>0.84499999999999997</v>
      </c>
      <c r="I280" s="37">
        <v>0.99560000000000004</v>
      </c>
      <c r="L280" s="37">
        <v>63</v>
      </c>
      <c r="M280" s="37">
        <v>39</v>
      </c>
      <c r="N280" s="63">
        <v>0.97568715770077286</v>
      </c>
      <c r="O280" s="51">
        <v>0.97</v>
      </c>
      <c r="P280">
        <f t="shared" si="20"/>
        <v>3.0000000000000027E-2</v>
      </c>
      <c r="Q280">
        <f t="shared" si="21"/>
        <v>23.444400000000002</v>
      </c>
      <c r="R280" s="45">
        <f t="shared" si="22"/>
        <v>1.2796232789066908E-3</v>
      </c>
      <c r="S280" s="45">
        <f t="shared" si="23"/>
        <v>5.6871577007728963E-3</v>
      </c>
      <c r="T280">
        <f t="shared" si="24"/>
        <v>0.97568715770077286</v>
      </c>
    </row>
    <row r="281" spans="4:20" hidden="1" x14ac:dyDescent="0.25">
      <c r="D281" s="37">
        <v>25.5</v>
      </c>
      <c r="E281" s="37">
        <v>0.86699999999999999</v>
      </c>
      <c r="F281" s="37">
        <v>0.87060000000000004</v>
      </c>
      <c r="G281" s="37">
        <v>25.5</v>
      </c>
      <c r="H281" s="37">
        <v>0.84599999999999997</v>
      </c>
      <c r="I281" s="37">
        <v>0.99560000000000004</v>
      </c>
      <c r="L281" s="37">
        <v>63</v>
      </c>
      <c r="M281" s="37">
        <v>39.5</v>
      </c>
      <c r="N281" s="63">
        <v>0.9749983294632566</v>
      </c>
      <c r="O281" s="51">
        <v>0.96930000000000005</v>
      </c>
      <c r="P281">
        <f t="shared" si="20"/>
        <v>3.069999999999995E-2</v>
      </c>
      <c r="Q281">
        <f t="shared" si="21"/>
        <v>23.944400000000002</v>
      </c>
      <c r="R281" s="45">
        <f t="shared" si="22"/>
        <v>1.2821369506022264E-3</v>
      </c>
      <c r="S281" s="45">
        <f t="shared" si="23"/>
        <v>5.6983294632565349E-3</v>
      </c>
      <c r="T281">
        <f t="shared" si="24"/>
        <v>0.9749983294632566</v>
      </c>
    </row>
    <row r="282" spans="4:20" hidden="1" x14ac:dyDescent="0.25">
      <c r="D282" s="37">
        <v>25.5</v>
      </c>
      <c r="E282" s="37">
        <v>0.86799999999999999</v>
      </c>
      <c r="F282" s="37">
        <v>0.87150000000000005</v>
      </c>
      <c r="G282" s="37">
        <v>25.5</v>
      </c>
      <c r="H282" s="37">
        <v>0.84699999999999998</v>
      </c>
      <c r="I282" s="37">
        <v>0.99560000000000004</v>
      </c>
      <c r="L282" s="37">
        <v>63</v>
      </c>
      <c r="M282" s="37">
        <v>40</v>
      </c>
      <c r="N282" s="63">
        <v>0.97455449918999848</v>
      </c>
      <c r="O282" s="51">
        <v>0.96889999999999998</v>
      </c>
      <c r="P282">
        <f t="shared" si="20"/>
        <v>3.1100000000000017E-2</v>
      </c>
      <c r="Q282">
        <f t="shared" si="21"/>
        <v>24.444400000000002</v>
      </c>
      <c r="R282" s="45">
        <f t="shared" si="22"/>
        <v>1.2722750405000742E-3</v>
      </c>
      <c r="S282" s="45">
        <f t="shared" si="23"/>
        <v>5.6544991899985294E-3</v>
      </c>
      <c r="T282">
        <f t="shared" si="24"/>
        <v>0.97455449918999848</v>
      </c>
    </row>
    <row r="283" spans="4:20" hidden="1" x14ac:dyDescent="0.25">
      <c r="D283" s="37">
        <v>25.5</v>
      </c>
      <c r="E283" s="37">
        <v>0.86899999999999999</v>
      </c>
      <c r="F283" s="37">
        <v>0.87250000000000005</v>
      </c>
      <c r="G283" s="37">
        <v>25.5</v>
      </c>
      <c r="H283" s="37">
        <v>0.84799999999999998</v>
      </c>
      <c r="I283" s="37">
        <v>0.99560000000000004</v>
      </c>
      <c r="L283" s="37">
        <v>64</v>
      </c>
      <c r="M283" s="37">
        <v>25</v>
      </c>
      <c r="N283" s="63">
        <v>0.99364702892719492</v>
      </c>
      <c r="O283" s="51">
        <v>0.98799999999999999</v>
      </c>
      <c r="P283">
        <f t="shared" si="20"/>
        <v>1.2000000000000011E-2</v>
      </c>
      <c r="Q283">
        <f t="shared" si="21"/>
        <v>9.4443999999999999</v>
      </c>
      <c r="R283" s="45">
        <f t="shared" si="22"/>
        <v>1.2705942145610108E-3</v>
      </c>
      <c r="S283" s="45">
        <f t="shared" si="23"/>
        <v>5.6470289271949563E-3</v>
      </c>
      <c r="T283">
        <f t="shared" si="24"/>
        <v>0.99364702892719492</v>
      </c>
    </row>
    <row r="284" spans="4:20" hidden="1" x14ac:dyDescent="0.25">
      <c r="D284" s="37">
        <v>25.5</v>
      </c>
      <c r="E284" s="37">
        <v>0.87</v>
      </c>
      <c r="F284" s="37">
        <v>0.87350000000000005</v>
      </c>
      <c r="G284" s="37">
        <v>25.5</v>
      </c>
      <c r="H284" s="37">
        <v>0.84899999999999998</v>
      </c>
      <c r="I284" s="37">
        <v>0.99560000000000004</v>
      </c>
      <c r="L284" s="37">
        <v>64</v>
      </c>
      <c r="M284" s="37">
        <v>25.5</v>
      </c>
      <c r="N284" s="63">
        <v>0.99297594626121233</v>
      </c>
      <c r="O284" s="51">
        <v>0.98729999999999996</v>
      </c>
      <c r="P284">
        <f t="shared" si="20"/>
        <v>1.2700000000000045E-2</v>
      </c>
      <c r="Q284">
        <f t="shared" si="21"/>
        <v>9.9443999999999999</v>
      </c>
      <c r="R284" s="45">
        <f t="shared" si="22"/>
        <v>1.277100679779579E-3</v>
      </c>
      <c r="S284" s="45">
        <f t="shared" si="23"/>
        <v>5.6759462612123602E-3</v>
      </c>
      <c r="T284">
        <f t="shared" si="24"/>
        <v>0.99297594626121233</v>
      </c>
    </row>
    <row r="285" spans="4:20" hidden="1" x14ac:dyDescent="0.25">
      <c r="D285" s="37">
        <v>25.5</v>
      </c>
      <c r="E285" s="37">
        <v>0.871</v>
      </c>
      <c r="F285" s="37">
        <v>0.87450000000000006</v>
      </c>
      <c r="G285" s="37">
        <v>25.5</v>
      </c>
      <c r="H285" s="37">
        <v>0.85</v>
      </c>
      <c r="I285" s="37">
        <v>0.99560000000000004</v>
      </c>
      <c r="L285" s="37">
        <v>64</v>
      </c>
      <c r="M285" s="37">
        <v>26</v>
      </c>
      <c r="N285" s="63">
        <v>0.99224464784956534</v>
      </c>
      <c r="O285" s="51">
        <v>0.98650000000000004</v>
      </c>
      <c r="P285">
        <f t="shared" si="20"/>
        <v>1.3499999999999956E-2</v>
      </c>
      <c r="Q285">
        <f t="shared" si="21"/>
        <v>10.4444</v>
      </c>
      <c r="R285" s="45">
        <f t="shared" si="22"/>
        <v>1.2925586917391096E-3</v>
      </c>
      <c r="S285" s="45">
        <f t="shared" si="23"/>
        <v>5.7446478495652986E-3</v>
      </c>
      <c r="T285">
        <f t="shared" si="24"/>
        <v>0.99224464784956534</v>
      </c>
    </row>
    <row r="286" spans="4:20" hidden="1" x14ac:dyDescent="0.25">
      <c r="D286" s="37">
        <v>25.5</v>
      </c>
      <c r="E286" s="37">
        <v>0.872</v>
      </c>
      <c r="F286" s="37">
        <v>0.87549999999999994</v>
      </c>
      <c r="G286" s="37">
        <v>25.5</v>
      </c>
      <c r="H286" s="37">
        <v>0.85099999999999998</v>
      </c>
      <c r="I286" s="37">
        <v>0.99560000000000004</v>
      </c>
      <c r="L286" s="37">
        <v>64</v>
      </c>
      <c r="M286" s="37">
        <v>26.5</v>
      </c>
      <c r="N286" s="63">
        <v>0.99156646321406383</v>
      </c>
      <c r="O286" s="51">
        <v>0.98580000000000001</v>
      </c>
      <c r="P286">
        <f t="shared" si="20"/>
        <v>1.419999999999999E-2</v>
      </c>
      <c r="Q286">
        <f t="shared" si="21"/>
        <v>10.9444</v>
      </c>
      <c r="R286" s="45">
        <f t="shared" si="22"/>
        <v>1.2974671978363355E-3</v>
      </c>
      <c r="S286" s="45">
        <f t="shared" si="23"/>
        <v>5.7664632140638095E-3</v>
      </c>
      <c r="T286">
        <f t="shared" si="24"/>
        <v>0.99156646321406383</v>
      </c>
    </row>
    <row r="287" spans="4:20" hidden="1" x14ac:dyDescent="0.25">
      <c r="D287" s="37">
        <v>25.5</v>
      </c>
      <c r="E287" s="37">
        <v>0.873</v>
      </c>
      <c r="F287" s="37">
        <v>0.87649999999999995</v>
      </c>
      <c r="G287" s="37">
        <v>25.5</v>
      </c>
      <c r="H287" s="37">
        <v>0.85199999999999998</v>
      </c>
      <c r="I287" s="37">
        <v>0.99560000000000004</v>
      </c>
      <c r="L287" s="37">
        <v>64</v>
      </c>
      <c r="M287" s="37">
        <v>27</v>
      </c>
      <c r="N287" s="63">
        <v>0.99088637237426158</v>
      </c>
      <c r="O287" s="51">
        <v>0.98509999999999998</v>
      </c>
      <c r="P287">
        <f t="shared" si="20"/>
        <v>1.4900000000000024E-2</v>
      </c>
      <c r="Q287">
        <f t="shared" si="21"/>
        <v>11.4444</v>
      </c>
      <c r="R287" s="45">
        <f t="shared" si="22"/>
        <v>1.3019468036769095E-3</v>
      </c>
      <c r="S287" s="45">
        <f t="shared" si="23"/>
        <v>5.786372374261657E-3</v>
      </c>
      <c r="T287">
        <f t="shared" si="24"/>
        <v>0.99088637237426158</v>
      </c>
    </row>
    <row r="288" spans="4:20" hidden="1" x14ac:dyDescent="0.25">
      <c r="D288" s="37">
        <v>25.5</v>
      </c>
      <c r="E288" s="37">
        <v>0.874</v>
      </c>
      <c r="F288" s="37">
        <v>0.87749999999999995</v>
      </c>
      <c r="G288" s="37">
        <v>25.5</v>
      </c>
      <c r="H288" s="37">
        <v>0.85299999999999998</v>
      </c>
      <c r="I288" s="37">
        <v>0.99560000000000004</v>
      </c>
      <c r="L288" s="37">
        <v>64</v>
      </c>
      <c r="M288" s="37">
        <v>27.5</v>
      </c>
      <c r="N288" s="63">
        <v>0.99045577844010579</v>
      </c>
      <c r="O288" s="51">
        <v>0.98480000000000001</v>
      </c>
      <c r="P288">
        <f t="shared" si="20"/>
        <v>1.5199999999999991E-2</v>
      </c>
      <c r="Q288">
        <f t="shared" si="21"/>
        <v>11.9444</v>
      </c>
      <c r="R288" s="45">
        <f t="shared" si="22"/>
        <v>1.2725628746525562E-3</v>
      </c>
      <c r="S288" s="45">
        <f t="shared" si="23"/>
        <v>5.6557784401058209E-3</v>
      </c>
      <c r="T288">
        <f t="shared" si="24"/>
        <v>0.99045577844010579</v>
      </c>
    </row>
    <row r="289" spans="4:20" hidden="1" x14ac:dyDescent="0.25">
      <c r="D289" s="37">
        <v>25.5</v>
      </c>
      <c r="E289" s="37">
        <v>0.875</v>
      </c>
      <c r="F289" s="37">
        <v>0.87849999999999995</v>
      </c>
      <c r="G289" s="37">
        <v>25.5</v>
      </c>
      <c r="H289" s="37">
        <v>0.85399999999999998</v>
      </c>
      <c r="I289" s="37">
        <v>0.99560000000000004</v>
      </c>
      <c r="L289" s="37">
        <v>64</v>
      </c>
      <c r="M289" s="37">
        <v>28</v>
      </c>
      <c r="N289" s="63">
        <v>0.989778534923339</v>
      </c>
      <c r="O289" s="51">
        <v>0.98409999999999997</v>
      </c>
      <c r="P289">
        <f t="shared" si="20"/>
        <v>1.5900000000000025E-2</v>
      </c>
      <c r="Q289">
        <f t="shared" si="21"/>
        <v>12.4444</v>
      </c>
      <c r="R289" s="45">
        <f t="shared" si="22"/>
        <v>1.2776831345826256E-3</v>
      </c>
      <c r="S289" s="45">
        <f t="shared" si="23"/>
        <v>5.6785349233390214E-3</v>
      </c>
      <c r="T289">
        <f t="shared" si="24"/>
        <v>0.989778534923339</v>
      </c>
    </row>
    <row r="290" spans="4:20" hidden="1" x14ac:dyDescent="0.25">
      <c r="D290" s="37">
        <v>25.5</v>
      </c>
      <c r="E290" s="37">
        <v>0.876</v>
      </c>
      <c r="F290" s="37">
        <v>0.87949999999999995</v>
      </c>
      <c r="G290" s="37">
        <v>25.5</v>
      </c>
      <c r="H290" s="37">
        <v>0.85499999999999998</v>
      </c>
      <c r="I290" s="37">
        <v>0.99560000000000004</v>
      </c>
      <c r="L290" s="37">
        <v>64</v>
      </c>
      <c r="M290" s="37">
        <v>28.5</v>
      </c>
      <c r="N290" s="63">
        <v>0.98903386792744352</v>
      </c>
      <c r="O290" s="51">
        <v>0.98329999999999995</v>
      </c>
      <c r="P290">
        <f t="shared" si="20"/>
        <v>1.6700000000000048E-2</v>
      </c>
      <c r="Q290">
        <f t="shared" si="21"/>
        <v>12.9444</v>
      </c>
      <c r="R290" s="45">
        <f t="shared" si="22"/>
        <v>1.2901331850066475E-3</v>
      </c>
      <c r="S290" s="45">
        <f t="shared" si="23"/>
        <v>5.733867927443544E-3</v>
      </c>
      <c r="T290">
        <f t="shared" si="24"/>
        <v>0.98903386792744352</v>
      </c>
    </row>
    <row r="291" spans="4:20" hidden="1" x14ac:dyDescent="0.25">
      <c r="D291" s="37">
        <v>25.5</v>
      </c>
      <c r="E291" s="37">
        <v>0.877</v>
      </c>
      <c r="F291" s="37">
        <v>0.88049999999999995</v>
      </c>
      <c r="G291" s="37">
        <v>25.5</v>
      </c>
      <c r="H291" s="37">
        <v>0.85599999999999998</v>
      </c>
      <c r="I291" s="37">
        <v>0.99570000000000003</v>
      </c>
      <c r="L291" s="37">
        <v>64</v>
      </c>
      <c r="M291" s="37">
        <v>29</v>
      </c>
      <c r="N291" s="63">
        <v>0.98835202761000862</v>
      </c>
      <c r="O291" s="51">
        <v>0.98260000000000003</v>
      </c>
      <c r="P291">
        <f t="shared" si="20"/>
        <v>1.7399999999999971E-2</v>
      </c>
      <c r="Q291">
        <f t="shared" si="21"/>
        <v>13.4444</v>
      </c>
      <c r="R291" s="45">
        <f t="shared" si="22"/>
        <v>1.2942191544434837E-3</v>
      </c>
      <c r="S291" s="45">
        <f t="shared" si="23"/>
        <v>5.752027610008619E-3</v>
      </c>
      <c r="T291">
        <f t="shared" si="24"/>
        <v>0.98835202761000862</v>
      </c>
    </row>
    <row r="292" spans="4:20" hidden="1" x14ac:dyDescent="0.25">
      <c r="D292" s="37">
        <v>25.5</v>
      </c>
      <c r="E292" s="37">
        <v>0.878</v>
      </c>
      <c r="F292" s="37">
        <v>0.88149999999999995</v>
      </c>
      <c r="G292" s="37">
        <v>25.5</v>
      </c>
      <c r="H292" s="37">
        <v>0.85699999999999998</v>
      </c>
      <c r="I292" s="37">
        <v>0.99570000000000003</v>
      </c>
      <c r="L292" s="37">
        <v>64</v>
      </c>
      <c r="M292" s="37">
        <v>29.5</v>
      </c>
      <c r="N292" s="63">
        <v>0.98746450187889045</v>
      </c>
      <c r="O292" s="51">
        <v>0.98160000000000003</v>
      </c>
      <c r="P292">
        <f t="shared" si="20"/>
        <v>1.8399999999999972E-2</v>
      </c>
      <c r="Q292">
        <f t="shared" si="21"/>
        <v>13.9444</v>
      </c>
      <c r="R292" s="45">
        <f t="shared" si="22"/>
        <v>1.3195261180115295E-3</v>
      </c>
      <c r="S292" s="45">
        <f t="shared" si="23"/>
        <v>5.8645018788904416E-3</v>
      </c>
      <c r="T292">
        <f t="shared" si="24"/>
        <v>0.98746450187889045</v>
      </c>
    </row>
    <row r="293" spans="4:20" hidden="1" x14ac:dyDescent="0.25">
      <c r="D293" s="37">
        <v>25.5</v>
      </c>
      <c r="E293" s="37">
        <v>0.879</v>
      </c>
      <c r="F293" s="37">
        <v>0.88249999999999995</v>
      </c>
      <c r="G293" s="37">
        <v>25.5</v>
      </c>
      <c r="H293" s="37">
        <v>0.85799999999999998</v>
      </c>
      <c r="I293" s="37">
        <v>0.99570000000000003</v>
      </c>
      <c r="L293" s="37">
        <v>64</v>
      </c>
      <c r="M293" s="37">
        <v>30</v>
      </c>
      <c r="N293" s="63">
        <v>0.98726149926615159</v>
      </c>
      <c r="O293" s="51">
        <v>0.98160000000000003</v>
      </c>
      <c r="P293">
        <f t="shared" si="20"/>
        <v>1.8399999999999972E-2</v>
      </c>
      <c r="Q293">
        <f t="shared" si="21"/>
        <v>14.4444</v>
      </c>
      <c r="R293" s="45">
        <f t="shared" si="22"/>
        <v>1.2738500733848392E-3</v>
      </c>
      <c r="S293" s="45">
        <f t="shared" si="23"/>
        <v>5.6614992661515795E-3</v>
      </c>
      <c r="T293">
        <f t="shared" si="24"/>
        <v>0.98726149926615159</v>
      </c>
    </row>
    <row r="294" spans="4:20" hidden="1" x14ac:dyDescent="0.25">
      <c r="D294" s="37">
        <v>25.5</v>
      </c>
      <c r="E294" s="37">
        <v>0.88</v>
      </c>
      <c r="F294" s="37">
        <v>0.88349999999999995</v>
      </c>
      <c r="G294" s="37">
        <v>25.5</v>
      </c>
      <c r="H294" s="37">
        <v>0.85899999999999999</v>
      </c>
      <c r="I294" s="37">
        <v>0.99570000000000003</v>
      </c>
      <c r="L294" s="37">
        <v>64</v>
      </c>
      <c r="M294" s="37">
        <v>30.5</v>
      </c>
      <c r="N294" s="63">
        <v>0.98658025748775457</v>
      </c>
      <c r="O294" s="51">
        <v>0.98089999999999999</v>
      </c>
      <c r="P294">
        <f t="shared" si="20"/>
        <v>1.9100000000000006E-2</v>
      </c>
      <c r="Q294">
        <f t="shared" si="21"/>
        <v>14.9444</v>
      </c>
      <c r="R294" s="45">
        <f t="shared" si="22"/>
        <v>1.2780707154519423E-3</v>
      </c>
      <c r="S294" s="45">
        <f t="shared" si="23"/>
        <v>5.6802574877546121E-3</v>
      </c>
      <c r="T294">
        <f t="shared" si="24"/>
        <v>0.98658025748775457</v>
      </c>
    </row>
    <row r="295" spans="4:20" hidden="1" x14ac:dyDescent="0.25">
      <c r="D295" s="37">
        <v>25.5</v>
      </c>
      <c r="E295" s="37">
        <v>0.88100000000000001</v>
      </c>
      <c r="F295" s="37">
        <v>0.88449999999999995</v>
      </c>
      <c r="G295" s="37">
        <v>25.5</v>
      </c>
      <c r="H295" s="37">
        <v>0.86</v>
      </c>
      <c r="I295" s="37">
        <v>0.99570000000000003</v>
      </c>
      <c r="L295" s="37">
        <v>64</v>
      </c>
      <c r="M295" s="37">
        <v>31</v>
      </c>
      <c r="N295" s="63">
        <v>0.98582657791820982</v>
      </c>
      <c r="O295" s="51">
        <v>0.98009999999999997</v>
      </c>
      <c r="P295">
        <f t="shared" si="20"/>
        <v>1.9900000000000029E-2</v>
      </c>
      <c r="Q295">
        <f t="shared" si="21"/>
        <v>15.4444</v>
      </c>
      <c r="R295" s="45">
        <f t="shared" si="22"/>
        <v>1.2884929165263804E-3</v>
      </c>
      <c r="S295" s="45">
        <f t="shared" si="23"/>
        <v>5.726577918209845E-3</v>
      </c>
      <c r="T295">
        <f t="shared" si="24"/>
        <v>0.98582657791820982</v>
      </c>
    </row>
    <row r="296" spans="4:20" hidden="1" x14ac:dyDescent="0.25">
      <c r="D296" s="37">
        <v>25.5</v>
      </c>
      <c r="E296" s="37">
        <v>0.88200000000000001</v>
      </c>
      <c r="F296" s="37">
        <v>0.88549999999999995</v>
      </c>
      <c r="G296" s="37">
        <v>25.5</v>
      </c>
      <c r="H296" s="37">
        <v>0.86099999999999999</v>
      </c>
      <c r="I296" s="37">
        <v>0.99570000000000003</v>
      </c>
      <c r="L296" s="37">
        <v>64</v>
      </c>
      <c r="M296" s="37">
        <v>31.5</v>
      </c>
      <c r="N296" s="63">
        <v>0.98514211886304914</v>
      </c>
      <c r="O296" s="51">
        <v>0.97940000000000005</v>
      </c>
      <c r="P296">
        <f t="shared" si="20"/>
        <v>2.0599999999999952E-2</v>
      </c>
      <c r="Q296">
        <f t="shared" si="21"/>
        <v>15.9444</v>
      </c>
      <c r="R296" s="45">
        <f t="shared" si="22"/>
        <v>1.2919896640826844E-3</v>
      </c>
      <c r="S296" s="45">
        <f t="shared" si="23"/>
        <v>5.7421188630490819E-3</v>
      </c>
      <c r="T296">
        <f t="shared" si="24"/>
        <v>0.98514211886304914</v>
      </c>
    </row>
    <row r="297" spans="4:20" hidden="1" x14ac:dyDescent="0.25">
      <c r="D297" s="37">
        <v>25.5</v>
      </c>
      <c r="E297" s="37">
        <v>0.88300000000000001</v>
      </c>
      <c r="F297" s="37">
        <v>0.88649999999999995</v>
      </c>
      <c r="G297" s="37">
        <v>25.5</v>
      </c>
      <c r="H297" s="37">
        <v>0.86199999999999999</v>
      </c>
      <c r="I297" s="37">
        <v>0.99570000000000003</v>
      </c>
      <c r="L297" s="37">
        <v>64</v>
      </c>
      <c r="M297" s="37">
        <v>32</v>
      </c>
      <c r="N297" s="63">
        <v>0.98445671474787766</v>
      </c>
      <c r="O297" s="51">
        <v>0.97870000000000001</v>
      </c>
      <c r="P297">
        <f t="shared" si="20"/>
        <v>2.1299999999999986E-2</v>
      </c>
      <c r="Q297">
        <f t="shared" si="21"/>
        <v>16.444400000000002</v>
      </c>
      <c r="R297" s="45">
        <f t="shared" si="22"/>
        <v>1.295273771010191E-3</v>
      </c>
      <c r="S297" s="45">
        <f t="shared" si="23"/>
        <v>5.7567147478776925E-3</v>
      </c>
      <c r="T297">
        <f t="shared" si="24"/>
        <v>0.98445671474787766</v>
      </c>
    </row>
    <row r="298" spans="4:20" hidden="1" x14ac:dyDescent="0.25">
      <c r="D298" s="37">
        <v>25.5</v>
      </c>
      <c r="E298" s="37">
        <v>0.88400000000000001</v>
      </c>
      <c r="F298" s="37">
        <v>0.88749999999999996</v>
      </c>
      <c r="G298" s="37">
        <v>25.5</v>
      </c>
      <c r="H298" s="37">
        <v>0.86299999999999999</v>
      </c>
      <c r="I298" s="37">
        <v>0.99570000000000003</v>
      </c>
      <c r="L298" s="37">
        <v>64</v>
      </c>
      <c r="M298" s="37">
        <v>32.5</v>
      </c>
      <c r="N298" s="63">
        <v>0.98406553197516589</v>
      </c>
      <c r="O298" s="51">
        <v>0.97840000000000005</v>
      </c>
      <c r="P298">
        <f t="shared" si="20"/>
        <v>2.1599999999999953E-2</v>
      </c>
      <c r="Q298">
        <f t="shared" si="21"/>
        <v>16.944400000000002</v>
      </c>
      <c r="R298" s="45">
        <f t="shared" si="22"/>
        <v>1.2747574419867303E-3</v>
      </c>
      <c r="S298" s="45">
        <f t="shared" si="23"/>
        <v>5.6655319751658237E-3</v>
      </c>
      <c r="T298">
        <f t="shared" si="24"/>
        <v>0.98406553197516589</v>
      </c>
    </row>
    <row r="299" spans="4:20" hidden="1" x14ac:dyDescent="0.25">
      <c r="D299" s="37">
        <v>25.5</v>
      </c>
      <c r="E299" s="37">
        <v>0.88500000000000001</v>
      </c>
      <c r="F299" s="37">
        <v>0.88849999999999996</v>
      </c>
      <c r="G299" s="37">
        <v>25.5</v>
      </c>
      <c r="H299" s="37">
        <v>0.86399999999999999</v>
      </c>
      <c r="I299" s="37">
        <v>0.99570000000000003</v>
      </c>
      <c r="L299" s="37">
        <v>64</v>
      </c>
      <c r="M299" s="37">
        <v>33</v>
      </c>
      <c r="N299" s="63">
        <v>0.98330696383939831</v>
      </c>
      <c r="O299" s="51">
        <v>0.97760000000000002</v>
      </c>
      <c r="P299">
        <f t="shared" si="20"/>
        <v>2.2399999999999975E-2</v>
      </c>
      <c r="Q299">
        <f t="shared" si="21"/>
        <v>17.444400000000002</v>
      </c>
      <c r="R299" s="45">
        <f t="shared" si="22"/>
        <v>1.2840797046616663E-3</v>
      </c>
      <c r="S299" s="45">
        <f t="shared" si="23"/>
        <v>5.7069638393983093E-3</v>
      </c>
      <c r="T299">
        <f t="shared" si="24"/>
        <v>0.98330696383939831</v>
      </c>
    </row>
    <row r="300" spans="4:20" x14ac:dyDescent="0.25">
      <c r="D300" s="37">
        <v>25.5</v>
      </c>
      <c r="E300" s="37">
        <v>0.88600000000000001</v>
      </c>
      <c r="F300" s="37">
        <v>0.88949999999999996</v>
      </c>
      <c r="G300" s="37">
        <v>25.5</v>
      </c>
      <c r="H300" s="37">
        <v>0.86499999999999999</v>
      </c>
      <c r="I300" s="37">
        <v>0.99570000000000003</v>
      </c>
      <c r="L300" s="37">
        <v>64</v>
      </c>
      <c r="M300" s="37">
        <v>33.5</v>
      </c>
      <c r="N300" s="63">
        <v>0.98262131918592988</v>
      </c>
      <c r="O300" s="51">
        <v>0.97689999999999999</v>
      </c>
      <c r="P300">
        <f t="shared" si="20"/>
        <v>2.3100000000000009E-2</v>
      </c>
      <c r="Q300">
        <f t="shared" si="21"/>
        <v>17.944400000000002</v>
      </c>
      <c r="R300" s="45">
        <f t="shared" si="22"/>
        <v>1.2873096899311211E-3</v>
      </c>
      <c r="S300" s="45">
        <f t="shared" si="23"/>
        <v>5.7213191859298747E-3</v>
      </c>
      <c r="T300">
        <f t="shared" si="24"/>
        <v>0.98262131918592988</v>
      </c>
    </row>
    <row r="301" spans="4:20" hidden="1" x14ac:dyDescent="0.25">
      <c r="D301" s="37">
        <v>25.5</v>
      </c>
      <c r="E301" s="37">
        <v>0.88700000000000001</v>
      </c>
      <c r="F301" s="37">
        <v>0.89049999999999996</v>
      </c>
      <c r="G301" s="37">
        <v>25.5</v>
      </c>
      <c r="H301" s="37">
        <v>0.86599999999999999</v>
      </c>
      <c r="I301" s="37">
        <v>0.99570000000000003</v>
      </c>
      <c r="L301" s="37">
        <v>64</v>
      </c>
      <c r="M301" s="37">
        <v>34</v>
      </c>
      <c r="N301" s="63">
        <v>0.98193489622866559</v>
      </c>
      <c r="O301" s="51">
        <v>0.97619999999999996</v>
      </c>
      <c r="P301">
        <f t="shared" si="20"/>
        <v>2.3800000000000043E-2</v>
      </c>
      <c r="Q301">
        <f t="shared" si="21"/>
        <v>18.444400000000002</v>
      </c>
      <c r="R301" s="45">
        <f t="shared" si="22"/>
        <v>1.2903645550953156E-3</v>
      </c>
      <c r="S301" s="45">
        <f t="shared" si="23"/>
        <v>5.7348962286656209E-3</v>
      </c>
      <c r="T301">
        <f t="shared" si="24"/>
        <v>0.98193489622866559</v>
      </c>
    </row>
    <row r="302" spans="4:20" hidden="1" x14ac:dyDescent="0.25">
      <c r="D302" s="37">
        <v>25.5</v>
      </c>
      <c r="E302" s="37">
        <v>0.88800000000000001</v>
      </c>
      <c r="F302" s="37">
        <v>0.89149999999999996</v>
      </c>
      <c r="G302" s="37">
        <v>25.5</v>
      </c>
      <c r="H302" s="37">
        <v>0.86699999999999999</v>
      </c>
      <c r="I302" s="37">
        <v>0.99570000000000003</v>
      </c>
      <c r="L302" s="37">
        <v>64</v>
      </c>
      <c r="M302" s="37">
        <v>34.5</v>
      </c>
      <c r="N302" s="63">
        <v>0.98124775659297736</v>
      </c>
      <c r="O302" s="51">
        <v>0.97550000000000003</v>
      </c>
      <c r="P302">
        <f t="shared" si="20"/>
        <v>2.4499999999999966E-2</v>
      </c>
      <c r="Q302">
        <f t="shared" si="21"/>
        <v>18.944400000000002</v>
      </c>
      <c r="R302" s="45">
        <f t="shared" si="22"/>
        <v>1.2932581660015606E-3</v>
      </c>
      <c r="S302" s="45">
        <f t="shared" si="23"/>
        <v>5.7477565929773362E-3</v>
      </c>
      <c r="T302">
        <f t="shared" si="24"/>
        <v>0.98124775659297736</v>
      </c>
    </row>
    <row r="303" spans="4:20" hidden="1" x14ac:dyDescent="0.25">
      <c r="D303" s="37">
        <v>25.5</v>
      </c>
      <c r="E303" s="37">
        <v>0.88900000000000001</v>
      </c>
      <c r="F303" s="37">
        <v>0.89249999999999996</v>
      </c>
      <c r="G303" s="37">
        <v>25.5</v>
      </c>
      <c r="H303" s="37">
        <v>0.86799999999999999</v>
      </c>
      <c r="I303" s="37">
        <v>0.99580000000000002</v>
      </c>
      <c r="L303" s="37">
        <v>64</v>
      </c>
      <c r="M303" s="37">
        <v>35</v>
      </c>
      <c r="N303" s="63">
        <v>0.98079138466602211</v>
      </c>
      <c r="O303" s="51">
        <v>0.97509999999999997</v>
      </c>
      <c r="P303">
        <f t="shared" si="20"/>
        <v>2.4900000000000033E-2</v>
      </c>
      <c r="Q303">
        <f t="shared" si="21"/>
        <v>19.444400000000002</v>
      </c>
      <c r="R303" s="45">
        <f t="shared" si="22"/>
        <v>1.2805743555985287E-3</v>
      </c>
      <c r="S303" s="45">
        <f t="shared" si="23"/>
        <v>5.691384666022101E-3</v>
      </c>
      <c r="T303">
        <f t="shared" si="24"/>
        <v>0.98079138466602211</v>
      </c>
    </row>
    <row r="304" spans="4:20" hidden="1" x14ac:dyDescent="0.25">
      <c r="D304" s="37">
        <v>25.5</v>
      </c>
      <c r="E304" s="37">
        <v>0.89</v>
      </c>
      <c r="F304" s="37">
        <v>0.89349999999999996</v>
      </c>
      <c r="G304" s="37">
        <v>25.5</v>
      </c>
      <c r="H304" s="37">
        <v>0.86899999999999999</v>
      </c>
      <c r="I304" s="37">
        <v>0.99580000000000002</v>
      </c>
      <c r="L304" s="37">
        <v>64</v>
      </c>
      <c r="M304" s="37">
        <v>35.5</v>
      </c>
      <c r="N304" s="63">
        <v>0.98010469104109432</v>
      </c>
      <c r="O304" s="51">
        <v>0.97440000000000004</v>
      </c>
      <c r="P304">
        <f t="shared" si="20"/>
        <v>2.5599999999999956E-2</v>
      </c>
      <c r="Q304">
        <f t="shared" si="21"/>
        <v>19.944400000000002</v>
      </c>
      <c r="R304" s="45">
        <f t="shared" si="22"/>
        <v>1.2835683199294015E-3</v>
      </c>
      <c r="S304" s="45">
        <f t="shared" si="23"/>
        <v>5.7046910410942318E-3</v>
      </c>
      <c r="T304">
        <f t="shared" si="24"/>
        <v>0.98010469104109432</v>
      </c>
    </row>
    <row r="305" spans="4:20" hidden="1" x14ac:dyDescent="0.25">
      <c r="D305" s="37">
        <v>25.5</v>
      </c>
      <c r="E305" s="37">
        <v>0.89100000000000001</v>
      </c>
      <c r="F305" s="37">
        <v>0.89449999999999996</v>
      </c>
      <c r="G305" s="37">
        <v>25.5</v>
      </c>
      <c r="H305" s="37">
        <v>0.87</v>
      </c>
      <c r="I305" s="37">
        <v>0.99580000000000002</v>
      </c>
      <c r="L305" s="37">
        <v>64</v>
      </c>
      <c r="M305" s="37">
        <v>36</v>
      </c>
      <c r="N305" s="63">
        <v>0.97941734655944901</v>
      </c>
      <c r="O305" s="51">
        <v>0.97370000000000001</v>
      </c>
      <c r="P305">
        <f t="shared" si="20"/>
        <v>2.629999999999999E-2</v>
      </c>
      <c r="Q305">
        <f t="shared" si="21"/>
        <v>20.444400000000002</v>
      </c>
      <c r="R305" s="45">
        <f t="shared" si="22"/>
        <v>1.2864158400344343E-3</v>
      </c>
      <c r="S305" s="45">
        <f t="shared" si="23"/>
        <v>5.7173465594490399E-3</v>
      </c>
      <c r="T305">
        <f t="shared" si="24"/>
        <v>0.97941734655944901</v>
      </c>
    </row>
    <row r="306" spans="4:20" hidden="1" x14ac:dyDescent="0.25">
      <c r="D306" s="37">
        <v>25.5</v>
      </c>
      <c r="E306" s="37">
        <v>0.89200000000000002</v>
      </c>
      <c r="F306" s="37">
        <v>0.89549999999999996</v>
      </c>
      <c r="G306" s="37">
        <v>25.5</v>
      </c>
      <c r="H306" s="37">
        <v>0.871</v>
      </c>
      <c r="I306" s="37">
        <v>0.99580000000000002</v>
      </c>
      <c r="L306" s="37">
        <v>64</v>
      </c>
      <c r="M306" s="37">
        <v>36.5</v>
      </c>
      <c r="N306" s="63">
        <v>0.97872939783426594</v>
      </c>
      <c r="O306" s="51">
        <v>0.97299999999999998</v>
      </c>
      <c r="P306">
        <f t="shared" si="20"/>
        <v>2.7000000000000024E-2</v>
      </c>
      <c r="Q306">
        <f t="shared" si="21"/>
        <v>20.944400000000002</v>
      </c>
      <c r="R306" s="45">
        <f t="shared" si="22"/>
        <v>1.2891274039838821E-3</v>
      </c>
      <c r="S306" s="45">
        <f t="shared" si="23"/>
        <v>5.7293978342659651E-3</v>
      </c>
      <c r="T306">
        <f t="shared" si="24"/>
        <v>0.97872939783426594</v>
      </c>
    </row>
    <row r="307" spans="4:20" hidden="1" x14ac:dyDescent="0.25">
      <c r="D307" s="37">
        <v>25.5</v>
      </c>
      <c r="E307" s="37">
        <v>0.89300000000000002</v>
      </c>
      <c r="F307" s="37">
        <v>0.89649999999999996</v>
      </c>
      <c r="G307" s="37">
        <v>25.5</v>
      </c>
      <c r="H307" s="37">
        <v>0.872</v>
      </c>
      <c r="I307" s="37">
        <v>0.99580000000000002</v>
      </c>
      <c r="L307" s="37">
        <v>64</v>
      </c>
      <c r="M307" s="37">
        <v>37</v>
      </c>
      <c r="N307" s="63">
        <v>0.97804088713137238</v>
      </c>
      <c r="O307" s="51">
        <v>0.97230000000000005</v>
      </c>
      <c r="P307">
        <f t="shared" si="20"/>
        <v>2.7699999999999947E-2</v>
      </c>
      <c r="Q307">
        <f t="shared" si="21"/>
        <v>21.444400000000002</v>
      </c>
      <c r="R307" s="45">
        <f t="shared" si="22"/>
        <v>1.2917125216839803E-3</v>
      </c>
      <c r="S307" s="45">
        <f t="shared" si="23"/>
        <v>5.740887131372282E-3</v>
      </c>
      <c r="T307">
        <f t="shared" si="24"/>
        <v>0.97804088713137238</v>
      </c>
    </row>
    <row r="308" spans="4:20" hidden="1" x14ac:dyDescent="0.25">
      <c r="D308" s="37">
        <v>25.5</v>
      </c>
      <c r="E308" s="37">
        <v>0.89400000000000002</v>
      </c>
      <c r="F308" s="37">
        <v>0.89749999999999996</v>
      </c>
      <c r="G308" s="37">
        <v>25.5</v>
      </c>
      <c r="H308" s="37">
        <v>0.873</v>
      </c>
      <c r="I308" s="37">
        <v>0.99580000000000002</v>
      </c>
      <c r="L308" s="37">
        <v>64</v>
      </c>
      <c r="M308" s="37">
        <v>37.5</v>
      </c>
      <c r="N308" s="63">
        <v>0.9775910938553799</v>
      </c>
      <c r="O308" s="51">
        <v>0.97189999999999999</v>
      </c>
      <c r="P308">
        <f t="shared" si="20"/>
        <v>2.8100000000000014E-2</v>
      </c>
      <c r="Q308">
        <f t="shared" si="21"/>
        <v>21.944400000000002</v>
      </c>
      <c r="R308" s="45">
        <f t="shared" si="22"/>
        <v>1.280508922549717E-3</v>
      </c>
      <c r="S308" s="45">
        <f t="shared" si="23"/>
        <v>5.6910938553799625E-3</v>
      </c>
      <c r="T308">
        <f t="shared" si="24"/>
        <v>0.9775910938553799</v>
      </c>
    </row>
    <row r="309" spans="4:20" hidden="1" x14ac:dyDescent="0.25">
      <c r="D309" s="37">
        <v>25.5</v>
      </c>
      <c r="E309" s="37">
        <v>0.89500000000000002</v>
      </c>
      <c r="F309" s="37">
        <v>0.89849999999999997</v>
      </c>
      <c r="G309" s="37">
        <v>25.5</v>
      </c>
      <c r="H309" s="37">
        <v>0.874</v>
      </c>
      <c r="I309" s="37">
        <v>0.99580000000000002</v>
      </c>
      <c r="L309" s="37">
        <v>64</v>
      </c>
      <c r="M309" s="37">
        <v>38</v>
      </c>
      <c r="N309" s="63">
        <v>0.97690292456024663</v>
      </c>
      <c r="O309" s="51">
        <v>0.97119999999999995</v>
      </c>
      <c r="P309">
        <f t="shared" si="20"/>
        <v>2.8800000000000048E-2</v>
      </c>
      <c r="Q309">
        <f t="shared" si="21"/>
        <v>22.444400000000002</v>
      </c>
      <c r="R309" s="45">
        <f t="shared" si="22"/>
        <v>1.2831708577640767E-3</v>
      </c>
      <c r="S309" s="45">
        <f t="shared" si="23"/>
        <v>5.7029245602466623E-3</v>
      </c>
      <c r="T309">
        <f t="shared" si="24"/>
        <v>0.97690292456024663</v>
      </c>
    </row>
    <row r="310" spans="4:20" hidden="1" x14ac:dyDescent="0.25">
      <c r="D310" s="37">
        <v>25.5</v>
      </c>
      <c r="E310" s="37">
        <v>0.89600000000000002</v>
      </c>
      <c r="F310" s="37">
        <v>0.89949999999999997</v>
      </c>
      <c r="G310" s="37">
        <v>25.5</v>
      </c>
      <c r="H310" s="37">
        <v>0.875</v>
      </c>
      <c r="I310" s="37">
        <v>0.99580000000000002</v>
      </c>
      <c r="L310" s="37">
        <v>64</v>
      </c>
      <c r="M310" s="37">
        <v>38.5</v>
      </c>
      <c r="N310" s="63">
        <v>0.97621423964017362</v>
      </c>
      <c r="O310" s="51">
        <v>0.97050000000000003</v>
      </c>
      <c r="P310">
        <f t="shared" si="20"/>
        <v>2.9499999999999971E-2</v>
      </c>
      <c r="Q310">
        <f t="shared" si="21"/>
        <v>22.944400000000002</v>
      </c>
      <c r="R310" s="45">
        <f t="shared" si="22"/>
        <v>1.285716776206829E-3</v>
      </c>
      <c r="S310" s="45">
        <f t="shared" si="23"/>
        <v>5.7142396401736305E-3</v>
      </c>
      <c r="T310">
        <f t="shared" si="24"/>
        <v>0.97621423964017362</v>
      </c>
    </row>
    <row r="311" spans="4:20" hidden="1" x14ac:dyDescent="0.25">
      <c r="D311" s="37">
        <v>25.5</v>
      </c>
      <c r="E311" s="37">
        <v>0.89700000000000002</v>
      </c>
      <c r="F311" s="37">
        <v>0.90049999999999997</v>
      </c>
      <c r="G311" s="37">
        <v>25.5</v>
      </c>
      <c r="H311" s="37">
        <v>0.876</v>
      </c>
      <c r="I311" s="37">
        <v>0.99580000000000002</v>
      </c>
      <c r="L311" s="37">
        <v>64</v>
      </c>
      <c r="M311" s="37">
        <v>39</v>
      </c>
      <c r="N311" s="63">
        <v>0.9755250720854447</v>
      </c>
      <c r="O311" s="51">
        <v>0.9698</v>
      </c>
      <c r="P311">
        <f t="shared" si="20"/>
        <v>3.0200000000000005E-2</v>
      </c>
      <c r="Q311">
        <f t="shared" si="21"/>
        <v>23.444400000000002</v>
      </c>
      <c r="R311" s="45">
        <f t="shared" si="22"/>
        <v>1.2881541007660679E-3</v>
      </c>
      <c r="S311" s="45">
        <f t="shared" si="23"/>
        <v>5.7250720854447124E-3</v>
      </c>
      <c r="T311">
        <f t="shared" si="24"/>
        <v>0.9755250720854447</v>
      </c>
    </row>
    <row r="312" spans="4:20" hidden="1" x14ac:dyDescent="0.25">
      <c r="D312" s="37">
        <v>25.5</v>
      </c>
      <c r="E312" s="37">
        <v>0.89800000000000002</v>
      </c>
      <c r="F312" s="37">
        <v>0.90149999999999997</v>
      </c>
      <c r="G312" s="37">
        <v>25.5</v>
      </c>
      <c r="H312" s="37">
        <v>0.877</v>
      </c>
      <c r="I312" s="37">
        <v>0.99580000000000002</v>
      </c>
      <c r="L312" s="37">
        <v>64</v>
      </c>
      <c r="M312" s="37">
        <v>39.5</v>
      </c>
      <c r="N312" s="63">
        <v>0.97483545213076961</v>
      </c>
      <c r="O312" s="51">
        <v>0.96909999999999996</v>
      </c>
      <c r="P312">
        <f t="shared" si="20"/>
        <v>3.0900000000000039E-2</v>
      </c>
      <c r="Q312">
        <f t="shared" si="21"/>
        <v>23.944400000000002</v>
      </c>
      <c r="R312" s="45">
        <f t="shared" si="22"/>
        <v>1.2904896343195083E-3</v>
      </c>
      <c r="S312" s="45">
        <f t="shared" si="23"/>
        <v>5.7354521307696228E-3</v>
      </c>
      <c r="T312">
        <f t="shared" si="24"/>
        <v>0.97483545213076961</v>
      </c>
    </row>
    <row r="313" spans="4:20" hidden="1" x14ac:dyDescent="0.25">
      <c r="D313" s="37">
        <v>25.5</v>
      </c>
      <c r="E313" s="37">
        <v>0.89900000000000002</v>
      </c>
      <c r="F313" s="37">
        <v>0.90249999999999997</v>
      </c>
      <c r="G313" s="37">
        <v>25.5</v>
      </c>
      <c r="H313" s="37">
        <v>0.878</v>
      </c>
      <c r="I313" s="37">
        <v>0.99580000000000002</v>
      </c>
      <c r="L313" s="37">
        <v>64</v>
      </c>
      <c r="M313" s="37">
        <v>40</v>
      </c>
      <c r="N313" s="63">
        <v>0.974390862528841</v>
      </c>
      <c r="O313" s="51">
        <v>0.96870000000000001</v>
      </c>
      <c r="P313">
        <f t="shared" si="20"/>
        <v>3.1299999999999994E-2</v>
      </c>
      <c r="Q313">
        <f t="shared" si="21"/>
        <v>24.444400000000002</v>
      </c>
      <c r="R313" s="45">
        <f t="shared" si="22"/>
        <v>1.2804568735579516E-3</v>
      </c>
      <c r="S313" s="45">
        <f t="shared" si="23"/>
        <v>5.6908625288409603E-3</v>
      </c>
      <c r="T313">
        <f t="shared" si="24"/>
        <v>0.974390862528841</v>
      </c>
    </row>
    <row r="314" spans="4:20" hidden="1" x14ac:dyDescent="0.25">
      <c r="D314" s="37">
        <v>25.5</v>
      </c>
      <c r="E314" s="37">
        <v>0.9</v>
      </c>
      <c r="F314" s="37">
        <v>0.90349999999999997</v>
      </c>
      <c r="G314" s="37">
        <v>25.5</v>
      </c>
      <c r="H314" s="37">
        <v>0.879</v>
      </c>
      <c r="I314" s="37">
        <v>0.99580000000000002</v>
      </c>
      <c r="L314" s="37">
        <v>65</v>
      </c>
      <c r="M314" s="37">
        <v>25</v>
      </c>
      <c r="N314" s="63">
        <v>0.99359408750158829</v>
      </c>
      <c r="O314" s="51">
        <v>0.9879</v>
      </c>
      <c r="P314">
        <f t="shared" si="20"/>
        <v>1.21E-2</v>
      </c>
      <c r="Q314">
        <f t="shared" si="21"/>
        <v>9.4443999999999999</v>
      </c>
      <c r="R314" s="45">
        <f t="shared" si="22"/>
        <v>1.2811824996823513E-3</v>
      </c>
      <c r="S314" s="45">
        <f t="shared" si="23"/>
        <v>5.6940875015882419E-3</v>
      </c>
      <c r="T314">
        <f t="shared" si="24"/>
        <v>0.99359408750158829</v>
      </c>
    </row>
    <row r="315" spans="4:20" hidden="1" x14ac:dyDescent="0.25">
      <c r="D315" s="37">
        <v>25.5</v>
      </c>
      <c r="E315" s="37">
        <v>0.90100000000000002</v>
      </c>
      <c r="F315" s="37">
        <v>0.90449999999999997</v>
      </c>
      <c r="G315" s="37">
        <v>25.5</v>
      </c>
      <c r="H315" s="37">
        <v>0.88</v>
      </c>
      <c r="I315" s="37">
        <v>0.99580000000000002</v>
      </c>
      <c r="L315" s="37">
        <v>65</v>
      </c>
      <c r="M315" s="37">
        <v>25.5</v>
      </c>
      <c r="N315" s="63">
        <v>0.99292063875145808</v>
      </c>
      <c r="O315" s="51">
        <v>0.98719999999999997</v>
      </c>
      <c r="P315">
        <f t="shared" si="20"/>
        <v>1.2800000000000034E-2</v>
      </c>
      <c r="Q315">
        <f t="shared" si="21"/>
        <v>9.9443999999999999</v>
      </c>
      <c r="R315" s="45">
        <f t="shared" si="22"/>
        <v>1.2871565906439838E-3</v>
      </c>
      <c r="S315" s="45">
        <f t="shared" si="23"/>
        <v>5.7206387514581215E-3</v>
      </c>
      <c r="T315">
        <f t="shared" si="24"/>
        <v>0.99292063875145808</v>
      </c>
    </row>
    <row r="316" spans="4:20" hidden="1" x14ac:dyDescent="0.25">
      <c r="D316" s="38">
        <v>25.5</v>
      </c>
      <c r="E316" s="38">
        <v>0.90200000000000002</v>
      </c>
      <c r="F316" s="38">
        <v>0.90549999999999997</v>
      </c>
      <c r="G316" s="38">
        <v>25.5</v>
      </c>
      <c r="H316" s="38">
        <v>0.88100000000000001</v>
      </c>
      <c r="I316" s="38">
        <v>0.99580000000000002</v>
      </c>
      <c r="L316" s="37">
        <v>65</v>
      </c>
      <c r="M316" s="37">
        <v>26</v>
      </c>
      <c r="N316" s="63">
        <v>0.99218720079659917</v>
      </c>
      <c r="O316" s="51">
        <v>0.98640000000000005</v>
      </c>
      <c r="P316">
        <f t="shared" si="20"/>
        <v>1.3599999999999945E-2</v>
      </c>
      <c r="Q316">
        <f t="shared" si="21"/>
        <v>10.4444</v>
      </c>
      <c r="R316" s="45">
        <f t="shared" si="22"/>
        <v>1.3021332005668058E-3</v>
      </c>
      <c r="S316" s="45">
        <f t="shared" si="23"/>
        <v>5.7872007965991115E-3</v>
      </c>
      <c r="T316">
        <f t="shared" si="24"/>
        <v>0.99218720079659917</v>
      </c>
    </row>
    <row r="317" spans="4:20" hidden="1" x14ac:dyDescent="0.25">
      <c r="D317" s="37">
        <v>25.5</v>
      </c>
      <c r="E317" s="37">
        <v>0.90300000000000002</v>
      </c>
      <c r="F317" s="37">
        <v>0.90649999999999997</v>
      </c>
      <c r="G317" s="37">
        <v>25.5</v>
      </c>
      <c r="H317" s="37">
        <v>0.88200000000000001</v>
      </c>
      <c r="I317" s="37">
        <v>0.99590000000000001</v>
      </c>
      <c r="L317" s="37">
        <v>65</v>
      </c>
      <c r="M317" s="37">
        <v>26.5</v>
      </c>
      <c r="N317" s="63">
        <v>0.99150707210993749</v>
      </c>
      <c r="O317" s="51">
        <v>0.98570000000000002</v>
      </c>
      <c r="P317">
        <f t="shared" si="20"/>
        <v>1.4299999999999979E-2</v>
      </c>
      <c r="Q317">
        <f t="shared" si="21"/>
        <v>10.9444</v>
      </c>
      <c r="R317" s="45">
        <f t="shared" si="22"/>
        <v>1.306604290778844E-3</v>
      </c>
      <c r="S317" s="45">
        <f t="shared" si="23"/>
        <v>5.8070721099374939E-3</v>
      </c>
      <c r="T317">
        <f t="shared" si="24"/>
        <v>0.99150707210993749</v>
      </c>
    </row>
    <row r="318" spans="4:20" hidden="1" x14ac:dyDescent="0.25">
      <c r="D318" s="37">
        <v>25.5</v>
      </c>
      <c r="E318" s="37">
        <v>0.90400000000000003</v>
      </c>
      <c r="F318" s="37">
        <v>0.90749999999999997</v>
      </c>
      <c r="G318" s="37">
        <v>25.5</v>
      </c>
      <c r="H318" s="37">
        <v>0.88300000000000001</v>
      </c>
      <c r="I318" s="37">
        <v>0.99590000000000001</v>
      </c>
      <c r="L318" s="37">
        <v>65</v>
      </c>
      <c r="M318" s="37">
        <v>27</v>
      </c>
      <c r="N318" s="63">
        <v>0.99082520708818289</v>
      </c>
      <c r="O318" s="51">
        <v>0.98499999999999999</v>
      </c>
      <c r="P318">
        <f t="shared" si="20"/>
        <v>1.5000000000000013E-2</v>
      </c>
      <c r="Q318">
        <f t="shared" si="21"/>
        <v>11.4444</v>
      </c>
      <c r="R318" s="45">
        <f t="shared" si="22"/>
        <v>1.310684701688163E-3</v>
      </c>
      <c r="S318" s="45">
        <f t="shared" si="23"/>
        <v>5.8252070881828714E-3</v>
      </c>
      <c r="T318">
        <f t="shared" si="24"/>
        <v>0.99082520708818289</v>
      </c>
    </row>
    <row r="319" spans="4:20" hidden="1" x14ac:dyDescent="0.25">
      <c r="D319" s="37">
        <v>25.5</v>
      </c>
      <c r="E319" s="37">
        <v>0.90500000000000003</v>
      </c>
      <c r="F319" s="37">
        <v>0.90849999999999997</v>
      </c>
      <c r="G319" s="37">
        <v>25.5</v>
      </c>
      <c r="H319" s="37">
        <v>0.88400000000000001</v>
      </c>
      <c r="I319" s="37">
        <v>0.99590000000000001</v>
      </c>
      <c r="L319" s="37">
        <v>65</v>
      </c>
      <c r="M319" s="37">
        <v>27.5</v>
      </c>
      <c r="N319" s="63">
        <v>0.99033019657747567</v>
      </c>
      <c r="O319" s="51">
        <v>0.98460000000000003</v>
      </c>
      <c r="P319">
        <f t="shared" si="20"/>
        <v>1.5399999999999969E-2</v>
      </c>
      <c r="Q319">
        <f t="shared" si="21"/>
        <v>11.9444</v>
      </c>
      <c r="R319" s="45">
        <f t="shared" si="22"/>
        <v>1.2893071230032458E-3</v>
      </c>
      <c r="S319" s="45">
        <f t="shared" si="23"/>
        <v>5.7301965774756254E-3</v>
      </c>
      <c r="T319">
        <f t="shared" si="24"/>
        <v>0.99033019657747567</v>
      </c>
    </row>
    <row r="320" spans="4:20" hidden="1" x14ac:dyDescent="0.25">
      <c r="D320" s="37">
        <v>25.5</v>
      </c>
      <c r="E320" s="37">
        <v>0.90600000000000003</v>
      </c>
      <c r="F320" s="37">
        <v>0.90949999999999998</v>
      </c>
      <c r="G320" s="37">
        <v>25.5</v>
      </c>
      <c r="H320" s="37">
        <v>0.88500000000000001</v>
      </c>
      <c r="I320" s="37">
        <v>0.99590000000000001</v>
      </c>
      <c r="L320" s="37">
        <v>65</v>
      </c>
      <c r="M320" s="37">
        <v>28</v>
      </c>
      <c r="N320" s="63">
        <v>0.98964996303558228</v>
      </c>
      <c r="O320" s="51">
        <v>0.9839</v>
      </c>
      <c r="P320">
        <f t="shared" si="20"/>
        <v>1.6100000000000003E-2</v>
      </c>
      <c r="Q320">
        <f t="shared" si="21"/>
        <v>12.4444</v>
      </c>
      <c r="R320" s="45">
        <f t="shared" si="22"/>
        <v>1.2937546205522164E-3</v>
      </c>
      <c r="S320" s="45">
        <f t="shared" si="23"/>
        <v>5.7499630355822709E-3</v>
      </c>
      <c r="T320">
        <f t="shared" si="24"/>
        <v>0.98964996303558228</v>
      </c>
    </row>
    <row r="321" spans="4:20" hidden="1" x14ac:dyDescent="0.25">
      <c r="D321" s="37">
        <v>25.5</v>
      </c>
      <c r="E321" s="37">
        <v>0.90700000000000003</v>
      </c>
      <c r="F321" s="37">
        <v>0.91049999999999998</v>
      </c>
      <c r="G321" s="37">
        <v>25.5</v>
      </c>
      <c r="H321" s="37">
        <v>0.88600000000000001</v>
      </c>
      <c r="I321" s="37">
        <v>0.99590000000000001</v>
      </c>
      <c r="L321" s="37">
        <v>65</v>
      </c>
      <c r="M321" s="37">
        <v>28.5</v>
      </c>
      <c r="N321" s="63">
        <v>0.9889682024659312</v>
      </c>
      <c r="O321" s="51">
        <v>0.98319999999999996</v>
      </c>
      <c r="P321">
        <f t="shared" si="20"/>
        <v>1.6800000000000037E-2</v>
      </c>
      <c r="Q321">
        <f t="shared" si="21"/>
        <v>12.9444</v>
      </c>
      <c r="R321" s="45">
        <f t="shared" si="22"/>
        <v>1.2978585334198602E-3</v>
      </c>
      <c r="S321" s="45">
        <f t="shared" si="23"/>
        <v>5.7682024659312268E-3</v>
      </c>
      <c r="T321">
        <f t="shared" si="24"/>
        <v>0.9889682024659312</v>
      </c>
    </row>
    <row r="322" spans="4:20" hidden="1" x14ac:dyDescent="0.25">
      <c r="D322" s="37">
        <v>25.5</v>
      </c>
      <c r="E322" s="37">
        <v>0.90800000000000003</v>
      </c>
      <c r="F322" s="37">
        <v>0.91149999999999998</v>
      </c>
      <c r="G322" s="37">
        <v>25.5</v>
      </c>
      <c r="H322" s="37">
        <v>0.88700000000000001</v>
      </c>
      <c r="I322" s="37">
        <v>0.99590000000000001</v>
      </c>
      <c r="L322" s="37">
        <v>65</v>
      </c>
      <c r="M322" s="37">
        <v>29</v>
      </c>
      <c r="N322" s="63">
        <v>0.98828508523995118</v>
      </c>
      <c r="O322" s="51">
        <v>0.98250000000000004</v>
      </c>
      <c r="P322">
        <f t="shared" si="20"/>
        <v>1.749999999999996E-2</v>
      </c>
      <c r="Q322">
        <f t="shared" si="21"/>
        <v>13.4444</v>
      </c>
      <c r="R322" s="45">
        <f t="shared" si="22"/>
        <v>1.301657195560974E-3</v>
      </c>
      <c r="S322" s="45">
        <f t="shared" si="23"/>
        <v>5.7850852399511923E-3</v>
      </c>
      <c r="T322">
        <f t="shared" si="24"/>
        <v>0.98828508523995118</v>
      </c>
    </row>
    <row r="323" spans="4:20" hidden="1" x14ac:dyDescent="0.25">
      <c r="D323" s="37">
        <v>25.5</v>
      </c>
      <c r="E323" s="37">
        <v>0.90900000000000003</v>
      </c>
      <c r="F323" s="37">
        <v>0.91249999999999998</v>
      </c>
      <c r="G323" s="37">
        <v>25.5</v>
      </c>
      <c r="H323" s="37">
        <v>0.88800000000000001</v>
      </c>
      <c r="I323" s="37">
        <v>0.99590000000000001</v>
      </c>
      <c r="L323" s="37">
        <v>65</v>
      </c>
      <c r="M323" s="37">
        <v>29.5</v>
      </c>
      <c r="N323" s="63">
        <v>0.98760075729325036</v>
      </c>
      <c r="O323" s="51">
        <v>0.98180000000000001</v>
      </c>
      <c r="P323">
        <f t="shared" si="20"/>
        <v>1.8199999999999994E-2</v>
      </c>
      <c r="Q323">
        <f t="shared" si="21"/>
        <v>13.9444</v>
      </c>
      <c r="R323" s="45">
        <f t="shared" si="22"/>
        <v>1.3051834428157536E-3</v>
      </c>
      <c r="S323" s="45">
        <f t="shared" si="23"/>
        <v>5.8007572932503347E-3</v>
      </c>
      <c r="T323">
        <f t="shared" si="24"/>
        <v>0.98760075729325036</v>
      </c>
    </row>
    <row r="324" spans="4:20" hidden="1" x14ac:dyDescent="0.25">
      <c r="D324" s="37">
        <v>25.5</v>
      </c>
      <c r="E324" s="37">
        <v>0.91</v>
      </c>
      <c r="F324" s="37">
        <v>0.91349999999999998</v>
      </c>
      <c r="G324" s="37">
        <v>25.5</v>
      </c>
      <c r="H324" s="37">
        <v>0.88900000000000001</v>
      </c>
      <c r="I324" s="37">
        <v>0.99590000000000001</v>
      </c>
      <c r="L324" s="37">
        <v>65</v>
      </c>
      <c r="M324" s="37">
        <v>30</v>
      </c>
      <c r="N324" s="63">
        <v>0.98712303730165329</v>
      </c>
      <c r="O324" s="51">
        <v>0.98140000000000005</v>
      </c>
      <c r="P324">
        <f t="shared" si="20"/>
        <v>1.859999999999995E-2</v>
      </c>
      <c r="Q324">
        <f t="shared" si="21"/>
        <v>14.4444</v>
      </c>
      <c r="R324" s="45">
        <f t="shared" si="22"/>
        <v>1.2876962698346729E-3</v>
      </c>
      <c r="S324" s="45">
        <f t="shared" si="23"/>
        <v>5.72303730165322E-3</v>
      </c>
      <c r="T324">
        <f t="shared" si="24"/>
        <v>0.98712303730165329</v>
      </c>
    </row>
    <row r="325" spans="4:20" hidden="1" x14ac:dyDescent="0.25">
      <c r="D325" s="37">
        <v>25.5</v>
      </c>
      <c r="E325" s="37">
        <v>0.91100000000000003</v>
      </c>
      <c r="F325" s="37">
        <v>0.91449999999999998</v>
      </c>
      <c r="G325" s="37">
        <v>25.5</v>
      </c>
      <c r="H325" s="37">
        <v>0.89</v>
      </c>
      <c r="I325" s="37">
        <v>0.99590000000000001</v>
      </c>
      <c r="L325" s="37">
        <v>65</v>
      </c>
      <c r="M325" s="37">
        <v>30.5</v>
      </c>
      <c r="N325" s="63">
        <v>0.98643973662375206</v>
      </c>
      <c r="O325" s="51">
        <v>0.98070000000000002</v>
      </c>
      <c r="P325">
        <f t="shared" ref="P325:P388" si="25">1-O325</f>
        <v>1.9299999999999984E-2</v>
      </c>
      <c r="Q325">
        <f t="shared" ref="Q325:Q388" si="26">M325-15.5556</f>
        <v>14.9444</v>
      </c>
      <c r="R325" s="45">
        <f t="shared" ref="R325:R388" si="27">P325/Q325</f>
        <v>1.291453654880757E-3</v>
      </c>
      <c r="S325" s="45">
        <f t="shared" ref="S325:S388" si="28">R325*(20-15.5556)</f>
        <v>5.7397366237520358E-3</v>
      </c>
      <c r="T325">
        <f t="shared" si="24"/>
        <v>0.98643973662375206</v>
      </c>
    </row>
    <row r="326" spans="4:20" hidden="1" x14ac:dyDescent="0.25">
      <c r="D326" s="37">
        <v>25.5</v>
      </c>
      <c r="E326" s="37">
        <v>0.91200000000000003</v>
      </c>
      <c r="F326" s="37">
        <v>0.91549999999999998</v>
      </c>
      <c r="G326" s="37">
        <v>25.5</v>
      </c>
      <c r="H326" s="37">
        <v>0.89100000000000001</v>
      </c>
      <c r="I326" s="37">
        <v>0.99590000000000001</v>
      </c>
      <c r="L326" s="37">
        <v>65</v>
      </c>
      <c r="M326" s="37">
        <v>31</v>
      </c>
      <c r="N326" s="63">
        <v>0.9857553546916682</v>
      </c>
      <c r="O326" s="51">
        <v>0.98</v>
      </c>
      <c r="P326">
        <f t="shared" si="25"/>
        <v>2.0000000000000018E-2</v>
      </c>
      <c r="Q326">
        <f t="shared" si="26"/>
        <v>15.4444</v>
      </c>
      <c r="R326" s="45">
        <f t="shared" si="27"/>
        <v>1.2949677553028942E-3</v>
      </c>
      <c r="S326" s="45">
        <f t="shared" si="28"/>
        <v>5.7553546916681826E-3</v>
      </c>
      <c r="T326">
        <f t="shared" ref="T326:T389" si="29">O326+S326</f>
        <v>0.9857553546916682</v>
      </c>
    </row>
    <row r="327" spans="4:20" hidden="1" x14ac:dyDescent="0.25">
      <c r="D327" s="37">
        <v>25.5</v>
      </c>
      <c r="E327" s="37">
        <v>0.91300000000000003</v>
      </c>
      <c r="F327" s="37">
        <v>0.91649999999999998</v>
      </c>
      <c r="G327" s="37">
        <v>25.5</v>
      </c>
      <c r="H327" s="37">
        <v>0.89200000000000002</v>
      </c>
      <c r="I327" s="37">
        <v>0.99590000000000001</v>
      </c>
      <c r="L327" s="37">
        <v>65</v>
      </c>
      <c r="M327" s="37">
        <v>31.5</v>
      </c>
      <c r="N327" s="63">
        <v>0.98506999322646194</v>
      </c>
      <c r="O327" s="51">
        <v>0.97929999999999995</v>
      </c>
      <c r="P327">
        <f t="shared" si="25"/>
        <v>2.0700000000000052E-2</v>
      </c>
      <c r="Q327">
        <f t="shared" si="26"/>
        <v>15.9444</v>
      </c>
      <c r="R327" s="45">
        <f t="shared" si="27"/>
        <v>1.2982614585685288E-3</v>
      </c>
      <c r="S327" s="45">
        <f t="shared" si="28"/>
        <v>5.7699932264619691E-3</v>
      </c>
      <c r="T327">
        <f t="shared" si="29"/>
        <v>0.98506999322646194</v>
      </c>
    </row>
    <row r="328" spans="4:20" hidden="1" x14ac:dyDescent="0.25">
      <c r="D328" s="37">
        <v>25.5</v>
      </c>
      <c r="E328" s="37">
        <v>0.91400000000000003</v>
      </c>
      <c r="F328" s="37">
        <v>0.91749999999999998</v>
      </c>
      <c r="G328" s="37">
        <v>25.5</v>
      </c>
      <c r="H328" s="37">
        <v>0.89300000000000002</v>
      </c>
      <c r="I328" s="37">
        <v>0.99590000000000001</v>
      </c>
      <c r="L328" s="37">
        <v>65</v>
      </c>
      <c r="M328" s="37">
        <v>32</v>
      </c>
      <c r="N328" s="63">
        <v>0.98431076840748222</v>
      </c>
      <c r="O328" s="51">
        <v>0.97850000000000004</v>
      </c>
      <c r="P328">
        <f t="shared" si="25"/>
        <v>2.1499999999999964E-2</v>
      </c>
      <c r="Q328">
        <f t="shared" si="26"/>
        <v>16.444400000000002</v>
      </c>
      <c r="R328" s="45">
        <f t="shared" si="27"/>
        <v>1.3074359660431491E-3</v>
      </c>
      <c r="S328" s="45">
        <f t="shared" si="28"/>
        <v>5.8107684074821721E-3</v>
      </c>
      <c r="T328">
        <f t="shared" si="29"/>
        <v>0.98431076840748222</v>
      </c>
    </row>
    <row r="329" spans="4:20" hidden="1" x14ac:dyDescent="0.25">
      <c r="D329" s="37">
        <v>25.5</v>
      </c>
      <c r="E329" s="37">
        <v>0.91500000000000004</v>
      </c>
      <c r="F329" s="37">
        <v>0.91849999999999998</v>
      </c>
      <c r="G329" s="37">
        <v>25.5</v>
      </c>
      <c r="H329" s="37">
        <v>0.89400000000000002</v>
      </c>
      <c r="I329" s="37">
        <v>0.99590000000000001</v>
      </c>
      <c r="L329" s="37">
        <v>65</v>
      </c>
      <c r="M329" s="37">
        <v>32.5</v>
      </c>
      <c r="N329" s="63">
        <v>0.98391799060456553</v>
      </c>
      <c r="O329" s="51">
        <v>0.97819999999999996</v>
      </c>
      <c r="P329">
        <f t="shared" si="25"/>
        <v>2.1800000000000042E-2</v>
      </c>
      <c r="Q329">
        <f t="shared" si="26"/>
        <v>16.944400000000002</v>
      </c>
      <c r="R329" s="45">
        <f t="shared" si="27"/>
        <v>1.2865607516347607E-3</v>
      </c>
      <c r="S329" s="45">
        <f t="shared" si="28"/>
        <v>5.7179906045655305E-3</v>
      </c>
      <c r="T329">
        <f t="shared" si="29"/>
        <v>0.98391799060456553</v>
      </c>
    </row>
    <row r="330" spans="4:20" hidden="1" x14ac:dyDescent="0.25">
      <c r="D330" s="37">
        <v>25.5</v>
      </c>
      <c r="E330" s="37">
        <v>0.91600000000000004</v>
      </c>
      <c r="F330" s="37">
        <v>0.91949999999999998</v>
      </c>
      <c r="G330" s="37">
        <v>25.5</v>
      </c>
      <c r="H330" s="37">
        <v>0.89500000000000002</v>
      </c>
      <c r="I330" s="37">
        <v>0.99590000000000001</v>
      </c>
      <c r="L330" s="37">
        <v>65</v>
      </c>
      <c r="M330" s="37">
        <v>33</v>
      </c>
      <c r="N330" s="63">
        <v>0.98323244135653853</v>
      </c>
      <c r="O330" s="51">
        <v>0.97750000000000004</v>
      </c>
      <c r="P330">
        <f t="shared" si="25"/>
        <v>2.2499999999999964E-2</v>
      </c>
      <c r="Q330">
        <f t="shared" si="26"/>
        <v>17.444400000000002</v>
      </c>
      <c r="R330" s="45">
        <f t="shared" si="27"/>
        <v>1.289812203343191E-3</v>
      </c>
      <c r="S330" s="45">
        <f t="shared" si="28"/>
        <v>5.732441356538478E-3</v>
      </c>
      <c r="T330">
        <f t="shared" si="29"/>
        <v>0.98323244135653853</v>
      </c>
    </row>
    <row r="331" spans="4:20" x14ac:dyDescent="0.25">
      <c r="D331" s="37">
        <v>25.5</v>
      </c>
      <c r="E331" s="37">
        <v>0.91700000000000004</v>
      </c>
      <c r="F331" s="37">
        <v>0.92049999999999998</v>
      </c>
      <c r="G331" s="37">
        <v>25.5</v>
      </c>
      <c r="H331" s="37">
        <v>0.89600000000000002</v>
      </c>
      <c r="I331" s="37">
        <v>0.996</v>
      </c>
      <c r="L331" s="37">
        <v>65</v>
      </c>
      <c r="M331" s="37">
        <v>33.5</v>
      </c>
      <c r="N331" s="63">
        <v>0.9824708544169769</v>
      </c>
      <c r="O331" s="51">
        <v>0.97670000000000001</v>
      </c>
      <c r="P331">
        <f t="shared" si="25"/>
        <v>2.3299999999999987E-2</v>
      </c>
      <c r="Q331">
        <f t="shared" si="26"/>
        <v>17.944400000000002</v>
      </c>
      <c r="R331" s="45">
        <f t="shared" si="27"/>
        <v>1.2984552283720819E-3</v>
      </c>
      <c r="S331" s="45">
        <f t="shared" si="28"/>
        <v>5.7708544169768807E-3</v>
      </c>
      <c r="T331">
        <f t="shared" si="29"/>
        <v>0.9824708544169769</v>
      </c>
    </row>
    <row r="332" spans="4:20" hidden="1" x14ac:dyDescent="0.25">
      <c r="D332" s="37">
        <v>25.5</v>
      </c>
      <c r="E332" s="37">
        <v>0.91800000000000004</v>
      </c>
      <c r="F332" s="37">
        <v>0.92149999999999999</v>
      </c>
      <c r="G332" s="37">
        <v>25.5</v>
      </c>
      <c r="H332" s="37">
        <v>0.89700000000000002</v>
      </c>
      <c r="I332" s="37">
        <v>0.996</v>
      </c>
      <c r="L332" s="37">
        <v>65</v>
      </c>
      <c r="M332" s="37">
        <v>34</v>
      </c>
      <c r="N332" s="63">
        <v>0.98178308863394848</v>
      </c>
      <c r="O332" s="51">
        <v>0.97599999999999998</v>
      </c>
      <c r="P332">
        <f t="shared" si="25"/>
        <v>2.4000000000000021E-2</v>
      </c>
      <c r="Q332">
        <f t="shared" si="26"/>
        <v>18.444400000000002</v>
      </c>
      <c r="R332" s="45">
        <f t="shared" si="27"/>
        <v>1.3012079547179642E-3</v>
      </c>
      <c r="S332" s="45">
        <f t="shared" si="28"/>
        <v>5.78308863394852E-3</v>
      </c>
      <c r="T332">
        <f t="shared" si="29"/>
        <v>0.98178308863394848</v>
      </c>
    </row>
    <row r="333" spans="4:20" hidden="1" x14ac:dyDescent="0.25">
      <c r="D333" s="37">
        <v>25.5</v>
      </c>
      <c r="E333" s="37">
        <v>0.91900000000000004</v>
      </c>
      <c r="F333" s="37">
        <v>0.92249999999999999</v>
      </c>
      <c r="G333" s="37">
        <v>25.5</v>
      </c>
      <c r="H333" s="37">
        <v>0.89800000000000002</v>
      </c>
      <c r="I333" s="37">
        <v>0.996</v>
      </c>
      <c r="L333" s="37">
        <v>65</v>
      </c>
      <c r="M333" s="37">
        <v>34.5</v>
      </c>
      <c r="N333" s="63">
        <v>0.98109467705496078</v>
      </c>
      <c r="O333" s="51">
        <v>0.97529999999999994</v>
      </c>
      <c r="P333">
        <f t="shared" si="25"/>
        <v>2.4700000000000055E-2</v>
      </c>
      <c r="Q333">
        <f t="shared" si="26"/>
        <v>18.944400000000002</v>
      </c>
      <c r="R333" s="45">
        <f t="shared" si="27"/>
        <v>1.3038153755199453E-3</v>
      </c>
      <c r="S333" s="45">
        <f t="shared" si="28"/>
        <v>5.7946770549608447E-3</v>
      </c>
      <c r="T333">
        <f t="shared" si="29"/>
        <v>0.98109467705496078</v>
      </c>
    </row>
    <row r="334" spans="4:20" hidden="1" x14ac:dyDescent="0.25">
      <c r="D334" s="37">
        <v>25.5</v>
      </c>
      <c r="E334" s="37">
        <v>0.92</v>
      </c>
      <c r="F334" s="37">
        <v>0.92349999999999999</v>
      </c>
      <c r="G334" s="37">
        <v>25.5</v>
      </c>
      <c r="H334" s="37">
        <v>0.89900000000000002</v>
      </c>
      <c r="I334" s="37">
        <v>0.996</v>
      </c>
      <c r="L334" s="37">
        <v>65</v>
      </c>
      <c r="M334" s="37">
        <v>35</v>
      </c>
      <c r="N334" s="63">
        <v>0.98063709859908255</v>
      </c>
      <c r="O334" s="51">
        <v>0.97489999999999999</v>
      </c>
      <c r="P334">
        <f t="shared" si="25"/>
        <v>2.5100000000000011E-2</v>
      </c>
      <c r="Q334">
        <f t="shared" si="26"/>
        <v>19.444400000000002</v>
      </c>
      <c r="R334" s="45">
        <f t="shared" si="27"/>
        <v>1.2908600933944996E-3</v>
      </c>
      <c r="S334" s="45">
        <f t="shared" si="28"/>
        <v>5.737098599082514E-3</v>
      </c>
      <c r="T334">
        <f t="shared" si="29"/>
        <v>0.98063709859908255</v>
      </c>
    </row>
    <row r="335" spans="4:20" hidden="1" x14ac:dyDescent="0.25">
      <c r="D335" s="37">
        <v>25.5</v>
      </c>
      <c r="E335" s="37">
        <v>0.92100000000000004</v>
      </c>
      <c r="F335" s="37">
        <v>0.92449999999999999</v>
      </c>
      <c r="G335" s="37">
        <v>25.5</v>
      </c>
      <c r="H335" s="37">
        <v>0.9</v>
      </c>
      <c r="I335" s="37">
        <v>0.996</v>
      </c>
      <c r="L335" s="37">
        <v>65</v>
      </c>
      <c r="M335" s="37">
        <v>35.5</v>
      </c>
      <c r="N335" s="63">
        <v>0.97994925893985274</v>
      </c>
      <c r="O335" s="51">
        <v>0.97419999999999995</v>
      </c>
      <c r="P335">
        <f t="shared" si="25"/>
        <v>2.5800000000000045E-2</v>
      </c>
      <c r="Q335">
        <f t="shared" si="26"/>
        <v>19.944400000000002</v>
      </c>
      <c r="R335" s="45">
        <f t="shared" si="27"/>
        <v>1.2935961974288545E-3</v>
      </c>
      <c r="S335" s="45">
        <f t="shared" si="28"/>
        <v>5.7492589398528008E-3</v>
      </c>
      <c r="T335">
        <f t="shared" si="29"/>
        <v>0.97994925893985274</v>
      </c>
    </row>
    <row r="336" spans="4:20" hidden="1" x14ac:dyDescent="0.25">
      <c r="D336" s="37">
        <v>25.5</v>
      </c>
      <c r="E336" s="37">
        <v>0.92200000000000004</v>
      </c>
      <c r="F336" s="37">
        <v>0.92549999999999999</v>
      </c>
      <c r="G336" s="37">
        <v>25.5</v>
      </c>
      <c r="H336" s="37">
        <v>0.90100000000000002</v>
      </c>
      <c r="I336" s="37">
        <v>0.996</v>
      </c>
      <c r="L336" s="37">
        <v>65</v>
      </c>
      <c r="M336" s="37">
        <v>36</v>
      </c>
      <c r="N336" s="63">
        <v>0.97926082448005325</v>
      </c>
      <c r="O336" s="51">
        <v>0.97350000000000003</v>
      </c>
      <c r="P336">
        <f t="shared" si="25"/>
        <v>2.6499999999999968E-2</v>
      </c>
      <c r="Q336">
        <f t="shared" si="26"/>
        <v>20.444400000000002</v>
      </c>
      <c r="R336" s="45">
        <f t="shared" si="27"/>
        <v>1.2961984699966721E-3</v>
      </c>
      <c r="S336" s="45">
        <f t="shared" si="28"/>
        <v>5.7608244800532093E-3</v>
      </c>
      <c r="T336">
        <f t="shared" si="29"/>
        <v>0.97926082448005325</v>
      </c>
    </row>
    <row r="337" spans="4:20" hidden="1" x14ac:dyDescent="0.25">
      <c r="D337" s="37">
        <v>25.5</v>
      </c>
      <c r="E337" s="37">
        <v>0.92300000000000004</v>
      </c>
      <c r="F337" s="37">
        <v>0.92649999999999999</v>
      </c>
      <c r="G337" s="37">
        <v>25.5</v>
      </c>
      <c r="H337" s="37">
        <v>0.90200000000000002</v>
      </c>
      <c r="I337" s="37">
        <v>0.996</v>
      </c>
      <c r="L337" s="37">
        <v>65</v>
      </c>
      <c r="M337" s="37">
        <v>36.5</v>
      </c>
      <c r="N337" s="63">
        <v>0.97857183781822343</v>
      </c>
      <c r="O337" s="51">
        <v>0.9728</v>
      </c>
      <c r="P337">
        <f t="shared" si="25"/>
        <v>2.7200000000000002E-2</v>
      </c>
      <c r="Q337">
        <f t="shared" si="26"/>
        <v>20.944400000000002</v>
      </c>
      <c r="R337" s="45">
        <f t="shared" si="27"/>
        <v>1.2986764958652433E-3</v>
      </c>
      <c r="S337" s="45">
        <f t="shared" si="28"/>
        <v>5.7718378182234874E-3</v>
      </c>
      <c r="T337">
        <f t="shared" si="29"/>
        <v>0.97857183781822343</v>
      </c>
    </row>
    <row r="338" spans="4:20" hidden="1" x14ac:dyDescent="0.25">
      <c r="D338" s="37">
        <v>25.5</v>
      </c>
      <c r="E338" s="37">
        <v>0.92400000000000004</v>
      </c>
      <c r="F338" s="37">
        <v>0.92749999999999999</v>
      </c>
      <c r="G338" s="37">
        <v>25.5</v>
      </c>
      <c r="H338" s="37">
        <v>0.90300000000000002</v>
      </c>
      <c r="I338" s="37">
        <v>0.996</v>
      </c>
      <c r="L338" s="37">
        <v>65</v>
      </c>
      <c r="M338" s="37">
        <v>37</v>
      </c>
      <c r="N338" s="63">
        <v>0.97788233757997423</v>
      </c>
      <c r="O338" s="51">
        <v>0.97209999999999996</v>
      </c>
      <c r="P338">
        <f t="shared" si="25"/>
        <v>2.7900000000000036E-2</v>
      </c>
      <c r="Q338">
        <f t="shared" si="26"/>
        <v>21.444400000000002</v>
      </c>
      <c r="R338" s="45">
        <f t="shared" si="27"/>
        <v>1.3010389658838688E-3</v>
      </c>
      <c r="S338" s="45">
        <f t="shared" si="28"/>
        <v>5.7823375799742659E-3</v>
      </c>
      <c r="T338">
        <f t="shared" si="29"/>
        <v>0.97788233757997423</v>
      </c>
    </row>
    <row r="339" spans="4:20" hidden="1" x14ac:dyDescent="0.25">
      <c r="D339" s="37">
        <v>25.5</v>
      </c>
      <c r="E339" s="37">
        <v>0.92500000000000004</v>
      </c>
      <c r="F339" s="37">
        <v>0.92849999999999999</v>
      </c>
      <c r="G339" s="37">
        <v>25.5</v>
      </c>
      <c r="H339" s="37">
        <v>0.90400000000000003</v>
      </c>
      <c r="I339" s="37">
        <v>0.996</v>
      </c>
      <c r="L339" s="37">
        <v>65</v>
      </c>
      <c r="M339" s="37">
        <v>37.5</v>
      </c>
      <c r="N339" s="63">
        <v>0.9774315998614681</v>
      </c>
      <c r="O339" s="51">
        <v>0.97170000000000001</v>
      </c>
      <c r="P339">
        <f t="shared" si="25"/>
        <v>2.8299999999999992E-2</v>
      </c>
      <c r="Q339">
        <f t="shared" si="26"/>
        <v>21.944400000000002</v>
      </c>
      <c r="R339" s="45">
        <f t="shared" si="27"/>
        <v>1.2896228650589668E-3</v>
      </c>
      <c r="S339" s="45">
        <f t="shared" si="28"/>
        <v>5.7315998614680718E-3</v>
      </c>
      <c r="T339">
        <f t="shared" si="29"/>
        <v>0.9774315998614681</v>
      </c>
    </row>
    <row r="340" spans="4:20" hidden="1" x14ac:dyDescent="0.25">
      <c r="D340" s="37">
        <v>25.5</v>
      </c>
      <c r="E340" s="37">
        <v>0.92600000000000005</v>
      </c>
      <c r="F340" s="37">
        <v>0.92949999999999999</v>
      </c>
      <c r="G340" s="37">
        <v>25.5</v>
      </c>
      <c r="H340" s="37">
        <v>0.90500000000000003</v>
      </c>
      <c r="I340" s="37">
        <v>0.996</v>
      </c>
      <c r="L340" s="37">
        <v>65</v>
      </c>
      <c r="M340" s="37">
        <v>38</v>
      </c>
      <c r="N340" s="63">
        <v>0.97674252820302609</v>
      </c>
      <c r="O340" s="51">
        <v>0.97099999999999997</v>
      </c>
      <c r="P340">
        <f t="shared" si="25"/>
        <v>2.9000000000000026E-2</v>
      </c>
      <c r="Q340">
        <f t="shared" si="26"/>
        <v>22.444400000000002</v>
      </c>
      <c r="R340" s="45">
        <f t="shared" si="27"/>
        <v>1.2920817664985485E-3</v>
      </c>
      <c r="S340" s="45">
        <f t="shared" si="28"/>
        <v>5.7425282030261491E-3</v>
      </c>
      <c r="T340">
        <f t="shared" si="29"/>
        <v>0.97674252820302609</v>
      </c>
    </row>
    <row r="341" spans="4:20" hidden="1" x14ac:dyDescent="0.25">
      <c r="D341" s="37">
        <v>25.5</v>
      </c>
      <c r="E341" s="37">
        <v>0.92700000000000005</v>
      </c>
      <c r="F341" s="37">
        <v>0.93049999999999999</v>
      </c>
      <c r="G341" s="37">
        <v>25.5</v>
      </c>
      <c r="H341" s="37">
        <v>0.90600000000000003</v>
      </c>
      <c r="I341" s="37">
        <v>0.996</v>
      </c>
      <c r="L341" s="37">
        <v>65</v>
      </c>
      <c r="M341" s="37">
        <v>38.5</v>
      </c>
      <c r="N341" s="63">
        <v>0.97605298024790366</v>
      </c>
      <c r="O341" s="51">
        <v>0.97030000000000005</v>
      </c>
      <c r="P341">
        <f t="shared" si="25"/>
        <v>2.9699999999999949E-2</v>
      </c>
      <c r="Q341">
        <f t="shared" si="26"/>
        <v>22.944400000000002</v>
      </c>
      <c r="R341" s="45">
        <f t="shared" si="27"/>
        <v>1.2944335001133151E-3</v>
      </c>
      <c r="S341" s="45">
        <f t="shared" si="28"/>
        <v>5.7529802479036173E-3</v>
      </c>
      <c r="T341">
        <f t="shared" si="29"/>
        <v>0.97605298024790366</v>
      </c>
    </row>
    <row r="342" spans="4:20" hidden="1" x14ac:dyDescent="0.25">
      <c r="D342" s="37">
        <v>25.5</v>
      </c>
      <c r="E342" s="37">
        <v>0.92800000000000005</v>
      </c>
      <c r="F342" s="37">
        <v>0.93149999999999999</v>
      </c>
      <c r="G342" s="37">
        <v>25.5</v>
      </c>
      <c r="H342" s="37">
        <v>0.90700000000000003</v>
      </c>
      <c r="I342" s="37">
        <v>0.996</v>
      </c>
      <c r="L342" s="37">
        <v>65</v>
      </c>
      <c r="M342" s="37">
        <v>39</v>
      </c>
      <c r="N342" s="63">
        <v>0.97528194366245247</v>
      </c>
      <c r="O342" s="51">
        <v>0.96950000000000003</v>
      </c>
      <c r="P342">
        <f t="shared" si="25"/>
        <v>3.0499999999999972E-2</v>
      </c>
      <c r="Q342">
        <f t="shared" si="26"/>
        <v>23.444400000000002</v>
      </c>
      <c r="R342" s="45">
        <f t="shared" si="27"/>
        <v>1.3009503335551333E-3</v>
      </c>
      <c r="S342" s="45">
        <f t="shared" si="28"/>
        <v>5.7819436624524344E-3</v>
      </c>
      <c r="T342">
        <f t="shared" si="29"/>
        <v>0.97528194366245247</v>
      </c>
    </row>
    <row r="343" spans="4:20" hidden="1" x14ac:dyDescent="0.25">
      <c r="D343" s="37">
        <v>25.5</v>
      </c>
      <c r="E343" s="37">
        <v>0.92900000000000005</v>
      </c>
      <c r="F343" s="37">
        <v>0.9325</v>
      </c>
      <c r="G343" s="37">
        <v>25.5</v>
      </c>
      <c r="H343" s="37">
        <v>0.90800000000000003</v>
      </c>
      <c r="I343" s="37">
        <v>0.996</v>
      </c>
      <c r="L343" s="37">
        <v>65</v>
      </c>
      <c r="M343" s="37">
        <v>39.5</v>
      </c>
      <c r="N343" s="63">
        <v>0.97459113613203918</v>
      </c>
      <c r="O343" s="51">
        <v>0.96879999999999999</v>
      </c>
      <c r="P343">
        <f t="shared" si="25"/>
        <v>3.1200000000000006E-2</v>
      </c>
      <c r="Q343">
        <f t="shared" si="26"/>
        <v>23.944400000000002</v>
      </c>
      <c r="R343" s="45">
        <f t="shared" si="27"/>
        <v>1.3030186598954245E-3</v>
      </c>
      <c r="S343" s="45">
        <f t="shared" si="28"/>
        <v>5.7911361320392247E-3</v>
      </c>
      <c r="T343">
        <f t="shared" si="29"/>
        <v>0.97459113613203918</v>
      </c>
    </row>
    <row r="344" spans="4:20" hidden="1" x14ac:dyDescent="0.25">
      <c r="D344" s="37">
        <v>26</v>
      </c>
      <c r="E344" s="37">
        <v>0.76</v>
      </c>
      <c r="F344" s="37">
        <v>0.76449999999999996</v>
      </c>
      <c r="G344" s="37">
        <v>25.5</v>
      </c>
      <c r="H344" s="37">
        <v>0.90900000000000003</v>
      </c>
      <c r="I344" s="37">
        <v>0.996</v>
      </c>
      <c r="L344" s="37">
        <v>65</v>
      </c>
      <c r="M344" s="37">
        <v>40</v>
      </c>
      <c r="N344" s="63">
        <v>0.9742272258676834</v>
      </c>
      <c r="O344" s="51">
        <v>0.96850000000000003</v>
      </c>
      <c r="P344">
        <f t="shared" si="25"/>
        <v>3.1499999999999972E-2</v>
      </c>
      <c r="Q344">
        <f t="shared" si="26"/>
        <v>24.444400000000002</v>
      </c>
      <c r="R344" s="45">
        <f t="shared" si="27"/>
        <v>1.2886387066158289E-3</v>
      </c>
      <c r="S344" s="45">
        <f t="shared" si="28"/>
        <v>5.7272258676833903E-3</v>
      </c>
      <c r="T344">
        <f t="shared" si="29"/>
        <v>0.9742272258676834</v>
      </c>
    </row>
    <row r="345" spans="4:20" hidden="1" x14ac:dyDescent="0.25">
      <c r="D345" s="37">
        <v>26</v>
      </c>
      <c r="E345" s="37">
        <v>0.76100000000000001</v>
      </c>
      <c r="F345" s="37">
        <v>0.76549999999999996</v>
      </c>
      <c r="G345" s="37">
        <v>25.5</v>
      </c>
      <c r="H345" s="37">
        <v>0.91</v>
      </c>
      <c r="I345" s="37">
        <v>0.996</v>
      </c>
      <c r="L345" s="37">
        <v>66</v>
      </c>
      <c r="M345" s="37">
        <v>25</v>
      </c>
      <c r="N345" s="63">
        <v>0.99354114607598154</v>
      </c>
      <c r="O345" s="51">
        <v>0.98780000000000001</v>
      </c>
      <c r="P345">
        <f t="shared" si="25"/>
        <v>1.2199999999999989E-2</v>
      </c>
      <c r="Q345">
        <f t="shared" si="26"/>
        <v>9.4443999999999999</v>
      </c>
      <c r="R345" s="45">
        <f t="shared" si="27"/>
        <v>1.2917707848036919E-3</v>
      </c>
      <c r="S345" s="45">
        <f t="shared" si="28"/>
        <v>5.7411460759815283E-3</v>
      </c>
      <c r="T345">
        <f t="shared" si="29"/>
        <v>0.99354114607598154</v>
      </c>
    </row>
    <row r="346" spans="4:20" hidden="1" x14ac:dyDescent="0.25">
      <c r="D346" s="37">
        <v>26</v>
      </c>
      <c r="E346" s="37">
        <v>0.76200000000000001</v>
      </c>
      <c r="F346" s="37">
        <v>0.76649999999999996</v>
      </c>
      <c r="G346" s="37">
        <v>25.5</v>
      </c>
      <c r="H346" s="37">
        <v>0.91100000000000003</v>
      </c>
      <c r="I346" s="37">
        <v>0.996</v>
      </c>
      <c r="L346" s="37">
        <v>66</v>
      </c>
      <c r="M346" s="37">
        <v>25.5</v>
      </c>
      <c r="N346" s="63">
        <v>0.99286533124170384</v>
      </c>
      <c r="O346" s="51">
        <v>0.98709999999999998</v>
      </c>
      <c r="P346">
        <f t="shared" si="25"/>
        <v>1.2900000000000023E-2</v>
      </c>
      <c r="Q346">
        <f t="shared" si="26"/>
        <v>9.9443999999999999</v>
      </c>
      <c r="R346" s="45">
        <f t="shared" si="27"/>
        <v>1.2972125015083889E-3</v>
      </c>
      <c r="S346" s="45">
        <f t="shared" si="28"/>
        <v>5.7653312417038837E-3</v>
      </c>
      <c r="T346">
        <f t="shared" si="29"/>
        <v>0.99286533124170384</v>
      </c>
    </row>
    <row r="347" spans="4:20" hidden="1" x14ac:dyDescent="0.25">
      <c r="D347" s="37">
        <v>26</v>
      </c>
      <c r="E347" s="37">
        <v>0.76300000000000001</v>
      </c>
      <c r="F347" s="37">
        <v>0.76749999999999996</v>
      </c>
      <c r="G347" s="37">
        <v>25.5</v>
      </c>
      <c r="H347" s="37">
        <v>0.91200000000000003</v>
      </c>
      <c r="I347" s="37">
        <v>0.996</v>
      </c>
      <c r="L347" s="37">
        <v>66</v>
      </c>
      <c r="M347" s="37">
        <v>26</v>
      </c>
      <c r="N347" s="63">
        <v>0.99212975374363288</v>
      </c>
      <c r="O347" s="51">
        <v>0.98629999999999995</v>
      </c>
      <c r="P347">
        <f t="shared" si="25"/>
        <v>1.3700000000000045E-2</v>
      </c>
      <c r="Q347">
        <f t="shared" si="26"/>
        <v>10.4444</v>
      </c>
      <c r="R347" s="45">
        <f t="shared" si="27"/>
        <v>1.3117077093945124E-3</v>
      </c>
      <c r="S347" s="45">
        <f t="shared" si="28"/>
        <v>5.8297537436329703E-3</v>
      </c>
      <c r="T347">
        <f t="shared" si="29"/>
        <v>0.99212975374363288</v>
      </c>
    </row>
    <row r="348" spans="4:20" hidden="1" x14ac:dyDescent="0.25">
      <c r="D348" s="37">
        <v>26</v>
      </c>
      <c r="E348" s="37">
        <v>0.76400000000000001</v>
      </c>
      <c r="F348" s="37">
        <v>0.76849999999999996</v>
      </c>
      <c r="G348" s="37">
        <v>25.5</v>
      </c>
      <c r="H348" s="37">
        <v>0.91300000000000003</v>
      </c>
      <c r="I348" s="37">
        <v>0.996</v>
      </c>
      <c r="L348" s="37">
        <v>66</v>
      </c>
      <c r="M348" s="37">
        <v>26.5</v>
      </c>
      <c r="N348" s="63">
        <v>0.99144768100581115</v>
      </c>
      <c r="O348" s="51">
        <v>0.98560000000000003</v>
      </c>
      <c r="P348">
        <f t="shared" si="25"/>
        <v>1.4399999999999968E-2</v>
      </c>
      <c r="Q348">
        <f t="shared" si="26"/>
        <v>10.9444</v>
      </c>
      <c r="R348" s="45">
        <f t="shared" si="27"/>
        <v>1.3157413837213523E-3</v>
      </c>
      <c r="S348" s="45">
        <f t="shared" si="28"/>
        <v>5.8476810058111775E-3</v>
      </c>
      <c r="T348">
        <f t="shared" si="29"/>
        <v>0.99144768100581115</v>
      </c>
    </row>
    <row r="349" spans="4:20" hidden="1" x14ac:dyDescent="0.25">
      <c r="D349" s="37">
        <v>26</v>
      </c>
      <c r="E349" s="37">
        <v>0.76500000000000001</v>
      </c>
      <c r="F349" s="37">
        <v>0.76949999999999996</v>
      </c>
      <c r="G349" s="37">
        <v>25.5</v>
      </c>
      <c r="H349" s="37">
        <v>0.91400000000000003</v>
      </c>
      <c r="I349" s="37">
        <v>0.996</v>
      </c>
      <c r="L349" s="37">
        <v>66</v>
      </c>
      <c r="M349" s="37">
        <v>27</v>
      </c>
      <c r="N349" s="63">
        <v>0.99076404180210409</v>
      </c>
      <c r="O349" s="51">
        <v>0.9849</v>
      </c>
      <c r="P349">
        <f t="shared" si="25"/>
        <v>1.5100000000000002E-2</v>
      </c>
      <c r="Q349">
        <f t="shared" si="26"/>
        <v>11.4444</v>
      </c>
      <c r="R349" s="45">
        <f t="shared" si="27"/>
        <v>1.3194225996994164E-3</v>
      </c>
      <c r="S349" s="45">
        <f t="shared" si="28"/>
        <v>5.8640418021040867E-3</v>
      </c>
      <c r="T349">
        <f t="shared" si="29"/>
        <v>0.99076404180210409</v>
      </c>
    </row>
    <row r="350" spans="4:20" hidden="1" x14ac:dyDescent="0.25">
      <c r="D350" s="37">
        <v>26</v>
      </c>
      <c r="E350" s="37">
        <v>0.76600000000000001</v>
      </c>
      <c r="F350" s="37">
        <v>0.77049999999999996</v>
      </c>
      <c r="G350" s="37">
        <v>25.5</v>
      </c>
      <c r="H350" s="37">
        <v>0.91500000000000004</v>
      </c>
      <c r="I350" s="37">
        <v>0.996</v>
      </c>
      <c r="L350" s="37">
        <v>66</v>
      </c>
      <c r="M350" s="37">
        <v>27.5</v>
      </c>
      <c r="N350" s="63">
        <v>0.99026740564616056</v>
      </c>
      <c r="O350" s="51">
        <v>0.98450000000000004</v>
      </c>
      <c r="P350">
        <f t="shared" si="25"/>
        <v>1.5499999999999958E-2</v>
      </c>
      <c r="Q350">
        <f t="shared" si="26"/>
        <v>11.9444</v>
      </c>
      <c r="R350" s="45">
        <f t="shared" si="27"/>
        <v>1.2976792471785907E-3</v>
      </c>
      <c r="S350" s="45">
        <f t="shared" si="28"/>
        <v>5.7674056461605285E-3</v>
      </c>
      <c r="T350">
        <f t="shared" si="29"/>
        <v>0.99026740564616056</v>
      </c>
    </row>
    <row r="351" spans="4:20" hidden="1" x14ac:dyDescent="0.25">
      <c r="D351" s="37">
        <v>26</v>
      </c>
      <c r="E351" s="37">
        <v>0.76700000000000002</v>
      </c>
      <c r="F351" s="37">
        <v>0.77149999999999996</v>
      </c>
      <c r="G351" s="37">
        <v>25.5</v>
      </c>
      <c r="H351" s="37">
        <v>0.91600000000000004</v>
      </c>
      <c r="I351" s="37">
        <v>0.99609999999999999</v>
      </c>
      <c r="L351" s="37">
        <v>66</v>
      </c>
      <c r="M351" s="37">
        <v>28</v>
      </c>
      <c r="N351" s="63">
        <v>0.98958567709170386</v>
      </c>
      <c r="O351" s="51">
        <v>0.98380000000000001</v>
      </c>
      <c r="P351">
        <f t="shared" si="25"/>
        <v>1.6199999999999992E-2</v>
      </c>
      <c r="Q351">
        <f t="shared" si="26"/>
        <v>12.4444</v>
      </c>
      <c r="R351" s="45">
        <f t="shared" si="27"/>
        <v>1.3017903635370121E-3</v>
      </c>
      <c r="S351" s="45">
        <f t="shared" si="28"/>
        <v>5.7856770917038966E-3</v>
      </c>
      <c r="T351">
        <f t="shared" si="29"/>
        <v>0.98958567709170386</v>
      </c>
    </row>
    <row r="352" spans="4:20" hidden="1" x14ac:dyDescent="0.25">
      <c r="D352" s="37">
        <v>26</v>
      </c>
      <c r="E352" s="37">
        <v>0.76800000000000002</v>
      </c>
      <c r="F352" s="37">
        <v>0.77249999999999996</v>
      </c>
      <c r="G352" s="37">
        <v>25.5</v>
      </c>
      <c r="H352" s="37">
        <v>0.91700000000000004</v>
      </c>
      <c r="I352" s="37">
        <v>0.99609999999999999</v>
      </c>
      <c r="L352" s="37">
        <v>66</v>
      </c>
      <c r="M352" s="37">
        <v>28.5</v>
      </c>
      <c r="N352" s="63">
        <v>0.98890253700441888</v>
      </c>
      <c r="O352" s="51">
        <v>0.98309999999999997</v>
      </c>
      <c r="P352">
        <f t="shared" si="25"/>
        <v>1.6900000000000026E-2</v>
      </c>
      <c r="Q352">
        <f t="shared" si="26"/>
        <v>12.9444</v>
      </c>
      <c r="R352" s="45">
        <f t="shared" si="27"/>
        <v>1.3055838818330726E-3</v>
      </c>
      <c r="S352" s="45">
        <f t="shared" si="28"/>
        <v>5.8025370044189079E-3</v>
      </c>
      <c r="T352">
        <f t="shared" si="29"/>
        <v>0.98890253700441888</v>
      </c>
    </row>
    <row r="353" spans="4:20" hidden="1" x14ac:dyDescent="0.25">
      <c r="D353" s="37">
        <v>26</v>
      </c>
      <c r="E353" s="37">
        <v>0.76900000000000002</v>
      </c>
      <c r="F353" s="37">
        <v>0.77349999999999997</v>
      </c>
      <c r="G353" s="37">
        <v>25.5</v>
      </c>
      <c r="H353" s="37">
        <v>0.91800000000000004</v>
      </c>
      <c r="I353" s="37">
        <v>0.99609999999999999</v>
      </c>
      <c r="L353" s="37">
        <v>66</v>
      </c>
      <c r="M353" s="37">
        <v>29</v>
      </c>
      <c r="N353" s="63">
        <v>0.98821814286989385</v>
      </c>
      <c r="O353" s="51">
        <v>0.98240000000000005</v>
      </c>
      <c r="P353">
        <f t="shared" si="25"/>
        <v>1.7599999999999949E-2</v>
      </c>
      <c r="Q353">
        <f t="shared" si="26"/>
        <v>13.4444</v>
      </c>
      <c r="R353" s="45">
        <f t="shared" si="27"/>
        <v>1.3090952366784645E-3</v>
      </c>
      <c r="S353" s="45">
        <f t="shared" si="28"/>
        <v>5.8181428698937674E-3</v>
      </c>
      <c r="T353">
        <f t="shared" si="29"/>
        <v>0.98821814286989385</v>
      </c>
    </row>
    <row r="354" spans="4:20" hidden="1" x14ac:dyDescent="0.25">
      <c r="D354" s="37">
        <v>26</v>
      </c>
      <c r="E354" s="37">
        <v>0.77</v>
      </c>
      <c r="F354" s="37">
        <v>0.77449999999999997</v>
      </c>
      <c r="G354" s="37">
        <v>25.5</v>
      </c>
      <c r="H354" s="37">
        <v>0.91900000000000004</v>
      </c>
      <c r="I354" s="37">
        <v>0.99609999999999999</v>
      </c>
      <c r="L354" s="37">
        <v>66</v>
      </c>
      <c r="M354" s="37">
        <v>29.5</v>
      </c>
      <c r="N354" s="63">
        <v>0.98746450187889045</v>
      </c>
      <c r="O354" s="51">
        <v>0.98160000000000003</v>
      </c>
      <c r="P354">
        <f t="shared" si="25"/>
        <v>1.8399999999999972E-2</v>
      </c>
      <c r="Q354">
        <f t="shared" si="26"/>
        <v>13.9444</v>
      </c>
      <c r="R354" s="45">
        <f t="shared" si="27"/>
        <v>1.3195261180115295E-3</v>
      </c>
      <c r="S354" s="45">
        <f t="shared" si="28"/>
        <v>5.8645018788904416E-3</v>
      </c>
      <c r="T354">
        <f t="shared" si="29"/>
        <v>0.98746450187889045</v>
      </c>
    </row>
    <row r="355" spans="4:20" hidden="1" x14ac:dyDescent="0.25">
      <c r="D355" s="37">
        <v>26</v>
      </c>
      <c r="E355" s="37">
        <v>0.77100000000000002</v>
      </c>
      <c r="F355" s="37">
        <v>0.77539999999999998</v>
      </c>
      <c r="G355" s="37">
        <v>25.5</v>
      </c>
      <c r="H355" s="37">
        <v>0.92</v>
      </c>
      <c r="I355" s="37">
        <v>0.99609999999999999</v>
      </c>
      <c r="L355" s="37">
        <v>66</v>
      </c>
      <c r="M355" s="37">
        <v>30</v>
      </c>
      <c r="N355" s="63">
        <v>0.98705380631940398</v>
      </c>
      <c r="O355" s="51">
        <v>0.98129999999999995</v>
      </c>
      <c r="P355">
        <f t="shared" si="25"/>
        <v>1.870000000000005E-2</v>
      </c>
      <c r="Q355">
        <f t="shared" si="26"/>
        <v>14.4444</v>
      </c>
      <c r="R355" s="45">
        <f t="shared" si="27"/>
        <v>1.2946193680595974E-3</v>
      </c>
      <c r="S355" s="45">
        <f t="shared" si="28"/>
        <v>5.7538063194040746E-3</v>
      </c>
      <c r="T355">
        <f t="shared" si="29"/>
        <v>0.98705380631940398</v>
      </c>
    </row>
    <row r="356" spans="4:20" hidden="1" x14ac:dyDescent="0.25">
      <c r="D356" s="37">
        <v>26</v>
      </c>
      <c r="E356" s="37">
        <v>0.77200000000000002</v>
      </c>
      <c r="F356" s="37">
        <v>0.77639999999999998</v>
      </c>
      <c r="G356" s="37">
        <v>25.5</v>
      </c>
      <c r="H356" s="37">
        <v>0.92100000000000004</v>
      </c>
      <c r="I356" s="37">
        <v>0.99609999999999999</v>
      </c>
      <c r="L356" s="37">
        <v>66</v>
      </c>
      <c r="M356" s="37">
        <v>30.5</v>
      </c>
      <c r="N356" s="63">
        <v>0.98636947619175075</v>
      </c>
      <c r="O356" s="51">
        <v>0.98060000000000003</v>
      </c>
      <c r="P356">
        <f t="shared" si="25"/>
        <v>1.9399999999999973E-2</v>
      </c>
      <c r="Q356">
        <f t="shared" si="26"/>
        <v>14.9444</v>
      </c>
      <c r="R356" s="45">
        <f t="shared" si="27"/>
        <v>1.2981451245951644E-3</v>
      </c>
      <c r="S356" s="45">
        <f t="shared" si="28"/>
        <v>5.769476191750748E-3</v>
      </c>
      <c r="T356">
        <f t="shared" si="29"/>
        <v>0.98636947619175075</v>
      </c>
    </row>
    <row r="357" spans="4:20" hidden="1" x14ac:dyDescent="0.25">
      <c r="D357" s="37">
        <v>26</v>
      </c>
      <c r="E357" s="37">
        <v>0.77300000000000002</v>
      </c>
      <c r="F357" s="37">
        <v>0.77739999999999998</v>
      </c>
      <c r="G357" s="37">
        <v>25.5</v>
      </c>
      <c r="H357" s="37">
        <v>0.92200000000000004</v>
      </c>
      <c r="I357" s="37">
        <v>0.99609999999999999</v>
      </c>
      <c r="L357" s="37">
        <v>66</v>
      </c>
      <c r="M357" s="37">
        <v>31</v>
      </c>
      <c r="N357" s="63">
        <v>0.98561290823858483</v>
      </c>
      <c r="O357" s="51">
        <v>0.9798</v>
      </c>
      <c r="P357">
        <f t="shared" si="25"/>
        <v>2.0199999999999996E-2</v>
      </c>
      <c r="Q357">
        <f t="shared" si="26"/>
        <v>15.4444</v>
      </c>
      <c r="R357" s="45">
        <f t="shared" si="27"/>
        <v>1.3079174328559217E-3</v>
      </c>
      <c r="S357" s="45">
        <f t="shared" si="28"/>
        <v>5.8129082385848579E-3</v>
      </c>
      <c r="T357">
        <f t="shared" si="29"/>
        <v>0.98561290823858483</v>
      </c>
    </row>
    <row r="358" spans="4:20" hidden="1" x14ac:dyDescent="0.25">
      <c r="D358" s="37">
        <v>26</v>
      </c>
      <c r="E358" s="37">
        <v>0.77400000000000002</v>
      </c>
      <c r="F358" s="37">
        <v>0.77839999999999998</v>
      </c>
      <c r="G358" s="37">
        <v>25.5</v>
      </c>
      <c r="H358" s="37">
        <v>0.92300000000000004</v>
      </c>
      <c r="I358" s="37">
        <v>0.99609999999999999</v>
      </c>
      <c r="L358" s="37">
        <v>66</v>
      </c>
      <c r="M358" s="37">
        <v>31.5</v>
      </c>
      <c r="N358" s="63">
        <v>0.98492574195328764</v>
      </c>
      <c r="O358" s="51">
        <v>0.97909999999999997</v>
      </c>
      <c r="P358">
        <f t="shared" si="25"/>
        <v>2.090000000000003E-2</v>
      </c>
      <c r="Q358">
        <f t="shared" si="26"/>
        <v>15.9444</v>
      </c>
      <c r="R358" s="45">
        <f t="shared" si="27"/>
        <v>1.3108050475402042E-3</v>
      </c>
      <c r="S358" s="45">
        <f t="shared" si="28"/>
        <v>5.8257419532876829E-3</v>
      </c>
      <c r="T358">
        <f t="shared" si="29"/>
        <v>0.98492574195328764</v>
      </c>
    </row>
    <row r="359" spans="4:20" hidden="1" x14ac:dyDescent="0.25">
      <c r="D359" s="37">
        <v>26</v>
      </c>
      <c r="E359" s="37">
        <v>0.77500000000000002</v>
      </c>
      <c r="F359" s="37">
        <v>0.77939999999999998</v>
      </c>
      <c r="G359" s="37">
        <v>25.5</v>
      </c>
      <c r="H359" s="37">
        <v>0.92400000000000004</v>
      </c>
      <c r="I359" s="37">
        <v>0.99609999999999999</v>
      </c>
      <c r="L359" s="37">
        <v>66</v>
      </c>
      <c r="M359" s="37">
        <v>32</v>
      </c>
      <c r="N359" s="63">
        <v>0.9842377952372845</v>
      </c>
      <c r="O359" s="51">
        <v>0.97840000000000005</v>
      </c>
      <c r="P359">
        <f t="shared" si="25"/>
        <v>2.1599999999999953E-2</v>
      </c>
      <c r="Q359">
        <f t="shared" si="26"/>
        <v>16.444400000000002</v>
      </c>
      <c r="R359" s="45">
        <f t="shared" si="27"/>
        <v>1.3135170635596282E-3</v>
      </c>
      <c r="S359" s="45">
        <f t="shared" si="28"/>
        <v>5.8377952372844115E-3</v>
      </c>
      <c r="T359">
        <f t="shared" si="29"/>
        <v>0.9842377952372845</v>
      </c>
    </row>
    <row r="360" spans="4:20" hidden="1" x14ac:dyDescent="0.25">
      <c r="D360" s="37">
        <v>26</v>
      </c>
      <c r="E360" s="37">
        <v>0.77600000000000002</v>
      </c>
      <c r="F360" s="37">
        <v>0.78039999999999998</v>
      </c>
      <c r="G360" s="37">
        <v>25.5</v>
      </c>
      <c r="H360" s="37">
        <v>0.92500000000000004</v>
      </c>
      <c r="I360" s="37">
        <v>0.99609999999999999</v>
      </c>
      <c r="L360" s="37">
        <v>66</v>
      </c>
      <c r="M360" s="37">
        <v>32.5</v>
      </c>
      <c r="N360" s="63">
        <v>0.98377044923396517</v>
      </c>
      <c r="O360" s="51">
        <v>0.97799999999999998</v>
      </c>
      <c r="P360">
        <f t="shared" si="25"/>
        <v>2.200000000000002E-2</v>
      </c>
      <c r="Q360">
        <f t="shared" si="26"/>
        <v>16.944400000000002</v>
      </c>
      <c r="R360" s="45">
        <f t="shared" si="27"/>
        <v>1.2983640612827848E-3</v>
      </c>
      <c r="S360" s="45">
        <f t="shared" si="28"/>
        <v>5.7704492339652087E-3</v>
      </c>
      <c r="T360">
        <f t="shared" si="29"/>
        <v>0.98377044923396517</v>
      </c>
    </row>
    <row r="361" spans="4:20" hidden="1" x14ac:dyDescent="0.25">
      <c r="D361" s="37">
        <v>26</v>
      </c>
      <c r="E361" s="37">
        <v>0.77700000000000002</v>
      </c>
      <c r="F361" s="37">
        <v>0.78139999999999998</v>
      </c>
      <c r="G361" s="37">
        <v>25.5</v>
      </c>
      <c r="H361" s="37">
        <v>0.92600000000000005</v>
      </c>
      <c r="I361" s="37">
        <v>0.99609999999999999</v>
      </c>
      <c r="L361" s="37">
        <v>66</v>
      </c>
      <c r="M361" s="37">
        <v>33</v>
      </c>
      <c r="N361" s="63">
        <v>0.98308339639081876</v>
      </c>
      <c r="O361" s="51">
        <v>0.97729999999999995</v>
      </c>
      <c r="P361">
        <f t="shared" si="25"/>
        <v>2.2700000000000053E-2</v>
      </c>
      <c r="Q361">
        <f t="shared" si="26"/>
        <v>17.444400000000002</v>
      </c>
      <c r="R361" s="45">
        <f t="shared" si="27"/>
        <v>1.3012772007062468E-3</v>
      </c>
      <c r="S361" s="45">
        <f t="shared" si="28"/>
        <v>5.7833963908188431E-3</v>
      </c>
      <c r="T361">
        <f t="shared" si="29"/>
        <v>0.98308339639081876</v>
      </c>
    </row>
    <row r="362" spans="4:20" x14ac:dyDescent="0.25">
      <c r="D362" s="37">
        <v>26</v>
      </c>
      <c r="E362" s="37">
        <v>0.77800000000000002</v>
      </c>
      <c r="F362" s="37">
        <v>0.78239999999999998</v>
      </c>
      <c r="G362" s="37">
        <v>25.5</v>
      </c>
      <c r="H362" s="37">
        <v>0.92700000000000005</v>
      </c>
      <c r="I362" s="37">
        <v>0.99609999999999999</v>
      </c>
      <c r="L362" s="37">
        <v>66</v>
      </c>
      <c r="M362" s="37">
        <v>33.5</v>
      </c>
      <c r="N362" s="63">
        <v>0.98239562203250042</v>
      </c>
      <c r="O362" s="51">
        <v>0.97660000000000002</v>
      </c>
      <c r="P362">
        <f t="shared" si="25"/>
        <v>2.3399999999999976E-2</v>
      </c>
      <c r="Q362">
        <f t="shared" si="26"/>
        <v>17.944400000000002</v>
      </c>
      <c r="R362" s="45">
        <f t="shared" si="27"/>
        <v>1.3040279975925623E-3</v>
      </c>
      <c r="S362" s="45">
        <f t="shared" si="28"/>
        <v>5.7956220325003837E-3</v>
      </c>
      <c r="T362">
        <f t="shared" si="29"/>
        <v>0.98239562203250042</v>
      </c>
    </row>
    <row r="363" spans="4:20" hidden="1" x14ac:dyDescent="0.25">
      <c r="D363" s="37">
        <v>26</v>
      </c>
      <c r="E363" s="37">
        <v>0.77900000000000003</v>
      </c>
      <c r="F363" s="37">
        <v>0.78339999999999999</v>
      </c>
      <c r="G363" s="37">
        <v>25.5</v>
      </c>
      <c r="H363" s="37">
        <v>0.92800000000000005</v>
      </c>
      <c r="I363" s="37">
        <v>0.99609999999999999</v>
      </c>
      <c r="L363" s="37">
        <v>66</v>
      </c>
      <c r="M363" s="37">
        <v>34</v>
      </c>
      <c r="N363" s="63">
        <v>0.98163128103923147</v>
      </c>
      <c r="O363" s="51">
        <v>0.9758</v>
      </c>
      <c r="P363">
        <f t="shared" si="25"/>
        <v>2.4199999999999999E-2</v>
      </c>
      <c r="Q363">
        <f t="shared" si="26"/>
        <v>18.444400000000002</v>
      </c>
      <c r="R363" s="45">
        <f t="shared" si="27"/>
        <v>1.3120513543406127E-3</v>
      </c>
      <c r="S363" s="45">
        <f t="shared" si="28"/>
        <v>5.8312810392314191E-3</v>
      </c>
      <c r="T363">
        <f t="shared" si="29"/>
        <v>0.98163128103923147</v>
      </c>
    </row>
    <row r="364" spans="4:20" hidden="1" x14ac:dyDescent="0.25">
      <c r="D364" s="37">
        <v>26</v>
      </c>
      <c r="E364" s="37">
        <v>0.78</v>
      </c>
      <c r="F364" s="37">
        <v>0.78439999999999999</v>
      </c>
      <c r="G364" s="37">
        <v>25.5</v>
      </c>
      <c r="H364" s="37">
        <v>0.92900000000000005</v>
      </c>
      <c r="I364" s="37">
        <v>0.99609999999999999</v>
      </c>
      <c r="L364" s="37">
        <v>66</v>
      </c>
      <c r="M364" s="37">
        <v>34.5</v>
      </c>
      <c r="N364" s="63">
        <v>0.98094159751694432</v>
      </c>
      <c r="O364" s="51">
        <v>0.97509999999999997</v>
      </c>
      <c r="P364">
        <f t="shared" si="25"/>
        <v>2.4900000000000033E-2</v>
      </c>
      <c r="Q364">
        <f t="shared" si="26"/>
        <v>18.944400000000002</v>
      </c>
      <c r="R364" s="45">
        <f t="shared" si="27"/>
        <v>1.3143725850383243E-3</v>
      </c>
      <c r="S364" s="45">
        <f t="shared" si="28"/>
        <v>5.8415975169443281E-3</v>
      </c>
      <c r="T364">
        <f t="shared" si="29"/>
        <v>0.98094159751694432</v>
      </c>
    </row>
    <row r="365" spans="4:20" hidden="1" x14ac:dyDescent="0.25">
      <c r="D365" s="37">
        <v>26</v>
      </c>
      <c r="E365" s="37">
        <v>0.78100000000000003</v>
      </c>
      <c r="F365" s="37">
        <v>0.7853</v>
      </c>
      <c r="G365" s="37">
        <v>25.5</v>
      </c>
      <c r="H365" s="37">
        <v>0.93</v>
      </c>
      <c r="I365" s="37">
        <v>0.99609999999999999</v>
      </c>
      <c r="L365" s="37">
        <v>66</v>
      </c>
      <c r="M365" s="37">
        <v>35</v>
      </c>
      <c r="N365" s="63">
        <v>0.98055995556561271</v>
      </c>
      <c r="O365" s="51">
        <v>0.9748</v>
      </c>
      <c r="P365">
        <f t="shared" si="25"/>
        <v>2.52E-2</v>
      </c>
      <c r="Q365">
        <f t="shared" si="26"/>
        <v>19.444400000000002</v>
      </c>
      <c r="R365" s="45">
        <f t="shared" si="27"/>
        <v>1.2960029622924852E-3</v>
      </c>
      <c r="S365" s="45">
        <f t="shared" si="28"/>
        <v>5.7599555656127205E-3</v>
      </c>
      <c r="T365">
        <f t="shared" si="29"/>
        <v>0.98055995556561271</v>
      </c>
    </row>
    <row r="366" spans="4:20" hidden="1" x14ac:dyDescent="0.25">
      <c r="D366" s="37">
        <v>26</v>
      </c>
      <c r="E366" s="37">
        <v>0.78200000000000003</v>
      </c>
      <c r="F366" s="37">
        <v>0.7863</v>
      </c>
      <c r="G366" s="37">
        <v>25.5</v>
      </c>
      <c r="H366" s="37">
        <v>0.93100000000000005</v>
      </c>
      <c r="I366" s="37">
        <v>0.99609999999999999</v>
      </c>
      <c r="L366" s="37">
        <v>66</v>
      </c>
      <c r="M366" s="37">
        <v>35.5</v>
      </c>
      <c r="N366" s="63">
        <v>0.97979382683861127</v>
      </c>
      <c r="O366" s="51">
        <v>0.97399999999999998</v>
      </c>
      <c r="P366">
        <f t="shared" si="25"/>
        <v>2.6000000000000023E-2</v>
      </c>
      <c r="Q366">
        <f t="shared" si="26"/>
        <v>19.944400000000002</v>
      </c>
      <c r="R366" s="45">
        <f t="shared" si="27"/>
        <v>1.3036240749283018E-3</v>
      </c>
      <c r="S366" s="45">
        <f t="shared" si="28"/>
        <v>5.7938268386113446E-3</v>
      </c>
      <c r="T366">
        <f t="shared" si="29"/>
        <v>0.97979382683861127</v>
      </c>
    </row>
    <row r="367" spans="4:20" hidden="1" x14ac:dyDescent="0.25">
      <c r="D367" s="37">
        <v>26</v>
      </c>
      <c r="E367" s="37">
        <v>0.78300000000000003</v>
      </c>
      <c r="F367" s="37">
        <v>0.7873</v>
      </c>
      <c r="G367" s="37">
        <v>25.5</v>
      </c>
      <c r="H367" s="37">
        <v>0.93200000000000005</v>
      </c>
      <c r="I367" s="37">
        <v>0.99609999999999999</v>
      </c>
      <c r="L367" s="37">
        <v>66</v>
      </c>
      <c r="M367" s="37">
        <v>36</v>
      </c>
      <c r="N367" s="63">
        <v>0.97910430240065749</v>
      </c>
      <c r="O367" s="51">
        <v>0.97330000000000005</v>
      </c>
      <c r="P367">
        <f t="shared" si="25"/>
        <v>2.6699999999999946E-2</v>
      </c>
      <c r="Q367">
        <f t="shared" si="26"/>
        <v>20.444400000000002</v>
      </c>
      <c r="R367" s="45">
        <f t="shared" si="27"/>
        <v>1.3059810999589102E-3</v>
      </c>
      <c r="S367" s="45">
        <f t="shared" si="28"/>
        <v>5.8043024006573804E-3</v>
      </c>
      <c r="T367">
        <f t="shared" si="29"/>
        <v>0.97910430240065749</v>
      </c>
    </row>
    <row r="368" spans="4:20" hidden="1" x14ac:dyDescent="0.25">
      <c r="D368" s="37">
        <v>26</v>
      </c>
      <c r="E368" s="37">
        <v>0.78400000000000003</v>
      </c>
      <c r="F368" s="37">
        <v>0.7883</v>
      </c>
      <c r="G368" s="37">
        <v>25.5</v>
      </c>
      <c r="H368" s="37">
        <v>0.93300000000000005</v>
      </c>
      <c r="I368" s="37">
        <v>0.99609999999999999</v>
      </c>
      <c r="L368" s="37">
        <v>66</v>
      </c>
      <c r="M368" s="37">
        <v>36.5</v>
      </c>
      <c r="N368" s="63">
        <v>0.97841427780218104</v>
      </c>
      <c r="O368" s="51">
        <v>0.97260000000000002</v>
      </c>
      <c r="P368">
        <f t="shared" si="25"/>
        <v>2.739999999999998E-2</v>
      </c>
      <c r="Q368">
        <f t="shared" si="26"/>
        <v>20.944400000000002</v>
      </c>
      <c r="R368" s="45">
        <f t="shared" si="27"/>
        <v>1.3082255877466043E-3</v>
      </c>
      <c r="S368" s="45">
        <f t="shared" si="28"/>
        <v>5.8142778021810079E-3</v>
      </c>
      <c r="T368">
        <f t="shared" si="29"/>
        <v>0.97841427780218104</v>
      </c>
    </row>
    <row r="369" spans="4:20" hidden="1" x14ac:dyDescent="0.25">
      <c r="D369" s="37">
        <v>26</v>
      </c>
      <c r="E369" s="37">
        <v>0.78500000000000003</v>
      </c>
      <c r="F369" s="37">
        <v>0.7893</v>
      </c>
      <c r="G369" s="37">
        <v>25.5</v>
      </c>
      <c r="H369" s="37">
        <v>0.93400000000000005</v>
      </c>
      <c r="I369" s="37">
        <v>0.99609999999999999</v>
      </c>
      <c r="L369" s="37">
        <v>66</v>
      </c>
      <c r="M369" s="37">
        <v>37</v>
      </c>
      <c r="N369" s="63">
        <v>0.97764451325287716</v>
      </c>
      <c r="O369" s="51">
        <v>0.9718</v>
      </c>
      <c r="P369">
        <f t="shared" si="25"/>
        <v>2.8200000000000003E-2</v>
      </c>
      <c r="Q369">
        <f t="shared" si="26"/>
        <v>21.444400000000002</v>
      </c>
      <c r="R369" s="45">
        <f t="shared" si="27"/>
        <v>1.3150286321836936E-3</v>
      </c>
      <c r="S369" s="45">
        <f t="shared" si="28"/>
        <v>5.8445132528772079E-3</v>
      </c>
      <c r="T369">
        <f t="shared" si="29"/>
        <v>0.97764451325287716</v>
      </c>
    </row>
    <row r="370" spans="4:20" hidden="1" x14ac:dyDescent="0.25">
      <c r="D370" s="37">
        <v>26</v>
      </c>
      <c r="E370" s="37">
        <v>0.78600000000000003</v>
      </c>
      <c r="F370" s="37">
        <v>0.7903</v>
      </c>
      <c r="G370" s="37">
        <v>25.5</v>
      </c>
      <c r="H370" s="37">
        <v>0.93500000000000005</v>
      </c>
      <c r="I370" s="37">
        <v>0.99609999999999999</v>
      </c>
      <c r="L370" s="37">
        <v>66</v>
      </c>
      <c r="M370" s="37">
        <v>37.5</v>
      </c>
      <c r="N370" s="63">
        <v>0.9772721058675562</v>
      </c>
      <c r="O370" s="51">
        <v>0.97150000000000003</v>
      </c>
      <c r="P370">
        <f t="shared" si="25"/>
        <v>2.849999999999997E-2</v>
      </c>
      <c r="Q370">
        <f t="shared" si="26"/>
        <v>21.944400000000002</v>
      </c>
      <c r="R370" s="45">
        <f t="shared" si="27"/>
        <v>1.2987368075682163E-3</v>
      </c>
      <c r="S370" s="45">
        <f t="shared" si="28"/>
        <v>5.7721058675561801E-3</v>
      </c>
      <c r="T370">
        <f t="shared" si="29"/>
        <v>0.9772721058675562</v>
      </c>
    </row>
    <row r="371" spans="4:20" hidden="1" x14ac:dyDescent="0.25">
      <c r="D371" s="37">
        <v>26</v>
      </c>
      <c r="E371" s="37">
        <v>0.78700000000000003</v>
      </c>
      <c r="F371" s="37">
        <v>0.7913</v>
      </c>
      <c r="G371" s="37">
        <v>25.5</v>
      </c>
      <c r="H371" s="37">
        <v>0.93600000000000005</v>
      </c>
      <c r="I371" s="37">
        <v>0.99609999999999999</v>
      </c>
      <c r="L371" s="37">
        <v>66</v>
      </c>
      <c r="M371" s="37">
        <v>38</v>
      </c>
      <c r="N371" s="63">
        <v>0.97658213184580567</v>
      </c>
      <c r="O371" s="51">
        <v>0.9708</v>
      </c>
      <c r="P371">
        <f t="shared" si="25"/>
        <v>2.9200000000000004E-2</v>
      </c>
      <c r="Q371">
        <f t="shared" si="26"/>
        <v>22.444400000000002</v>
      </c>
      <c r="R371" s="45">
        <f t="shared" si="27"/>
        <v>1.3009926752330203E-3</v>
      </c>
      <c r="S371" s="45">
        <f t="shared" si="28"/>
        <v>5.782131845805635E-3</v>
      </c>
      <c r="T371">
        <f t="shared" si="29"/>
        <v>0.97658213184580567</v>
      </c>
    </row>
    <row r="372" spans="4:20" hidden="1" x14ac:dyDescent="0.25">
      <c r="D372" s="37">
        <v>26</v>
      </c>
      <c r="E372" s="37">
        <v>0.78800000000000003</v>
      </c>
      <c r="F372" s="37">
        <v>0.7923</v>
      </c>
      <c r="G372" s="37">
        <v>25.5</v>
      </c>
      <c r="H372" s="37">
        <v>0.93700000000000006</v>
      </c>
      <c r="I372" s="37">
        <v>0.99609999999999999</v>
      </c>
      <c r="L372" s="37">
        <v>66</v>
      </c>
      <c r="M372" s="37">
        <v>38.5</v>
      </c>
      <c r="N372" s="63">
        <v>0.9758110911594986</v>
      </c>
      <c r="O372" s="51">
        <v>0.97</v>
      </c>
      <c r="P372">
        <f t="shared" si="25"/>
        <v>3.0000000000000027E-2</v>
      </c>
      <c r="Q372">
        <f t="shared" si="26"/>
        <v>22.944400000000002</v>
      </c>
      <c r="R372" s="45">
        <f t="shared" si="27"/>
        <v>1.3075085859730489E-3</v>
      </c>
      <c r="S372" s="45">
        <f t="shared" si="28"/>
        <v>5.8110911594986183E-3</v>
      </c>
      <c r="T372">
        <f t="shared" si="29"/>
        <v>0.9758110911594986</v>
      </c>
    </row>
    <row r="373" spans="4:20" hidden="1" x14ac:dyDescent="0.25">
      <c r="D373" s="37">
        <v>26</v>
      </c>
      <c r="E373" s="37">
        <v>0.78900000000000003</v>
      </c>
      <c r="F373" s="37">
        <v>0.79330000000000001</v>
      </c>
      <c r="G373" s="37">
        <v>25.5</v>
      </c>
      <c r="H373" s="37">
        <v>0.93799999999999994</v>
      </c>
      <c r="I373" s="37">
        <v>0.99619999999999997</v>
      </c>
      <c r="L373" s="37">
        <v>66</v>
      </c>
      <c r="M373" s="37">
        <v>39</v>
      </c>
      <c r="N373" s="63">
        <v>0.97511985804712431</v>
      </c>
      <c r="O373" s="51">
        <v>0.96930000000000005</v>
      </c>
      <c r="P373">
        <f t="shared" si="25"/>
        <v>3.069999999999995E-2</v>
      </c>
      <c r="Q373">
        <f t="shared" si="26"/>
        <v>23.444400000000002</v>
      </c>
      <c r="R373" s="45">
        <f t="shared" si="27"/>
        <v>1.3094811554145104E-3</v>
      </c>
      <c r="S373" s="45">
        <f t="shared" si="28"/>
        <v>5.8198580471242496E-3</v>
      </c>
      <c r="T373">
        <f t="shared" si="29"/>
        <v>0.97511985804712431</v>
      </c>
    </row>
    <row r="374" spans="4:20" hidden="1" x14ac:dyDescent="0.25">
      <c r="D374" s="37">
        <v>26</v>
      </c>
      <c r="E374" s="37">
        <v>0.79</v>
      </c>
      <c r="F374" s="37">
        <v>0.79430000000000001</v>
      </c>
      <c r="G374" s="37">
        <v>25.5</v>
      </c>
      <c r="H374" s="37">
        <v>0.93899999999999995</v>
      </c>
      <c r="I374" s="37">
        <v>0.99619999999999997</v>
      </c>
      <c r="L374" s="37">
        <v>66</v>
      </c>
      <c r="M374" s="37">
        <v>39.5</v>
      </c>
      <c r="N374" s="63">
        <v>0.9744282587995523</v>
      </c>
      <c r="O374" s="51">
        <v>0.96860000000000002</v>
      </c>
      <c r="P374">
        <f t="shared" si="25"/>
        <v>3.1399999999999983E-2</v>
      </c>
      <c r="Q374">
        <f t="shared" si="26"/>
        <v>23.944400000000002</v>
      </c>
      <c r="R374" s="45">
        <f t="shared" si="27"/>
        <v>1.3113713436127021E-3</v>
      </c>
      <c r="S374" s="45">
        <f t="shared" si="28"/>
        <v>5.8282587995522927E-3</v>
      </c>
      <c r="T374">
        <f t="shared" si="29"/>
        <v>0.9744282587995523</v>
      </c>
    </row>
    <row r="375" spans="4:20" hidden="1" x14ac:dyDescent="0.25">
      <c r="D375" s="37">
        <v>26</v>
      </c>
      <c r="E375" s="37">
        <v>0.79100000000000004</v>
      </c>
      <c r="F375" s="37">
        <v>0.79530000000000001</v>
      </c>
      <c r="G375" s="37">
        <v>25.5</v>
      </c>
      <c r="H375" s="37">
        <v>0.94</v>
      </c>
      <c r="I375" s="37">
        <v>0.99619999999999997</v>
      </c>
      <c r="L375" s="37">
        <v>66</v>
      </c>
      <c r="M375" s="37">
        <v>40</v>
      </c>
      <c r="N375" s="63">
        <v>0.97398177087594695</v>
      </c>
      <c r="O375" s="51">
        <v>0.96819999999999995</v>
      </c>
      <c r="P375">
        <f t="shared" si="25"/>
        <v>3.180000000000005E-2</v>
      </c>
      <c r="Q375">
        <f t="shared" si="26"/>
        <v>24.444400000000002</v>
      </c>
      <c r="R375" s="45">
        <f t="shared" si="27"/>
        <v>1.3009114562026495E-3</v>
      </c>
      <c r="S375" s="45">
        <f t="shared" si="28"/>
        <v>5.7817708759470557E-3</v>
      </c>
      <c r="T375">
        <f t="shared" si="29"/>
        <v>0.97398177087594695</v>
      </c>
    </row>
    <row r="376" spans="4:20" hidden="1" x14ac:dyDescent="0.25">
      <c r="D376" s="37">
        <v>26</v>
      </c>
      <c r="E376" s="37">
        <v>0.79200000000000004</v>
      </c>
      <c r="F376" s="37">
        <v>0.79620000000000002</v>
      </c>
      <c r="G376" s="37">
        <v>25.5</v>
      </c>
      <c r="H376" s="37">
        <v>0.94099999999999995</v>
      </c>
      <c r="I376" s="37">
        <v>0.99619999999999997</v>
      </c>
      <c r="L376" s="37">
        <v>67</v>
      </c>
      <c r="M376" s="37">
        <v>25</v>
      </c>
      <c r="N376" s="63">
        <v>0.9934882046503748</v>
      </c>
      <c r="O376" s="51">
        <v>0.98770000000000002</v>
      </c>
      <c r="P376">
        <f t="shared" si="25"/>
        <v>1.2299999999999978E-2</v>
      </c>
      <c r="Q376">
        <f t="shared" si="26"/>
        <v>9.4443999999999999</v>
      </c>
      <c r="R376" s="45">
        <f t="shared" si="27"/>
        <v>1.3023590699250327E-3</v>
      </c>
      <c r="S376" s="45">
        <f t="shared" si="28"/>
        <v>5.7882046503748147E-3</v>
      </c>
      <c r="T376">
        <f t="shared" si="29"/>
        <v>0.9934882046503748</v>
      </c>
    </row>
    <row r="377" spans="4:20" hidden="1" x14ac:dyDescent="0.25">
      <c r="D377" s="37">
        <v>26</v>
      </c>
      <c r="E377" s="37">
        <v>0.79300000000000004</v>
      </c>
      <c r="F377" s="37">
        <v>0.79720000000000002</v>
      </c>
      <c r="G377" s="37">
        <v>25.5</v>
      </c>
      <c r="H377" s="37">
        <v>0.94199999999999995</v>
      </c>
      <c r="I377" s="37">
        <v>0.99619999999999997</v>
      </c>
      <c r="L377" s="37">
        <v>67</v>
      </c>
      <c r="M377" s="37">
        <v>25.5</v>
      </c>
      <c r="N377" s="63">
        <v>0.9928100237319496</v>
      </c>
      <c r="O377" s="51">
        <v>0.98699999999999999</v>
      </c>
      <c r="P377">
        <f t="shared" si="25"/>
        <v>1.3000000000000012E-2</v>
      </c>
      <c r="Q377">
        <f t="shared" si="26"/>
        <v>9.9443999999999999</v>
      </c>
      <c r="R377" s="45">
        <f t="shared" si="27"/>
        <v>1.307268412372794E-3</v>
      </c>
      <c r="S377" s="45">
        <f t="shared" si="28"/>
        <v>5.810023731949646E-3</v>
      </c>
      <c r="T377">
        <f t="shared" si="29"/>
        <v>0.9928100237319496</v>
      </c>
    </row>
    <row r="378" spans="4:20" hidden="1" x14ac:dyDescent="0.25">
      <c r="D378" s="37">
        <v>26</v>
      </c>
      <c r="E378" s="37">
        <v>0.79400000000000004</v>
      </c>
      <c r="F378" s="37">
        <v>0.79820000000000002</v>
      </c>
      <c r="G378" s="37">
        <v>25.5</v>
      </c>
      <c r="H378" s="37">
        <v>0.94299999999999995</v>
      </c>
      <c r="I378" s="37">
        <v>0.99619999999999997</v>
      </c>
      <c r="L378" s="37">
        <v>67</v>
      </c>
      <c r="M378" s="37">
        <v>26</v>
      </c>
      <c r="N378" s="63">
        <v>0.99207230669066671</v>
      </c>
      <c r="O378" s="51">
        <v>0.98619999999999997</v>
      </c>
      <c r="P378">
        <f t="shared" si="25"/>
        <v>1.3800000000000034E-2</v>
      </c>
      <c r="Q378">
        <f t="shared" si="26"/>
        <v>10.4444</v>
      </c>
      <c r="R378" s="45">
        <f t="shared" si="27"/>
        <v>1.3212822182222085E-3</v>
      </c>
      <c r="S378" s="45">
        <f t="shared" si="28"/>
        <v>5.8723066906667832E-3</v>
      </c>
      <c r="T378">
        <f t="shared" si="29"/>
        <v>0.99207230669066671</v>
      </c>
    </row>
    <row r="379" spans="4:20" hidden="1" x14ac:dyDescent="0.25">
      <c r="D379" s="37">
        <v>26</v>
      </c>
      <c r="E379" s="37">
        <v>0.79500000000000004</v>
      </c>
      <c r="F379" s="37">
        <v>0.79920000000000002</v>
      </c>
      <c r="G379" s="37">
        <v>25.5</v>
      </c>
      <c r="H379" s="37">
        <v>0.94399999999999995</v>
      </c>
      <c r="I379" s="37">
        <v>0.99619999999999997</v>
      </c>
      <c r="L379" s="37">
        <v>67</v>
      </c>
      <c r="M379" s="37">
        <v>26.5</v>
      </c>
      <c r="N379" s="63">
        <v>0.99138828990168493</v>
      </c>
      <c r="O379" s="51">
        <v>0.98550000000000004</v>
      </c>
      <c r="P379">
        <f t="shared" si="25"/>
        <v>1.4499999999999957E-2</v>
      </c>
      <c r="Q379">
        <f t="shared" si="26"/>
        <v>10.9444</v>
      </c>
      <c r="R379" s="45">
        <f t="shared" si="27"/>
        <v>1.3248784766638608E-3</v>
      </c>
      <c r="S379" s="45">
        <f t="shared" si="28"/>
        <v>5.8882899016848627E-3</v>
      </c>
      <c r="T379">
        <f t="shared" si="29"/>
        <v>0.99138828990168493</v>
      </c>
    </row>
    <row r="380" spans="4:20" hidden="1" x14ac:dyDescent="0.25">
      <c r="D380" s="37">
        <v>26</v>
      </c>
      <c r="E380" s="37">
        <v>0.79600000000000004</v>
      </c>
      <c r="F380" s="37">
        <v>0.80020000000000002</v>
      </c>
      <c r="G380" s="37">
        <v>25.5</v>
      </c>
      <c r="H380" s="37">
        <v>0.94499999999999995</v>
      </c>
      <c r="I380" s="37">
        <v>0.99619999999999997</v>
      </c>
      <c r="L380" s="37">
        <v>67</v>
      </c>
      <c r="M380" s="37">
        <v>27</v>
      </c>
      <c r="N380" s="63">
        <v>0.99070287651602529</v>
      </c>
      <c r="O380" s="51">
        <v>0.98480000000000001</v>
      </c>
      <c r="P380">
        <f t="shared" si="25"/>
        <v>1.5199999999999991E-2</v>
      </c>
      <c r="Q380">
        <f t="shared" si="26"/>
        <v>11.4444</v>
      </c>
      <c r="R380" s="45">
        <f t="shared" si="27"/>
        <v>1.3281604977106699E-3</v>
      </c>
      <c r="S380" s="45">
        <f t="shared" si="28"/>
        <v>5.9028765160253011E-3</v>
      </c>
      <c r="T380">
        <f t="shared" si="29"/>
        <v>0.99070287651602529</v>
      </c>
    </row>
    <row r="381" spans="4:20" hidden="1" x14ac:dyDescent="0.25">
      <c r="D381" s="37">
        <v>26</v>
      </c>
      <c r="E381" s="37">
        <v>0.79700000000000004</v>
      </c>
      <c r="F381" s="37">
        <v>0.80120000000000002</v>
      </c>
      <c r="G381" s="37">
        <v>25.5</v>
      </c>
      <c r="H381" s="37">
        <v>0.94599999999999995</v>
      </c>
      <c r="I381" s="37">
        <v>0.99619999999999997</v>
      </c>
      <c r="L381" s="37">
        <v>67</v>
      </c>
      <c r="M381" s="37">
        <v>27.5</v>
      </c>
      <c r="N381" s="63">
        <v>0.99020461471484544</v>
      </c>
      <c r="O381" s="51">
        <v>0.98440000000000005</v>
      </c>
      <c r="P381">
        <f t="shared" si="25"/>
        <v>1.5599999999999947E-2</v>
      </c>
      <c r="Q381">
        <f t="shared" si="26"/>
        <v>11.9444</v>
      </c>
      <c r="R381" s="45">
        <f t="shared" si="27"/>
        <v>1.3060513713539356E-3</v>
      </c>
      <c r="S381" s="45">
        <f t="shared" si="28"/>
        <v>5.8046147148454316E-3</v>
      </c>
      <c r="T381">
        <f t="shared" si="29"/>
        <v>0.99020461471484544</v>
      </c>
    </row>
    <row r="382" spans="4:20" hidden="1" x14ac:dyDescent="0.25">
      <c r="D382" s="37">
        <v>26</v>
      </c>
      <c r="E382" s="37">
        <v>0.79800000000000004</v>
      </c>
      <c r="F382" s="37">
        <v>0.80220000000000002</v>
      </c>
      <c r="G382" s="37">
        <v>25.5</v>
      </c>
      <c r="H382" s="37">
        <v>0.94699999999999995</v>
      </c>
      <c r="I382" s="37">
        <v>0.99619999999999997</v>
      </c>
      <c r="L382" s="37">
        <v>67</v>
      </c>
      <c r="M382" s="37">
        <v>28</v>
      </c>
      <c r="N382" s="63">
        <v>0.98952139114782556</v>
      </c>
      <c r="O382" s="51">
        <v>0.98370000000000002</v>
      </c>
      <c r="P382">
        <f t="shared" si="25"/>
        <v>1.6299999999999981E-2</v>
      </c>
      <c r="Q382">
        <f t="shared" si="26"/>
        <v>12.4444</v>
      </c>
      <c r="R382" s="45">
        <f t="shared" si="27"/>
        <v>1.3098261065218075E-3</v>
      </c>
      <c r="S382" s="45">
        <f t="shared" si="28"/>
        <v>5.8213911478255213E-3</v>
      </c>
      <c r="T382">
        <f t="shared" si="29"/>
        <v>0.98952139114782556</v>
      </c>
    </row>
    <row r="383" spans="4:20" hidden="1" x14ac:dyDescent="0.25">
      <c r="D383" s="37">
        <v>26</v>
      </c>
      <c r="E383" s="37">
        <v>0.79900000000000004</v>
      </c>
      <c r="F383" s="37">
        <v>0.80320000000000003</v>
      </c>
      <c r="G383" s="37">
        <v>25.5</v>
      </c>
      <c r="H383" s="37">
        <v>0.94799999999999995</v>
      </c>
      <c r="I383" s="37">
        <v>0.99619999999999997</v>
      </c>
      <c r="L383" s="37">
        <v>67</v>
      </c>
      <c r="M383" s="37">
        <v>28.5</v>
      </c>
      <c r="N383" s="63">
        <v>0.98883687154290656</v>
      </c>
      <c r="O383" s="51">
        <v>0.98299999999999998</v>
      </c>
      <c r="P383">
        <f t="shared" si="25"/>
        <v>1.7000000000000015E-2</v>
      </c>
      <c r="Q383">
        <f t="shared" si="26"/>
        <v>12.9444</v>
      </c>
      <c r="R383" s="45">
        <f t="shared" si="27"/>
        <v>1.3133092302462853E-3</v>
      </c>
      <c r="S383" s="45">
        <f t="shared" si="28"/>
        <v>5.8368715429065899E-3</v>
      </c>
      <c r="T383">
        <f t="shared" si="29"/>
        <v>0.98883687154290656</v>
      </c>
    </row>
    <row r="384" spans="4:20" hidden="1" x14ac:dyDescent="0.25">
      <c r="D384" s="37">
        <v>26</v>
      </c>
      <c r="E384" s="37">
        <v>0.8</v>
      </c>
      <c r="F384" s="37">
        <v>0.80420000000000003</v>
      </c>
      <c r="G384" s="37">
        <v>25.5</v>
      </c>
      <c r="H384" s="37">
        <v>0.94899999999999995</v>
      </c>
      <c r="I384" s="37">
        <v>0.99619999999999997</v>
      </c>
      <c r="L384" s="37">
        <v>67</v>
      </c>
      <c r="M384" s="37">
        <v>29</v>
      </c>
      <c r="N384" s="63">
        <v>0.98808425812977896</v>
      </c>
      <c r="O384" s="51">
        <v>0.98219999999999996</v>
      </c>
      <c r="P384">
        <f t="shared" si="25"/>
        <v>1.7800000000000038E-2</v>
      </c>
      <c r="Q384">
        <f t="shared" si="26"/>
        <v>13.4444</v>
      </c>
      <c r="R384" s="45">
        <f t="shared" si="27"/>
        <v>1.3239713189134538E-3</v>
      </c>
      <c r="S384" s="45">
        <f t="shared" si="28"/>
        <v>5.8842581297789539E-3</v>
      </c>
      <c r="T384">
        <f t="shared" si="29"/>
        <v>0.98808425812977896</v>
      </c>
    </row>
    <row r="385" spans="4:20" hidden="1" x14ac:dyDescent="0.25">
      <c r="D385" s="37">
        <v>26</v>
      </c>
      <c r="E385" s="37">
        <v>0.80100000000000005</v>
      </c>
      <c r="F385" s="37">
        <v>0.80520000000000003</v>
      </c>
      <c r="G385" s="37">
        <v>25.5</v>
      </c>
      <c r="H385" s="37">
        <v>0.95</v>
      </c>
      <c r="I385" s="37">
        <v>0.99619999999999997</v>
      </c>
      <c r="L385" s="37">
        <v>67</v>
      </c>
      <c r="M385" s="37">
        <v>29.5</v>
      </c>
      <c r="N385" s="63">
        <v>0.98739637417171056</v>
      </c>
      <c r="O385" s="51">
        <v>0.98150000000000004</v>
      </c>
      <c r="P385">
        <f t="shared" si="25"/>
        <v>1.8499999999999961E-2</v>
      </c>
      <c r="Q385">
        <f t="shared" si="26"/>
        <v>13.9444</v>
      </c>
      <c r="R385" s="45">
        <f t="shared" si="27"/>
        <v>1.3266974556094175E-3</v>
      </c>
      <c r="S385" s="45">
        <f t="shared" si="28"/>
        <v>5.896374171710495E-3</v>
      </c>
      <c r="T385">
        <f t="shared" si="29"/>
        <v>0.98739637417171056</v>
      </c>
    </row>
    <row r="386" spans="4:20" hidden="1" x14ac:dyDescent="0.25">
      <c r="D386" s="37">
        <v>26</v>
      </c>
      <c r="E386" s="37">
        <v>0.80200000000000005</v>
      </c>
      <c r="F386" s="37">
        <v>0.80620000000000003</v>
      </c>
      <c r="G386" s="37">
        <v>26</v>
      </c>
      <c r="H386" s="37">
        <v>0.76</v>
      </c>
      <c r="I386" s="37">
        <v>0.99380000000000002</v>
      </c>
      <c r="L386" s="37">
        <v>67</v>
      </c>
      <c r="M386" s="37">
        <v>30</v>
      </c>
      <c r="N386" s="63">
        <v>0.98691534435490569</v>
      </c>
      <c r="O386" s="51">
        <v>0.98109999999999997</v>
      </c>
      <c r="P386">
        <f t="shared" si="25"/>
        <v>1.8900000000000028E-2</v>
      </c>
      <c r="Q386">
        <f t="shared" si="26"/>
        <v>14.4444</v>
      </c>
      <c r="R386" s="45">
        <f t="shared" si="27"/>
        <v>1.3084655645094311E-3</v>
      </c>
      <c r="S386" s="45">
        <f t="shared" si="28"/>
        <v>5.815344354905716E-3</v>
      </c>
      <c r="T386">
        <f t="shared" si="29"/>
        <v>0.98691534435490569</v>
      </c>
    </row>
    <row r="387" spans="4:20" hidden="1" x14ac:dyDescent="0.25">
      <c r="D387" s="37">
        <v>26</v>
      </c>
      <c r="E387" s="37">
        <v>0.80300000000000005</v>
      </c>
      <c r="F387" s="37">
        <v>0.80720000000000003</v>
      </c>
      <c r="G387" s="37">
        <v>26</v>
      </c>
      <c r="H387" s="37">
        <v>0.76100000000000001</v>
      </c>
      <c r="I387" s="37">
        <v>0.99380000000000002</v>
      </c>
      <c r="L387" s="37">
        <v>67</v>
      </c>
      <c r="M387" s="37">
        <v>30.5</v>
      </c>
      <c r="N387" s="63">
        <v>0.98622895532774824</v>
      </c>
      <c r="O387" s="51">
        <v>0.98040000000000005</v>
      </c>
      <c r="P387">
        <f t="shared" si="25"/>
        <v>1.9599999999999951E-2</v>
      </c>
      <c r="Q387">
        <f t="shared" si="26"/>
        <v>14.9444</v>
      </c>
      <c r="R387" s="45">
        <f t="shared" si="27"/>
        <v>1.311528064023979E-3</v>
      </c>
      <c r="S387" s="45">
        <f t="shared" si="28"/>
        <v>5.8289553277481717E-3</v>
      </c>
      <c r="T387">
        <f t="shared" si="29"/>
        <v>0.98622895532774824</v>
      </c>
    </row>
    <row r="388" spans="4:20" hidden="1" x14ac:dyDescent="0.25">
      <c r="D388" s="37">
        <v>26</v>
      </c>
      <c r="E388" s="37">
        <v>0.80400000000000005</v>
      </c>
      <c r="F388" s="37">
        <v>0.80820000000000003</v>
      </c>
      <c r="G388" s="37">
        <v>26</v>
      </c>
      <c r="H388" s="37">
        <v>0.76200000000000001</v>
      </c>
      <c r="I388" s="37">
        <v>0.99390000000000001</v>
      </c>
      <c r="L388" s="37">
        <v>67</v>
      </c>
      <c r="M388" s="37">
        <v>31</v>
      </c>
      <c r="N388" s="63">
        <v>0.9855416850120432</v>
      </c>
      <c r="O388" s="51">
        <v>0.97970000000000002</v>
      </c>
      <c r="P388">
        <f t="shared" si="25"/>
        <v>2.0299999999999985E-2</v>
      </c>
      <c r="Q388">
        <f t="shared" si="26"/>
        <v>15.4444</v>
      </c>
      <c r="R388" s="45">
        <f t="shared" si="27"/>
        <v>1.3143922716324355E-3</v>
      </c>
      <c r="S388" s="45">
        <f t="shared" si="28"/>
        <v>5.8416850120431964E-3</v>
      </c>
      <c r="T388">
        <f t="shared" si="29"/>
        <v>0.9855416850120432</v>
      </c>
    </row>
    <row r="389" spans="4:20" hidden="1" x14ac:dyDescent="0.25">
      <c r="D389" s="37">
        <v>26</v>
      </c>
      <c r="E389" s="37">
        <v>0.80500000000000005</v>
      </c>
      <c r="F389" s="37">
        <v>0.80920000000000003</v>
      </c>
      <c r="G389" s="37">
        <v>26</v>
      </c>
      <c r="H389" s="37">
        <v>0.76300000000000001</v>
      </c>
      <c r="I389" s="37">
        <v>0.99390000000000001</v>
      </c>
      <c r="L389" s="37">
        <v>67</v>
      </c>
      <c r="M389" s="37">
        <v>31.5</v>
      </c>
      <c r="N389" s="63">
        <v>0.98478149068011334</v>
      </c>
      <c r="O389" s="51">
        <v>0.97889999999999999</v>
      </c>
      <c r="P389">
        <f t="shared" ref="P389:P452" si="30">1-O389</f>
        <v>2.1100000000000008E-2</v>
      </c>
      <c r="Q389">
        <f t="shared" ref="Q389:Q452" si="31">M389-15.5556</f>
        <v>15.9444</v>
      </c>
      <c r="R389" s="45">
        <f t="shared" ref="R389:R452" si="32">P389/Q389</f>
        <v>1.3233486365118792E-3</v>
      </c>
      <c r="S389" s="45">
        <f t="shared" ref="S389:S452" si="33">R389*(20-15.5556)</f>
        <v>5.8814906801133958E-3</v>
      </c>
      <c r="T389">
        <f t="shared" si="29"/>
        <v>0.98478149068011334</v>
      </c>
    </row>
    <row r="390" spans="4:20" hidden="1" x14ac:dyDescent="0.25">
      <c r="D390" s="37">
        <v>26</v>
      </c>
      <c r="E390" s="37">
        <v>0.80600000000000005</v>
      </c>
      <c r="F390" s="37">
        <v>0.81010000000000004</v>
      </c>
      <c r="G390" s="37">
        <v>26</v>
      </c>
      <c r="H390" s="37">
        <v>0.76400000000000001</v>
      </c>
      <c r="I390" s="37">
        <v>0.99390000000000001</v>
      </c>
      <c r="L390" s="37">
        <v>67</v>
      </c>
      <c r="M390" s="37">
        <v>32</v>
      </c>
      <c r="N390" s="63">
        <v>0.98409184889688883</v>
      </c>
      <c r="O390" s="51">
        <v>0.97819999999999996</v>
      </c>
      <c r="P390">
        <f t="shared" si="30"/>
        <v>2.1800000000000042E-2</v>
      </c>
      <c r="Q390">
        <f t="shared" si="31"/>
        <v>16.444400000000002</v>
      </c>
      <c r="R390" s="45">
        <f t="shared" si="32"/>
        <v>1.3256792585925933E-3</v>
      </c>
      <c r="S390" s="45">
        <f t="shared" si="33"/>
        <v>5.8918488968889215E-3</v>
      </c>
      <c r="T390">
        <f t="shared" ref="T390:T453" si="34">O390+S390</f>
        <v>0.98409184889688883</v>
      </c>
    </row>
    <row r="391" spans="4:20" hidden="1" x14ac:dyDescent="0.25">
      <c r="D391" s="37">
        <v>26</v>
      </c>
      <c r="E391" s="37">
        <v>0.80700000000000005</v>
      </c>
      <c r="F391" s="37">
        <v>0.81110000000000004</v>
      </c>
      <c r="G391" s="37">
        <v>26</v>
      </c>
      <c r="H391" s="37">
        <v>0.76500000000000001</v>
      </c>
      <c r="I391" s="37">
        <v>0.99390000000000001</v>
      </c>
      <c r="L391" s="37">
        <v>67</v>
      </c>
      <c r="M391" s="37">
        <v>32.5</v>
      </c>
      <c r="N391" s="63">
        <v>0.98362290786336493</v>
      </c>
      <c r="O391" s="51">
        <v>0.9778</v>
      </c>
      <c r="P391">
        <f t="shared" si="30"/>
        <v>2.2199999999999998E-2</v>
      </c>
      <c r="Q391">
        <f t="shared" si="31"/>
        <v>16.944400000000002</v>
      </c>
      <c r="R391" s="45">
        <f t="shared" si="32"/>
        <v>1.3101673709308087E-3</v>
      </c>
      <c r="S391" s="45">
        <f t="shared" si="33"/>
        <v>5.8229078633648861E-3</v>
      </c>
      <c r="T391">
        <f t="shared" si="34"/>
        <v>0.98362290786336493</v>
      </c>
    </row>
    <row r="392" spans="4:20" hidden="1" x14ac:dyDescent="0.25">
      <c r="D392" s="37">
        <v>26</v>
      </c>
      <c r="E392" s="37">
        <v>0.80800000000000005</v>
      </c>
      <c r="F392" s="37">
        <v>0.81210000000000004</v>
      </c>
      <c r="G392" s="37">
        <v>26</v>
      </c>
      <c r="H392" s="37">
        <v>0.76600000000000001</v>
      </c>
      <c r="I392" s="37">
        <v>0.99390000000000001</v>
      </c>
      <c r="L392" s="37">
        <v>67</v>
      </c>
      <c r="M392" s="37">
        <v>33</v>
      </c>
      <c r="N392" s="63">
        <v>0.98293435142509911</v>
      </c>
      <c r="O392" s="51">
        <v>0.97709999999999997</v>
      </c>
      <c r="P392">
        <f t="shared" si="30"/>
        <v>2.2900000000000031E-2</v>
      </c>
      <c r="Q392">
        <f t="shared" si="31"/>
        <v>17.444400000000002</v>
      </c>
      <c r="R392" s="45">
        <f t="shared" si="32"/>
        <v>1.3127421980692962E-3</v>
      </c>
      <c r="S392" s="45">
        <f t="shared" si="33"/>
        <v>5.8343514250991796E-3</v>
      </c>
      <c r="T392">
        <f t="shared" si="34"/>
        <v>0.98293435142509911</v>
      </c>
    </row>
    <row r="393" spans="4:20" x14ac:dyDescent="0.25">
      <c r="D393" s="37">
        <v>26</v>
      </c>
      <c r="E393" s="37">
        <v>0.80900000000000005</v>
      </c>
      <c r="F393" s="37">
        <v>0.81310000000000004</v>
      </c>
      <c r="G393" s="37">
        <v>26</v>
      </c>
      <c r="H393" s="37">
        <v>0.76700000000000002</v>
      </c>
      <c r="I393" s="37">
        <v>0.99390000000000001</v>
      </c>
      <c r="L393" s="37">
        <v>67</v>
      </c>
      <c r="M393" s="37">
        <v>33.5</v>
      </c>
      <c r="N393" s="63">
        <v>0.98224515726354744</v>
      </c>
      <c r="O393" s="51">
        <v>0.97640000000000005</v>
      </c>
      <c r="P393">
        <f t="shared" si="30"/>
        <v>2.3599999999999954E-2</v>
      </c>
      <c r="Q393">
        <f t="shared" si="31"/>
        <v>17.944400000000002</v>
      </c>
      <c r="R393" s="45">
        <f t="shared" si="32"/>
        <v>1.3151735360335231E-3</v>
      </c>
      <c r="S393" s="45">
        <f t="shared" si="33"/>
        <v>5.8451572635473898E-3</v>
      </c>
      <c r="T393">
        <f t="shared" si="34"/>
        <v>0.98224515726354744</v>
      </c>
    </row>
    <row r="394" spans="4:20" hidden="1" x14ac:dyDescent="0.25">
      <c r="D394" s="37">
        <v>26</v>
      </c>
      <c r="E394" s="37">
        <v>0.81</v>
      </c>
      <c r="F394" s="37">
        <v>0.81410000000000005</v>
      </c>
      <c r="G394" s="37">
        <v>26</v>
      </c>
      <c r="H394" s="37">
        <v>0.76800000000000002</v>
      </c>
      <c r="I394" s="37">
        <v>0.99399999999999999</v>
      </c>
      <c r="L394" s="37">
        <v>67</v>
      </c>
      <c r="M394" s="37">
        <v>34</v>
      </c>
      <c r="N394" s="63">
        <v>0.98155537724187292</v>
      </c>
      <c r="O394" s="51">
        <v>0.97570000000000001</v>
      </c>
      <c r="P394">
        <f t="shared" si="30"/>
        <v>2.4299999999999988E-2</v>
      </c>
      <c r="Q394">
        <f t="shared" si="31"/>
        <v>18.444400000000002</v>
      </c>
      <c r="R394" s="45">
        <f t="shared" si="32"/>
        <v>1.3174730541519371E-3</v>
      </c>
      <c r="S394" s="45">
        <f t="shared" si="33"/>
        <v>5.8553772418728691E-3</v>
      </c>
      <c r="T394">
        <f t="shared" si="34"/>
        <v>0.98155537724187292</v>
      </c>
    </row>
    <row r="395" spans="4:20" hidden="1" x14ac:dyDescent="0.25">
      <c r="D395" s="37">
        <v>26</v>
      </c>
      <c r="E395" s="37">
        <v>0.81100000000000005</v>
      </c>
      <c r="F395" s="37">
        <v>0.81510000000000005</v>
      </c>
      <c r="G395" s="37">
        <v>26</v>
      </c>
      <c r="H395" s="37">
        <v>0.76900000000000002</v>
      </c>
      <c r="I395" s="37">
        <v>0.99399999999999999</v>
      </c>
      <c r="L395" s="37">
        <v>67</v>
      </c>
      <c r="M395" s="37">
        <v>34.5</v>
      </c>
      <c r="N395" s="63">
        <v>0.98078851797892785</v>
      </c>
      <c r="O395" s="51">
        <v>0.97489999999999999</v>
      </c>
      <c r="P395">
        <f t="shared" si="30"/>
        <v>2.5100000000000011E-2</v>
      </c>
      <c r="Q395">
        <f t="shared" si="31"/>
        <v>18.944400000000002</v>
      </c>
      <c r="R395" s="45">
        <f t="shared" si="32"/>
        <v>1.3249297945567033E-3</v>
      </c>
      <c r="S395" s="45">
        <f t="shared" si="33"/>
        <v>5.8885179789278123E-3</v>
      </c>
      <c r="T395">
        <f t="shared" si="34"/>
        <v>0.98078851797892785</v>
      </c>
    </row>
    <row r="396" spans="4:20" hidden="1" x14ac:dyDescent="0.25">
      <c r="D396" s="37">
        <v>26</v>
      </c>
      <c r="E396" s="37">
        <v>0.81200000000000006</v>
      </c>
      <c r="F396" s="37">
        <v>0.81610000000000005</v>
      </c>
      <c r="G396" s="37">
        <v>26</v>
      </c>
      <c r="H396" s="37">
        <v>0.77</v>
      </c>
      <c r="I396" s="37">
        <v>0.99399999999999999</v>
      </c>
      <c r="L396" s="37">
        <v>67</v>
      </c>
      <c r="M396" s="37">
        <v>35</v>
      </c>
      <c r="N396" s="63">
        <v>0.98040566949867314</v>
      </c>
      <c r="O396" s="51">
        <v>0.97460000000000002</v>
      </c>
      <c r="P396">
        <f t="shared" si="30"/>
        <v>2.5399999999999978E-2</v>
      </c>
      <c r="Q396">
        <f t="shared" si="31"/>
        <v>19.444400000000002</v>
      </c>
      <c r="R396" s="45">
        <f t="shared" si="32"/>
        <v>1.306288700088456E-3</v>
      </c>
      <c r="S396" s="45">
        <f t="shared" si="33"/>
        <v>5.8056694986731334E-3</v>
      </c>
      <c r="T396">
        <f t="shared" si="34"/>
        <v>0.98040566949867314</v>
      </c>
    </row>
    <row r="397" spans="4:20" hidden="1" x14ac:dyDescent="0.25">
      <c r="D397" s="37">
        <v>26</v>
      </c>
      <c r="E397" s="37">
        <v>0.81299999999999994</v>
      </c>
      <c r="F397" s="37">
        <v>0.81710000000000005</v>
      </c>
      <c r="G397" s="37">
        <v>26</v>
      </c>
      <c r="H397" s="37">
        <v>0.77100000000000002</v>
      </c>
      <c r="I397" s="37">
        <v>0.99399999999999999</v>
      </c>
      <c r="L397" s="37">
        <v>67</v>
      </c>
      <c r="M397" s="37">
        <v>35.5</v>
      </c>
      <c r="N397" s="63">
        <v>0.97963839473736991</v>
      </c>
      <c r="O397" s="51">
        <v>0.9738</v>
      </c>
      <c r="P397">
        <f t="shared" si="30"/>
        <v>2.6200000000000001E-2</v>
      </c>
      <c r="Q397">
        <f t="shared" si="31"/>
        <v>19.944400000000002</v>
      </c>
      <c r="R397" s="45">
        <f t="shared" si="32"/>
        <v>1.3136519524277492E-3</v>
      </c>
      <c r="S397" s="45">
        <f t="shared" si="33"/>
        <v>5.8383947373698885E-3</v>
      </c>
      <c r="T397">
        <f t="shared" si="34"/>
        <v>0.97963839473736991</v>
      </c>
    </row>
    <row r="398" spans="4:20" hidden="1" x14ac:dyDescent="0.25">
      <c r="D398" s="37">
        <v>26</v>
      </c>
      <c r="E398" s="37">
        <v>0.81399999999999995</v>
      </c>
      <c r="F398" s="37">
        <v>0.81810000000000005</v>
      </c>
      <c r="G398" s="37">
        <v>26</v>
      </c>
      <c r="H398" s="37">
        <v>0.77200000000000002</v>
      </c>
      <c r="I398" s="37">
        <v>0.99409999999999998</v>
      </c>
      <c r="L398" s="37">
        <v>67</v>
      </c>
      <c r="M398" s="37">
        <v>36</v>
      </c>
      <c r="N398" s="63">
        <v>0.97894778032126151</v>
      </c>
      <c r="O398" s="51">
        <v>0.97309999999999997</v>
      </c>
      <c r="P398">
        <f t="shared" si="30"/>
        <v>2.6900000000000035E-2</v>
      </c>
      <c r="Q398">
        <f t="shared" si="31"/>
        <v>20.444400000000002</v>
      </c>
      <c r="R398" s="45">
        <f t="shared" si="32"/>
        <v>1.3157637299211536E-3</v>
      </c>
      <c r="S398" s="45">
        <f t="shared" si="33"/>
        <v>5.847780321261575E-3</v>
      </c>
      <c r="T398">
        <f t="shared" si="34"/>
        <v>0.97894778032126151</v>
      </c>
    </row>
    <row r="399" spans="4:20" hidden="1" x14ac:dyDescent="0.25">
      <c r="D399" s="37">
        <v>26</v>
      </c>
      <c r="E399" s="37">
        <v>0.81499999999999995</v>
      </c>
      <c r="F399" s="37">
        <v>0.81910000000000005</v>
      </c>
      <c r="G399" s="37">
        <v>26</v>
      </c>
      <c r="H399" s="37">
        <v>0.77300000000000002</v>
      </c>
      <c r="I399" s="37">
        <v>0.99409999999999998</v>
      </c>
      <c r="L399" s="37">
        <v>67</v>
      </c>
      <c r="M399" s="37">
        <v>36.5</v>
      </c>
      <c r="N399" s="63">
        <v>0.97825671778613854</v>
      </c>
      <c r="O399" s="51">
        <v>0.97240000000000004</v>
      </c>
      <c r="P399">
        <f t="shared" si="30"/>
        <v>2.7599999999999958E-2</v>
      </c>
      <c r="Q399">
        <f t="shared" si="31"/>
        <v>20.944400000000002</v>
      </c>
      <c r="R399" s="45">
        <f t="shared" si="32"/>
        <v>1.3177746796279653E-3</v>
      </c>
      <c r="S399" s="45">
        <f t="shared" si="33"/>
        <v>5.8567177861385293E-3</v>
      </c>
      <c r="T399">
        <f t="shared" si="34"/>
        <v>0.97825671778613854</v>
      </c>
    </row>
    <row r="400" spans="4:20" hidden="1" x14ac:dyDescent="0.25">
      <c r="D400" s="37">
        <v>26</v>
      </c>
      <c r="E400" s="37">
        <v>0.81599999999999995</v>
      </c>
      <c r="F400" s="37">
        <v>0.82010000000000005</v>
      </c>
      <c r="G400" s="37">
        <v>26</v>
      </c>
      <c r="H400" s="37">
        <v>0.77400000000000002</v>
      </c>
      <c r="I400" s="37">
        <v>0.99409999999999998</v>
      </c>
      <c r="L400" s="37">
        <v>67</v>
      </c>
      <c r="M400" s="37">
        <v>37</v>
      </c>
      <c r="N400" s="63">
        <v>0.97748596370147922</v>
      </c>
      <c r="O400" s="51">
        <v>0.97160000000000002</v>
      </c>
      <c r="P400">
        <f t="shared" si="30"/>
        <v>2.8399999999999981E-2</v>
      </c>
      <c r="Q400">
        <f t="shared" si="31"/>
        <v>21.444400000000002</v>
      </c>
      <c r="R400" s="45">
        <f t="shared" si="32"/>
        <v>1.3243550763835769E-3</v>
      </c>
      <c r="S400" s="45">
        <f t="shared" si="33"/>
        <v>5.8859637014791692E-3</v>
      </c>
      <c r="T400">
        <f t="shared" si="34"/>
        <v>0.97748596370147922</v>
      </c>
    </row>
    <row r="401" spans="4:20" hidden="1" x14ac:dyDescent="0.25">
      <c r="D401" s="37">
        <v>26</v>
      </c>
      <c r="E401" s="37">
        <v>0.81699999999999995</v>
      </c>
      <c r="F401" s="37">
        <v>0.82110000000000005</v>
      </c>
      <c r="G401" s="37">
        <v>26</v>
      </c>
      <c r="H401" s="37">
        <v>0.77500000000000002</v>
      </c>
      <c r="I401" s="37">
        <v>0.99409999999999998</v>
      </c>
      <c r="L401" s="37">
        <v>67</v>
      </c>
      <c r="M401" s="37">
        <v>37.5</v>
      </c>
      <c r="N401" s="63">
        <v>0.97711261187364429</v>
      </c>
      <c r="O401" s="51">
        <v>0.97130000000000005</v>
      </c>
      <c r="P401">
        <f t="shared" si="30"/>
        <v>2.8699999999999948E-2</v>
      </c>
      <c r="Q401">
        <f t="shared" si="31"/>
        <v>21.944400000000002</v>
      </c>
      <c r="R401" s="45">
        <f t="shared" si="32"/>
        <v>1.307850750077466E-3</v>
      </c>
      <c r="S401" s="45">
        <f t="shared" si="33"/>
        <v>5.8126118736442902E-3</v>
      </c>
      <c r="T401">
        <f t="shared" si="34"/>
        <v>0.97711261187364429</v>
      </c>
    </row>
    <row r="402" spans="4:20" hidden="1" x14ac:dyDescent="0.25">
      <c r="D402" s="37">
        <v>26</v>
      </c>
      <c r="E402" s="37">
        <v>0.81799999999999995</v>
      </c>
      <c r="F402" s="37">
        <v>0.82210000000000005</v>
      </c>
      <c r="G402" s="37">
        <v>26</v>
      </c>
      <c r="H402" s="37">
        <v>0.77600000000000002</v>
      </c>
      <c r="I402" s="37">
        <v>0.99409999999999998</v>
      </c>
      <c r="L402" s="37">
        <v>67</v>
      </c>
      <c r="M402" s="37">
        <v>38</v>
      </c>
      <c r="N402" s="63">
        <v>0.97634153730997486</v>
      </c>
      <c r="O402" s="51">
        <v>0.97050000000000003</v>
      </c>
      <c r="P402">
        <f t="shared" si="30"/>
        <v>2.9499999999999971E-2</v>
      </c>
      <c r="Q402">
        <f t="shared" si="31"/>
        <v>22.444400000000002</v>
      </c>
      <c r="R402" s="45">
        <f t="shared" si="32"/>
        <v>1.3143590383347279E-3</v>
      </c>
      <c r="S402" s="45">
        <f t="shared" si="33"/>
        <v>5.8415373099748652E-3</v>
      </c>
      <c r="T402">
        <f t="shared" si="34"/>
        <v>0.97634153730997486</v>
      </c>
    </row>
    <row r="403" spans="4:20" hidden="1" x14ac:dyDescent="0.25">
      <c r="D403" s="37">
        <v>26</v>
      </c>
      <c r="E403" s="37">
        <v>0.81899999999999995</v>
      </c>
      <c r="F403" s="37">
        <v>0.82310000000000005</v>
      </c>
      <c r="G403" s="37">
        <v>26</v>
      </c>
      <c r="H403" s="37">
        <v>0.77700000000000002</v>
      </c>
      <c r="I403" s="37">
        <v>0.99409999999999998</v>
      </c>
      <c r="L403" s="37">
        <v>67</v>
      </c>
      <c r="M403" s="37">
        <v>38.5</v>
      </c>
      <c r="N403" s="63">
        <v>0.97564983176722864</v>
      </c>
      <c r="O403" s="51">
        <v>0.9698</v>
      </c>
      <c r="P403">
        <f t="shared" si="30"/>
        <v>3.0200000000000005E-2</v>
      </c>
      <c r="Q403">
        <f t="shared" si="31"/>
        <v>22.944400000000002</v>
      </c>
      <c r="R403" s="45">
        <f t="shared" si="32"/>
        <v>1.3162253098795351E-3</v>
      </c>
      <c r="S403" s="45">
        <f t="shared" si="33"/>
        <v>5.8498317672286059E-3</v>
      </c>
      <c r="T403">
        <f t="shared" si="34"/>
        <v>0.97564983176722864</v>
      </c>
    </row>
    <row r="404" spans="4:20" hidden="1" x14ac:dyDescent="0.25">
      <c r="D404" s="37">
        <v>26</v>
      </c>
      <c r="E404" s="37">
        <v>0.82</v>
      </c>
      <c r="F404" s="37">
        <v>0.82410000000000005</v>
      </c>
      <c r="G404" s="37">
        <v>26</v>
      </c>
      <c r="H404" s="37">
        <v>0.77800000000000002</v>
      </c>
      <c r="I404" s="37">
        <v>0.99419999999999997</v>
      </c>
      <c r="L404" s="37">
        <v>67</v>
      </c>
      <c r="M404" s="37">
        <v>39</v>
      </c>
      <c r="N404" s="63">
        <v>0.97495777243179604</v>
      </c>
      <c r="O404" s="51">
        <v>0.96909999999999996</v>
      </c>
      <c r="P404">
        <f t="shared" si="30"/>
        <v>3.0900000000000039E-2</v>
      </c>
      <c r="Q404">
        <f t="shared" si="31"/>
        <v>23.444400000000002</v>
      </c>
      <c r="R404" s="45">
        <f t="shared" si="32"/>
        <v>1.318011977273892E-3</v>
      </c>
      <c r="S404" s="45">
        <f t="shared" si="33"/>
        <v>5.8577724317960857E-3</v>
      </c>
      <c r="T404">
        <f t="shared" si="34"/>
        <v>0.97495777243179604</v>
      </c>
    </row>
    <row r="405" spans="4:20" hidden="1" x14ac:dyDescent="0.25">
      <c r="D405" s="37">
        <v>26</v>
      </c>
      <c r="E405" s="37">
        <v>0.82099999999999995</v>
      </c>
      <c r="F405" s="37">
        <v>0.82509999999999994</v>
      </c>
      <c r="G405" s="37">
        <v>26</v>
      </c>
      <c r="H405" s="37">
        <v>0.77900000000000003</v>
      </c>
      <c r="I405" s="37">
        <v>0.99419999999999997</v>
      </c>
      <c r="L405" s="37">
        <v>67</v>
      </c>
      <c r="M405" s="37">
        <v>39.5</v>
      </c>
      <c r="N405" s="63">
        <v>0.97418394280082199</v>
      </c>
      <c r="O405" s="51">
        <v>0.96830000000000005</v>
      </c>
      <c r="P405">
        <f t="shared" si="30"/>
        <v>3.169999999999995E-2</v>
      </c>
      <c r="Q405">
        <f t="shared" si="31"/>
        <v>23.944400000000002</v>
      </c>
      <c r="R405" s="45">
        <f t="shared" si="32"/>
        <v>1.3239003691886181E-3</v>
      </c>
      <c r="S405" s="45">
        <f t="shared" si="33"/>
        <v>5.8839428008218937E-3</v>
      </c>
      <c r="T405">
        <f t="shared" si="34"/>
        <v>0.97418394280082199</v>
      </c>
    </row>
    <row r="406" spans="4:20" hidden="1" x14ac:dyDescent="0.25">
      <c r="D406" s="37">
        <v>26</v>
      </c>
      <c r="E406" s="37">
        <v>0.82199999999999995</v>
      </c>
      <c r="F406" s="37">
        <v>0.82609999999999995</v>
      </c>
      <c r="G406" s="37">
        <v>26</v>
      </c>
      <c r="H406" s="37">
        <v>0.78</v>
      </c>
      <c r="I406" s="37">
        <v>0.99419999999999997</v>
      </c>
      <c r="L406" s="37">
        <v>67</v>
      </c>
      <c r="M406" s="37">
        <v>40</v>
      </c>
      <c r="N406" s="63">
        <v>0.97381813421478947</v>
      </c>
      <c r="O406" s="51">
        <v>0.96799999999999997</v>
      </c>
      <c r="P406">
        <f t="shared" si="30"/>
        <v>3.2000000000000028E-2</v>
      </c>
      <c r="Q406">
        <f t="shared" si="31"/>
        <v>24.444400000000002</v>
      </c>
      <c r="R406" s="45">
        <f t="shared" si="32"/>
        <v>1.3090932892605271E-3</v>
      </c>
      <c r="S406" s="45">
        <f t="shared" si="33"/>
        <v>5.8181342147894865E-3</v>
      </c>
      <c r="T406">
        <f t="shared" si="34"/>
        <v>0.97381813421478947</v>
      </c>
    </row>
    <row r="407" spans="4:20" hidden="1" x14ac:dyDescent="0.25">
      <c r="D407" s="37">
        <v>26</v>
      </c>
      <c r="E407" s="37">
        <v>0.82299999999999995</v>
      </c>
      <c r="F407" s="37">
        <v>0.82699999999999996</v>
      </c>
      <c r="G407" s="37">
        <v>26</v>
      </c>
      <c r="H407" s="37">
        <v>0.78100000000000003</v>
      </c>
      <c r="I407" s="37">
        <v>0.99419999999999997</v>
      </c>
      <c r="L407" s="37">
        <v>68</v>
      </c>
      <c r="M407" s="37">
        <v>25</v>
      </c>
      <c r="N407" s="63">
        <v>0.99343526322476816</v>
      </c>
      <c r="O407" s="51">
        <v>0.98760000000000003</v>
      </c>
      <c r="P407">
        <f t="shared" si="30"/>
        <v>1.2399999999999967E-2</v>
      </c>
      <c r="Q407">
        <f t="shared" si="31"/>
        <v>9.4443999999999999</v>
      </c>
      <c r="R407" s="45">
        <f t="shared" si="32"/>
        <v>1.3129473550463732E-3</v>
      </c>
      <c r="S407" s="45">
        <f t="shared" si="33"/>
        <v>5.8352632247681011E-3</v>
      </c>
      <c r="T407">
        <f t="shared" si="34"/>
        <v>0.99343526322476816</v>
      </c>
    </row>
    <row r="408" spans="4:20" hidden="1" x14ac:dyDescent="0.25">
      <c r="D408" s="37">
        <v>26</v>
      </c>
      <c r="E408" s="37">
        <v>0.82399999999999995</v>
      </c>
      <c r="F408" s="37">
        <v>0.82799999999999996</v>
      </c>
      <c r="G408" s="37">
        <v>26</v>
      </c>
      <c r="H408" s="37">
        <v>0.78200000000000003</v>
      </c>
      <c r="I408" s="37">
        <v>0.99429999999999996</v>
      </c>
      <c r="L408" s="37">
        <v>68</v>
      </c>
      <c r="M408" s="37">
        <v>25.5</v>
      </c>
      <c r="N408" s="63">
        <v>0.99275471622219535</v>
      </c>
      <c r="O408" s="51">
        <v>0.9869</v>
      </c>
      <c r="P408">
        <f t="shared" si="30"/>
        <v>1.3100000000000001E-2</v>
      </c>
      <c r="Q408">
        <f t="shared" si="31"/>
        <v>9.9443999999999999</v>
      </c>
      <c r="R408" s="45">
        <f t="shared" si="32"/>
        <v>1.3173243232371989E-3</v>
      </c>
      <c r="S408" s="45">
        <f t="shared" si="33"/>
        <v>5.8547162221954064E-3</v>
      </c>
      <c r="T408">
        <f t="shared" si="34"/>
        <v>0.99275471622219535</v>
      </c>
    </row>
    <row r="409" spans="4:20" hidden="1" x14ac:dyDescent="0.25">
      <c r="D409" s="37">
        <v>26</v>
      </c>
      <c r="E409" s="37">
        <v>0.82499999999999996</v>
      </c>
      <c r="F409" s="37">
        <v>0.82899999999999996</v>
      </c>
      <c r="G409" s="37">
        <v>26</v>
      </c>
      <c r="H409" s="37">
        <v>0.78300000000000003</v>
      </c>
      <c r="I409" s="37">
        <v>0.99429999999999996</v>
      </c>
      <c r="L409" s="37">
        <v>68</v>
      </c>
      <c r="M409" s="37">
        <v>26</v>
      </c>
      <c r="N409" s="63">
        <v>0.99201485963770053</v>
      </c>
      <c r="O409" s="51">
        <v>0.98609999999999998</v>
      </c>
      <c r="P409">
        <f t="shared" si="30"/>
        <v>1.3900000000000023E-2</v>
      </c>
      <c r="Q409">
        <f t="shared" si="31"/>
        <v>10.4444</v>
      </c>
      <c r="R409" s="45">
        <f t="shared" si="32"/>
        <v>1.3308567270499045E-3</v>
      </c>
      <c r="S409" s="45">
        <f t="shared" si="33"/>
        <v>5.9148596377005952E-3</v>
      </c>
      <c r="T409">
        <f t="shared" si="34"/>
        <v>0.99201485963770053</v>
      </c>
    </row>
    <row r="410" spans="4:20" hidden="1" x14ac:dyDescent="0.25">
      <c r="D410" s="37">
        <v>26</v>
      </c>
      <c r="E410" s="37">
        <v>0.82599999999999996</v>
      </c>
      <c r="F410" s="37">
        <v>0.83</v>
      </c>
      <c r="G410" s="37">
        <v>26</v>
      </c>
      <c r="H410" s="37">
        <v>0.78400000000000003</v>
      </c>
      <c r="I410" s="37">
        <v>0.99429999999999996</v>
      </c>
      <c r="L410" s="37">
        <v>68</v>
      </c>
      <c r="M410" s="37">
        <v>26.5</v>
      </c>
      <c r="N410" s="63">
        <v>0.99132889879755859</v>
      </c>
      <c r="O410" s="51">
        <v>0.98540000000000005</v>
      </c>
      <c r="P410">
        <f t="shared" si="30"/>
        <v>1.4599999999999946E-2</v>
      </c>
      <c r="Q410">
        <f t="shared" si="31"/>
        <v>10.9444</v>
      </c>
      <c r="R410" s="45">
        <f t="shared" si="32"/>
        <v>1.334015569606369E-3</v>
      </c>
      <c r="S410" s="45">
        <f t="shared" si="33"/>
        <v>5.9288987975585463E-3</v>
      </c>
      <c r="T410">
        <f t="shared" si="34"/>
        <v>0.99132889879755859</v>
      </c>
    </row>
    <row r="411" spans="4:20" hidden="1" x14ac:dyDescent="0.25">
      <c r="D411" s="37">
        <v>26</v>
      </c>
      <c r="E411" s="37">
        <v>0.82699999999999996</v>
      </c>
      <c r="F411" s="37">
        <v>0.83099999999999996</v>
      </c>
      <c r="G411" s="37">
        <v>26</v>
      </c>
      <c r="H411" s="37">
        <v>0.78500000000000003</v>
      </c>
      <c r="I411" s="37">
        <v>0.99429999999999996</v>
      </c>
      <c r="L411" s="37">
        <v>68</v>
      </c>
      <c r="M411" s="37">
        <v>27</v>
      </c>
      <c r="N411" s="63">
        <v>0.99064171122994649</v>
      </c>
      <c r="O411" s="51">
        <v>0.98470000000000002</v>
      </c>
      <c r="P411">
        <f t="shared" si="30"/>
        <v>1.529999999999998E-2</v>
      </c>
      <c r="Q411">
        <f t="shared" si="31"/>
        <v>11.4444</v>
      </c>
      <c r="R411" s="45">
        <f t="shared" si="32"/>
        <v>1.3368983957219233E-3</v>
      </c>
      <c r="S411" s="45">
        <f t="shared" si="33"/>
        <v>5.9417112299465155E-3</v>
      </c>
      <c r="T411">
        <f t="shared" si="34"/>
        <v>0.99064171122994649</v>
      </c>
    </row>
    <row r="412" spans="4:20" hidden="1" x14ac:dyDescent="0.25">
      <c r="D412" s="37">
        <v>26</v>
      </c>
      <c r="E412" s="37">
        <v>0.82799999999999996</v>
      </c>
      <c r="F412" s="37">
        <v>0.83199999999999996</v>
      </c>
      <c r="G412" s="37">
        <v>26</v>
      </c>
      <c r="H412" s="37">
        <v>0.78600000000000003</v>
      </c>
      <c r="I412" s="37">
        <v>0.99429999999999996</v>
      </c>
      <c r="L412" s="37">
        <v>68</v>
      </c>
      <c r="M412" s="37">
        <v>27.5</v>
      </c>
      <c r="N412" s="63">
        <v>0.99014182378353033</v>
      </c>
      <c r="O412" s="51">
        <v>0.98429999999999995</v>
      </c>
      <c r="P412">
        <f t="shared" si="30"/>
        <v>1.5700000000000047E-2</v>
      </c>
      <c r="Q412">
        <f t="shared" si="31"/>
        <v>11.9444</v>
      </c>
      <c r="R412" s="45">
        <f t="shared" si="32"/>
        <v>1.3144234955292896E-3</v>
      </c>
      <c r="S412" s="45">
        <f t="shared" si="33"/>
        <v>5.8418237835303746E-3</v>
      </c>
      <c r="T412">
        <f t="shared" si="34"/>
        <v>0.99014182378353033</v>
      </c>
    </row>
    <row r="413" spans="4:20" hidden="1" x14ac:dyDescent="0.25">
      <c r="D413" s="37">
        <v>26</v>
      </c>
      <c r="E413" s="37">
        <v>0.82899999999999996</v>
      </c>
      <c r="F413" s="37">
        <v>0.83299999999999996</v>
      </c>
      <c r="G413" s="37">
        <v>26</v>
      </c>
      <c r="H413" s="37">
        <v>0.78700000000000003</v>
      </c>
      <c r="I413" s="37">
        <v>0.99429999999999996</v>
      </c>
      <c r="L413" s="37">
        <v>68</v>
      </c>
      <c r="M413" s="37">
        <v>28</v>
      </c>
      <c r="N413" s="63">
        <v>0.98945710520394714</v>
      </c>
      <c r="O413" s="51">
        <v>0.98360000000000003</v>
      </c>
      <c r="P413">
        <f t="shared" si="30"/>
        <v>1.639999999999997E-2</v>
      </c>
      <c r="Q413">
        <f t="shared" si="31"/>
        <v>12.4444</v>
      </c>
      <c r="R413" s="45">
        <f t="shared" si="32"/>
        <v>1.3178618495066029E-3</v>
      </c>
      <c r="S413" s="45">
        <f t="shared" si="33"/>
        <v>5.8571052039471461E-3</v>
      </c>
      <c r="T413">
        <f t="shared" si="34"/>
        <v>0.98945710520394714</v>
      </c>
    </row>
    <row r="414" spans="4:20" hidden="1" x14ac:dyDescent="0.25">
      <c r="D414" s="37">
        <v>26</v>
      </c>
      <c r="E414" s="37">
        <v>0.83</v>
      </c>
      <c r="F414" s="37">
        <v>0.83399999999999996</v>
      </c>
      <c r="G414" s="37">
        <v>26</v>
      </c>
      <c r="H414" s="37">
        <v>0.78800000000000003</v>
      </c>
      <c r="I414" s="37">
        <v>0.99439999999999995</v>
      </c>
      <c r="L414" s="37">
        <v>68</v>
      </c>
      <c r="M414" s="37">
        <v>28.5</v>
      </c>
      <c r="N414" s="63">
        <v>0.98870554061988192</v>
      </c>
      <c r="O414" s="51">
        <v>0.98280000000000001</v>
      </c>
      <c r="P414">
        <f t="shared" si="30"/>
        <v>1.7199999999999993E-2</v>
      </c>
      <c r="Q414">
        <f t="shared" si="31"/>
        <v>12.9444</v>
      </c>
      <c r="R414" s="45">
        <f t="shared" si="32"/>
        <v>1.3287599270727104E-3</v>
      </c>
      <c r="S414" s="45">
        <f t="shared" si="33"/>
        <v>5.9055406198819538E-3</v>
      </c>
      <c r="T414">
        <f t="shared" si="34"/>
        <v>0.98870554061988192</v>
      </c>
    </row>
    <row r="415" spans="4:20" hidden="1" x14ac:dyDescent="0.25">
      <c r="D415" s="37">
        <v>26</v>
      </c>
      <c r="E415" s="37">
        <v>0.83099999999999996</v>
      </c>
      <c r="F415" s="37">
        <v>0.83499999999999996</v>
      </c>
      <c r="G415" s="37">
        <v>26</v>
      </c>
      <c r="H415" s="37">
        <v>0.78900000000000003</v>
      </c>
      <c r="I415" s="37">
        <v>0.99439999999999995</v>
      </c>
      <c r="L415" s="37">
        <v>68</v>
      </c>
      <c r="M415" s="37">
        <v>29</v>
      </c>
      <c r="N415" s="63">
        <v>0.98801731575972152</v>
      </c>
      <c r="O415" s="51">
        <v>0.98209999999999997</v>
      </c>
      <c r="P415">
        <f t="shared" si="30"/>
        <v>1.7900000000000027E-2</v>
      </c>
      <c r="Q415">
        <f t="shared" si="31"/>
        <v>13.4444</v>
      </c>
      <c r="R415" s="45">
        <f t="shared" si="32"/>
        <v>1.3314093600309443E-3</v>
      </c>
      <c r="S415" s="45">
        <f t="shared" si="33"/>
        <v>5.917315759721529E-3</v>
      </c>
      <c r="T415">
        <f t="shared" si="34"/>
        <v>0.98801731575972152</v>
      </c>
    </row>
    <row r="416" spans="4:20" hidden="1" x14ac:dyDescent="0.25">
      <c r="D416" s="37">
        <v>26</v>
      </c>
      <c r="E416" s="37">
        <v>0.83199999999999996</v>
      </c>
      <c r="F416" s="37">
        <v>0.83599999999999997</v>
      </c>
      <c r="G416" s="37">
        <v>26</v>
      </c>
      <c r="H416" s="37">
        <v>0.79</v>
      </c>
      <c r="I416" s="37">
        <v>0.99439999999999995</v>
      </c>
      <c r="L416" s="37">
        <v>68</v>
      </c>
      <c r="M416" s="37">
        <v>29.5</v>
      </c>
      <c r="N416" s="63">
        <v>0.98732824646453055</v>
      </c>
      <c r="O416" s="51">
        <v>0.98140000000000005</v>
      </c>
      <c r="P416">
        <f t="shared" si="30"/>
        <v>1.859999999999995E-2</v>
      </c>
      <c r="Q416">
        <f t="shared" si="31"/>
        <v>13.9444</v>
      </c>
      <c r="R416" s="45">
        <f t="shared" si="32"/>
        <v>1.3338687932073054E-3</v>
      </c>
      <c r="S416" s="45">
        <f t="shared" si="33"/>
        <v>5.9282464645305476E-3</v>
      </c>
      <c r="T416">
        <f t="shared" si="34"/>
        <v>0.98732824646453055</v>
      </c>
    </row>
    <row r="417" spans="4:20" hidden="1" x14ac:dyDescent="0.25">
      <c r="D417" s="37">
        <v>26</v>
      </c>
      <c r="E417" s="37">
        <v>0.83299999999999996</v>
      </c>
      <c r="F417" s="37">
        <v>0.83699999999999997</v>
      </c>
      <c r="G417" s="37">
        <v>26</v>
      </c>
      <c r="H417" s="37">
        <v>0.79100000000000004</v>
      </c>
      <c r="I417" s="37">
        <v>0.99439999999999995</v>
      </c>
      <c r="L417" s="37">
        <v>68</v>
      </c>
      <c r="M417" s="37">
        <v>30</v>
      </c>
      <c r="N417" s="63">
        <v>0.98684611337265649</v>
      </c>
      <c r="O417" s="51">
        <v>0.98099999999999998</v>
      </c>
      <c r="P417">
        <f t="shared" si="30"/>
        <v>1.9000000000000017E-2</v>
      </c>
      <c r="Q417">
        <f t="shared" si="31"/>
        <v>14.4444</v>
      </c>
      <c r="R417" s="45">
        <f t="shared" si="32"/>
        <v>1.3153886627343481E-3</v>
      </c>
      <c r="S417" s="45">
        <f t="shared" si="33"/>
        <v>5.8461133726565367E-3</v>
      </c>
      <c r="T417">
        <f t="shared" si="34"/>
        <v>0.98684611337265649</v>
      </c>
    </row>
    <row r="418" spans="4:20" hidden="1" x14ac:dyDescent="0.25">
      <c r="D418" s="37">
        <v>26</v>
      </c>
      <c r="E418" s="37">
        <v>0.83399999999999996</v>
      </c>
      <c r="F418" s="37">
        <v>0.83799999999999997</v>
      </c>
      <c r="G418" s="37">
        <v>26</v>
      </c>
      <c r="H418" s="37">
        <v>0.79200000000000004</v>
      </c>
      <c r="I418" s="37">
        <v>0.99439999999999995</v>
      </c>
      <c r="L418" s="37">
        <v>68</v>
      </c>
      <c r="M418" s="37">
        <v>30.5</v>
      </c>
      <c r="N418" s="63">
        <v>0.98608843446374561</v>
      </c>
      <c r="O418" s="51">
        <v>0.98019999999999996</v>
      </c>
      <c r="P418">
        <f t="shared" si="30"/>
        <v>1.980000000000004E-2</v>
      </c>
      <c r="Q418">
        <f t="shared" si="31"/>
        <v>14.9444</v>
      </c>
      <c r="R418" s="45">
        <f t="shared" si="32"/>
        <v>1.324911003452801E-3</v>
      </c>
      <c r="S418" s="45">
        <f t="shared" si="33"/>
        <v>5.8884344637456284E-3</v>
      </c>
      <c r="T418">
        <f t="shared" si="34"/>
        <v>0.98608843446374561</v>
      </c>
    </row>
    <row r="419" spans="4:20" hidden="1" x14ac:dyDescent="0.25">
      <c r="D419" s="37">
        <v>26</v>
      </c>
      <c r="E419" s="37">
        <v>0.83499999999999996</v>
      </c>
      <c r="F419" s="37">
        <v>0.83899999999999997</v>
      </c>
      <c r="G419" s="37">
        <v>26</v>
      </c>
      <c r="H419" s="37">
        <v>0.79300000000000004</v>
      </c>
      <c r="I419" s="37">
        <v>0.99439999999999995</v>
      </c>
      <c r="L419" s="37">
        <v>68</v>
      </c>
      <c r="M419" s="37">
        <v>31</v>
      </c>
      <c r="N419" s="63">
        <v>0.98539923855895994</v>
      </c>
      <c r="O419" s="51">
        <v>0.97950000000000004</v>
      </c>
      <c r="P419">
        <f t="shared" si="30"/>
        <v>2.0499999999999963E-2</v>
      </c>
      <c r="Q419">
        <f t="shared" si="31"/>
        <v>15.4444</v>
      </c>
      <c r="R419" s="45">
        <f t="shared" si="32"/>
        <v>1.327341949185463E-3</v>
      </c>
      <c r="S419" s="45">
        <f t="shared" si="33"/>
        <v>5.8992385589598717E-3</v>
      </c>
      <c r="T419">
        <f t="shared" si="34"/>
        <v>0.98539923855895994</v>
      </c>
    </row>
    <row r="420" spans="4:20" hidden="1" x14ac:dyDescent="0.25">
      <c r="D420" s="37">
        <v>26</v>
      </c>
      <c r="E420" s="37">
        <v>0.83599999999999997</v>
      </c>
      <c r="F420" s="37">
        <v>0.84</v>
      </c>
      <c r="G420" s="37">
        <v>26</v>
      </c>
      <c r="H420" s="37">
        <v>0.79400000000000004</v>
      </c>
      <c r="I420" s="37">
        <v>0.99450000000000005</v>
      </c>
      <c r="L420" s="37">
        <v>68</v>
      </c>
      <c r="M420" s="37">
        <v>31.5</v>
      </c>
      <c r="N420" s="63">
        <v>0.98470936504352624</v>
      </c>
      <c r="O420" s="51">
        <v>0.9788</v>
      </c>
      <c r="P420">
        <f t="shared" si="30"/>
        <v>2.1199999999999997E-2</v>
      </c>
      <c r="Q420">
        <f t="shared" si="31"/>
        <v>15.9444</v>
      </c>
      <c r="R420" s="45">
        <f t="shared" si="32"/>
        <v>1.3296204309977168E-3</v>
      </c>
      <c r="S420" s="45">
        <f t="shared" si="33"/>
        <v>5.9093650435262527E-3</v>
      </c>
      <c r="T420">
        <f t="shared" si="34"/>
        <v>0.98470936504352624</v>
      </c>
    </row>
    <row r="421" spans="4:20" hidden="1" x14ac:dyDescent="0.25">
      <c r="D421" s="37">
        <v>26</v>
      </c>
      <c r="E421" s="37">
        <v>0.83699999999999997</v>
      </c>
      <c r="F421" s="37">
        <v>0.84099999999999997</v>
      </c>
      <c r="G421" s="37">
        <v>26</v>
      </c>
      <c r="H421" s="37">
        <v>0.79500000000000004</v>
      </c>
      <c r="I421" s="37">
        <v>0.99450000000000005</v>
      </c>
      <c r="L421" s="37">
        <v>68</v>
      </c>
      <c r="M421" s="37">
        <v>32</v>
      </c>
      <c r="N421" s="63">
        <v>0.98394590255649339</v>
      </c>
      <c r="O421" s="51">
        <v>0.97799999999999998</v>
      </c>
      <c r="P421">
        <f t="shared" si="30"/>
        <v>2.200000000000002E-2</v>
      </c>
      <c r="Q421">
        <f t="shared" si="31"/>
        <v>16.444400000000002</v>
      </c>
      <c r="R421" s="45">
        <f t="shared" si="32"/>
        <v>1.3378414536255514E-3</v>
      </c>
      <c r="S421" s="45">
        <f t="shared" si="33"/>
        <v>5.9459025564934003E-3</v>
      </c>
      <c r="T421">
        <f t="shared" si="34"/>
        <v>0.98394590255649339</v>
      </c>
    </row>
    <row r="422" spans="4:20" hidden="1" x14ac:dyDescent="0.25">
      <c r="D422" s="37">
        <v>26</v>
      </c>
      <c r="E422" s="37">
        <v>0.83799999999999997</v>
      </c>
      <c r="F422" s="37">
        <v>0.84199999999999997</v>
      </c>
      <c r="G422" s="37">
        <v>26</v>
      </c>
      <c r="H422" s="37">
        <v>0.79600000000000004</v>
      </c>
      <c r="I422" s="37">
        <v>0.99450000000000005</v>
      </c>
      <c r="L422" s="37">
        <v>68</v>
      </c>
      <c r="M422" s="37">
        <v>32.5</v>
      </c>
      <c r="N422" s="63">
        <v>0.98354913717806469</v>
      </c>
      <c r="O422" s="51">
        <v>0.97770000000000001</v>
      </c>
      <c r="P422">
        <f t="shared" si="30"/>
        <v>2.2299999999999986E-2</v>
      </c>
      <c r="Q422">
        <f t="shared" si="31"/>
        <v>16.944400000000002</v>
      </c>
      <c r="R422" s="45">
        <f t="shared" si="32"/>
        <v>1.3160690257548208E-3</v>
      </c>
      <c r="S422" s="45">
        <f t="shared" si="33"/>
        <v>5.8491371780647252E-3</v>
      </c>
      <c r="T422">
        <f t="shared" si="34"/>
        <v>0.98354913717806469</v>
      </c>
    </row>
    <row r="423" spans="4:20" hidden="1" x14ac:dyDescent="0.25">
      <c r="D423" s="37">
        <v>26</v>
      </c>
      <c r="E423" s="37">
        <v>0.83899999999999997</v>
      </c>
      <c r="F423" s="37">
        <v>0.84299999999999997</v>
      </c>
      <c r="G423" s="37">
        <v>26</v>
      </c>
      <c r="H423" s="37">
        <v>0.79700000000000004</v>
      </c>
      <c r="I423" s="37">
        <v>0.99450000000000005</v>
      </c>
      <c r="L423" s="37">
        <v>68</v>
      </c>
      <c r="M423" s="37">
        <v>33</v>
      </c>
      <c r="N423" s="63">
        <v>0.98278530645937956</v>
      </c>
      <c r="O423" s="51">
        <v>0.97689999999999999</v>
      </c>
      <c r="P423">
        <f t="shared" si="30"/>
        <v>2.3100000000000009E-2</v>
      </c>
      <c r="Q423">
        <f t="shared" si="31"/>
        <v>17.444400000000002</v>
      </c>
      <c r="R423" s="45">
        <f t="shared" si="32"/>
        <v>1.3242071954323454E-3</v>
      </c>
      <c r="S423" s="45">
        <f t="shared" si="33"/>
        <v>5.8853064593795161E-3</v>
      </c>
      <c r="T423">
        <f t="shared" si="34"/>
        <v>0.98278530645937956</v>
      </c>
    </row>
    <row r="424" spans="4:20" x14ac:dyDescent="0.25">
      <c r="D424" s="37">
        <v>26</v>
      </c>
      <c r="E424" s="37">
        <v>0.84</v>
      </c>
      <c r="F424" s="37">
        <v>0.84399999999999997</v>
      </c>
      <c r="G424" s="37">
        <v>26</v>
      </c>
      <c r="H424" s="37">
        <v>0.79800000000000004</v>
      </c>
      <c r="I424" s="37">
        <v>0.99450000000000005</v>
      </c>
      <c r="L424" s="37">
        <v>68</v>
      </c>
      <c r="M424" s="37">
        <v>33.5</v>
      </c>
      <c r="N424" s="63">
        <v>0.98209469249459436</v>
      </c>
      <c r="O424" s="51">
        <v>0.97619999999999996</v>
      </c>
      <c r="P424">
        <f t="shared" si="30"/>
        <v>2.3800000000000043E-2</v>
      </c>
      <c r="Q424">
        <f t="shared" si="31"/>
        <v>17.944400000000002</v>
      </c>
      <c r="R424" s="45">
        <f t="shared" si="32"/>
        <v>1.3263190744744902E-3</v>
      </c>
      <c r="S424" s="45">
        <f t="shared" si="33"/>
        <v>5.8946924945944244E-3</v>
      </c>
      <c r="T424">
        <f t="shared" si="34"/>
        <v>0.98209469249459436</v>
      </c>
    </row>
    <row r="425" spans="4:20" hidden="1" x14ac:dyDescent="0.25">
      <c r="D425" s="37">
        <v>26</v>
      </c>
      <c r="E425" s="37">
        <v>0.84099999999999997</v>
      </c>
      <c r="F425" s="37">
        <v>0.84499999999999997</v>
      </c>
      <c r="G425" s="37">
        <v>26</v>
      </c>
      <c r="H425" s="37">
        <v>0.79900000000000004</v>
      </c>
      <c r="I425" s="37">
        <v>0.99450000000000005</v>
      </c>
      <c r="L425" s="37">
        <v>68</v>
      </c>
      <c r="M425" s="37">
        <v>34</v>
      </c>
      <c r="N425" s="63">
        <v>0.9814035696471558</v>
      </c>
      <c r="O425" s="51">
        <v>0.97550000000000003</v>
      </c>
      <c r="P425">
        <f t="shared" si="30"/>
        <v>2.4499999999999966E-2</v>
      </c>
      <c r="Q425">
        <f t="shared" si="31"/>
        <v>18.444400000000002</v>
      </c>
      <c r="R425" s="45">
        <f t="shared" si="32"/>
        <v>1.3283164537745854E-3</v>
      </c>
      <c r="S425" s="45">
        <f t="shared" si="33"/>
        <v>5.9035696471557673E-3</v>
      </c>
      <c r="T425">
        <f t="shared" si="34"/>
        <v>0.9814035696471558</v>
      </c>
    </row>
    <row r="426" spans="4:20" hidden="1" x14ac:dyDescent="0.25">
      <c r="D426" s="37">
        <v>26</v>
      </c>
      <c r="E426" s="37">
        <v>0.84199999999999997</v>
      </c>
      <c r="F426" s="37">
        <v>0.84599999999999997</v>
      </c>
      <c r="G426" s="37">
        <v>26</v>
      </c>
      <c r="H426" s="37">
        <v>0.8</v>
      </c>
      <c r="I426" s="37">
        <v>0.99460000000000004</v>
      </c>
      <c r="L426" s="37">
        <v>68</v>
      </c>
      <c r="M426" s="37">
        <v>34.5</v>
      </c>
      <c r="N426" s="63">
        <v>0.98063543844091128</v>
      </c>
      <c r="O426" s="51">
        <v>0.97470000000000001</v>
      </c>
      <c r="P426">
        <f t="shared" si="30"/>
        <v>2.5299999999999989E-2</v>
      </c>
      <c r="Q426">
        <f t="shared" si="31"/>
        <v>18.944400000000002</v>
      </c>
      <c r="R426" s="45">
        <f t="shared" si="32"/>
        <v>1.3354870040750823E-3</v>
      </c>
      <c r="S426" s="45">
        <f t="shared" si="33"/>
        <v>5.9354384409112957E-3</v>
      </c>
      <c r="T426">
        <f t="shared" si="34"/>
        <v>0.98063543844091128</v>
      </c>
    </row>
    <row r="427" spans="4:20" hidden="1" x14ac:dyDescent="0.25">
      <c r="D427" s="37">
        <v>26</v>
      </c>
      <c r="E427" s="37">
        <v>0.84299999999999997</v>
      </c>
      <c r="F427" s="37">
        <v>0.84699999999999998</v>
      </c>
      <c r="G427" s="37">
        <v>26</v>
      </c>
      <c r="H427" s="37">
        <v>0.80100000000000005</v>
      </c>
      <c r="I427" s="37">
        <v>0.99460000000000004</v>
      </c>
      <c r="L427" s="37">
        <v>68</v>
      </c>
      <c r="M427" s="37">
        <v>35</v>
      </c>
      <c r="N427" s="63">
        <v>0.98025138343173357</v>
      </c>
      <c r="O427" s="51">
        <v>0.97440000000000004</v>
      </c>
      <c r="P427">
        <f t="shared" si="30"/>
        <v>2.5599999999999956E-2</v>
      </c>
      <c r="Q427">
        <f t="shared" si="31"/>
        <v>19.444400000000002</v>
      </c>
      <c r="R427" s="45">
        <f t="shared" si="32"/>
        <v>1.3165744378844271E-3</v>
      </c>
      <c r="S427" s="45">
        <f t="shared" si="33"/>
        <v>5.8513834317335481E-3</v>
      </c>
      <c r="T427">
        <f t="shared" si="34"/>
        <v>0.98025138343173357</v>
      </c>
    </row>
    <row r="428" spans="4:20" hidden="1" x14ac:dyDescent="0.25">
      <c r="D428" s="37">
        <v>26</v>
      </c>
      <c r="E428" s="37">
        <v>0.84399999999999997</v>
      </c>
      <c r="F428" s="37">
        <v>0.84799999999999998</v>
      </c>
      <c r="G428" s="37">
        <v>26</v>
      </c>
      <c r="H428" s="37">
        <v>0.80200000000000005</v>
      </c>
      <c r="I428" s="37">
        <v>0.99460000000000004</v>
      </c>
      <c r="L428" s="37">
        <v>68</v>
      </c>
      <c r="M428" s="37">
        <v>35.5</v>
      </c>
      <c r="N428" s="63">
        <v>0.97948296263612844</v>
      </c>
      <c r="O428" s="51">
        <v>0.97360000000000002</v>
      </c>
      <c r="P428">
        <f t="shared" si="30"/>
        <v>2.6399999999999979E-2</v>
      </c>
      <c r="Q428">
        <f t="shared" si="31"/>
        <v>19.944400000000002</v>
      </c>
      <c r="R428" s="45">
        <f t="shared" si="32"/>
        <v>1.3236798299271965E-3</v>
      </c>
      <c r="S428" s="45">
        <f t="shared" si="33"/>
        <v>5.8829626361284323E-3</v>
      </c>
      <c r="T428">
        <f t="shared" si="34"/>
        <v>0.97948296263612844</v>
      </c>
    </row>
    <row r="429" spans="4:20" hidden="1" x14ac:dyDescent="0.25">
      <c r="D429" s="37">
        <v>26</v>
      </c>
      <c r="E429" s="37">
        <v>0.84499999999999997</v>
      </c>
      <c r="F429" s="37">
        <v>0.84899999999999998</v>
      </c>
      <c r="G429" s="37">
        <v>26</v>
      </c>
      <c r="H429" s="37">
        <v>0.80300000000000005</v>
      </c>
      <c r="I429" s="37">
        <v>0.99460000000000004</v>
      </c>
      <c r="L429" s="37">
        <v>68</v>
      </c>
      <c r="M429" s="37">
        <v>36</v>
      </c>
      <c r="N429" s="63">
        <v>0.97879125824186575</v>
      </c>
      <c r="O429" s="51">
        <v>0.97289999999999999</v>
      </c>
      <c r="P429">
        <f t="shared" si="30"/>
        <v>2.7100000000000013E-2</v>
      </c>
      <c r="Q429">
        <f t="shared" si="31"/>
        <v>20.444400000000002</v>
      </c>
      <c r="R429" s="45">
        <f t="shared" si="32"/>
        <v>1.3255463598833917E-3</v>
      </c>
      <c r="S429" s="45">
        <f t="shared" si="33"/>
        <v>5.8912582418657461E-3</v>
      </c>
      <c r="T429">
        <f t="shared" si="34"/>
        <v>0.97879125824186575</v>
      </c>
    </row>
    <row r="430" spans="4:20" hidden="1" x14ac:dyDescent="0.25">
      <c r="D430" s="37">
        <v>26</v>
      </c>
      <c r="E430" s="37">
        <v>0.84599999999999997</v>
      </c>
      <c r="F430" s="37">
        <v>0.85</v>
      </c>
      <c r="G430" s="37">
        <v>26</v>
      </c>
      <c r="H430" s="37">
        <v>0.80400000000000005</v>
      </c>
      <c r="I430" s="37">
        <v>0.99460000000000004</v>
      </c>
      <c r="L430" s="37">
        <v>68</v>
      </c>
      <c r="M430" s="37">
        <v>36.5</v>
      </c>
      <c r="N430" s="63">
        <v>0.97802037776207484</v>
      </c>
      <c r="O430" s="51">
        <v>0.97209999999999996</v>
      </c>
      <c r="P430">
        <f t="shared" si="30"/>
        <v>2.7900000000000036E-2</v>
      </c>
      <c r="Q430">
        <f t="shared" si="31"/>
        <v>20.944400000000002</v>
      </c>
      <c r="R430" s="45">
        <f t="shared" si="32"/>
        <v>1.3320983174500121E-3</v>
      </c>
      <c r="S430" s="45">
        <f t="shared" si="33"/>
        <v>5.9203777620748339E-3</v>
      </c>
      <c r="T430">
        <f t="shared" si="34"/>
        <v>0.97802037776207484</v>
      </c>
    </row>
    <row r="431" spans="4:20" hidden="1" x14ac:dyDescent="0.25">
      <c r="D431" s="37">
        <v>26</v>
      </c>
      <c r="E431" s="37">
        <v>0.84699999999999998</v>
      </c>
      <c r="F431" s="37">
        <v>0.85089999999999999</v>
      </c>
      <c r="G431" s="37">
        <v>26</v>
      </c>
      <c r="H431" s="37">
        <v>0.80500000000000005</v>
      </c>
      <c r="I431" s="37">
        <v>0.99460000000000004</v>
      </c>
      <c r="L431" s="37">
        <v>68</v>
      </c>
      <c r="M431" s="37">
        <v>37</v>
      </c>
      <c r="N431" s="63">
        <v>0.97732741415008118</v>
      </c>
      <c r="O431" s="51">
        <v>0.97140000000000004</v>
      </c>
      <c r="P431">
        <f t="shared" si="30"/>
        <v>2.8599999999999959E-2</v>
      </c>
      <c r="Q431">
        <f t="shared" si="31"/>
        <v>21.444400000000002</v>
      </c>
      <c r="R431" s="45">
        <f t="shared" si="32"/>
        <v>1.3336815205834604E-3</v>
      </c>
      <c r="S431" s="45">
        <f t="shared" si="33"/>
        <v>5.9274141500811313E-3</v>
      </c>
      <c r="T431">
        <f t="shared" si="34"/>
        <v>0.97732741415008118</v>
      </c>
    </row>
    <row r="432" spans="4:20" hidden="1" x14ac:dyDescent="0.25">
      <c r="D432" s="37">
        <v>26</v>
      </c>
      <c r="E432" s="37">
        <v>0.84799999999999998</v>
      </c>
      <c r="F432" s="37">
        <v>0.85189999999999999</v>
      </c>
      <c r="G432" s="37">
        <v>26</v>
      </c>
      <c r="H432" s="37">
        <v>0.80600000000000005</v>
      </c>
      <c r="I432" s="37">
        <v>0.99470000000000003</v>
      </c>
      <c r="L432" s="37">
        <v>68</v>
      </c>
      <c r="M432" s="37">
        <v>37.5</v>
      </c>
      <c r="N432" s="63">
        <v>0.97687337088277648</v>
      </c>
      <c r="O432" s="51">
        <v>0.97099999999999997</v>
      </c>
      <c r="P432">
        <f t="shared" si="30"/>
        <v>2.9000000000000026E-2</v>
      </c>
      <c r="Q432">
        <f t="shared" si="31"/>
        <v>21.944400000000002</v>
      </c>
      <c r="R432" s="45">
        <f t="shared" si="32"/>
        <v>1.3215216638413456E-3</v>
      </c>
      <c r="S432" s="45">
        <f t="shared" si="33"/>
        <v>5.8733708827764762E-3</v>
      </c>
      <c r="T432">
        <f t="shared" si="34"/>
        <v>0.97687337088277648</v>
      </c>
    </row>
    <row r="433" spans="4:20" hidden="1" x14ac:dyDescent="0.25">
      <c r="D433" s="37">
        <v>26</v>
      </c>
      <c r="E433" s="37">
        <v>0.84899999999999998</v>
      </c>
      <c r="F433" s="37">
        <v>0.85289999999999999</v>
      </c>
      <c r="G433" s="37">
        <v>26</v>
      </c>
      <c r="H433" s="37">
        <v>0.80700000000000005</v>
      </c>
      <c r="I433" s="37">
        <v>0.99470000000000003</v>
      </c>
      <c r="L433" s="37">
        <v>68</v>
      </c>
      <c r="M433" s="37">
        <v>38</v>
      </c>
      <c r="N433" s="63">
        <v>0.97618114095275443</v>
      </c>
      <c r="O433" s="51">
        <v>0.97030000000000005</v>
      </c>
      <c r="P433">
        <f t="shared" si="30"/>
        <v>2.9699999999999949E-2</v>
      </c>
      <c r="Q433">
        <f t="shared" si="31"/>
        <v>22.444400000000002</v>
      </c>
      <c r="R433" s="45">
        <f t="shared" si="32"/>
        <v>1.3232699470691997E-3</v>
      </c>
      <c r="S433" s="45">
        <f t="shared" si="33"/>
        <v>5.8811409527543511E-3</v>
      </c>
      <c r="T433">
        <f t="shared" si="34"/>
        <v>0.97618114095275443</v>
      </c>
    </row>
    <row r="434" spans="4:20" hidden="1" x14ac:dyDescent="0.25">
      <c r="D434" s="37">
        <v>26</v>
      </c>
      <c r="E434" s="37">
        <v>0.85</v>
      </c>
      <c r="F434" s="37">
        <v>0.85389999999999999</v>
      </c>
      <c r="G434" s="37">
        <v>26</v>
      </c>
      <c r="H434" s="37">
        <v>0.80800000000000005</v>
      </c>
      <c r="I434" s="37">
        <v>0.99470000000000003</v>
      </c>
      <c r="L434" s="37">
        <v>68</v>
      </c>
      <c r="M434" s="37">
        <v>38.5</v>
      </c>
      <c r="N434" s="63">
        <v>0.97548857237495856</v>
      </c>
      <c r="O434" s="51">
        <v>0.96960000000000002</v>
      </c>
      <c r="P434">
        <f t="shared" si="30"/>
        <v>3.0399999999999983E-2</v>
      </c>
      <c r="Q434">
        <f t="shared" si="31"/>
        <v>22.944400000000002</v>
      </c>
      <c r="R434" s="45">
        <f t="shared" si="32"/>
        <v>1.324942033786021E-3</v>
      </c>
      <c r="S434" s="45">
        <f t="shared" si="33"/>
        <v>5.8885723749585919E-3</v>
      </c>
      <c r="T434">
        <f t="shared" si="34"/>
        <v>0.97548857237495856</v>
      </c>
    </row>
    <row r="435" spans="4:20" hidden="1" x14ac:dyDescent="0.25">
      <c r="D435" s="37">
        <v>26</v>
      </c>
      <c r="E435" s="37">
        <v>0.85099999999999998</v>
      </c>
      <c r="F435" s="37">
        <v>0.85489999999999999</v>
      </c>
      <c r="G435" s="37">
        <v>26</v>
      </c>
      <c r="H435" s="37">
        <v>0.80900000000000005</v>
      </c>
      <c r="I435" s="37">
        <v>0.99470000000000003</v>
      </c>
      <c r="L435" s="37">
        <v>68</v>
      </c>
      <c r="M435" s="37">
        <v>39</v>
      </c>
      <c r="N435" s="63">
        <v>0.97471464400880381</v>
      </c>
      <c r="O435" s="51">
        <v>0.96879999999999999</v>
      </c>
      <c r="P435">
        <f t="shared" si="30"/>
        <v>3.1200000000000006E-2</v>
      </c>
      <c r="Q435">
        <f t="shared" si="31"/>
        <v>23.444400000000002</v>
      </c>
      <c r="R435" s="45">
        <f t="shared" si="32"/>
        <v>1.3308082100629576E-3</v>
      </c>
      <c r="S435" s="45">
        <f t="shared" si="33"/>
        <v>5.9146440088038085E-3</v>
      </c>
      <c r="T435">
        <f t="shared" si="34"/>
        <v>0.97471464400880381</v>
      </c>
    </row>
    <row r="436" spans="4:20" hidden="1" x14ac:dyDescent="0.25">
      <c r="D436" s="37">
        <v>26</v>
      </c>
      <c r="E436" s="37">
        <v>0.85199999999999998</v>
      </c>
      <c r="F436" s="37">
        <v>0.85589999999999999</v>
      </c>
      <c r="G436" s="37">
        <v>26</v>
      </c>
      <c r="H436" s="37">
        <v>0.81</v>
      </c>
      <c r="I436" s="37">
        <v>0.99470000000000003</v>
      </c>
      <c r="L436" s="37">
        <v>68</v>
      </c>
      <c r="M436" s="37">
        <v>39.5</v>
      </c>
      <c r="N436" s="63">
        <v>0.97402106546833489</v>
      </c>
      <c r="O436" s="51">
        <v>0.96809999999999996</v>
      </c>
      <c r="P436">
        <f t="shared" si="30"/>
        <v>3.1900000000000039E-2</v>
      </c>
      <c r="Q436">
        <f t="shared" si="31"/>
        <v>23.944400000000002</v>
      </c>
      <c r="R436" s="45">
        <f t="shared" si="32"/>
        <v>1.3322530529059002E-3</v>
      </c>
      <c r="S436" s="45">
        <f t="shared" si="33"/>
        <v>5.9210654683349824E-3</v>
      </c>
      <c r="T436">
        <f t="shared" si="34"/>
        <v>0.97402106546833489</v>
      </c>
    </row>
    <row r="437" spans="4:20" hidden="1" x14ac:dyDescent="0.25">
      <c r="D437" s="37">
        <v>26</v>
      </c>
      <c r="E437" s="37">
        <v>0.85299999999999998</v>
      </c>
      <c r="F437" s="37">
        <v>0.8569</v>
      </c>
      <c r="G437" s="37">
        <v>26</v>
      </c>
      <c r="H437" s="37">
        <v>0.81100000000000005</v>
      </c>
      <c r="I437" s="37">
        <v>0.99470000000000003</v>
      </c>
      <c r="L437" s="37">
        <v>68</v>
      </c>
      <c r="M437" s="37">
        <v>40</v>
      </c>
      <c r="N437" s="63">
        <v>0.97357267922305313</v>
      </c>
      <c r="O437" s="51">
        <v>0.9677</v>
      </c>
      <c r="P437">
        <f t="shared" si="30"/>
        <v>3.2299999999999995E-2</v>
      </c>
      <c r="Q437">
        <f t="shared" si="31"/>
        <v>24.444400000000002</v>
      </c>
      <c r="R437" s="45">
        <f t="shared" si="32"/>
        <v>1.3213660388473431E-3</v>
      </c>
      <c r="S437" s="45">
        <f t="shared" si="33"/>
        <v>5.872679223053132E-3</v>
      </c>
      <c r="T437">
        <f t="shared" si="34"/>
        <v>0.97357267922305313</v>
      </c>
    </row>
    <row r="438" spans="4:20" hidden="1" x14ac:dyDescent="0.25">
      <c r="D438" s="37">
        <v>26</v>
      </c>
      <c r="E438" s="37">
        <v>0.85399999999999998</v>
      </c>
      <c r="F438" s="37">
        <v>0.8579</v>
      </c>
      <c r="G438" s="37">
        <v>26</v>
      </c>
      <c r="H438" s="37">
        <v>0.81200000000000006</v>
      </c>
      <c r="I438" s="37">
        <v>0.99480000000000002</v>
      </c>
      <c r="L438" s="37">
        <v>69</v>
      </c>
      <c r="M438" s="37">
        <v>25</v>
      </c>
      <c r="N438" s="63">
        <v>0.99338232179916142</v>
      </c>
      <c r="O438" s="51">
        <v>0.98750000000000004</v>
      </c>
      <c r="P438">
        <f t="shared" si="30"/>
        <v>1.2499999999999956E-2</v>
      </c>
      <c r="Q438">
        <f t="shared" si="31"/>
        <v>9.4443999999999999</v>
      </c>
      <c r="R438" s="45">
        <f t="shared" si="32"/>
        <v>1.3235356401677138E-3</v>
      </c>
      <c r="S438" s="45">
        <f t="shared" si="33"/>
        <v>5.8823217991613875E-3</v>
      </c>
      <c r="T438">
        <f t="shared" si="34"/>
        <v>0.99338232179916142</v>
      </c>
    </row>
    <row r="439" spans="4:20" hidden="1" x14ac:dyDescent="0.25">
      <c r="D439" s="37">
        <v>26</v>
      </c>
      <c r="E439" s="37">
        <v>0.85499999999999998</v>
      </c>
      <c r="F439" s="37">
        <v>0.8589</v>
      </c>
      <c r="G439" s="37">
        <v>26</v>
      </c>
      <c r="H439" s="37">
        <v>0.81299999999999994</v>
      </c>
      <c r="I439" s="37">
        <v>0.99480000000000002</v>
      </c>
      <c r="L439" s="37">
        <v>69</v>
      </c>
      <c r="M439" s="37">
        <v>25.5</v>
      </c>
      <c r="N439" s="63">
        <v>0.99269940871244122</v>
      </c>
      <c r="O439" s="51">
        <v>0.98680000000000001</v>
      </c>
      <c r="P439">
        <f t="shared" si="30"/>
        <v>1.319999999999999E-2</v>
      </c>
      <c r="Q439">
        <f t="shared" si="31"/>
        <v>9.9443999999999999</v>
      </c>
      <c r="R439" s="45">
        <f t="shared" si="32"/>
        <v>1.327380234101604E-3</v>
      </c>
      <c r="S439" s="45">
        <f t="shared" si="33"/>
        <v>5.8994087124411686E-3</v>
      </c>
      <c r="T439">
        <f t="shared" si="34"/>
        <v>0.99269940871244122</v>
      </c>
    </row>
    <row r="440" spans="4:20" hidden="1" x14ac:dyDescent="0.25">
      <c r="D440" s="37">
        <v>26</v>
      </c>
      <c r="E440" s="37">
        <v>0.85599999999999998</v>
      </c>
      <c r="F440" s="37">
        <v>0.8599</v>
      </c>
      <c r="G440" s="37">
        <v>26</v>
      </c>
      <c r="H440" s="37">
        <v>0.81399999999999995</v>
      </c>
      <c r="I440" s="37">
        <v>0.99480000000000002</v>
      </c>
      <c r="L440" s="37">
        <v>69</v>
      </c>
      <c r="M440" s="37">
        <v>26</v>
      </c>
      <c r="N440" s="63">
        <v>0.99195741258473435</v>
      </c>
      <c r="O440" s="51">
        <v>0.98599999999999999</v>
      </c>
      <c r="P440">
        <f t="shared" si="30"/>
        <v>1.4000000000000012E-2</v>
      </c>
      <c r="Q440">
        <f t="shared" si="31"/>
        <v>10.4444</v>
      </c>
      <c r="R440" s="45">
        <f t="shared" si="32"/>
        <v>1.3404312358776007E-3</v>
      </c>
      <c r="S440" s="45">
        <f t="shared" si="33"/>
        <v>5.9574125847344081E-3</v>
      </c>
      <c r="T440">
        <f t="shared" si="34"/>
        <v>0.99195741258473435</v>
      </c>
    </row>
    <row r="441" spans="4:20" hidden="1" x14ac:dyDescent="0.25">
      <c r="D441" s="37">
        <v>26</v>
      </c>
      <c r="E441" s="37">
        <v>0.85699999999999998</v>
      </c>
      <c r="F441" s="37">
        <v>0.8609</v>
      </c>
      <c r="G441" s="37">
        <v>26</v>
      </c>
      <c r="H441" s="37">
        <v>0.81499999999999995</v>
      </c>
      <c r="I441" s="37">
        <v>0.99480000000000002</v>
      </c>
      <c r="L441" s="37">
        <v>69</v>
      </c>
      <c r="M441" s="37">
        <v>26.5</v>
      </c>
      <c r="N441" s="63">
        <v>0.99126950769343225</v>
      </c>
      <c r="O441" s="51">
        <v>0.98529999999999995</v>
      </c>
      <c r="P441">
        <f t="shared" si="30"/>
        <v>1.4700000000000046E-2</v>
      </c>
      <c r="Q441">
        <f t="shared" si="31"/>
        <v>10.9444</v>
      </c>
      <c r="R441" s="45">
        <f t="shared" si="32"/>
        <v>1.3431526625488877E-3</v>
      </c>
      <c r="S441" s="45">
        <f t="shared" si="33"/>
        <v>5.9695076934322766E-3</v>
      </c>
      <c r="T441">
        <f t="shared" si="34"/>
        <v>0.99126950769343225</v>
      </c>
    </row>
    <row r="442" spans="4:20" hidden="1" x14ac:dyDescent="0.25">
      <c r="D442" s="37">
        <v>26</v>
      </c>
      <c r="E442" s="37">
        <v>0.85799999999999998</v>
      </c>
      <c r="F442" s="37">
        <v>0.8619</v>
      </c>
      <c r="G442" s="37">
        <v>26</v>
      </c>
      <c r="H442" s="37">
        <v>0.81599999999999995</v>
      </c>
      <c r="I442" s="37">
        <v>0.99480000000000002</v>
      </c>
      <c r="L442" s="37">
        <v>69</v>
      </c>
      <c r="M442" s="37">
        <v>27</v>
      </c>
      <c r="N442" s="63">
        <v>0.99051938065778899</v>
      </c>
      <c r="O442" s="51">
        <v>0.98450000000000004</v>
      </c>
      <c r="P442">
        <f t="shared" si="30"/>
        <v>1.5499999999999958E-2</v>
      </c>
      <c r="Q442">
        <f t="shared" si="31"/>
        <v>11.4444</v>
      </c>
      <c r="R442" s="45">
        <f t="shared" si="32"/>
        <v>1.3543741917444302E-3</v>
      </c>
      <c r="S442" s="45">
        <f t="shared" si="33"/>
        <v>6.0193806577889452E-3</v>
      </c>
      <c r="T442">
        <f t="shared" si="34"/>
        <v>0.99051938065778899</v>
      </c>
    </row>
    <row r="443" spans="4:20" hidden="1" x14ac:dyDescent="0.25">
      <c r="D443" s="37">
        <v>26</v>
      </c>
      <c r="E443" s="37">
        <v>0.85899999999999999</v>
      </c>
      <c r="F443" s="37">
        <v>0.8629</v>
      </c>
      <c r="G443" s="37">
        <v>26</v>
      </c>
      <c r="H443" s="37">
        <v>0.81699999999999995</v>
      </c>
      <c r="I443" s="37">
        <v>0.99480000000000002</v>
      </c>
      <c r="L443" s="37">
        <v>69</v>
      </c>
      <c r="M443" s="37">
        <v>27.5</v>
      </c>
      <c r="N443" s="63">
        <v>0.99007903285221521</v>
      </c>
      <c r="O443" s="51">
        <v>0.98419999999999996</v>
      </c>
      <c r="P443">
        <f t="shared" si="30"/>
        <v>1.5800000000000036E-2</v>
      </c>
      <c r="Q443">
        <f t="shared" si="31"/>
        <v>11.9444</v>
      </c>
      <c r="R443" s="45">
        <f t="shared" si="32"/>
        <v>1.3227956197046345E-3</v>
      </c>
      <c r="S443" s="45">
        <f t="shared" si="33"/>
        <v>5.8790328522152777E-3</v>
      </c>
      <c r="T443">
        <f t="shared" si="34"/>
        <v>0.99007903285221521</v>
      </c>
    </row>
    <row r="444" spans="4:20" hidden="1" x14ac:dyDescent="0.25">
      <c r="D444" s="37">
        <v>26</v>
      </c>
      <c r="E444" s="37">
        <v>0.86</v>
      </c>
      <c r="F444" s="37">
        <v>0.8639</v>
      </c>
      <c r="G444" s="37">
        <v>26</v>
      </c>
      <c r="H444" s="37">
        <v>0.81799999999999995</v>
      </c>
      <c r="I444" s="37">
        <v>0.99480000000000002</v>
      </c>
      <c r="L444" s="37">
        <v>69</v>
      </c>
      <c r="M444" s="37">
        <v>28</v>
      </c>
      <c r="N444" s="63">
        <v>0.98932853331619042</v>
      </c>
      <c r="O444" s="51">
        <v>0.98340000000000005</v>
      </c>
      <c r="P444">
        <f t="shared" si="30"/>
        <v>1.6599999999999948E-2</v>
      </c>
      <c r="Q444">
        <f t="shared" si="31"/>
        <v>12.4444</v>
      </c>
      <c r="R444" s="45">
        <f t="shared" si="32"/>
        <v>1.333933335476194E-3</v>
      </c>
      <c r="S444" s="45">
        <f t="shared" si="33"/>
        <v>5.9285333161903965E-3</v>
      </c>
      <c r="T444">
        <f t="shared" si="34"/>
        <v>0.98932853331619042</v>
      </c>
    </row>
    <row r="445" spans="4:20" hidden="1" x14ac:dyDescent="0.25">
      <c r="D445" s="37">
        <v>26</v>
      </c>
      <c r="E445" s="37">
        <v>0.86099999999999999</v>
      </c>
      <c r="F445" s="37">
        <v>0.8649</v>
      </c>
      <c r="G445" s="37">
        <v>26</v>
      </c>
      <c r="H445" s="37">
        <v>0.81899999999999995</v>
      </c>
      <c r="I445" s="37">
        <v>0.99480000000000002</v>
      </c>
      <c r="L445" s="37">
        <v>69</v>
      </c>
      <c r="M445" s="37">
        <v>28.5</v>
      </c>
      <c r="N445" s="63">
        <v>0.98863987515836971</v>
      </c>
      <c r="O445" s="51">
        <v>0.98270000000000002</v>
      </c>
      <c r="P445">
        <f t="shared" si="30"/>
        <v>1.7299999999999982E-2</v>
      </c>
      <c r="Q445">
        <f t="shared" si="31"/>
        <v>12.9444</v>
      </c>
      <c r="R445" s="45">
        <f t="shared" si="32"/>
        <v>1.336485275485923E-3</v>
      </c>
      <c r="S445" s="45">
        <f t="shared" si="33"/>
        <v>5.9398751583696358E-3</v>
      </c>
      <c r="T445">
        <f t="shared" si="34"/>
        <v>0.98863987515836971</v>
      </c>
    </row>
    <row r="446" spans="4:20" hidden="1" x14ac:dyDescent="0.25">
      <c r="D446" s="37">
        <v>26</v>
      </c>
      <c r="E446" s="37">
        <v>0.86199999999999999</v>
      </c>
      <c r="F446" s="37">
        <v>0.8659</v>
      </c>
      <c r="G446" s="37">
        <v>26</v>
      </c>
      <c r="H446" s="37">
        <v>0.82</v>
      </c>
      <c r="I446" s="37">
        <v>0.99490000000000001</v>
      </c>
      <c r="L446" s="37">
        <v>69</v>
      </c>
      <c r="M446" s="37">
        <v>29</v>
      </c>
      <c r="N446" s="63">
        <v>0.98788343101960663</v>
      </c>
      <c r="O446" s="51">
        <v>0.9819</v>
      </c>
      <c r="P446">
        <f t="shared" si="30"/>
        <v>1.8100000000000005E-2</v>
      </c>
      <c r="Q446">
        <f t="shared" si="31"/>
        <v>13.4444</v>
      </c>
      <c r="R446" s="45">
        <f t="shared" si="32"/>
        <v>1.3462854422659253E-3</v>
      </c>
      <c r="S446" s="45">
        <f t="shared" si="33"/>
        <v>5.9834310196066783E-3</v>
      </c>
      <c r="T446">
        <f t="shared" si="34"/>
        <v>0.98788343101960663</v>
      </c>
    </row>
    <row r="447" spans="4:20" hidden="1" x14ac:dyDescent="0.25">
      <c r="D447" s="37">
        <v>26</v>
      </c>
      <c r="E447" s="37">
        <v>0.86299999999999999</v>
      </c>
      <c r="F447" s="37">
        <v>0.8669</v>
      </c>
      <c r="G447" s="37">
        <v>26</v>
      </c>
      <c r="H447" s="37">
        <v>0.82099999999999995</v>
      </c>
      <c r="I447" s="37">
        <v>0.99490000000000001</v>
      </c>
      <c r="L447" s="37">
        <v>69</v>
      </c>
      <c r="M447" s="37">
        <v>29.5</v>
      </c>
      <c r="N447" s="63">
        <v>0.98719199105017064</v>
      </c>
      <c r="O447" s="51">
        <v>0.98119999999999996</v>
      </c>
      <c r="P447">
        <f t="shared" si="30"/>
        <v>1.8800000000000039E-2</v>
      </c>
      <c r="Q447">
        <f t="shared" si="31"/>
        <v>13.9444</v>
      </c>
      <c r="R447" s="45">
        <f t="shared" si="32"/>
        <v>1.3482114684030893E-3</v>
      </c>
      <c r="S447" s="45">
        <f t="shared" si="33"/>
        <v>5.99199105017069E-3</v>
      </c>
      <c r="T447">
        <f t="shared" si="34"/>
        <v>0.98719199105017064</v>
      </c>
    </row>
    <row r="448" spans="4:20" hidden="1" x14ac:dyDescent="0.25">
      <c r="D448" s="37">
        <v>26</v>
      </c>
      <c r="E448" s="37">
        <v>0.86399999999999999</v>
      </c>
      <c r="F448" s="37">
        <v>0.8679</v>
      </c>
      <c r="G448" s="37">
        <v>26</v>
      </c>
      <c r="H448" s="37">
        <v>0.82199999999999995</v>
      </c>
      <c r="I448" s="37">
        <v>0.99490000000000001</v>
      </c>
      <c r="L448" s="37">
        <v>69</v>
      </c>
      <c r="M448" s="37">
        <v>30</v>
      </c>
      <c r="N448" s="63">
        <v>0.98670765140815819</v>
      </c>
      <c r="O448" s="51">
        <v>0.98080000000000001</v>
      </c>
      <c r="P448">
        <f t="shared" si="30"/>
        <v>1.9199999999999995E-2</v>
      </c>
      <c r="Q448">
        <f t="shared" si="31"/>
        <v>14.4444</v>
      </c>
      <c r="R448" s="45">
        <f t="shared" si="32"/>
        <v>1.3292348591841818E-3</v>
      </c>
      <c r="S448" s="45">
        <f t="shared" si="33"/>
        <v>5.9076514081581773E-3</v>
      </c>
      <c r="T448">
        <f t="shared" si="34"/>
        <v>0.98670765140815819</v>
      </c>
    </row>
    <row r="449" spans="4:20" hidden="1" x14ac:dyDescent="0.25">
      <c r="D449" s="37">
        <v>26</v>
      </c>
      <c r="E449" s="37">
        <v>0.86499999999999999</v>
      </c>
      <c r="F449" s="37">
        <v>0.86890000000000001</v>
      </c>
      <c r="G449" s="37">
        <v>26</v>
      </c>
      <c r="H449" s="37">
        <v>0.82299999999999995</v>
      </c>
      <c r="I449" s="37">
        <v>0.99490000000000001</v>
      </c>
      <c r="L449" s="37">
        <v>69</v>
      </c>
      <c r="M449" s="37">
        <v>30.5</v>
      </c>
      <c r="N449" s="63">
        <v>0.9860181740317443</v>
      </c>
      <c r="O449" s="51">
        <v>0.98009999999999997</v>
      </c>
      <c r="P449">
        <f t="shared" si="30"/>
        <v>1.9900000000000029E-2</v>
      </c>
      <c r="Q449">
        <f t="shared" si="31"/>
        <v>14.9444</v>
      </c>
      <c r="R449" s="45">
        <f t="shared" si="32"/>
        <v>1.3316024731672084E-3</v>
      </c>
      <c r="S449" s="45">
        <f t="shared" si="33"/>
        <v>5.9181740317443407E-3</v>
      </c>
      <c r="T449">
        <f t="shared" si="34"/>
        <v>0.9860181740317443</v>
      </c>
    </row>
    <row r="450" spans="4:20" hidden="1" x14ac:dyDescent="0.25">
      <c r="D450" s="37">
        <v>26</v>
      </c>
      <c r="E450" s="37">
        <v>0.86599999999999999</v>
      </c>
      <c r="F450" s="37">
        <v>0.86990000000000001</v>
      </c>
      <c r="G450" s="37">
        <v>26</v>
      </c>
      <c r="H450" s="37">
        <v>0.82399999999999995</v>
      </c>
      <c r="I450" s="37">
        <v>0.99490000000000001</v>
      </c>
      <c r="L450" s="37">
        <v>69</v>
      </c>
      <c r="M450" s="37">
        <v>31</v>
      </c>
      <c r="N450" s="63">
        <v>0.98532801533241821</v>
      </c>
      <c r="O450" s="51">
        <v>0.97940000000000005</v>
      </c>
      <c r="P450">
        <f t="shared" si="30"/>
        <v>2.0599999999999952E-2</v>
      </c>
      <c r="Q450">
        <f t="shared" si="31"/>
        <v>15.4444</v>
      </c>
      <c r="R450" s="45">
        <f t="shared" si="32"/>
        <v>1.3338167879619765E-3</v>
      </c>
      <c r="S450" s="45">
        <f t="shared" si="33"/>
        <v>5.9280153324182084E-3</v>
      </c>
      <c r="T450">
        <f t="shared" si="34"/>
        <v>0.98532801533241821</v>
      </c>
    </row>
    <row r="451" spans="4:20" hidden="1" x14ac:dyDescent="0.25">
      <c r="D451" s="37">
        <v>26</v>
      </c>
      <c r="E451" s="37">
        <v>0.86699999999999999</v>
      </c>
      <c r="F451" s="37">
        <v>0.87090000000000001</v>
      </c>
      <c r="G451" s="37">
        <v>26</v>
      </c>
      <c r="H451" s="37">
        <v>0.82499999999999996</v>
      </c>
      <c r="I451" s="37">
        <v>0.99490000000000001</v>
      </c>
      <c r="L451" s="37">
        <v>69</v>
      </c>
      <c r="M451" s="37">
        <v>31.5</v>
      </c>
      <c r="N451" s="63">
        <v>0.98456511377035194</v>
      </c>
      <c r="O451" s="51">
        <v>0.97860000000000003</v>
      </c>
      <c r="P451">
        <f t="shared" si="30"/>
        <v>2.1399999999999975E-2</v>
      </c>
      <c r="Q451">
        <f t="shared" si="31"/>
        <v>15.9444</v>
      </c>
      <c r="R451" s="45">
        <f t="shared" si="32"/>
        <v>1.3421640199693921E-3</v>
      </c>
      <c r="S451" s="45">
        <f t="shared" si="33"/>
        <v>5.9651137703519664E-3</v>
      </c>
      <c r="T451">
        <f t="shared" si="34"/>
        <v>0.98456511377035194</v>
      </c>
    </row>
    <row r="452" spans="4:20" hidden="1" x14ac:dyDescent="0.25">
      <c r="D452" s="37">
        <v>26</v>
      </c>
      <c r="E452" s="37">
        <v>0.86799999999999999</v>
      </c>
      <c r="F452" s="37">
        <v>0.87190000000000001</v>
      </c>
      <c r="G452" s="37">
        <v>26</v>
      </c>
      <c r="H452" s="37">
        <v>0.82599999999999996</v>
      </c>
      <c r="I452" s="37">
        <v>0.99490000000000001</v>
      </c>
      <c r="L452" s="37">
        <v>69</v>
      </c>
      <c r="M452" s="37">
        <v>32</v>
      </c>
      <c r="N452" s="63">
        <v>0.98387292938629567</v>
      </c>
      <c r="O452" s="51">
        <v>0.97789999999999999</v>
      </c>
      <c r="P452">
        <f t="shared" si="30"/>
        <v>2.2100000000000009E-2</v>
      </c>
      <c r="Q452">
        <f t="shared" si="31"/>
        <v>16.444400000000002</v>
      </c>
      <c r="R452" s="45">
        <f t="shared" si="32"/>
        <v>1.3439225511420304E-3</v>
      </c>
      <c r="S452" s="45">
        <f t="shared" si="33"/>
        <v>5.9729293862956397E-3</v>
      </c>
      <c r="T452">
        <f t="shared" si="34"/>
        <v>0.98387292938629567</v>
      </c>
    </row>
    <row r="453" spans="4:20" hidden="1" x14ac:dyDescent="0.25">
      <c r="D453" s="37">
        <v>26</v>
      </c>
      <c r="E453" s="37">
        <v>0.86899999999999999</v>
      </c>
      <c r="F453" s="37">
        <v>0.87290000000000001</v>
      </c>
      <c r="G453" s="37">
        <v>26</v>
      </c>
      <c r="H453" s="37">
        <v>0.82699999999999996</v>
      </c>
      <c r="I453" s="37">
        <v>0.99490000000000001</v>
      </c>
      <c r="L453" s="37">
        <v>69</v>
      </c>
      <c r="M453" s="37">
        <v>32.5</v>
      </c>
      <c r="N453" s="63">
        <v>0.98340159580746445</v>
      </c>
      <c r="O453" s="51">
        <v>0.97750000000000004</v>
      </c>
      <c r="P453">
        <f t="shared" ref="P453:P499" si="35">1-O453</f>
        <v>2.2499999999999964E-2</v>
      </c>
      <c r="Q453">
        <f t="shared" ref="Q453:Q499" si="36">M453-15.5556</f>
        <v>16.944400000000002</v>
      </c>
      <c r="R453" s="45">
        <f t="shared" ref="R453:R499" si="37">P453/Q453</f>
        <v>1.3278723354028447E-3</v>
      </c>
      <c r="S453" s="45">
        <f t="shared" ref="S453:S499" si="38">R453*(20-15.5556)</f>
        <v>5.9015958074644026E-3</v>
      </c>
      <c r="T453">
        <f t="shared" si="34"/>
        <v>0.98340159580746445</v>
      </c>
    </row>
    <row r="454" spans="4:20" hidden="1" x14ac:dyDescent="0.25">
      <c r="D454" s="37">
        <v>26</v>
      </c>
      <c r="E454" s="37">
        <v>0.87</v>
      </c>
      <c r="F454" s="37">
        <v>0.87390000000000001</v>
      </c>
      <c r="G454" s="37">
        <v>26</v>
      </c>
      <c r="H454" s="37">
        <v>0.82799999999999996</v>
      </c>
      <c r="I454" s="37">
        <v>0.995</v>
      </c>
      <c r="L454" s="37">
        <v>69</v>
      </c>
      <c r="M454" s="37">
        <v>33</v>
      </c>
      <c r="N454" s="63">
        <v>0.98271078397651968</v>
      </c>
      <c r="O454" s="51">
        <v>0.9768</v>
      </c>
      <c r="P454">
        <f t="shared" si="35"/>
        <v>2.3199999999999998E-2</v>
      </c>
      <c r="Q454">
        <f t="shared" si="36"/>
        <v>17.444400000000002</v>
      </c>
      <c r="R454" s="45">
        <f t="shared" si="37"/>
        <v>1.3299396941138701E-3</v>
      </c>
      <c r="S454" s="45">
        <f t="shared" si="38"/>
        <v>5.9107839765196847E-3</v>
      </c>
      <c r="T454">
        <f t="shared" ref="T454:T499" si="39">O454+S454</f>
        <v>0.98271078397651968</v>
      </c>
    </row>
    <row r="455" spans="4:20" x14ac:dyDescent="0.25">
      <c r="D455" s="37">
        <v>26</v>
      </c>
      <c r="E455" s="37">
        <v>0.871</v>
      </c>
      <c r="F455" s="37">
        <v>0.87490000000000001</v>
      </c>
      <c r="G455" s="37">
        <v>26</v>
      </c>
      <c r="H455" s="37">
        <v>0.82899999999999996</v>
      </c>
      <c r="I455" s="37">
        <v>0.995</v>
      </c>
      <c r="L455" s="37">
        <v>69</v>
      </c>
      <c r="M455" s="37">
        <v>33.5</v>
      </c>
      <c r="N455" s="63">
        <v>0.98194422772564138</v>
      </c>
      <c r="O455" s="51">
        <v>0.97599999999999998</v>
      </c>
      <c r="P455">
        <f t="shared" si="35"/>
        <v>2.4000000000000021E-2</v>
      </c>
      <c r="Q455">
        <f t="shared" si="36"/>
        <v>17.944400000000002</v>
      </c>
      <c r="R455" s="45">
        <f t="shared" si="37"/>
        <v>1.337464612915451E-3</v>
      </c>
      <c r="S455" s="45">
        <f t="shared" si="38"/>
        <v>5.9442277256414305E-3</v>
      </c>
      <c r="T455">
        <f t="shared" si="39"/>
        <v>0.98194422772564138</v>
      </c>
    </row>
    <row r="456" spans="4:20" hidden="1" x14ac:dyDescent="0.25">
      <c r="D456" s="37">
        <v>26</v>
      </c>
      <c r="E456" s="37">
        <v>0.872</v>
      </c>
      <c r="F456" s="37">
        <v>0.87590000000000001</v>
      </c>
      <c r="G456" s="37">
        <v>26</v>
      </c>
      <c r="H456" s="37">
        <v>0.83</v>
      </c>
      <c r="I456" s="37">
        <v>0.995</v>
      </c>
      <c r="L456" s="37">
        <v>69</v>
      </c>
      <c r="M456" s="37">
        <v>34</v>
      </c>
      <c r="N456" s="63">
        <v>0.98125176205243869</v>
      </c>
      <c r="O456" s="51">
        <v>0.97529999999999994</v>
      </c>
      <c r="P456">
        <f t="shared" si="35"/>
        <v>2.4700000000000055E-2</v>
      </c>
      <c r="Q456">
        <f t="shared" si="36"/>
        <v>18.444400000000002</v>
      </c>
      <c r="R456" s="45">
        <f t="shared" si="37"/>
        <v>1.3391598533972399E-3</v>
      </c>
      <c r="S456" s="45">
        <f t="shared" si="38"/>
        <v>5.9517620524386933E-3</v>
      </c>
      <c r="T456">
        <f t="shared" si="39"/>
        <v>0.98125176205243869</v>
      </c>
    </row>
    <row r="457" spans="4:20" hidden="1" x14ac:dyDescent="0.25">
      <c r="D457" s="37">
        <v>26</v>
      </c>
      <c r="E457" s="37">
        <v>0.873</v>
      </c>
      <c r="F457" s="37">
        <v>0.87690000000000001</v>
      </c>
      <c r="G457" s="37">
        <v>26</v>
      </c>
      <c r="H457" s="37">
        <v>0.83099999999999996</v>
      </c>
      <c r="I457" s="37">
        <v>0.995</v>
      </c>
      <c r="L457" s="37">
        <v>69</v>
      </c>
      <c r="M457" s="37">
        <v>34.5</v>
      </c>
      <c r="N457" s="63">
        <v>0.98048235890289481</v>
      </c>
      <c r="O457" s="51">
        <v>0.97450000000000003</v>
      </c>
      <c r="P457">
        <f t="shared" si="35"/>
        <v>2.5499999999999967E-2</v>
      </c>
      <c r="Q457">
        <f t="shared" si="36"/>
        <v>18.944400000000002</v>
      </c>
      <c r="R457" s="45">
        <f t="shared" si="37"/>
        <v>1.3460442135934611E-3</v>
      </c>
      <c r="S457" s="45">
        <f t="shared" si="38"/>
        <v>5.9823589028947782E-3</v>
      </c>
      <c r="T457">
        <f t="shared" si="39"/>
        <v>0.98048235890289481</v>
      </c>
    </row>
    <row r="458" spans="4:20" hidden="1" x14ac:dyDescent="0.25">
      <c r="D458" s="37">
        <v>26</v>
      </c>
      <c r="E458" s="37">
        <v>0.874</v>
      </c>
      <c r="F458" s="37">
        <v>0.87790000000000001</v>
      </c>
      <c r="G458" s="37">
        <v>26</v>
      </c>
      <c r="H458" s="37">
        <v>0.83199999999999996</v>
      </c>
      <c r="I458" s="37">
        <v>0.995</v>
      </c>
      <c r="L458" s="37">
        <v>69</v>
      </c>
      <c r="M458" s="37">
        <v>35</v>
      </c>
      <c r="N458" s="63">
        <v>0.98009709736479389</v>
      </c>
      <c r="O458" s="51">
        <v>0.97419999999999995</v>
      </c>
      <c r="P458">
        <f t="shared" si="35"/>
        <v>2.5800000000000045E-2</v>
      </c>
      <c r="Q458">
        <f t="shared" si="36"/>
        <v>19.444400000000002</v>
      </c>
      <c r="R458" s="45">
        <f t="shared" si="37"/>
        <v>1.3268601756804038E-3</v>
      </c>
      <c r="S458" s="45">
        <f t="shared" si="38"/>
        <v>5.8970973647939863E-3</v>
      </c>
      <c r="T458">
        <f t="shared" si="39"/>
        <v>0.98009709736479389</v>
      </c>
    </row>
    <row r="459" spans="4:20" hidden="1" x14ac:dyDescent="0.25">
      <c r="D459" s="37">
        <v>26</v>
      </c>
      <c r="E459" s="37">
        <v>0.875</v>
      </c>
      <c r="F459" s="37">
        <v>0.87890000000000001</v>
      </c>
      <c r="G459" s="37">
        <v>26</v>
      </c>
      <c r="H459" s="37">
        <v>0.83299999999999996</v>
      </c>
      <c r="I459" s="37">
        <v>0.995</v>
      </c>
      <c r="L459" s="37">
        <v>69</v>
      </c>
      <c r="M459" s="37">
        <v>35.5</v>
      </c>
      <c r="N459" s="63">
        <v>0.97932753053488697</v>
      </c>
      <c r="O459" s="51">
        <v>0.97340000000000004</v>
      </c>
      <c r="P459">
        <f t="shared" si="35"/>
        <v>2.6599999999999957E-2</v>
      </c>
      <c r="Q459">
        <f t="shared" si="36"/>
        <v>19.944400000000002</v>
      </c>
      <c r="R459" s="45">
        <f t="shared" si="37"/>
        <v>1.3337077074266439E-3</v>
      </c>
      <c r="S459" s="45">
        <f t="shared" si="38"/>
        <v>5.9275305348869762E-3</v>
      </c>
      <c r="T459">
        <f t="shared" si="39"/>
        <v>0.97932753053488697</v>
      </c>
    </row>
    <row r="460" spans="4:20" hidden="1" x14ac:dyDescent="0.25">
      <c r="D460" s="37">
        <v>26</v>
      </c>
      <c r="E460" s="37">
        <v>0.876</v>
      </c>
      <c r="F460" s="37">
        <v>0.87990000000000002</v>
      </c>
      <c r="G460" s="37">
        <v>26</v>
      </c>
      <c r="H460" s="37">
        <v>0.83399999999999996</v>
      </c>
      <c r="I460" s="37">
        <v>0.995</v>
      </c>
      <c r="L460" s="37">
        <v>69</v>
      </c>
      <c r="M460" s="37">
        <v>36</v>
      </c>
      <c r="N460" s="63">
        <v>0.97863473616246988</v>
      </c>
      <c r="O460" s="51">
        <v>0.97270000000000001</v>
      </c>
      <c r="P460">
        <f t="shared" si="35"/>
        <v>2.7299999999999991E-2</v>
      </c>
      <c r="Q460">
        <f t="shared" si="36"/>
        <v>20.444400000000002</v>
      </c>
      <c r="R460" s="45">
        <f t="shared" si="37"/>
        <v>1.3353289898456295E-3</v>
      </c>
      <c r="S460" s="45">
        <f t="shared" si="38"/>
        <v>5.9347361624699155E-3</v>
      </c>
      <c r="T460">
        <f t="shared" si="39"/>
        <v>0.97863473616246988</v>
      </c>
    </row>
    <row r="461" spans="4:20" hidden="1" x14ac:dyDescent="0.25">
      <c r="D461" s="37">
        <v>26</v>
      </c>
      <c r="E461" s="37">
        <v>0.877</v>
      </c>
      <c r="F461" s="37">
        <v>0.88090000000000002</v>
      </c>
      <c r="G461" s="37">
        <v>26</v>
      </c>
      <c r="H461" s="37">
        <v>0.83499999999999996</v>
      </c>
      <c r="I461" s="37">
        <v>0.995</v>
      </c>
      <c r="L461" s="37">
        <v>69</v>
      </c>
      <c r="M461" s="37">
        <v>36.5</v>
      </c>
      <c r="N461" s="63">
        <v>0.97786281774603234</v>
      </c>
      <c r="O461" s="51">
        <v>0.97189999999999999</v>
      </c>
      <c r="P461">
        <f t="shared" si="35"/>
        <v>2.8100000000000014E-2</v>
      </c>
      <c r="Q461">
        <f t="shared" si="36"/>
        <v>20.944400000000002</v>
      </c>
      <c r="R461" s="45">
        <f t="shared" si="37"/>
        <v>1.3416474093313731E-3</v>
      </c>
      <c r="S461" s="45">
        <f t="shared" si="38"/>
        <v>5.9628177460323544E-3</v>
      </c>
      <c r="T461">
        <f t="shared" si="39"/>
        <v>0.97786281774603234</v>
      </c>
    </row>
    <row r="462" spans="4:20" hidden="1" x14ac:dyDescent="0.25">
      <c r="D462" s="37">
        <v>26</v>
      </c>
      <c r="E462" s="37">
        <v>0.878</v>
      </c>
      <c r="F462" s="37">
        <v>0.88190000000000002</v>
      </c>
      <c r="G462" s="37">
        <v>26</v>
      </c>
      <c r="H462" s="37">
        <v>0.83599999999999997</v>
      </c>
      <c r="I462" s="37">
        <v>0.99509999999999998</v>
      </c>
      <c r="L462" s="37">
        <v>69</v>
      </c>
      <c r="M462" s="37">
        <v>37</v>
      </c>
      <c r="N462" s="63">
        <v>0.97716886459868302</v>
      </c>
      <c r="O462" s="51">
        <v>0.97119999999999995</v>
      </c>
      <c r="P462">
        <f t="shared" si="35"/>
        <v>2.8800000000000048E-2</v>
      </c>
      <c r="Q462">
        <f t="shared" si="36"/>
        <v>21.444400000000002</v>
      </c>
      <c r="R462" s="45">
        <f t="shared" si="37"/>
        <v>1.3430079647833489E-3</v>
      </c>
      <c r="S462" s="45">
        <f t="shared" si="38"/>
        <v>5.968864598683116E-3</v>
      </c>
      <c r="T462">
        <f t="shared" si="39"/>
        <v>0.97716886459868302</v>
      </c>
    </row>
    <row r="463" spans="4:20" hidden="1" x14ac:dyDescent="0.25">
      <c r="D463" s="37">
        <v>26</v>
      </c>
      <c r="E463" s="37">
        <v>0.879</v>
      </c>
      <c r="F463" s="37">
        <v>0.88290000000000002</v>
      </c>
      <c r="G463" s="37">
        <v>26</v>
      </c>
      <c r="H463" s="37">
        <v>0.83699999999999997</v>
      </c>
      <c r="I463" s="37">
        <v>0.99509999999999998</v>
      </c>
      <c r="L463" s="37">
        <v>69</v>
      </c>
      <c r="M463" s="37">
        <v>37.5</v>
      </c>
      <c r="N463" s="63">
        <v>0.97671387688886457</v>
      </c>
      <c r="O463" s="51">
        <v>0.9708</v>
      </c>
      <c r="P463">
        <f t="shared" si="35"/>
        <v>2.9200000000000004E-2</v>
      </c>
      <c r="Q463">
        <f t="shared" si="36"/>
        <v>21.944400000000002</v>
      </c>
      <c r="R463" s="45">
        <f t="shared" si="37"/>
        <v>1.3306356063505951E-3</v>
      </c>
      <c r="S463" s="45">
        <f t="shared" si="38"/>
        <v>5.9138768888645846E-3</v>
      </c>
      <c r="T463">
        <f t="shared" si="39"/>
        <v>0.97671387688886457</v>
      </c>
    </row>
    <row r="464" spans="4:20" hidden="1" x14ac:dyDescent="0.25">
      <c r="D464" s="37">
        <v>26</v>
      </c>
      <c r="E464" s="37">
        <v>0.88</v>
      </c>
      <c r="F464" s="37">
        <v>0.88380000000000003</v>
      </c>
      <c r="G464" s="37">
        <v>26</v>
      </c>
      <c r="H464" s="37">
        <v>0.83799999999999997</v>
      </c>
      <c r="I464" s="37">
        <v>0.99509999999999998</v>
      </c>
      <c r="L464" s="37">
        <v>69</v>
      </c>
      <c r="M464" s="37">
        <v>38</v>
      </c>
      <c r="N464" s="63">
        <v>0.97602074459553378</v>
      </c>
      <c r="O464" s="51">
        <v>0.97009999999999996</v>
      </c>
      <c r="P464">
        <f t="shared" si="35"/>
        <v>2.9900000000000038E-2</v>
      </c>
      <c r="Q464">
        <f t="shared" si="36"/>
        <v>22.444400000000002</v>
      </c>
      <c r="R464" s="45">
        <f t="shared" si="37"/>
        <v>1.3321808558036765E-3</v>
      </c>
      <c r="S464" s="45">
        <f t="shared" si="38"/>
        <v>5.9207445955338596E-3</v>
      </c>
      <c r="T464">
        <f t="shared" si="39"/>
        <v>0.97602074459553378</v>
      </c>
    </row>
    <row r="465" spans="4:20" hidden="1" x14ac:dyDescent="0.25">
      <c r="D465" s="37">
        <v>26</v>
      </c>
      <c r="E465" s="37">
        <v>0.88100000000000001</v>
      </c>
      <c r="F465" s="37">
        <v>0.88480000000000003</v>
      </c>
      <c r="G465" s="37">
        <v>26</v>
      </c>
      <c r="H465" s="37">
        <v>0.83899999999999997</v>
      </c>
      <c r="I465" s="37">
        <v>0.99509999999999998</v>
      </c>
      <c r="L465" s="37">
        <v>69</v>
      </c>
      <c r="M465" s="37">
        <v>38.5</v>
      </c>
      <c r="N465" s="63">
        <v>0.97524668328655362</v>
      </c>
      <c r="O465" s="51">
        <v>0.96930000000000005</v>
      </c>
      <c r="P465">
        <f t="shared" si="35"/>
        <v>3.069999999999995E-2</v>
      </c>
      <c r="Q465">
        <f t="shared" si="36"/>
        <v>22.944400000000002</v>
      </c>
      <c r="R465" s="45">
        <f t="shared" si="37"/>
        <v>1.3380171196457501E-3</v>
      </c>
      <c r="S465" s="45">
        <f t="shared" si="38"/>
        <v>5.9466832865535712E-3</v>
      </c>
      <c r="T465">
        <f t="shared" si="39"/>
        <v>0.97524668328655362</v>
      </c>
    </row>
    <row r="466" spans="4:20" hidden="1" x14ac:dyDescent="0.25">
      <c r="D466" s="37">
        <v>26</v>
      </c>
      <c r="E466" s="37">
        <v>0.88200000000000001</v>
      </c>
      <c r="F466" s="37">
        <v>0.88580000000000003</v>
      </c>
      <c r="G466" s="37">
        <v>26</v>
      </c>
      <c r="H466" s="37">
        <v>0.84</v>
      </c>
      <c r="I466" s="37">
        <v>0.99509999999999998</v>
      </c>
      <c r="L466" s="37">
        <v>69</v>
      </c>
      <c r="M466" s="37">
        <v>39</v>
      </c>
      <c r="N466" s="63">
        <v>0.97455255839347565</v>
      </c>
      <c r="O466" s="51">
        <v>0.96860000000000002</v>
      </c>
      <c r="P466">
        <f t="shared" si="35"/>
        <v>3.1399999999999983E-2</v>
      </c>
      <c r="Q466">
        <f t="shared" si="36"/>
        <v>23.444400000000002</v>
      </c>
      <c r="R466" s="45">
        <f t="shared" si="37"/>
        <v>1.3393390319223345E-3</v>
      </c>
      <c r="S466" s="45">
        <f t="shared" si="38"/>
        <v>5.9525583934756238E-3</v>
      </c>
      <c r="T466">
        <f t="shared" si="39"/>
        <v>0.97455255839347565</v>
      </c>
    </row>
    <row r="467" spans="4:20" hidden="1" x14ac:dyDescent="0.25">
      <c r="D467" s="37">
        <v>26</v>
      </c>
      <c r="E467" s="37">
        <v>0.88300000000000001</v>
      </c>
      <c r="F467" s="37">
        <v>0.88680000000000003</v>
      </c>
      <c r="G467" s="37">
        <v>26</v>
      </c>
      <c r="H467" s="37">
        <v>0.84099999999999997</v>
      </c>
      <c r="I467" s="37">
        <v>0.99509999999999998</v>
      </c>
      <c r="L467" s="37">
        <v>69</v>
      </c>
      <c r="M467" s="37">
        <v>39.5</v>
      </c>
      <c r="N467" s="63">
        <v>0.97410250413457844</v>
      </c>
      <c r="O467" s="51">
        <v>0.96819999999999995</v>
      </c>
      <c r="P467">
        <f t="shared" si="35"/>
        <v>3.180000000000005E-2</v>
      </c>
      <c r="Q467">
        <f t="shared" si="36"/>
        <v>23.944400000000002</v>
      </c>
      <c r="R467" s="45">
        <f t="shared" si="37"/>
        <v>1.3280767110472615E-3</v>
      </c>
      <c r="S467" s="45">
        <f t="shared" si="38"/>
        <v>5.9025041345784493E-3</v>
      </c>
      <c r="T467">
        <f t="shared" si="39"/>
        <v>0.97410250413457844</v>
      </c>
    </row>
    <row r="468" spans="4:20" hidden="1" x14ac:dyDescent="0.25">
      <c r="D468" s="37">
        <v>26</v>
      </c>
      <c r="E468" s="37">
        <v>0.88400000000000001</v>
      </c>
      <c r="F468" s="37">
        <v>0.88780000000000003</v>
      </c>
      <c r="G468" s="37">
        <v>26</v>
      </c>
      <c r="H468" s="37">
        <v>0.84199999999999997</v>
      </c>
      <c r="I468" s="37">
        <v>0.99509999999999998</v>
      </c>
      <c r="L468" s="37">
        <v>69</v>
      </c>
      <c r="M468" s="37">
        <v>40</v>
      </c>
      <c r="N468" s="63">
        <v>0.97340904256189564</v>
      </c>
      <c r="O468" s="51">
        <v>0.96750000000000003</v>
      </c>
      <c r="P468">
        <f t="shared" si="35"/>
        <v>3.2499999999999973E-2</v>
      </c>
      <c r="Q468">
        <f t="shared" si="36"/>
        <v>24.444400000000002</v>
      </c>
      <c r="R468" s="45">
        <f t="shared" si="37"/>
        <v>1.3295478719052205E-3</v>
      </c>
      <c r="S468" s="45">
        <f t="shared" si="38"/>
        <v>5.909042561895562E-3</v>
      </c>
      <c r="T468">
        <f t="shared" si="39"/>
        <v>0.97340904256189564</v>
      </c>
    </row>
    <row r="469" spans="4:20" hidden="1" x14ac:dyDescent="0.25">
      <c r="D469" s="37">
        <v>26</v>
      </c>
      <c r="E469" s="37">
        <v>0.88500000000000001</v>
      </c>
      <c r="F469" s="37">
        <v>0.88880000000000003</v>
      </c>
      <c r="G469" s="37">
        <v>26</v>
      </c>
      <c r="H469" s="37">
        <v>0.84299999999999997</v>
      </c>
      <c r="I469" s="37">
        <v>0.99509999999999998</v>
      </c>
      <c r="L469" s="37">
        <v>70</v>
      </c>
      <c r="M469" s="37">
        <v>25</v>
      </c>
      <c r="N469" s="63">
        <v>0.99332938037355478</v>
      </c>
      <c r="O469" s="51">
        <v>0.98740000000000006</v>
      </c>
      <c r="P469">
        <f t="shared" si="35"/>
        <v>1.2599999999999945E-2</v>
      </c>
      <c r="Q469">
        <f t="shared" si="36"/>
        <v>9.4443999999999999</v>
      </c>
      <c r="R469" s="45">
        <f t="shared" si="37"/>
        <v>1.3341239252890544E-3</v>
      </c>
      <c r="S469" s="45">
        <f t="shared" si="38"/>
        <v>5.929380373554673E-3</v>
      </c>
      <c r="T469">
        <f t="shared" si="39"/>
        <v>0.99332938037355478</v>
      </c>
    </row>
    <row r="470" spans="4:20" hidden="1" x14ac:dyDescent="0.25">
      <c r="D470" s="37">
        <v>26</v>
      </c>
      <c r="E470" s="37">
        <v>0.88600000000000001</v>
      </c>
      <c r="F470" s="37">
        <v>0.88980000000000004</v>
      </c>
      <c r="G470" s="37">
        <v>26</v>
      </c>
      <c r="H470" s="37">
        <v>0.84399999999999997</v>
      </c>
      <c r="I470" s="37">
        <v>0.99519999999999997</v>
      </c>
      <c r="L470" s="37">
        <v>70</v>
      </c>
      <c r="M470" s="37">
        <v>25.5</v>
      </c>
      <c r="N470" s="63">
        <v>0.99264410120268698</v>
      </c>
      <c r="O470" s="51">
        <v>0.98670000000000002</v>
      </c>
      <c r="P470">
        <f t="shared" si="35"/>
        <v>1.3299999999999979E-2</v>
      </c>
      <c r="Q470">
        <f t="shared" si="36"/>
        <v>9.9443999999999999</v>
      </c>
      <c r="R470" s="45">
        <f t="shared" si="37"/>
        <v>1.3374361449660088E-3</v>
      </c>
      <c r="S470" s="45">
        <f t="shared" si="38"/>
        <v>5.9441012026869291E-3</v>
      </c>
      <c r="T470">
        <f t="shared" si="39"/>
        <v>0.99264410120268698</v>
      </c>
    </row>
    <row r="471" spans="4:20" hidden="1" x14ac:dyDescent="0.25">
      <c r="D471" s="37">
        <v>26</v>
      </c>
      <c r="E471" s="37">
        <v>0.88700000000000001</v>
      </c>
      <c r="F471" s="37">
        <v>0.89080000000000004</v>
      </c>
      <c r="G471" s="37">
        <v>26</v>
      </c>
      <c r="H471" s="37">
        <v>0.84499999999999997</v>
      </c>
      <c r="I471" s="37">
        <v>0.99519999999999997</v>
      </c>
      <c r="L471" s="37">
        <v>70</v>
      </c>
      <c r="M471" s="37">
        <v>26</v>
      </c>
      <c r="N471" s="63">
        <v>0.99189996553176818</v>
      </c>
      <c r="O471" s="51">
        <v>0.9859</v>
      </c>
      <c r="P471">
        <f t="shared" si="35"/>
        <v>1.4100000000000001E-2</v>
      </c>
      <c r="Q471">
        <f t="shared" si="36"/>
        <v>10.4444</v>
      </c>
      <c r="R471" s="45">
        <f t="shared" si="37"/>
        <v>1.3500057447052968E-3</v>
      </c>
      <c r="S471" s="45">
        <f t="shared" si="38"/>
        <v>5.9999655317682209E-3</v>
      </c>
      <c r="T471">
        <f t="shared" si="39"/>
        <v>0.99189996553176818</v>
      </c>
    </row>
    <row r="472" spans="4:20" hidden="1" x14ac:dyDescent="0.25">
      <c r="D472" s="37">
        <v>26</v>
      </c>
      <c r="E472" s="37">
        <v>0.88800000000000001</v>
      </c>
      <c r="F472" s="37">
        <v>0.89180000000000004</v>
      </c>
      <c r="G472" s="37">
        <v>26</v>
      </c>
      <c r="H472" s="37">
        <v>0.84599999999999997</v>
      </c>
      <c r="I472" s="37">
        <v>0.99519999999999997</v>
      </c>
      <c r="L472" s="37">
        <v>70</v>
      </c>
      <c r="M472" s="37">
        <v>26.5</v>
      </c>
      <c r="N472" s="63">
        <v>0.99121011658930591</v>
      </c>
      <c r="O472" s="51">
        <v>0.98519999999999996</v>
      </c>
      <c r="P472">
        <f t="shared" si="35"/>
        <v>1.4800000000000035E-2</v>
      </c>
      <c r="Q472">
        <f t="shared" si="36"/>
        <v>10.9444</v>
      </c>
      <c r="R472" s="45">
        <f t="shared" si="37"/>
        <v>1.352289755491396E-3</v>
      </c>
      <c r="S472" s="45">
        <f t="shared" si="38"/>
        <v>6.0101165893059602E-3</v>
      </c>
      <c r="T472">
        <f t="shared" si="39"/>
        <v>0.99121011658930591</v>
      </c>
    </row>
    <row r="473" spans="4:20" hidden="1" x14ac:dyDescent="0.25">
      <c r="D473" s="37">
        <v>26</v>
      </c>
      <c r="E473" s="37">
        <v>0.88900000000000001</v>
      </c>
      <c r="F473" s="37">
        <v>0.89280000000000004</v>
      </c>
      <c r="G473" s="37">
        <v>26</v>
      </c>
      <c r="H473" s="37">
        <v>0.84699999999999998</v>
      </c>
      <c r="I473" s="37">
        <v>0.99519999999999997</v>
      </c>
      <c r="L473" s="37">
        <v>70</v>
      </c>
      <c r="M473" s="37">
        <v>27</v>
      </c>
      <c r="N473" s="63">
        <v>0.99045821537171019</v>
      </c>
      <c r="O473" s="51">
        <v>0.98440000000000005</v>
      </c>
      <c r="P473">
        <f t="shared" si="35"/>
        <v>1.5599999999999947E-2</v>
      </c>
      <c r="Q473">
        <f t="shared" si="36"/>
        <v>11.4444</v>
      </c>
      <c r="R473" s="45">
        <f t="shared" si="37"/>
        <v>1.3631120897556839E-3</v>
      </c>
      <c r="S473" s="45">
        <f t="shared" si="38"/>
        <v>6.0582153717101614E-3</v>
      </c>
      <c r="T473">
        <f t="shared" si="39"/>
        <v>0.99045821537171019</v>
      </c>
    </row>
    <row r="474" spans="4:20" hidden="1" x14ac:dyDescent="0.25">
      <c r="D474" s="37">
        <v>26</v>
      </c>
      <c r="E474" s="37">
        <v>0.89</v>
      </c>
      <c r="F474" s="37">
        <v>0.89380000000000004</v>
      </c>
      <c r="G474" s="37">
        <v>26</v>
      </c>
      <c r="H474" s="37">
        <v>0.84799999999999998</v>
      </c>
      <c r="I474" s="37">
        <v>0.99519999999999997</v>
      </c>
      <c r="L474" s="37">
        <v>70</v>
      </c>
      <c r="M474" s="37">
        <v>27.5</v>
      </c>
      <c r="N474" s="63">
        <v>0.98995345098958509</v>
      </c>
      <c r="O474" s="51">
        <v>0.98399999999999999</v>
      </c>
      <c r="P474">
        <f t="shared" si="35"/>
        <v>1.6000000000000014E-2</v>
      </c>
      <c r="Q474">
        <f t="shared" si="36"/>
        <v>11.9444</v>
      </c>
      <c r="R474" s="45">
        <f t="shared" si="37"/>
        <v>1.3395398680553243E-3</v>
      </c>
      <c r="S474" s="45">
        <f t="shared" si="38"/>
        <v>5.953450989585083E-3</v>
      </c>
      <c r="T474">
        <f t="shared" si="39"/>
        <v>0.98995345098958509</v>
      </c>
    </row>
    <row r="475" spans="4:20" hidden="1" x14ac:dyDescent="0.25">
      <c r="D475" s="37">
        <v>26</v>
      </c>
      <c r="E475" s="37">
        <v>0.89100000000000001</v>
      </c>
      <c r="F475" s="37">
        <v>0.89480000000000004</v>
      </c>
      <c r="G475" s="37">
        <v>26</v>
      </c>
      <c r="H475" s="37">
        <v>0.84899999999999998</v>
      </c>
      <c r="I475" s="37">
        <v>0.99519999999999997</v>
      </c>
      <c r="L475" s="37">
        <v>70</v>
      </c>
      <c r="M475" s="37">
        <v>28</v>
      </c>
      <c r="N475" s="63">
        <v>0.989264247372312</v>
      </c>
      <c r="O475" s="51">
        <v>0.98329999999999995</v>
      </c>
      <c r="P475">
        <f t="shared" si="35"/>
        <v>1.6700000000000048E-2</v>
      </c>
      <c r="Q475">
        <f t="shared" si="36"/>
        <v>12.4444</v>
      </c>
      <c r="R475" s="45">
        <f t="shared" si="37"/>
        <v>1.3419690784609985E-3</v>
      </c>
      <c r="S475" s="45">
        <f t="shared" si="38"/>
        <v>5.9642473723120612E-3</v>
      </c>
      <c r="T475">
        <f t="shared" si="39"/>
        <v>0.989264247372312</v>
      </c>
    </row>
    <row r="476" spans="4:20" hidden="1" x14ac:dyDescent="0.25">
      <c r="D476" s="37">
        <v>26</v>
      </c>
      <c r="E476" s="37">
        <v>0.89200000000000002</v>
      </c>
      <c r="F476" s="37">
        <v>0.89580000000000004</v>
      </c>
      <c r="G476" s="37">
        <v>26</v>
      </c>
      <c r="H476" s="37">
        <v>0.85</v>
      </c>
      <c r="I476" s="37">
        <v>0.99519999999999997</v>
      </c>
      <c r="L476" s="37">
        <v>70</v>
      </c>
      <c r="M476" s="37">
        <v>28.5</v>
      </c>
      <c r="N476" s="63">
        <v>0.98857420969685739</v>
      </c>
      <c r="O476" s="51">
        <v>0.98260000000000003</v>
      </c>
      <c r="P476">
        <f t="shared" si="35"/>
        <v>1.7399999999999971E-2</v>
      </c>
      <c r="Q476">
        <f t="shared" si="36"/>
        <v>12.9444</v>
      </c>
      <c r="R476" s="45">
        <f t="shared" si="37"/>
        <v>1.3442106238991357E-3</v>
      </c>
      <c r="S476" s="45">
        <f t="shared" si="38"/>
        <v>5.9742096968573187E-3</v>
      </c>
      <c r="T476">
        <f t="shared" si="39"/>
        <v>0.98857420969685739</v>
      </c>
    </row>
    <row r="477" spans="4:20" hidden="1" x14ac:dyDescent="0.25">
      <c r="D477" s="37">
        <v>26</v>
      </c>
      <c r="E477" s="37">
        <v>0.89300000000000002</v>
      </c>
      <c r="F477" s="37">
        <v>0.89680000000000004</v>
      </c>
      <c r="G477" s="37">
        <v>26</v>
      </c>
      <c r="H477" s="37">
        <v>0.85099999999999998</v>
      </c>
      <c r="I477" s="37">
        <v>0.99519999999999997</v>
      </c>
      <c r="L477" s="37">
        <v>70</v>
      </c>
      <c r="M477" s="37">
        <v>29</v>
      </c>
      <c r="N477" s="63">
        <v>0.9878164886495493</v>
      </c>
      <c r="O477" s="51">
        <v>0.98180000000000001</v>
      </c>
      <c r="P477">
        <f t="shared" si="35"/>
        <v>1.8199999999999994E-2</v>
      </c>
      <c r="Q477">
        <f t="shared" si="36"/>
        <v>13.4444</v>
      </c>
      <c r="R477" s="45">
        <f t="shared" si="37"/>
        <v>1.3537234833834158E-3</v>
      </c>
      <c r="S477" s="45">
        <f t="shared" si="38"/>
        <v>6.0164886495492533E-3</v>
      </c>
      <c r="T477">
        <f t="shared" si="39"/>
        <v>0.9878164886495493</v>
      </c>
    </row>
    <row r="478" spans="4:20" hidden="1" x14ac:dyDescent="0.25">
      <c r="D478" s="37">
        <v>26</v>
      </c>
      <c r="E478" s="37">
        <v>0.89400000000000002</v>
      </c>
      <c r="F478" s="37">
        <v>0.89780000000000004</v>
      </c>
      <c r="G478" s="37">
        <v>26</v>
      </c>
      <c r="H478" s="37">
        <v>0.85199999999999998</v>
      </c>
      <c r="I478" s="37">
        <v>0.99519999999999997</v>
      </c>
      <c r="L478" s="37">
        <v>70</v>
      </c>
      <c r="M478" s="37">
        <v>29.5</v>
      </c>
      <c r="N478" s="63">
        <v>0.98712386334299074</v>
      </c>
      <c r="O478" s="51">
        <v>0.98109999999999997</v>
      </c>
      <c r="P478">
        <f t="shared" si="35"/>
        <v>1.8900000000000028E-2</v>
      </c>
      <c r="Q478">
        <f t="shared" si="36"/>
        <v>13.9444</v>
      </c>
      <c r="R478" s="45">
        <f t="shared" si="37"/>
        <v>1.3553828060009774E-3</v>
      </c>
      <c r="S478" s="45">
        <f t="shared" si="38"/>
        <v>6.0238633429907434E-3</v>
      </c>
      <c r="T478">
        <f t="shared" si="39"/>
        <v>0.98712386334299074</v>
      </c>
    </row>
    <row r="479" spans="4:20" hidden="1" x14ac:dyDescent="0.25">
      <c r="D479" s="37">
        <v>26</v>
      </c>
      <c r="E479" s="37">
        <v>0.89500000000000002</v>
      </c>
      <c r="F479" s="37">
        <v>0.89880000000000004</v>
      </c>
      <c r="G479" s="37">
        <v>26</v>
      </c>
      <c r="H479" s="37">
        <v>0.85299999999999998</v>
      </c>
      <c r="I479" s="37">
        <v>0.99519999999999997</v>
      </c>
      <c r="L479" s="37">
        <v>70</v>
      </c>
      <c r="M479" s="37">
        <v>30</v>
      </c>
      <c r="N479" s="63">
        <v>0.98663842042590899</v>
      </c>
      <c r="O479" s="51">
        <v>0.98070000000000002</v>
      </c>
      <c r="P479">
        <f t="shared" si="35"/>
        <v>1.9299999999999984E-2</v>
      </c>
      <c r="Q479">
        <f t="shared" si="36"/>
        <v>14.4444</v>
      </c>
      <c r="R479" s="45">
        <f t="shared" si="37"/>
        <v>1.3361579574090985E-3</v>
      </c>
      <c r="S479" s="45">
        <f t="shared" si="38"/>
        <v>5.9384204259089971E-3</v>
      </c>
      <c r="T479">
        <f t="shared" si="39"/>
        <v>0.98663842042590899</v>
      </c>
    </row>
    <row r="480" spans="4:20" hidden="1" x14ac:dyDescent="0.25">
      <c r="D480" s="37">
        <v>26</v>
      </c>
      <c r="E480" s="37">
        <v>0.89600000000000002</v>
      </c>
      <c r="F480" s="37">
        <v>0.89980000000000004</v>
      </c>
      <c r="G480" s="37">
        <v>26</v>
      </c>
      <c r="H480" s="37">
        <v>0.85399999999999998</v>
      </c>
      <c r="I480" s="37">
        <v>0.99519999999999997</v>
      </c>
      <c r="L480" s="37">
        <v>70</v>
      </c>
      <c r="M480" s="37">
        <v>30.5</v>
      </c>
      <c r="N480" s="63">
        <v>0.98587765316774179</v>
      </c>
      <c r="O480" s="51">
        <v>0.97989999999999999</v>
      </c>
      <c r="P480">
        <f t="shared" si="35"/>
        <v>2.0100000000000007E-2</v>
      </c>
      <c r="Q480">
        <f t="shared" si="36"/>
        <v>14.9444</v>
      </c>
      <c r="R480" s="45">
        <f t="shared" si="37"/>
        <v>1.344985412596023E-3</v>
      </c>
      <c r="S480" s="45">
        <f t="shared" si="38"/>
        <v>5.9776531677417644E-3</v>
      </c>
      <c r="T480">
        <f t="shared" si="39"/>
        <v>0.98587765316774179</v>
      </c>
    </row>
    <row r="481" spans="4:20" hidden="1" x14ac:dyDescent="0.25">
      <c r="D481" s="37">
        <v>26</v>
      </c>
      <c r="E481" s="37">
        <v>0.89700000000000002</v>
      </c>
      <c r="F481" s="37">
        <v>0.90080000000000005</v>
      </c>
      <c r="G481" s="37">
        <v>26</v>
      </c>
      <c r="H481" s="37">
        <v>0.85499999999999998</v>
      </c>
      <c r="I481" s="37">
        <v>0.99519999999999997</v>
      </c>
      <c r="L481" s="37">
        <v>70</v>
      </c>
      <c r="M481" s="37">
        <v>31</v>
      </c>
      <c r="N481" s="63">
        <v>0.98518556887933484</v>
      </c>
      <c r="O481" s="51">
        <v>0.97919999999999996</v>
      </c>
      <c r="P481">
        <f t="shared" si="35"/>
        <v>2.0800000000000041E-2</v>
      </c>
      <c r="Q481">
        <f t="shared" si="36"/>
        <v>15.4444</v>
      </c>
      <c r="R481" s="45">
        <f t="shared" si="37"/>
        <v>1.3467664655150114E-3</v>
      </c>
      <c r="S481" s="45">
        <f t="shared" si="38"/>
        <v>5.9855688793349167E-3</v>
      </c>
      <c r="T481">
        <f t="shared" si="39"/>
        <v>0.98518556887933484</v>
      </c>
    </row>
    <row r="482" spans="4:20" hidden="1" x14ac:dyDescent="0.25">
      <c r="D482" s="37">
        <v>26</v>
      </c>
      <c r="E482" s="37">
        <v>0.89800000000000002</v>
      </c>
      <c r="F482" s="37">
        <v>0.90180000000000005</v>
      </c>
      <c r="G482" s="37">
        <v>26</v>
      </c>
      <c r="H482" s="37">
        <v>0.85599999999999998</v>
      </c>
      <c r="I482" s="37">
        <v>0.99529999999999996</v>
      </c>
      <c r="L482" s="37">
        <v>70</v>
      </c>
      <c r="M482" s="37">
        <v>31.5</v>
      </c>
      <c r="N482" s="63">
        <v>0.98442086249717775</v>
      </c>
      <c r="O482" s="51">
        <v>0.97840000000000005</v>
      </c>
      <c r="P482">
        <f t="shared" si="35"/>
        <v>2.1599999999999953E-2</v>
      </c>
      <c r="Q482">
        <f t="shared" si="36"/>
        <v>15.9444</v>
      </c>
      <c r="R482" s="45">
        <f t="shared" si="37"/>
        <v>1.3547076089410672E-3</v>
      </c>
      <c r="S482" s="45">
        <f t="shared" si="38"/>
        <v>6.0208624971776793E-3</v>
      </c>
      <c r="T482">
        <f t="shared" si="39"/>
        <v>0.98442086249717775</v>
      </c>
    </row>
    <row r="483" spans="4:20" hidden="1" x14ac:dyDescent="0.25">
      <c r="D483" s="37">
        <v>26</v>
      </c>
      <c r="E483" s="37">
        <v>0.89900000000000002</v>
      </c>
      <c r="F483" s="37">
        <v>0.90280000000000005</v>
      </c>
      <c r="G483" s="37">
        <v>26</v>
      </c>
      <c r="H483" s="37">
        <v>0.85699999999999998</v>
      </c>
      <c r="I483" s="37">
        <v>0.99529999999999996</v>
      </c>
      <c r="L483" s="37">
        <v>70</v>
      </c>
      <c r="M483" s="37">
        <v>32</v>
      </c>
      <c r="N483" s="63">
        <v>0.98372698304590012</v>
      </c>
      <c r="O483" s="51">
        <v>0.97770000000000001</v>
      </c>
      <c r="P483">
        <f t="shared" si="35"/>
        <v>2.2299999999999986E-2</v>
      </c>
      <c r="Q483">
        <f t="shared" si="36"/>
        <v>16.444400000000002</v>
      </c>
      <c r="R483" s="45">
        <f t="shared" si="37"/>
        <v>1.3560847461749888E-3</v>
      </c>
      <c r="S483" s="45">
        <f t="shared" si="38"/>
        <v>6.0269830459001202E-3</v>
      </c>
      <c r="T483">
        <f t="shared" si="39"/>
        <v>0.98372698304590012</v>
      </c>
    </row>
    <row r="484" spans="4:20" hidden="1" x14ac:dyDescent="0.25">
      <c r="D484" s="37">
        <v>26</v>
      </c>
      <c r="E484" s="37">
        <v>0.9</v>
      </c>
      <c r="F484" s="37">
        <v>0.90380000000000005</v>
      </c>
      <c r="G484" s="37">
        <v>26</v>
      </c>
      <c r="H484" s="37">
        <v>0.85799999999999998</v>
      </c>
      <c r="I484" s="37">
        <v>0.99529999999999996</v>
      </c>
      <c r="L484" s="37">
        <v>70</v>
      </c>
      <c r="M484" s="37">
        <v>32.5</v>
      </c>
      <c r="N484" s="63">
        <v>0.98325405443686409</v>
      </c>
      <c r="O484" s="51">
        <v>0.97729999999999995</v>
      </c>
      <c r="P484">
        <f t="shared" si="35"/>
        <v>2.2700000000000053E-2</v>
      </c>
      <c r="Q484">
        <f t="shared" si="36"/>
        <v>16.944400000000002</v>
      </c>
      <c r="R484" s="45">
        <f t="shared" si="37"/>
        <v>1.3396756450508754E-3</v>
      </c>
      <c r="S484" s="45">
        <f t="shared" si="38"/>
        <v>5.9540544368641103E-3</v>
      </c>
      <c r="T484">
        <f t="shared" si="39"/>
        <v>0.98325405443686409</v>
      </c>
    </row>
    <row r="485" spans="4:20" hidden="1" x14ac:dyDescent="0.25">
      <c r="D485" s="37">
        <v>26</v>
      </c>
      <c r="E485" s="37">
        <v>0.90100000000000002</v>
      </c>
      <c r="F485" s="37">
        <v>0.90480000000000005</v>
      </c>
      <c r="G485" s="37">
        <v>26</v>
      </c>
      <c r="H485" s="37">
        <v>0.85899999999999999</v>
      </c>
      <c r="I485" s="37">
        <v>0.99529999999999996</v>
      </c>
      <c r="L485" s="37">
        <v>70</v>
      </c>
      <c r="M485" s="37">
        <v>33</v>
      </c>
      <c r="N485" s="63">
        <v>0.98256173901080002</v>
      </c>
      <c r="O485" s="51">
        <v>0.97660000000000002</v>
      </c>
      <c r="P485">
        <f t="shared" si="35"/>
        <v>2.3399999999999976E-2</v>
      </c>
      <c r="Q485">
        <f t="shared" si="36"/>
        <v>17.444400000000002</v>
      </c>
      <c r="R485" s="45">
        <f t="shared" si="37"/>
        <v>1.3414046914769194E-3</v>
      </c>
      <c r="S485" s="45">
        <f t="shared" si="38"/>
        <v>5.9617390108000204E-3</v>
      </c>
      <c r="T485">
        <f t="shared" si="39"/>
        <v>0.98256173901080002</v>
      </c>
    </row>
    <row r="486" spans="4:20" x14ac:dyDescent="0.25">
      <c r="D486" s="37">
        <v>26</v>
      </c>
      <c r="E486" s="37">
        <v>0.90200000000000002</v>
      </c>
      <c r="F486" s="37">
        <v>0.90580000000000005</v>
      </c>
      <c r="G486" s="37">
        <v>26</v>
      </c>
      <c r="H486" s="37">
        <v>0.86</v>
      </c>
      <c r="I486" s="37">
        <v>0.99529999999999996</v>
      </c>
      <c r="L486" s="37">
        <v>70</v>
      </c>
      <c r="M486" s="37">
        <v>33.5</v>
      </c>
      <c r="N486" s="63">
        <v>0.98179376295668841</v>
      </c>
      <c r="O486" s="51">
        <v>0.9758</v>
      </c>
      <c r="P486">
        <f t="shared" si="35"/>
        <v>2.4199999999999999E-2</v>
      </c>
      <c r="Q486">
        <f t="shared" si="36"/>
        <v>17.944400000000002</v>
      </c>
      <c r="R486" s="45">
        <f t="shared" si="37"/>
        <v>1.3486101513564119E-3</v>
      </c>
      <c r="S486" s="45">
        <f t="shared" si="38"/>
        <v>5.9937629566884365E-3</v>
      </c>
      <c r="T486">
        <f t="shared" si="39"/>
        <v>0.98179376295668841</v>
      </c>
    </row>
    <row r="487" spans="4:20" hidden="1" x14ac:dyDescent="0.25">
      <c r="D487" s="37">
        <v>26</v>
      </c>
      <c r="E487" s="37">
        <v>0.90300000000000002</v>
      </c>
      <c r="F487" s="37">
        <v>0.90680000000000005</v>
      </c>
      <c r="G487" s="37">
        <v>26</v>
      </c>
      <c r="H487" s="37">
        <v>0.86099999999999999</v>
      </c>
      <c r="I487" s="37">
        <v>0.99529999999999996</v>
      </c>
      <c r="L487" s="37">
        <v>70</v>
      </c>
      <c r="M487" s="37">
        <v>34</v>
      </c>
      <c r="N487" s="63">
        <v>0.98109995445772158</v>
      </c>
      <c r="O487" s="51">
        <v>0.97509999999999997</v>
      </c>
      <c r="P487">
        <f t="shared" si="35"/>
        <v>2.4900000000000033E-2</v>
      </c>
      <c r="Q487">
        <f t="shared" si="36"/>
        <v>18.444400000000002</v>
      </c>
      <c r="R487" s="45">
        <f t="shared" si="37"/>
        <v>1.3500032530198885E-3</v>
      </c>
      <c r="S487" s="45">
        <f t="shared" si="38"/>
        <v>5.9999544577215925E-3</v>
      </c>
      <c r="T487">
        <f t="shared" si="39"/>
        <v>0.98109995445772158</v>
      </c>
    </row>
    <row r="488" spans="4:20" hidden="1" x14ac:dyDescent="0.25">
      <c r="D488" s="37">
        <v>26</v>
      </c>
      <c r="E488" s="37">
        <v>0.90400000000000003</v>
      </c>
      <c r="F488" s="37">
        <v>0.90780000000000005</v>
      </c>
      <c r="G488" s="37">
        <v>26</v>
      </c>
      <c r="H488" s="37">
        <v>0.86199999999999999</v>
      </c>
      <c r="I488" s="37">
        <v>0.99529999999999996</v>
      </c>
      <c r="L488" s="37">
        <v>70</v>
      </c>
      <c r="M488" s="37">
        <v>34.5</v>
      </c>
      <c r="N488" s="63">
        <v>0.98032927936487835</v>
      </c>
      <c r="O488" s="51">
        <v>0.97430000000000005</v>
      </c>
      <c r="P488">
        <f t="shared" si="35"/>
        <v>2.5699999999999945E-2</v>
      </c>
      <c r="Q488">
        <f t="shared" si="36"/>
        <v>18.944400000000002</v>
      </c>
      <c r="R488" s="45">
        <f t="shared" si="37"/>
        <v>1.3566014231118401E-3</v>
      </c>
      <c r="S488" s="45">
        <f t="shared" si="38"/>
        <v>6.0292793648782615E-3</v>
      </c>
      <c r="T488">
        <f t="shared" si="39"/>
        <v>0.98032927936487835</v>
      </c>
    </row>
    <row r="489" spans="4:20" hidden="1" x14ac:dyDescent="0.25">
      <c r="D489" s="37">
        <v>26</v>
      </c>
      <c r="E489" s="37">
        <v>0.90500000000000003</v>
      </c>
      <c r="F489" s="37">
        <v>0.90880000000000005</v>
      </c>
      <c r="G489" s="37">
        <v>26</v>
      </c>
      <c r="H489" s="37">
        <v>0.86299999999999999</v>
      </c>
      <c r="I489" s="37">
        <v>0.99529999999999996</v>
      </c>
      <c r="L489" s="37">
        <v>70</v>
      </c>
      <c r="M489" s="37">
        <v>35</v>
      </c>
      <c r="N489" s="63">
        <v>0.97994281129785432</v>
      </c>
      <c r="O489" s="51">
        <v>0.97399999999999998</v>
      </c>
      <c r="P489">
        <f t="shared" si="35"/>
        <v>2.6000000000000023E-2</v>
      </c>
      <c r="Q489">
        <f t="shared" si="36"/>
        <v>19.444400000000002</v>
      </c>
      <c r="R489" s="45">
        <f t="shared" si="37"/>
        <v>1.3371459134763747E-3</v>
      </c>
      <c r="S489" s="45">
        <f t="shared" si="38"/>
        <v>5.9428112978543992E-3</v>
      </c>
      <c r="T489">
        <f t="shared" si="39"/>
        <v>0.97994281129785432</v>
      </c>
    </row>
    <row r="490" spans="4:20" hidden="1" x14ac:dyDescent="0.25">
      <c r="D490" s="37">
        <v>26</v>
      </c>
      <c r="E490" s="37">
        <v>0.90600000000000003</v>
      </c>
      <c r="F490" s="37">
        <v>0.90980000000000005</v>
      </c>
      <c r="G490" s="37">
        <v>26</v>
      </c>
      <c r="H490" s="37">
        <v>0.86399999999999999</v>
      </c>
      <c r="I490" s="37">
        <v>0.99529999999999996</v>
      </c>
      <c r="L490" s="37">
        <v>70</v>
      </c>
      <c r="M490" s="37">
        <v>35.5</v>
      </c>
      <c r="N490" s="63">
        <v>0.9791720984336455</v>
      </c>
      <c r="O490" s="51">
        <v>0.97319999999999995</v>
      </c>
      <c r="P490">
        <f t="shared" si="35"/>
        <v>2.6800000000000046E-2</v>
      </c>
      <c r="Q490">
        <f t="shared" si="36"/>
        <v>19.944400000000002</v>
      </c>
      <c r="R490" s="45">
        <f t="shared" si="37"/>
        <v>1.3437355849260967E-3</v>
      </c>
      <c r="S490" s="45">
        <f t="shared" si="38"/>
        <v>5.9720984336455443E-3</v>
      </c>
      <c r="T490">
        <f t="shared" si="39"/>
        <v>0.9791720984336455</v>
      </c>
    </row>
    <row r="491" spans="4:20" hidden="1" x14ac:dyDescent="0.25">
      <c r="D491" s="37">
        <v>26</v>
      </c>
      <c r="E491" s="37">
        <v>0.90700000000000003</v>
      </c>
      <c r="F491" s="37">
        <v>0.91080000000000005</v>
      </c>
      <c r="G491" s="37">
        <v>26</v>
      </c>
      <c r="H491" s="37">
        <v>0.86499999999999999</v>
      </c>
      <c r="I491" s="37">
        <v>0.99529999999999996</v>
      </c>
      <c r="L491" s="37">
        <v>70</v>
      </c>
      <c r="M491" s="37">
        <v>36</v>
      </c>
      <c r="N491" s="63">
        <v>0.97847821408307412</v>
      </c>
      <c r="O491" s="51">
        <v>0.97250000000000003</v>
      </c>
      <c r="P491">
        <f t="shared" si="35"/>
        <v>2.7499999999999969E-2</v>
      </c>
      <c r="Q491">
        <f t="shared" si="36"/>
        <v>20.444400000000002</v>
      </c>
      <c r="R491" s="45">
        <f t="shared" si="37"/>
        <v>1.3451116198078675E-3</v>
      </c>
      <c r="S491" s="45">
        <f t="shared" si="38"/>
        <v>5.9782140830740866E-3</v>
      </c>
      <c r="T491">
        <f t="shared" si="39"/>
        <v>0.97847821408307412</v>
      </c>
    </row>
    <row r="492" spans="4:20" hidden="1" x14ac:dyDescent="0.25">
      <c r="D492" s="37">
        <v>26</v>
      </c>
      <c r="E492" s="37">
        <v>0.90800000000000003</v>
      </c>
      <c r="F492" s="37">
        <v>0.91180000000000005</v>
      </c>
      <c r="G492" s="37">
        <v>26</v>
      </c>
      <c r="H492" s="37">
        <v>0.86599999999999999</v>
      </c>
      <c r="I492" s="37">
        <v>0.99539999999999995</v>
      </c>
      <c r="L492" s="37">
        <v>70</v>
      </c>
      <c r="M492" s="37">
        <v>36.5</v>
      </c>
      <c r="N492" s="63">
        <v>0.97770525772998984</v>
      </c>
      <c r="O492" s="51">
        <v>0.97170000000000001</v>
      </c>
      <c r="P492">
        <f t="shared" si="35"/>
        <v>2.8299999999999992E-2</v>
      </c>
      <c r="Q492">
        <f t="shared" si="36"/>
        <v>20.944400000000002</v>
      </c>
      <c r="R492" s="45">
        <f t="shared" si="37"/>
        <v>1.3511965012127341E-3</v>
      </c>
      <c r="S492" s="45">
        <f t="shared" si="38"/>
        <v>6.0052577299898758E-3</v>
      </c>
      <c r="T492">
        <f t="shared" si="39"/>
        <v>0.97770525772998984</v>
      </c>
    </row>
    <row r="493" spans="4:20" hidden="1" x14ac:dyDescent="0.25">
      <c r="D493" s="37">
        <v>26</v>
      </c>
      <c r="E493" s="37">
        <v>0.90900000000000003</v>
      </c>
      <c r="F493" s="37">
        <v>0.91279999999999994</v>
      </c>
      <c r="G493" s="37">
        <v>26</v>
      </c>
      <c r="H493" s="37">
        <v>0.86699999999999999</v>
      </c>
      <c r="I493" s="37">
        <v>0.99539999999999995</v>
      </c>
      <c r="L493" s="37">
        <v>70</v>
      </c>
      <c r="M493" s="37">
        <v>37</v>
      </c>
      <c r="N493" s="63">
        <v>0.97701031504728508</v>
      </c>
      <c r="O493" s="51">
        <v>0.97099999999999997</v>
      </c>
      <c r="P493">
        <f t="shared" si="35"/>
        <v>2.9000000000000026E-2</v>
      </c>
      <c r="Q493">
        <f t="shared" si="36"/>
        <v>21.444400000000002</v>
      </c>
      <c r="R493" s="45">
        <f t="shared" si="37"/>
        <v>1.3523344089832322E-3</v>
      </c>
      <c r="S493" s="45">
        <f t="shared" si="38"/>
        <v>6.0103150472850773E-3</v>
      </c>
      <c r="T493">
        <f t="shared" si="39"/>
        <v>0.97701031504728508</v>
      </c>
    </row>
    <row r="494" spans="4:20" hidden="1" x14ac:dyDescent="0.25">
      <c r="D494" s="37">
        <v>26</v>
      </c>
      <c r="E494" s="37">
        <v>0.91</v>
      </c>
      <c r="F494" s="37">
        <v>0.91379999999999995</v>
      </c>
      <c r="G494" s="37">
        <v>26</v>
      </c>
      <c r="H494" s="37">
        <v>0.86799999999999999</v>
      </c>
      <c r="I494" s="37">
        <v>0.99539999999999995</v>
      </c>
      <c r="L494" s="37">
        <v>70</v>
      </c>
      <c r="M494" s="37">
        <v>37.5</v>
      </c>
      <c r="N494" s="63">
        <v>0.97655438289495267</v>
      </c>
      <c r="O494" s="51">
        <v>0.97060000000000002</v>
      </c>
      <c r="P494">
        <f t="shared" si="35"/>
        <v>2.9399999999999982E-2</v>
      </c>
      <c r="Q494">
        <f t="shared" si="36"/>
        <v>21.944400000000002</v>
      </c>
      <c r="R494" s="45">
        <f t="shared" si="37"/>
        <v>1.3397495488598448E-3</v>
      </c>
      <c r="S494" s="45">
        <f t="shared" si="38"/>
        <v>5.9543828949526947E-3</v>
      </c>
      <c r="T494">
        <f t="shared" si="39"/>
        <v>0.97655438289495267</v>
      </c>
    </row>
    <row r="495" spans="4:20" hidden="1" x14ac:dyDescent="0.25">
      <c r="D495" s="37">
        <v>26</v>
      </c>
      <c r="E495" s="37">
        <v>0.91100000000000003</v>
      </c>
      <c r="F495" s="37">
        <v>0.91479999999999995</v>
      </c>
      <c r="G495" s="37">
        <v>26</v>
      </c>
      <c r="H495" s="37">
        <v>0.86899999999999999</v>
      </c>
      <c r="I495" s="37">
        <v>0.99539999999999995</v>
      </c>
      <c r="L495" s="37">
        <v>70</v>
      </c>
      <c r="M495" s="37">
        <v>38</v>
      </c>
      <c r="N495" s="63">
        <v>0.97578015005970309</v>
      </c>
      <c r="O495" s="51">
        <v>0.9698</v>
      </c>
      <c r="P495">
        <f t="shared" si="35"/>
        <v>3.0200000000000005E-2</v>
      </c>
      <c r="Q495">
        <f t="shared" si="36"/>
        <v>22.444400000000002</v>
      </c>
      <c r="R495" s="45">
        <f t="shared" si="37"/>
        <v>1.3455472189053842E-3</v>
      </c>
      <c r="S495" s="45">
        <f t="shared" si="38"/>
        <v>5.9801500597030889E-3</v>
      </c>
      <c r="T495">
        <f t="shared" si="39"/>
        <v>0.97578015005970309</v>
      </c>
    </row>
    <row r="496" spans="4:20" hidden="1" x14ac:dyDescent="0.25">
      <c r="D496" s="37">
        <v>26</v>
      </c>
      <c r="E496" s="37">
        <v>0.91200000000000003</v>
      </c>
      <c r="F496" s="37">
        <v>0.91579999999999995</v>
      </c>
      <c r="G496" s="37">
        <v>26</v>
      </c>
      <c r="H496" s="37">
        <v>0.87</v>
      </c>
      <c r="I496" s="37">
        <v>0.99539999999999995</v>
      </c>
      <c r="L496" s="37">
        <v>70</v>
      </c>
      <c r="M496" s="37">
        <v>38.5</v>
      </c>
      <c r="N496" s="63">
        <v>0.97508542389428354</v>
      </c>
      <c r="O496" s="51">
        <v>0.96909999999999996</v>
      </c>
      <c r="P496">
        <f t="shared" si="35"/>
        <v>3.0900000000000039E-2</v>
      </c>
      <c r="Q496">
        <f t="shared" si="36"/>
        <v>22.944400000000002</v>
      </c>
      <c r="R496" s="45">
        <f t="shared" si="37"/>
        <v>1.346733843552241E-3</v>
      </c>
      <c r="S496" s="45">
        <f t="shared" si="38"/>
        <v>5.9854238942835796E-3</v>
      </c>
      <c r="T496">
        <f t="shared" si="39"/>
        <v>0.97508542389428354</v>
      </c>
    </row>
    <row r="497" spans="4:20" hidden="1" x14ac:dyDescent="0.25">
      <c r="D497" s="37">
        <v>26</v>
      </c>
      <c r="E497" s="37">
        <v>0.91300000000000003</v>
      </c>
      <c r="F497" s="37">
        <v>0.91679999999999995</v>
      </c>
      <c r="G497" s="37">
        <v>26</v>
      </c>
      <c r="H497" s="37">
        <v>0.871</v>
      </c>
      <c r="I497" s="37">
        <v>0.99539999999999995</v>
      </c>
      <c r="L497" s="37">
        <v>70</v>
      </c>
      <c r="M497" s="37">
        <v>39</v>
      </c>
      <c r="N497" s="63">
        <v>0.97430942997048342</v>
      </c>
      <c r="O497" s="51">
        <v>0.96830000000000005</v>
      </c>
      <c r="P497">
        <f t="shared" si="35"/>
        <v>3.169999999999995E-2</v>
      </c>
      <c r="Q497">
        <f t="shared" si="36"/>
        <v>23.444400000000002</v>
      </c>
      <c r="R497" s="45">
        <f t="shared" si="37"/>
        <v>1.3521352647114001E-3</v>
      </c>
      <c r="S497" s="45">
        <f t="shared" si="38"/>
        <v>6.0094299704833466E-3</v>
      </c>
      <c r="T497">
        <f t="shared" si="39"/>
        <v>0.97430942997048342</v>
      </c>
    </row>
    <row r="498" spans="4:20" hidden="1" x14ac:dyDescent="0.25">
      <c r="D498" s="37">
        <v>26</v>
      </c>
      <c r="E498" s="37">
        <v>0.91400000000000003</v>
      </c>
      <c r="F498" s="37">
        <v>0.91779999999999995</v>
      </c>
      <c r="G498" s="37">
        <v>26</v>
      </c>
      <c r="H498" s="37">
        <v>0.872</v>
      </c>
      <c r="I498" s="37">
        <v>0.99539999999999995</v>
      </c>
      <c r="L498" s="37">
        <v>70</v>
      </c>
      <c r="M498" s="37">
        <v>39.5</v>
      </c>
      <c r="N498" s="63">
        <v>0.9736138721371177</v>
      </c>
      <c r="O498" s="51">
        <v>0.96760000000000002</v>
      </c>
      <c r="P498">
        <f t="shared" si="35"/>
        <v>3.2399999999999984E-2</v>
      </c>
      <c r="Q498">
        <f t="shared" si="36"/>
        <v>23.944400000000002</v>
      </c>
      <c r="R498" s="45">
        <f t="shared" si="37"/>
        <v>1.3531347621990937E-3</v>
      </c>
      <c r="S498" s="45">
        <f t="shared" si="38"/>
        <v>6.0138721371176523E-3</v>
      </c>
      <c r="T498">
        <f t="shared" si="39"/>
        <v>0.9736138721371177</v>
      </c>
    </row>
    <row r="499" spans="4:20" hidden="1" x14ac:dyDescent="0.25">
      <c r="D499" s="37">
        <v>26</v>
      </c>
      <c r="E499" s="37">
        <v>0.91500000000000004</v>
      </c>
      <c r="F499" s="37">
        <v>0.91879999999999995</v>
      </c>
      <c r="G499" s="37">
        <v>26</v>
      </c>
      <c r="H499" s="37">
        <v>0.873</v>
      </c>
      <c r="I499" s="37">
        <v>0.99539999999999995</v>
      </c>
      <c r="L499" s="37">
        <v>70</v>
      </c>
      <c r="M499" s="37">
        <v>40</v>
      </c>
      <c r="N499" s="63">
        <v>0.97316358757015919</v>
      </c>
      <c r="O499" s="51">
        <v>0.96719999999999995</v>
      </c>
      <c r="P499">
        <f t="shared" si="35"/>
        <v>3.2800000000000051E-2</v>
      </c>
      <c r="Q499">
        <f t="shared" si="36"/>
        <v>24.444400000000002</v>
      </c>
      <c r="R499" s="45">
        <f t="shared" si="37"/>
        <v>1.3418206214920411E-3</v>
      </c>
      <c r="S499" s="45">
        <f t="shared" si="38"/>
        <v>5.9635875701592274E-3</v>
      </c>
      <c r="T499">
        <f t="shared" si="39"/>
        <v>0.97316358757015919</v>
      </c>
    </row>
    <row r="500" spans="4:20" x14ac:dyDescent="0.25">
      <c r="D500" s="37">
        <v>26</v>
      </c>
      <c r="E500" s="37">
        <v>0.91600000000000004</v>
      </c>
      <c r="F500" s="37">
        <v>0.91979999999999995</v>
      </c>
      <c r="G500" s="37">
        <v>26</v>
      </c>
      <c r="H500" s="37">
        <v>0.874</v>
      </c>
      <c r="I500" s="37">
        <v>0.99539999999999995</v>
      </c>
    </row>
    <row r="501" spans="4:20" x14ac:dyDescent="0.25">
      <c r="D501" s="37">
        <v>26</v>
      </c>
      <c r="E501" s="37">
        <v>0.91700000000000004</v>
      </c>
      <c r="F501" s="37">
        <v>0.92079999999999995</v>
      </c>
      <c r="G501" s="37">
        <v>26</v>
      </c>
      <c r="H501" s="37">
        <v>0.875</v>
      </c>
      <c r="I501" s="37">
        <v>0.99539999999999995</v>
      </c>
    </row>
    <row r="502" spans="4:20" x14ac:dyDescent="0.25">
      <c r="D502" s="37">
        <v>26</v>
      </c>
      <c r="E502" s="37">
        <v>0.91800000000000004</v>
      </c>
      <c r="F502" s="37">
        <v>0.92179999999999995</v>
      </c>
      <c r="G502" s="37">
        <v>26</v>
      </c>
      <c r="H502" s="37">
        <v>0.876</v>
      </c>
      <c r="I502" s="37">
        <v>0.99539999999999995</v>
      </c>
    </row>
    <row r="503" spans="4:20" x14ac:dyDescent="0.25">
      <c r="D503" s="37">
        <v>26</v>
      </c>
      <c r="E503" s="37">
        <v>0.91900000000000004</v>
      </c>
      <c r="F503" s="37">
        <v>0.92279999999999995</v>
      </c>
      <c r="G503" s="37">
        <v>26</v>
      </c>
      <c r="H503" s="37">
        <v>0.877</v>
      </c>
      <c r="I503" s="37">
        <v>0.99539999999999995</v>
      </c>
    </row>
    <row r="504" spans="4:20" x14ac:dyDescent="0.25">
      <c r="D504" s="37">
        <v>26</v>
      </c>
      <c r="E504" s="37">
        <v>0.92</v>
      </c>
      <c r="F504" s="37">
        <v>0.92379999999999995</v>
      </c>
      <c r="G504" s="37">
        <v>26</v>
      </c>
      <c r="H504" s="37">
        <v>0.878</v>
      </c>
      <c r="I504" s="37">
        <v>0.99550000000000005</v>
      </c>
    </row>
    <row r="505" spans="4:20" x14ac:dyDescent="0.25">
      <c r="D505" s="37">
        <v>26</v>
      </c>
      <c r="E505" s="37">
        <v>0.92100000000000004</v>
      </c>
      <c r="F505" s="37">
        <v>0.92479999999999996</v>
      </c>
      <c r="G505" s="37">
        <v>26</v>
      </c>
      <c r="H505" s="37">
        <v>0.879</v>
      </c>
      <c r="I505" s="37">
        <v>0.99550000000000005</v>
      </c>
    </row>
    <row r="506" spans="4:20" x14ac:dyDescent="0.25">
      <c r="D506" s="37">
        <v>26</v>
      </c>
      <c r="E506" s="37">
        <v>0.92200000000000004</v>
      </c>
      <c r="F506" s="37">
        <v>0.92579999999999996</v>
      </c>
      <c r="G506" s="37">
        <v>26</v>
      </c>
      <c r="H506" s="37">
        <v>0.88</v>
      </c>
      <c r="I506" s="37">
        <v>0.99550000000000005</v>
      </c>
    </row>
    <row r="507" spans="4:20" x14ac:dyDescent="0.25">
      <c r="D507" s="37">
        <v>26</v>
      </c>
      <c r="E507" s="37">
        <v>0.92300000000000004</v>
      </c>
      <c r="F507" s="37">
        <v>0.92679999999999996</v>
      </c>
      <c r="G507" s="37">
        <v>26</v>
      </c>
      <c r="H507" s="37">
        <v>0.88100000000000001</v>
      </c>
      <c r="I507" s="37">
        <v>0.99550000000000005</v>
      </c>
    </row>
    <row r="508" spans="4:20" x14ac:dyDescent="0.25">
      <c r="D508" s="37">
        <v>26</v>
      </c>
      <c r="E508" s="37">
        <v>0.92400000000000004</v>
      </c>
      <c r="F508" s="37">
        <v>0.92779999999999996</v>
      </c>
      <c r="G508" s="37">
        <v>26</v>
      </c>
      <c r="H508" s="37">
        <v>0.88200000000000001</v>
      </c>
      <c r="I508" s="37">
        <v>0.99550000000000005</v>
      </c>
    </row>
    <row r="509" spans="4:20" x14ac:dyDescent="0.25">
      <c r="D509" s="37">
        <v>26</v>
      </c>
      <c r="E509" s="37">
        <v>0.92500000000000004</v>
      </c>
      <c r="F509" s="37">
        <v>0.92879999999999996</v>
      </c>
      <c r="G509" s="37">
        <v>26</v>
      </c>
      <c r="H509" s="37">
        <v>0.88300000000000001</v>
      </c>
      <c r="I509" s="37">
        <v>0.99550000000000005</v>
      </c>
    </row>
    <row r="510" spans="4:20" x14ac:dyDescent="0.25">
      <c r="D510" s="37">
        <v>26</v>
      </c>
      <c r="E510" s="37">
        <v>0.92600000000000005</v>
      </c>
      <c r="F510" s="37">
        <v>0.92979999999999996</v>
      </c>
      <c r="G510" s="37">
        <v>26</v>
      </c>
      <c r="H510" s="37">
        <v>0.88400000000000001</v>
      </c>
      <c r="I510" s="37">
        <v>0.99550000000000005</v>
      </c>
    </row>
    <row r="511" spans="4:20" x14ac:dyDescent="0.25">
      <c r="D511" s="37">
        <v>26</v>
      </c>
      <c r="E511" s="37">
        <v>0.92700000000000005</v>
      </c>
      <c r="F511" s="37">
        <v>0.93079999999999996</v>
      </c>
      <c r="G511" s="37">
        <v>26</v>
      </c>
      <c r="H511" s="37">
        <v>0.88500000000000001</v>
      </c>
      <c r="I511" s="37">
        <v>0.99550000000000005</v>
      </c>
    </row>
    <row r="512" spans="4:20" x14ac:dyDescent="0.25">
      <c r="D512" s="37">
        <v>26</v>
      </c>
      <c r="E512" s="37">
        <v>0.92800000000000005</v>
      </c>
      <c r="F512" s="37">
        <v>0.93179999999999996</v>
      </c>
      <c r="G512" s="37">
        <v>26</v>
      </c>
      <c r="H512" s="37">
        <v>0.88600000000000001</v>
      </c>
      <c r="I512" s="37">
        <v>0.99550000000000005</v>
      </c>
    </row>
    <row r="513" spans="4:9" x14ac:dyDescent="0.25">
      <c r="D513" s="37">
        <v>26</v>
      </c>
      <c r="E513" s="37">
        <v>0.92900000000000005</v>
      </c>
      <c r="F513" s="37">
        <v>0.93279999999999996</v>
      </c>
      <c r="G513" s="37">
        <v>26</v>
      </c>
      <c r="H513" s="37">
        <v>0.88700000000000001</v>
      </c>
      <c r="I513" s="37">
        <v>0.99550000000000005</v>
      </c>
    </row>
    <row r="514" spans="4:9" x14ac:dyDescent="0.25">
      <c r="D514" s="37">
        <v>26.5</v>
      </c>
      <c r="E514" s="37">
        <v>0.76</v>
      </c>
      <c r="F514" s="37">
        <v>0.76490000000000002</v>
      </c>
      <c r="G514" s="37">
        <v>26</v>
      </c>
      <c r="H514" s="37">
        <v>0.88800000000000001</v>
      </c>
      <c r="I514" s="37">
        <v>0.99550000000000005</v>
      </c>
    </row>
    <row r="515" spans="4:9" x14ac:dyDescent="0.25">
      <c r="D515" s="37">
        <v>26.5</v>
      </c>
      <c r="E515" s="37">
        <v>0.76100000000000001</v>
      </c>
      <c r="F515" s="37">
        <v>0.76590000000000003</v>
      </c>
      <c r="G515" s="37">
        <v>26</v>
      </c>
      <c r="H515" s="37">
        <v>0.88900000000000001</v>
      </c>
      <c r="I515" s="37">
        <v>0.99550000000000005</v>
      </c>
    </row>
    <row r="516" spans="4:9" x14ac:dyDescent="0.25">
      <c r="D516" s="37">
        <v>26.5</v>
      </c>
      <c r="E516" s="37">
        <v>0.76200000000000001</v>
      </c>
      <c r="F516" s="37">
        <v>0.76690000000000003</v>
      </c>
      <c r="G516" s="37">
        <v>26</v>
      </c>
      <c r="H516" s="37">
        <v>0.89</v>
      </c>
      <c r="I516" s="37">
        <v>0.99550000000000005</v>
      </c>
    </row>
    <row r="517" spans="4:9" x14ac:dyDescent="0.25">
      <c r="D517" s="37">
        <v>26.5</v>
      </c>
      <c r="E517" s="37">
        <v>0.76300000000000001</v>
      </c>
      <c r="F517" s="37">
        <v>0.76790000000000003</v>
      </c>
      <c r="G517" s="37">
        <v>26</v>
      </c>
      <c r="H517" s="37">
        <v>0.89100000000000001</v>
      </c>
      <c r="I517" s="37">
        <v>0.99550000000000005</v>
      </c>
    </row>
    <row r="518" spans="4:9" x14ac:dyDescent="0.25">
      <c r="D518" s="37">
        <v>26.5</v>
      </c>
      <c r="E518" s="37">
        <v>0.76400000000000001</v>
      </c>
      <c r="F518" s="37">
        <v>0.76890000000000003</v>
      </c>
      <c r="G518" s="37">
        <v>26</v>
      </c>
      <c r="H518" s="37">
        <v>0.89200000000000002</v>
      </c>
      <c r="I518" s="37">
        <v>0.99560000000000004</v>
      </c>
    </row>
    <row r="519" spans="4:9" x14ac:dyDescent="0.25">
      <c r="D519" s="37">
        <v>26.5</v>
      </c>
      <c r="E519" s="37">
        <v>0.76500000000000001</v>
      </c>
      <c r="F519" s="37">
        <v>0.76990000000000003</v>
      </c>
      <c r="G519" s="37">
        <v>26</v>
      </c>
      <c r="H519" s="37">
        <v>0.89300000000000002</v>
      </c>
      <c r="I519" s="37">
        <v>0.99560000000000004</v>
      </c>
    </row>
    <row r="520" spans="4:9" x14ac:dyDescent="0.25">
      <c r="D520" s="37">
        <v>26.5</v>
      </c>
      <c r="E520" s="37">
        <v>0.76600000000000001</v>
      </c>
      <c r="F520" s="37">
        <v>0.77090000000000003</v>
      </c>
      <c r="G520" s="37">
        <v>26</v>
      </c>
      <c r="H520" s="37">
        <v>0.89400000000000002</v>
      </c>
      <c r="I520" s="37">
        <v>0.99560000000000004</v>
      </c>
    </row>
    <row r="521" spans="4:9" x14ac:dyDescent="0.25">
      <c r="D521" s="37">
        <v>26.5</v>
      </c>
      <c r="E521" s="37">
        <v>0.76700000000000002</v>
      </c>
      <c r="F521" s="37">
        <v>0.77180000000000004</v>
      </c>
      <c r="G521" s="37">
        <v>26</v>
      </c>
      <c r="H521" s="37">
        <v>0.89500000000000002</v>
      </c>
      <c r="I521" s="37">
        <v>0.99560000000000004</v>
      </c>
    </row>
    <row r="522" spans="4:9" x14ac:dyDescent="0.25">
      <c r="D522" s="37">
        <v>26.5</v>
      </c>
      <c r="E522" s="37">
        <v>0.76800000000000002</v>
      </c>
      <c r="F522" s="37">
        <v>0.77280000000000004</v>
      </c>
      <c r="G522" s="37">
        <v>26</v>
      </c>
      <c r="H522" s="37">
        <v>0.89600000000000002</v>
      </c>
      <c r="I522" s="37">
        <v>0.99560000000000004</v>
      </c>
    </row>
    <row r="523" spans="4:9" x14ac:dyDescent="0.25">
      <c r="D523" s="37">
        <v>26.5</v>
      </c>
      <c r="E523" s="37">
        <v>0.76900000000000002</v>
      </c>
      <c r="F523" s="37">
        <v>0.77380000000000004</v>
      </c>
      <c r="G523" s="37">
        <v>26</v>
      </c>
      <c r="H523" s="37">
        <v>0.89700000000000002</v>
      </c>
      <c r="I523" s="37">
        <v>0.99560000000000004</v>
      </c>
    </row>
    <row r="524" spans="4:9" x14ac:dyDescent="0.25">
      <c r="D524" s="37">
        <v>26.5</v>
      </c>
      <c r="E524" s="37">
        <v>0.77</v>
      </c>
      <c r="F524" s="37">
        <v>0.77480000000000004</v>
      </c>
      <c r="G524" s="37">
        <v>26</v>
      </c>
      <c r="H524" s="37">
        <v>0.89800000000000002</v>
      </c>
      <c r="I524" s="37">
        <v>0.99560000000000004</v>
      </c>
    </row>
    <row r="525" spans="4:9" x14ac:dyDescent="0.25">
      <c r="D525" s="37">
        <v>26.5</v>
      </c>
      <c r="E525" s="37">
        <v>0.77100000000000002</v>
      </c>
      <c r="F525" s="37">
        <v>0.77580000000000005</v>
      </c>
      <c r="G525" s="37">
        <v>26</v>
      </c>
      <c r="H525" s="37">
        <v>0.89900000000000002</v>
      </c>
      <c r="I525" s="37">
        <v>0.99560000000000004</v>
      </c>
    </row>
    <row r="526" spans="4:9" x14ac:dyDescent="0.25">
      <c r="D526" s="37">
        <v>26.5</v>
      </c>
      <c r="E526" s="37">
        <v>0.77200000000000002</v>
      </c>
      <c r="F526" s="37">
        <v>0.77680000000000005</v>
      </c>
      <c r="G526" s="37">
        <v>26</v>
      </c>
      <c r="H526" s="37">
        <v>0.9</v>
      </c>
      <c r="I526" s="37">
        <v>0.99560000000000004</v>
      </c>
    </row>
    <row r="527" spans="4:9" x14ac:dyDescent="0.25">
      <c r="D527" s="37">
        <v>26.5</v>
      </c>
      <c r="E527" s="37">
        <v>0.77300000000000002</v>
      </c>
      <c r="F527" s="37">
        <v>0.77780000000000005</v>
      </c>
      <c r="G527" s="37">
        <v>26</v>
      </c>
      <c r="H527" s="37">
        <v>0.90100000000000002</v>
      </c>
      <c r="I527" s="37">
        <v>0.99560000000000004</v>
      </c>
    </row>
    <row r="528" spans="4:9" x14ac:dyDescent="0.25">
      <c r="D528" s="37">
        <v>26.5</v>
      </c>
      <c r="E528" s="37">
        <v>0.77400000000000002</v>
      </c>
      <c r="F528" s="37">
        <v>0.77880000000000005</v>
      </c>
      <c r="G528" s="37">
        <v>26</v>
      </c>
      <c r="H528" s="37">
        <v>0.90200000000000002</v>
      </c>
      <c r="I528" s="37">
        <v>0.99560000000000004</v>
      </c>
    </row>
    <row r="529" spans="4:9" x14ac:dyDescent="0.25">
      <c r="D529" s="37">
        <v>26.5</v>
      </c>
      <c r="E529" s="37">
        <v>0.77500000000000002</v>
      </c>
      <c r="F529" s="37">
        <v>0.77980000000000005</v>
      </c>
      <c r="G529" s="37">
        <v>26</v>
      </c>
      <c r="H529" s="37">
        <v>0.90300000000000002</v>
      </c>
      <c r="I529" s="37">
        <v>0.99560000000000004</v>
      </c>
    </row>
    <row r="530" spans="4:9" x14ac:dyDescent="0.25">
      <c r="D530" s="37">
        <v>26.5</v>
      </c>
      <c r="E530" s="37">
        <v>0.77600000000000002</v>
      </c>
      <c r="F530" s="37">
        <v>0.78080000000000005</v>
      </c>
      <c r="G530" s="37">
        <v>26</v>
      </c>
      <c r="H530" s="37">
        <v>0.90400000000000003</v>
      </c>
      <c r="I530" s="37">
        <v>0.99560000000000004</v>
      </c>
    </row>
    <row r="531" spans="4:9" x14ac:dyDescent="0.25">
      <c r="D531" s="37">
        <v>26.5</v>
      </c>
      <c r="E531" s="37">
        <v>0.77700000000000002</v>
      </c>
      <c r="F531" s="37">
        <v>0.78169999999999995</v>
      </c>
      <c r="G531" s="37">
        <v>26</v>
      </c>
      <c r="H531" s="37">
        <v>0.90500000000000003</v>
      </c>
      <c r="I531" s="37">
        <v>0.99560000000000004</v>
      </c>
    </row>
    <row r="532" spans="4:9" x14ac:dyDescent="0.25">
      <c r="D532" s="37">
        <v>26.5</v>
      </c>
      <c r="E532" s="37">
        <v>0.77800000000000002</v>
      </c>
      <c r="F532" s="37">
        <v>0.78269999999999995</v>
      </c>
      <c r="G532" s="37">
        <v>26</v>
      </c>
      <c r="H532" s="37">
        <v>0.90600000000000003</v>
      </c>
      <c r="I532" s="37">
        <v>0.99560000000000004</v>
      </c>
    </row>
    <row r="533" spans="4:9" x14ac:dyDescent="0.25">
      <c r="D533" s="37">
        <v>26.5</v>
      </c>
      <c r="E533" s="37">
        <v>0.77900000000000003</v>
      </c>
      <c r="F533" s="37">
        <v>0.78369999999999995</v>
      </c>
      <c r="G533" s="37">
        <v>26</v>
      </c>
      <c r="H533" s="37">
        <v>0.90700000000000003</v>
      </c>
      <c r="I533" s="37">
        <v>0.99560000000000004</v>
      </c>
    </row>
    <row r="534" spans="4:9" x14ac:dyDescent="0.25">
      <c r="D534" s="37">
        <v>26.5</v>
      </c>
      <c r="E534" s="37">
        <v>0.78</v>
      </c>
      <c r="F534" s="37">
        <v>0.78469999999999995</v>
      </c>
      <c r="G534" s="37">
        <v>26</v>
      </c>
      <c r="H534" s="37">
        <v>0.90800000000000003</v>
      </c>
      <c r="I534" s="37">
        <v>0.99570000000000003</v>
      </c>
    </row>
    <row r="535" spans="4:9" x14ac:dyDescent="0.25">
      <c r="D535" s="37">
        <v>26.5</v>
      </c>
      <c r="E535" s="37">
        <v>0.78100000000000003</v>
      </c>
      <c r="F535" s="37">
        <v>0.78569999999999995</v>
      </c>
      <c r="G535" s="37">
        <v>26</v>
      </c>
      <c r="H535" s="37">
        <v>0.90900000000000003</v>
      </c>
      <c r="I535" s="37">
        <v>0.99570000000000003</v>
      </c>
    </row>
    <row r="536" spans="4:9" x14ac:dyDescent="0.25">
      <c r="D536" s="37">
        <v>26.5</v>
      </c>
      <c r="E536" s="37">
        <v>0.78200000000000003</v>
      </c>
      <c r="F536" s="37">
        <v>0.78669999999999995</v>
      </c>
      <c r="G536" s="37">
        <v>26</v>
      </c>
      <c r="H536" s="37">
        <v>0.91</v>
      </c>
      <c r="I536" s="37">
        <v>0.99570000000000003</v>
      </c>
    </row>
    <row r="537" spans="4:9" x14ac:dyDescent="0.25">
      <c r="D537" s="37">
        <v>26.5</v>
      </c>
      <c r="E537" s="37">
        <v>0.78300000000000003</v>
      </c>
      <c r="F537" s="37">
        <v>0.78769999999999996</v>
      </c>
      <c r="G537" s="37">
        <v>26</v>
      </c>
      <c r="H537" s="37">
        <v>0.91100000000000003</v>
      </c>
      <c r="I537" s="37">
        <v>0.99570000000000003</v>
      </c>
    </row>
    <row r="538" spans="4:9" x14ac:dyDescent="0.25">
      <c r="D538" s="37">
        <v>26.5</v>
      </c>
      <c r="E538" s="37">
        <v>0.78400000000000003</v>
      </c>
      <c r="F538" s="37">
        <v>0.78869999999999996</v>
      </c>
      <c r="G538" s="37">
        <v>26</v>
      </c>
      <c r="H538" s="37">
        <v>0.91200000000000003</v>
      </c>
      <c r="I538" s="37">
        <v>0.99570000000000003</v>
      </c>
    </row>
    <row r="539" spans="4:9" x14ac:dyDescent="0.25">
      <c r="D539" s="37">
        <v>26.5</v>
      </c>
      <c r="E539" s="37">
        <v>0.78500000000000003</v>
      </c>
      <c r="F539" s="37">
        <v>0.78969999999999996</v>
      </c>
      <c r="G539" s="37">
        <v>26</v>
      </c>
      <c r="H539" s="37">
        <v>0.91300000000000003</v>
      </c>
      <c r="I539" s="37">
        <v>0.99570000000000003</v>
      </c>
    </row>
    <row r="540" spans="4:9" x14ac:dyDescent="0.25">
      <c r="D540" s="37">
        <v>26.5</v>
      </c>
      <c r="E540" s="37">
        <v>0.78600000000000003</v>
      </c>
      <c r="F540" s="37">
        <v>0.79069999999999996</v>
      </c>
      <c r="G540" s="37">
        <v>26</v>
      </c>
      <c r="H540" s="37">
        <v>0.91400000000000003</v>
      </c>
      <c r="I540" s="37">
        <v>0.99570000000000003</v>
      </c>
    </row>
    <row r="541" spans="4:9" x14ac:dyDescent="0.25">
      <c r="D541" s="37">
        <v>26.5</v>
      </c>
      <c r="E541" s="37">
        <v>0.78700000000000003</v>
      </c>
      <c r="F541" s="37">
        <v>0.79169999999999996</v>
      </c>
      <c r="G541" s="37">
        <v>26</v>
      </c>
      <c r="H541" s="37">
        <v>0.91500000000000004</v>
      </c>
      <c r="I541" s="37">
        <v>0.99570000000000003</v>
      </c>
    </row>
    <row r="542" spans="4:9" x14ac:dyDescent="0.25">
      <c r="D542" s="37">
        <v>26.5</v>
      </c>
      <c r="E542" s="37">
        <v>0.78800000000000003</v>
      </c>
      <c r="F542" s="37">
        <v>0.79259999999999997</v>
      </c>
      <c r="G542" s="37">
        <v>26</v>
      </c>
      <c r="H542" s="37">
        <v>0.91600000000000004</v>
      </c>
      <c r="I542" s="37">
        <v>0.99570000000000003</v>
      </c>
    </row>
    <row r="543" spans="4:9" x14ac:dyDescent="0.25">
      <c r="D543" s="37">
        <v>26.5</v>
      </c>
      <c r="E543" s="37">
        <v>0.78900000000000003</v>
      </c>
      <c r="F543" s="37">
        <v>0.79359999999999997</v>
      </c>
      <c r="G543" s="37">
        <v>26</v>
      </c>
      <c r="H543" s="37">
        <v>0.91700000000000004</v>
      </c>
      <c r="I543" s="37">
        <v>0.99570000000000003</v>
      </c>
    </row>
    <row r="544" spans="4:9" x14ac:dyDescent="0.25">
      <c r="D544" s="37">
        <v>26.5</v>
      </c>
      <c r="E544" s="37">
        <v>0.79</v>
      </c>
      <c r="F544" s="37">
        <v>0.79459999999999997</v>
      </c>
      <c r="G544" s="37">
        <v>26</v>
      </c>
      <c r="H544" s="37">
        <v>0.91800000000000004</v>
      </c>
      <c r="I544" s="37">
        <v>0.99570000000000003</v>
      </c>
    </row>
    <row r="545" spans="4:9" x14ac:dyDescent="0.25">
      <c r="D545" s="37">
        <v>26.5</v>
      </c>
      <c r="E545" s="37">
        <v>0.79100000000000004</v>
      </c>
      <c r="F545" s="37">
        <v>0.79559999999999997</v>
      </c>
      <c r="G545" s="37">
        <v>26</v>
      </c>
      <c r="H545" s="37">
        <v>0.91900000000000004</v>
      </c>
      <c r="I545" s="37">
        <v>0.99570000000000003</v>
      </c>
    </row>
    <row r="546" spans="4:9" x14ac:dyDescent="0.25">
      <c r="D546" s="37">
        <v>26.5</v>
      </c>
      <c r="E546" s="37">
        <v>0.79200000000000004</v>
      </c>
      <c r="F546" s="37">
        <v>0.79659999999999997</v>
      </c>
      <c r="G546" s="37">
        <v>26</v>
      </c>
      <c r="H546" s="37">
        <v>0.92</v>
      </c>
      <c r="I546" s="37">
        <v>0.99570000000000003</v>
      </c>
    </row>
    <row r="547" spans="4:9" x14ac:dyDescent="0.25">
      <c r="D547" s="37">
        <v>26.5</v>
      </c>
      <c r="E547" s="37">
        <v>0.79300000000000004</v>
      </c>
      <c r="F547" s="37">
        <v>0.79759999999999998</v>
      </c>
      <c r="G547" s="37">
        <v>26</v>
      </c>
      <c r="H547" s="37">
        <v>0.92100000000000004</v>
      </c>
      <c r="I547" s="37">
        <v>0.99570000000000003</v>
      </c>
    </row>
    <row r="548" spans="4:9" x14ac:dyDescent="0.25">
      <c r="D548" s="37">
        <v>26.5</v>
      </c>
      <c r="E548" s="37">
        <v>0.79400000000000004</v>
      </c>
      <c r="F548" s="37">
        <v>0.79859999999999998</v>
      </c>
      <c r="G548" s="37">
        <v>26</v>
      </c>
      <c r="H548" s="37">
        <v>0.92200000000000004</v>
      </c>
      <c r="I548" s="37">
        <v>0.99570000000000003</v>
      </c>
    </row>
    <row r="549" spans="4:9" x14ac:dyDescent="0.25">
      <c r="D549" s="37">
        <v>26.5</v>
      </c>
      <c r="E549" s="37">
        <v>0.79500000000000004</v>
      </c>
      <c r="F549" s="37">
        <v>0.79959999999999998</v>
      </c>
      <c r="G549" s="37">
        <v>26</v>
      </c>
      <c r="H549" s="37">
        <v>0.92300000000000004</v>
      </c>
      <c r="I549" s="37">
        <v>0.99570000000000003</v>
      </c>
    </row>
    <row r="550" spans="4:9" x14ac:dyDescent="0.25">
      <c r="D550" s="37">
        <v>26.5</v>
      </c>
      <c r="E550" s="37">
        <v>0.79600000000000004</v>
      </c>
      <c r="F550" s="37">
        <v>0.80059999999999998</v>
      </c>
      <c r="G550" s="37">
        <v>26</v>
      </c>
      <c r="H550" s="37">
        <v>0.92400000000000004</v>
      </c>
      <c r="I550" s="37">
        <v>0.99570000000000003</v>
      </c>
    </row>
    <row r="551" spans="4:9" x14ac:dyDescent="0.25">
      <c r="D551" s="37">
        <v>26.5</v>
      </c>
      <c r="E551" s="37">
        <v>0.79700000000000004</v>
      </c>
      <c r="F551" s="37">
        <v>0.80159999999999998</v>
      </c>
      <c r="G551" s="37">
        <v>26</v>
      </c>
      <c r="H551" s="37">
        <v>0.92500000000000004</v>
      </c>
      <c r="I551" s="37">
        <v>0.99570000000000003</v>
      </c>
    </row>
    <row r="552" spans="4:9" x14ac:dyDescent="0.25">
      <c r="D552" s="37">
        <v>26.5</v>
      </c>
      <c r="E552" s="37">
        <v>0.79800000000000004</v>
      </c>
      <c r="F552" s="37">
        <v>0.80259999999999998</v>
      </c>
      <c r="G552" s="37">
        <v>26</v>
      </c>
      <c r="H552" s="37">
        <v>0.92600000000000005</v>
      </c>
      <c r="I552" s="37">
        <v>0.99570000000000003</v>
      </c>
    </row>
    <row r="553" spans="4:9" x14ac:dyDescent="0.25">
      <c r="D553" s="37">
        <v>26.5</v>
      </c>
      <c r="E553" s="37">
        <v>0.79900000000000004</v>
      </c>
      <c r="F553" s="37">
        <v>0.80349999999999999</v>
      </c>
      <c r="G553" s="37">
        <v>26</v>
      </c>
      <c r="H553" s="37">
        <v>0.92700000000000005</v>
      </c>
      <c r="I553" s="37">
        <v>0.99570000000000003</v>
      </c>
    </row>
    <row r="554" spans="4:9" x14ac:dyDescent="0.25">
      <c r="D554" s="37">
        <v>26.5</v>
      </c>
      <c r="E554" s="37">
        <v>0.8</v>
      </c>
      <c r="F554" s="37">
        <v>0.80449999999999999</v>
      </c>
      <c r="G554" s="37">
        <v>26</v>
      </c>
      <c r="H554" s="37">
        <v>0.92800000000000005</v>
      </c>
      <c r="I554" s="37">
        <v>0.99580000000000002</v>
      </c>
    </row>
    <row r="555" spans="4:9" x14ac:dyDescent="0.25">
      <c r="D555" s="37">
        <v>26.5</v>
      </c>
      <c r="E555" s="37">
        <v>0.80100000000000005</v>
      </c>
      <c r="F555" s="37">
        <v>0.80549999999999999</v>
      </c>
      <c r="G555" s="37">
        <v>26</v>
      </c>
      <c r="H555" s="37">
        <v>0.92900000000000005</v>
      </c>
      <c r="I555" s="37">
        <v>0.99580000000000002</v>
      </c>
    </row>
    <row r="556" spans="4:9" x14ac:dyDescent="0.25">
      <c r="D556" s="37">
        <v>26.5</v>
      </c>
      <c r="E556" s="37">
        <v>0.80200000000000005</v>
      </c>
      <c r="F556" s="37">
        <v>0.80649999999999999</v>
      </c>
      <c r="G556" s="37">
        <v>26</v>
      </c>
      <c r="H556" s="37">
        <v>0.93</v>
      </c>
      <c r="I556" s="37">
        <v>0.99580000000000002</v>
      </c>
    </row>
    <row r="557" spans="4:9" x14ac:dyDescent="0.25">
      <c r="D557" s="37">
        <v>26.5</v>
      </c>
      <c r="E557" s="37">
        <v>0.80300000000000005</v>
      </c>
      <c r="F557" s="37">
        <v>0.8075</v>
      </c>
      <c r="G557" s="37">
        <v>26</v>
      </c>
      <c r="H557" s="37">
        <v>0.93100000000000005</v>
      </c>
      <c r="I557" s="37">
        <v>0.99580000000000002</v>
      </c>
    </row>
    <row r="558" spans="4:9" x14ac:dyDescent="0.25">
      <c r="D558" s="37">
        <v>26.5</v>
      </c>
      <c r="E558" s="37">
        <v>0.80400000000000005</v>
      </c>
      <c r="F558" s="37">
        <v>0.8085</v>
      </c>
      <c r="G558" s="37">
        <v>26</v>
      </c>
      <c r="H558" s="37">
        <v>0.93200000000000005</v>
      </c>
      <c r="I558" s="37">
        <v>0.99580000000000002</v>
      </c>
    </row>
    <row r="559" spans="4:9" x14ac:dyDescent="0.25">
      <c r="D559" s="37">
        <v>26.5</v>
      </c>
      <c r="E559" s="37">
        <v>0.80500000000000005</v>
      </c>
      <c r="F559" s="37">
        <v>0.8095</v>
      </c>
      <c r="G559" s="37">
        <v>26</v>
      </c>
      <c r="H559" s="37">
        <v>0.93300000000000005</v>
      </c>
      <c r="I559" s="37">
        <v>0.99580000000000002</v>
      </c>
    </row>
    <row r="560" spans="4:9" x14ac:dyDescent="0.25">
      <c r="D560" s="37">
        <v>26.5</v>
      </c>
      <c r="E560" s="37">
        <v>0.80600000000000005</v>
      </c>
      <c r="F560" s="37">
        <v>0.8105</v>
      </c>
      <c r="G560" s="37">
        <v>26</v>
      </c>
      <c r="H560" s="37">
        <v>0.93400000000000005</v>
      </c>
      <c r="I560" s="37">
        <v>0.99580000000000002</v>
      </c>
    </row>
    <row r="561" spans="4:9" x14ac:dyDescent="0.25">
      <c r="D561" s="37">
        <v>26.5</v>
      </c>
      <c r="E561" s="37">
        <v>0.80700000000000005</v>
      </c>
      <c r="F561" s="37">
        <v>0.8115</v>
      </c>
      <c r="G561" s="37">
        <v>26</v>
      </c>
      <c r="H561" s="37">
        <v>0.93500000000000005</v>
      </c>
      <c r="I561" s="37">
        <v>0.99580000000000002</v>
      </c>
    </row>
    <row r="562" spans="4:9" x14ac:dyDescent="0.25">
      <c r="D562" s="37">
        <v>26.5</v>
      </c>
      <c r="E562" s="37">
        <v>0.80800000000000005</v>
      </c>
      <c r="F562" s="37">
        <v>0.8125</v>
      </c>
      <c r="G562" s="37">
        <v>26</v>
      </c>
      <c r="H562" s="37">
        <v>0.93600000000000005</v>
      </c>
      <c r="I562" s="37">
        <v>0.99580000000000002</v>
      </c>
    </row>
    <row r="563" spans="4:9" x14ac:dyDescent="0.25">
      <c r="D563" s="37">
        <v>26.5</v>
      </c>
      <c r="E563" s="37">
        <v>0.80900000000000005</v>
      </c>
      <c r="F563" s="37">
        <v>0.8135</v>
      </c>
      <c r="G563" s="37">
        <v>26</v>
      </c>
      <c r="H563" s="37">
        <v>0.93700000000000006</v>
      </c>
      <c r="I563" s="37">
        <v>0.99580000000000002</v>
      </c>
    </row>
    <row r="564" spans="4:9" x14ac:dyDescent="0.25">
      <c r="D564" s="37">
        <v>26.5</v>
      </c>
      <c r="E564" s="37">
        <v>0.81</v>
      </c>
      <c r="F564" s="37">
        <v>0.8145</v>
      </c>
      <c r="G564" s="37">
        <v>26</v>
      </c>
      <c r="H564" s="37">
        <v>0.93799999999999994</v>
      </c>
      <c r="I564" s="37">
        <v>0.99580000000000002</v>
      </c>
    </row>
    <row r="565" spans="4:9" x14ac:dyDescent="0.25">
      <c r="D565" s="37">
        <v>26.5</v>
      </c>
      <c r="E565" s="37">
        <v>0.81100000000000005</v>
      </c>
      <c r="F565" s="37">
        <v>0.8155</v>
      </c>
      <c r="G565" s="37">
        <v>26</v>
      </c>
      <c r="H565" s="37">
        <v>0.93899999999999995</v>
      </c>
      <c r="I565" s="37">
        <v>0.99580000000000002</v>
      </c>
    </row>
    <row r="566" spans="4:9" x14ac:dyDescent="0.25">
      <c r="D566" s="37">
        <v>26.5</v>
      </c>
      <c r="E566" s="37">
        <v>0.81200000000000006</v>
      </c>
      <c r="F566" s="37">
        <v>0.8165</v>
      </c>
      <c r="G566" s="37">
        <v>26</v>
      </c>
      <c r="H566" s="37">
        <v>0.94</v>
      </c>
      <c r="I566" s="37">
        <v>0.99580000000000002</v>
      </c>
    </row>
    <row r="567" spans="4:9" x14ac:dyDescent="0.25">
      <c r="D567" s="37">
        <v>26.5</v>
      </c>
      <c r="E567" s="37">
        <v>0.81299999999999994</v>
      </c>
      <c r="F567" s="37">
        <v>0.81740000000000002</v>
      </c>
      <c r="G567" s="37">
        <v>26</v>
      </c>
      <c r="H567" s="37">
        <v>0.94099999999999995</v>
      </c>
      <c r="I567" s="37">
        <v>0.99580000000000002</v>
      </c>
    </row>
    <row r="568" spans="4:9" x14ac:dyDescent="0.25">
      <c r="D568" s="37">
        <v>26.5</v>
      </c>
      <c r="E568" s="37">
        <v>0.81399999999999995</v>
      </c>
      <c r="F568" s="37">
        <v>0.81840000000000002</v>
      </c>
      <c r="G568" s="37">
        <v>26</v>
      </c>
      <c r="H568" s="37">
        <v>0.94199999999999995</v>
      </c>
      <c r="I568" s="37">
        <v>0.99580000000000002</v>
      </c>
    </row>
    <row r="569" spans="4:9" x14ac:dyDescent="0.25">
      <c r="D569" s="37">
        <v>26.5</v>
      </c>
      <c r="E569" s="37">
        <v>0.81499999999999995</v>
      </c>
      <c r="F569" s="37">
        <v>0.81940000000000002</v>
      </c>
      <c r="G569" s="37">
        <v>26</v>
      </c>
      <c r="H569" s="37">
        <v>0.94299999999999995</v>
      </c>
      <c r="I569" s="37">
        <v>0.99580000000000002</v>
      </c>
    </row>
    <row r="570" spans="4:9" x14ac:dyDescent="0.25">
      <c r="D570" s="37">
        <v>26.5</v>
      </c>
      <c r="E570" s="37">
        <v>0.81599999999999995</v>
      </c>
      <c r="F570" s="37">
        <v>0.82040000000000002</v>
      </c>
      <c r="G570" s="37">
        <v>26</v>
      </c>
      <c r="H570" s="37">
        <v>0.94399999999999995</v>
      </c>
      <c r="I570" s="37">
        <v>0.99580000000000002</v>
      </c>
    </row>
    <row r="571" spans="4:9" x14ac:dyDescent="0.25">
      <c r="D571" s="37">
        <v>26.5</v>
      </c>
      <c r="E571" s="37">
        <v>0.81699999999999995</v>
      </c>
      <c r="F571" s="37">
        <v>0.82140000000000002</v>
      </c>
      <c r="G571" s="37">
        <v>26</v>
      </c>
      <c r="H571" s="37">
        <v>0.94499999999999995</v>
      </c>
      <c r="I571" s="37">
        <v>0.99580000000000002</v>
      </c>
    </row>
    <row r="572" spans="4:9" x14ac:dyDescent="0.25">
      <c r="D572" s="37">
        <v>26.5</v>
      </c>
      <c r="E572" s="37">
        <v>0.81799999999999995</v>
      </c>
      <c r="F572" s="37">
        <v>0.82240000000000002</v>
      </c>
      <c r="G572" s="37">
        <v>26</v>
      </c>
      <c r="H572" s="37">
        <v>0.94599999999999995</v>
      </c>
      <c r="I572" s="37">
        <v>0.99580000000000002</v>
      </c>
    </row>
    <row r="573" spans="4:9" x14ac:dyDescent="0.25">
      <c r="D573" s="37">
        <v>26.5</v>
      </c>
      <c r="E573" s="37">
        <v>0.81899999999999995</v>
      </c>
      <c r="F573" s="37">
        <v>0.82340000000000002</v>
      </c>
      <c r="G573" s="37">
        <v>26</v>
      </c>
      <c r="H573" s="37">
        <v>0.94699999999999995</v>
      </c>
      <c r="I573" s="37">
        <v>0.99580000000000002</v>
      </c>
    </row>
    <row r="574" spans="4:9" x14ac:dyDescent="0.25">
      <c r="D574" s="37">
        <v>26.5</v>
      </c>
      <c r="E574" s="37">
        <v>0.82</v>
      </c>
      <c r="F574" s="37">
        <v>0.82440000000000002</v>
      </c>
      <c r="G574" s="37">
        <v>26</v>
      </c>
      <c r="H574" s="37">
        <v>0.94799999999999995</v>
      </c>
      <c r="I574" s="37">
        <v>0.99590000000000001</v>
      </c>
    </row>
    <row r="575" spans="4:9" x14ac:dyDescent="0.25">
      <c r="D575" s="37">
        <v>26.5</v>
      </c>
      <c r="E575" s="37">
        <v>0.82099999999999995</v>
      </c>
      <c r="F575" s="37">
        <v>0.82540000000000002</v>
      </c>
      <c r="G575" s="37">
        <v>26</v>
      </c>
      <c r="H575" s="37">
        <v>0.94899999999999995</v>
      </c>
      <c r="I575" s="37">
        <v>0.99590000000000001</v>
      </c>
    </row>
    <row r="576" spans="4:9" x14ac:dyDescent="0.25">
      <c r="D576" s="37">
        <v>26.5</v>
      </c>
      <c r="E576" s="37">
        <v>0.82199999999999995</v>
      </c>
      <c r="F576" s="37">
        <v>0.82640000000000002</v>
      </c>
      <c r="G576" s="37">
        <v>26</v>
      </c>
      <c r="H576" s="37">
        <v>0.95</v>
      </c>
      <c r="I576" s="37">
        <v>0.99590000000000001</v>
      </c>
    </row>
    <row r="577" spans="4:9" x14ac:dyDescent="0.25">
      <c r="D577" s="37">
        <v>26.5</v>
      </c>
      <c r="E577" s="37">
        <v>0.82299999999999995</v>
      </c>
      <c r="F577" s="37">
        <v>0.82740000000000002</v>
      </c>
      <c r="G577" s="37">
        <v>26.5</v>
      </c>
      <c r="H577" s="37">
        <v>0.76</v>
      </c>
      <c r="I577" s="37">
        <v>0.99329999999999996</v>
      </c>
    </row>
    <row r="578" spans="4:9" x14ac:dyDescent="0.25">
      <c r="D578" s="37">
        <v>26.5</v>
      </c>
      <c r="E578" s="37">
        <v>0.82399999999999995</v>
      </c>
      <c r="F578" s="37">
        <v>0.82840000000000003</v>
      </c>
      <c r="G578" s="37">
        <v>26.5</v>
      </c>
      <c r="H578" s="37">
        <v>0.76100000000000001</v>
      </c>
      <c r="I578" s="37">
        <v>0.99329999999999996</v>
      </c>
    </row>
    <row r="579" spans="4:9" x14ac:dyDescent="0.25">
      <c r="D579" s="37">
        <v>26.5</v>
      </c>
      <c r="E579" s="37">
        <v>0.82499999999999996</v>
      </c>
      <c r="F579" s="37">
        <v>0.82940000000000003</v>
      </c>
      <c r="G579" s="37">
        <v>26.5</v>
      </c>
      <c r="H579" s="37">
        <v>0.76200000000000001</v>
      </c>
      <c r="I579" s="37">
        <v>0.99329999999999996</v>
      </c>
    </row>
    <row r="580" spans="4:9" x14ac:dyDescent="0.25">
      <c r="D580" s="37">
        <v>26.5</v>
      </c>
      <c r="E580" s="37">
        <v>0.82599999999999996</v>
      </c>
      <c r="F580" s="37">
        <v>0.83040000000000003</v>
      </c>
      <c r="G580" s="37">
        <v>26.5</v>
      </c>
      <c r="H580" s="37">
        <v>0.76300000000000001</v>
      </c>
      <c r="I580" s="37">
        <v>0.99329999999999996</v>
      </c>
    </row>
    <row r="581" spans="4:9" x14ac:dyDescent="0.25">
      <c r="D581" s="37">
        <v>26.5</v>
      </c>
      <c r="E581" s="37">
        <v>0.82699999999999996</v>
      </c>
      <c r="F581" s="37">
        <v>0.83140000000000003</v>
      </c>
      <c r="G581" s="37">
        <v>26.5</v>
      </c>
      <c r="H581" s="37">
        <v>0.76400000000000001</v>
      </c>
      <c r="I581" s="37">
        <v>0.99339999999999995</v>
      </c>
    </row>
    <row r="582" spans="4:9" x14ac:dyDescent="0.25">
      <c r="D582" s="37">
        <v>26.5</v>
      </c>
      <c r="E582" s="37">
        <v>0.82799999999999996</v>
      </c>
      <c r="F582" s="37">
        <v>0.83240000000000003</v>
      </c>
      <c r="G582" s="37">
        <v>26.5</v>
      </c>
      <c r="H582" s="37">
        <v>0.76500000000000001</v>
      </c>
      <c r="I582" s="37">
        <v>0.99339999999999995</v>
      </c>
    </row>
    <row r="583" spans="4:9" x14ac:dyDescent="0.25">
      <c r="D583" s="37">
        <v>26.5</v>
      </c>
      <c r="E583" s="37">
        <v>0.82899999999999996</v>
      </c>
      <c r="F583" s="37">
        <v>0.83340000000000003</v>
      </c>
      <c r="G583" s="37">
        <v>26.5</v>
      </c>
      <c r="H583" s="37">
        <v>0.76600000000000001</v>
      </c>
      <c r="I583" s="37">
        <v>0.99339999999999995</v>
      </c>
    </row>
    <row r="584" spans="4:9" x14ac:dyDescent="0.25">
      <c r="D584" s="37">
        <v>26.5</v>
      </c>
      <c r="E584" s="37">
        <v>0.83</v>
      </c>
      <c r="F584" s="37">
        <v>0.83440000000000003</v>
      </c>
      <c r="G584" s="37">
        <v>26.5</v>
      </c>
      <c r="H584" s="37">
        <v>0.76700000000000002</v>
      </c>
      <c r="I584" s="37">
        <v>0.99339999999999995</v>
      </c>
    </row>
    <row r="585" spans="4:9" x14ac:dyDescent="0.25">
      <c r="D585" s="37">
        <v>26.5</v>
      </c>
      <c r="E585" s="37">
        <v>0.83099999999999996</v>
      </c>
      <c r="F585" s="37">
        <v>0.83530000000000004</v>
      </c>
      <c r="G585" s="37">
        <v>26.5</v>
      </c>
      <c r="H585" s="37">
        <v>0.76800000000000002</v>
      </c>
      <c r="I585" s="37">
        <v>0.99350000000000005</v>
      </c>
    </row>
    <row r="586" spans="4:9" x14ac:dyDescent="0.25">
      <c r="D586" s="37">
        <v>26.5</v>
      </c>
      <c r="E586" s="37">
        <v>0.83199999999999996</v>
      </c>
      <c r="F586" s="37">
        <v>0.83630000000000004</v>
      </c>
      <c r="G586" s="37">
        <v>26.5</v>
      </c>
      <c r="H586" s="37">
        <v>0.76900000000000002</v>
      </c>
      <c r="I586" s="37">
        <v>0.99350000000000005</v>
      </c>
    </row>
    <row r="587" spans="4:9" x14ac:dyDescent="0.25">
      <c r="D587" s="37">
        <v>26.5</v>
      </c>
      <c r="E587" s="37">
        <v>0.83299999999999996</v>
      </c>
      <c r="F587" s="37">
        <v>0.83730000000000004</v>
      </c>
      <c r="G587" s="37">
        <v>26.5</v>
      </c>
      <c r="H587" s="37">
        <v>0.77</v>
      </c>
      <c r="I587" s="37">
        <v>0.99350000000000005</v>
      </c>
    </row>
    <row r="588" spans="4:9" x14ac:dyDescent="0.25">
      <c r="D588" s="37">
        <v>26.5</v>
      </c>
      <c r="E588" s="37">
        <v>0.83399999999999996</v>
      </c>
      <c r="F588" s="37">
        <v>0.83830000000000005</v>
      </c>
      <c r="G588" s="37">
        <v>26.5</v>
      </c>
      <c r="H588" s="37">
        <v>0.77100000000000002</v>
      </c>
      <c r="I588" s="37">
        <v>0.99350000000000005</v>
      </c>
    </row>
    <row r="589" spans="4:9" x14ac:dyDescent="0.25">
      <c r="D589" s="37">
        <v>26.5</v>
      </c>
      <c r="E589" s="37">
        <v>0.83499999999999996</v>
      </c>
      <c r="F589" s="37">
        <v>0.83930000000000005</v>
      </c>
      <c r="G589" s="37">
        <v>26.5</v>
      </c>
      <c r="H589" s="37">
        <v>0.77200000000000002</v>
      </c>
      <c r="I589" s="37">
        <v>0.99360000000000004</v>
      </c>
    </row>
    <row r="590" spans="4:9" x14ac:dyDescent="0.25">
      <c r="D590" s="37">
        <v>26.5</v>
      </c>
      <c r="E590" s="37">
        <v>0.83599999999999997</v>
      </c>
      <c r="F590" s="37">
        <v>0.84030000000000005</v>
      </c>
      <c r="G590" s="37">
        <v>26.5</v>
      </c>
      <c r="H590" s="37">
        <v>0.77300000000000002</v>
      </c>
      <c r="I590" s="37">
        <v>0.99360000000000004</v>
      </c>
    </row>
    <row r="591" spans="4:9" x14ac:dyDescent="0.25">
      <c r="D591" s="37">
        <v>26.5</v>
      </c>
      <c r="E591" s="37">
        <v>0.83699999999999997</v>
      </c>
      <c r="F591" s="37">
        <v>0.84130000000000005</v>
      </c>
      <c r="G591" s="37">
        <v>26.5</v>
      </c>
      <c r="H591" s="37">
        <v>0.77400000000000002</v>
      </c>
      <c r="I591" s="37">
        <v>0.99360000000000004</v>
      </c>
    </row>
    <row r="592" spans="4:9" x14ac:dyDescent="0.25">
      <c r="D592" s="37">
        <v>26.5</v>
      </c>
      <c r="E592" s="37">
        <v>0.83799999999999997</v>
      </c>
      <c r="F592" s="37">
        <v>0.84230000000000005</v>
      </c>
      <c r="G592" s="37">
        <v>26.5</v>
      </c>
      <c r="H592" s="37">
        <v>0.77500000000000002</v>
      </c>
      <c r="I592" s="37">
        <v>0.99360000000000004</v>
      </c>
    </row>
    <row r="593" spans="4:9" x14ac:dyDescent="0.25">
      <c r="D593" s="37">
        <v>26.5</v>
      </c>
      <c r="E593" s="37">
        <v>0.83899999999999997</v>
      </c>
      <c r="F593" s="37">
        <v>0.84330000000000005</v>
      </c>
      <c r="G593" s="37">
        <v>26.5</v>
      </c>
      <c r="H593" s="37">
        <v>0.77600000000000002</v>
      </c>
      <c r="I593" s="37">
        <v>0.99370000000000003</v>
      </c>
    </row>
    <row r="594" spans="4:9" x14ac:dyDescent="0.25">
      <c r="D594" s="37">
        <v>26.5</v>
      </c>
      <c r="E594" s="37">
        <v>0.84</v>
      </c>
      <c r="F594" s="37">
        <v>0.84430000000000005</v>
      </c>
      <c r="G594" s="37">
        <v>26.5</v>
      </c>
      <c r="H594" s="37">
        <v>0.77700000000000002</v>
      </c>
      <c r="I594" s="37">
        <v>0.99370000000000003</v>
      </c>
    </row>
    <row r="595" spans="4:9" x14ac:dyDescent="0.25">
      <c r="D595" s="37">
        <v>26.5</v>
      </c>
      <c r="E595" s="37">
        <v>0.84099999999999997</v>
      </c>
      <c r="F595" s="37">
        <v>0.84530000000000005</v>
      </c>
      <c r="G595" s="37">
        <v>26.5</v>
      </c>
      <c r="H595" s="37">
        <v>0.77800000000000002</v>
      </c>
      <c r="I595" s="37">
        <v>0.99370000000000003</v>
      </c>
    </row>
    <row r="596" spans="4:9" x14ac:dyDescent="0.25">
      <c r="D596" s="37">
        <v>26.5</v>
      </c>
      <c r="E596" s="37">
        <v>0.84199999999999997</v>
      </c>
      <c r="F596" s="37">
        <v>0.84630000000000005</v>
      </c>
      <c r="G596" s="37">
        <v>26.5</v>
      </c>
      <c r="H596" s="37">
        <v>0.77900000000000003</v>
      </c>
      <c r="I596" s="37">
        <v>0.99370000000000003</v>
      </c>
    </row>
    <row r="597" spans="4:9" x14ac:dyDescent="0.25">
      <c r="D597" s="37">
        <v>26.5</v>
      </c>
      <c r="E597" s="37">
        <v>0.84299999999999997</v>
      </c>
      <c r="F597" s="37">
        <v>0.84730000000000005</v>
      </c>
      <c r="G597" s="37">
        <v>26.5</v>
      </c>
      <c r="H597" s="37">
        <v>0.78</v>
      </c>
      <c r="I597" s="37">
        <v>0.99370000000000003</v>
      </c>
    </row>
    <row r="598" spans="4:9" x14ac:dyDescent="0.25">
      <c r="D598" s="37">
        <v>26.5</v>
      </c>
      <c r="E598" s="37">
        <v>0.84399999999999997</v>
      </c>
      <c r="F598" s="37">
        <v>0.84830000000000005</v>
      </c>
      <c r="G598" s="37">
        <v>26.5</v>
      </c>
      <c r="H598" s="37">
        <v>0.78100000000000003</v>
      </c>
      <c r="I598" s="37">
        <v>0.99370000000000003</v>
      </c>
    </row>
    <row r="599" spans="4:9" x14ac:dyDescent="0.25">
      <c r="D599" s="37">
        <v>26.5</v>
      </c>
      <c r="E599" s="37">
        <v>0.84499999999999997</v>
      </c>
      <c r="F599" s="37">
        <v>0.84930000000000005</v>
      </c>
      <c r="G599" s="37">
        <v>26.5</v>
      </c>
      <c r="H599" s="37">
        <v>0.78200000000000003</v>
      </c>
      <c r="I599" s="37">
        <v>0.99380000000000002</v>
      </c>
    </row>
    <row r="600" spans="4:9" x14ac:dyDescent="0.25">
      <c r="D600" s="37">
        <v>26.5</v>
      </c>
      <c r="E600" s="37">
        <v>0.84599999999999997</v>
      </c>
      <c r="F600" s="37">
        <v>0.85029999999999994</v>
      </c>
      <c r="G600" s="37">
        <v>26.5</v>
      </c>
      <c r="H600" s="37">
        <v>0.78300000000000003</v>
      </c>
      <c r="I600" s="37">
        <v>0.99380000000000002</v>
      </c>
    </row>
    <row r="601" spans="4:9" x14ac:dyDescent="0.25">
      <c r="D601" s="37">
        <v>26.5</v>
      </c>
      <c r="E601" s="37">
        <v>0.84699999999999998</v>
      </c>
      <c r="F601" s="37">
        <v>0.85129999999999995</v>
      </c>
      <c r="G601" s="37">
        <v>26.5</v>
      </c>
      <c r="H601" s="37">
        <v>0.78400000000000003</v>
      </c>
      <c r="I601" s="37">
        <v>0.99380000000000002</v>
      </c>
    </row>
    <row r="602" spans="4:9" x14ac:dyDescent="0.25">
      <c r="D602" s="37">
        <v>26.5</v>
      </c>
      <c r="E602" s="37">
        <v>0.84799999999999998</v>
      </c>
      <c r="F602" s="37">
        <v>0.85229999999999995</v>
      </c>
      <c r="G602" s="37">
        <v>26.5</v>
      </c>
      <c r="H602" s="37">
        <v>0.78500000000000003</v>
      </c>
      <c r="I602" s="37">
        <v>0.99380000000000002</v>
      </c>
    </row>
    <row r="603" spans="4:9" x14ac:dyDescent="0.25">
      <c r="D603" s="37">
        <v>26.5</v>
      </c>
      <c r="E603" s="37">
        <v>0.84899999999999998</v>
      </c>
      <c r="F603" s="37">
        <v>0.85329999999999995</v>
      </c>
      <c r="G603" s="37">
        <v>26.5</v>
      </c>
      <c r="H603" s="37">
        <v>0.78600000000000003</v>
      </c>
      <c r="I603" s="37">
        <v>0.99390000000000001</v>
      </c>
    </row>
    <row r="604" spans="4:9" x14ac:dyDescent="0.25">
      <c r="D604" s="37">
        <v>26.5</v>
      </c>
      <c r="E604" s="37">
        <v>0.85</v>
      </c>
      <c r="F604" s="37">
        <v>0.85429999999999995</v>
      </c>
      <c r="G604" s="37">
        <v>26.5</v>
      </c>
      <c r="H604" s="37">
        <v>0.78700000000000003</v>
      </c>
      <c r="I604" s="37">
        <v>0.99390000000000001</v>
      </c>
    </row>
    <row r="605" spans="4:9" x14ac:dyDescent="0.25">
      <c r="D605" s="37">
        <v>26.5</v>
      </c>
      <c r="E605" s="37">
        <v>0.85099999999999998</v>
      </c>
      <c r="F605" s="37">
        <v>0.85529999999999995</v>
      </c>
      <c r="G605" s="37">
        <v>26.5</v>
      </c>
      <c r="H605" s="37">
        <v>0.78800000000000003</v>
      </c>
      <c r="I605" s="37">
        <v>0.99390000000000001</v>
      </c>
    </row>
    <row r="606" spans="4:9" x14ac:dyDescent="0.25">
      <c r="D606" s="37">
        <v>26.5</v>
      </c>
      <c r="E606" s="37">
        <v>0.85199999999999998</v>
      </c>
      <c r="F606" s="37">
        <v>0.85629999999999995</v>
      </c>
      <c r="G606" s="37">
        <v>26.5</v>
      </c>
      <c r="H606" s="37">
        <v>0.78900000000000003</v>
      </c>
      <c r="I606" s="37">
        <v>0.99390000000000001</v>
      </c>
    </row>
    <row r="607" spans="4:9" x14ac:dyDescent="0.25">
      <c r="D607" s="37">
        <v>26.5</v>
      </c>
      <c r="E607" s="37">
        <v>0.85299999999999998</v>
      </c>
      <c r="F607" s="37">
        <v>0.85729999999999995</v>
      </c>
      <c r="G607" s="37">
        <v>26.5</v>
      </c>
      <c r="H607" s="37">
        <v>0.79</v>
      </c>
      <c r="I607" s="37">
        <v>0.99390000000000001</v>
      </c>
    </row>
    <row r="608" spans="4:9" x14ac:dyDescent="0.25">
      <c r="D608" s="37">
        <v>26.5</v>
      </c>
      <c r="E608" s="37">
        <v>0.85399999999999998</v>
      </c>
      <c r="F608" s="37">
        <v>0.85829999999999995</v>
      </c>
      <c r="G608" s="37">
        <v>26.5</v>
      </c>
      <c r="H608" s="37">
        <v>0.79100000000000004</v>
      </c>
      <c r="I608" s="37">
        <v>0.99390000000000001</v>
      </c>
    </row>
    <row r="609" spans="4:9" x14ac:dyDescent="0.25">
      <c r="D609" s="37">
        <v>26.5</v>
      </c>
      <c r="E609" s="37">
        <v>0.85499999999999998</v>
      </c>
      <c r="F609" s="37">
        <v>0.85919999999999996</v>
      </c>
      <c r="G609" s="37">
        <v>26.5</v>
      </c>
      <c r="H609" s="37">
        <v>0.79200000000000004</v>
      </c>
      <c r="I609" s="37">
        <v>0.99399999999999999</v>
      </c>
    </row>
    <row r="610" spans="4:9" x14ac:dyDescent="0.25">
      <c r="D610" s="37">
        <v>26.5</v>
      </c>
      <c r="E610" s="37">
        <v>0.85599999999999998</v>
      </c>
      <c r="F610" s="37">
        <v>0.86019999999999996</v>
      </c>
      <c r="G610" s="37">
        <v>26.5</v>
      </c>
      <c r="H610" s="37">
        <v>0.79300000000000004</v>
      </c>
      <c r="I610" s="37">
        <v>0.99399999999999999</v>
      </c>
    </row>
    <row r="611" spans="4:9" x14ac:dyDescent="0.25">
      <c r="D611" s="37">
        <v>26.5</v>
      </c>
      <c r="E611" s="37">
        <v>0.85699999999999998</v>
      </c>
      <c r="F611" s="37">
        <v>0.86119999999999997</v>
      </c>
      <c r="G611" s="37">
        <v>26.5</v>
      </c>
      <c r="H611" s="37">
        <v>0.79400000000000004</v>
      </c>
      <c r="I611" s="37">
        <v>0.99399999999999999</v>
      </c>
    </row>
    <row r="612" spans="4:9" x14ac:dyDescent="0.25">
      <c r="D612" s="37">
        <v>26.5</v>
      </c>
      <c r="E612" s="37">
        <v>0.85799999999999998</v>
      </c>
      <c r="F612" s="37">
        <v>0.86219999999999997</v>
      </c>
      <c r="G612" s="37">
        <v>26.5</v>
      </c>
      <c r="H612" s="37">
        <v>0.79500000000000004</v>
      </c>
      <c r="I612" s="37">
        <v>0.99399999999999999</v>
      </c>
    </row>
    <row r="613" spans="4:9" x14ac:dyDescent="0.25">
      <c r="D613" s="37">
        <v>26.5</v>
      </c>
      <c r="E613" s="37">
        <v>0.85899999999999999</v>
      </c>
      <c r="F613" s="37">
        <v>0.86319999999999997</v>
      </c>
      <c r="G613" s="37">
        <v>26.5</v>
      </c>
      <c r="H613" s="37">
        <v>0.79600000000000004</v>
      </c>
      <c r="I613" s="37">
        <v>0.99399999999999999</v>
      </c>
    </row>
    <row r="614" spans="4:9" x14ac:dyDescent="0.25">
      <c r="D614" s="37">
        <v>26.5</v>
      </c>
      <c r="E614" s="37">
        <v>0.86</v>
      </c>
      <c r="F614" s="37">
        <v>0.86419999999999997</v>
      </c>
      <c r="G614" s="37">
        <v>26.5</v>
      </c>
      <c r="H614" s="37">
        <v>0.79700000000000004</v>
      </c>
      <c r="I614" s="37">
        <v>0.99399999999999999</v>
      </c>
    </row>
    <row r="615" spans="4:9" x14ac:dyDescent="0.25">
      <c r="D615" s="37">
        <v>26.5</v>
      </c>
      <c r="E615" s="37">
        <v>0.86099999999999999</v>
      </c>
      <c r="F615" s="37">
        <v>0.86519999999999997</v>
      </c>
      <c r="G615" s="37">
        <v>26.5</v>
      </c>
      <c r="H615" s="37">
        <v>0.79800000000000004</v>
      </c>
      <c r="I615" s="37">
        <v>0.99409999999999998</v>
      </c>
    </row>
    <row r="616" spans="4:9" x14ac:dyDescent="0.25">
      <c r="D616" s="37">
        <v>26.5</v>
      </c>
      <c r="E616" s="37">
        <v>0.86199999999999999</v>
      </c>
      <c r="F616" s="37">
        <v>0.86619999999999997</v>
      </c>
      <c r="G616" s="37">
        <v>26.5</v>
      </c>
      <c r="H616" s="37">
        <v>0.79900000000000004</v>
      </c>
      <c r="I616" s="37">
        <v>0.99409999999999998</v>
      </c>
    </row>
    <row r="617" spans="4:9" x14ac:dyDescent="0.25">
      <c r="D617" s="37">
        <v>26.5</v>
      </c>
      <c r="E617" s="37">
        <v>0.86299999999999999</v>
      </c>
      <c r="F617" s="37">
        <v>0.86719999999999997</v>
      </c>
      <c r="G617" s="37">
        <v>26.5</v>
      </c>
      <c r="H617" s="37">
        <v>0.8</v>
      </c>
      <c r="I617" s="37">
        <v>0.99409999999999998</v>
      </c>
    </row>
    <row r="618" spans="4:9" x14ac:dyDescent="0.25">
      <c r="D618" s="37">
        <v>26.5</v>
      </c>
      <c r="E618" s="37">
        <v>0.86399999999999999</v>
      </c>
      <c r="F618" s="37">
        <v>0.86819999999999997</v>
      </c>
      <c r="G618" s="37">
        <v>26.5</v>
      </c>
      <c r="H618" s="37">
        <v>0.80100000000000005</v>
      </c>
      <c r="I618" s="37">
        <v>0.99409999999999998</v>
      </c>
    </row>
    <row r="619" spans="4:9" x14ac:dyDescent="0.25">
      <c r="D619" s="37">
        <v>26.5</v>
      </c>
      <c r="E619" s="37">
        <v>0.86499999999999999</v>
      </c>
      <c r="F619" s="37">
        <v>0.86919999999999997</v>
      </c>
      <c r="G619" s="37">
        <v>26.5</v>
      </c>
      <c r="H619" s="37">
        <v>0.80200000000000005</v>
      </c>
      <c r="I619" s="37">
        <v>0.99419999999999997</v>
      </c>
    </row>
    <row r="620" spans="4:9" x14ac:dyDescent="0.25">
      <c r="D620" s="37">
        <v>26.5</v>
      </c>
      <c r="E620" s="37">
        <v>0.86599999999999999</v>
      </c>
      <c r="F620" s="37">
        <v>0.87019999999999997</v>
      </c>
      <c r="G620" s="37">
        <v>26.5</v>
      </c>
      <c r="H620" s="37">
        <v>0.80300000000000005</v>
      </c>
      <c r="I620" s="37">
        <v>0.99419999999999997</v>
      </c>
    </row>
    <row r="621" spans="4:9" x14ac:dyDescent="0.25">
      <c r="D621" s="37">
        <v>26.5</v>
      </c>
      <c r="E621" s="37">
        <v>0.86699999999999999</v>
      </c>
      <c r="F621" s="37">
        <v>0.87119999999999997</v>
      </c>
      <c r="G621" s="37">
        <v>26.5</v>
      </c>
      <c r="H621" s="37">
        <v>0.80400000000000005</v>
      </c>
      <c r="I621" s="37">
        <v>0.99419999999999997</v>
      </c>
    </row>
    <row r="622" spans="4:9" x14ac:dyDescent="0.25">
      <c r="D622" s="37">
        <v>26.5</v>
      </c>
      <c r="E622" s="37">
        <v>0.86799999999999999</v>
      </c>
      <c r="F622" s="37">
        <v>0.87219999999999998</v>
      </c>
      <c r="G622" s="37">
        <v>26.5</v>
      </c>
      <c r="H622" s="37">
        <v>0.80500000000000005</v>
      </c>
      <c r="I622" s="37">
        <v>0.99419999999999997</v>
      </c>
    </row>
    <row r="623" spans="4:9" x14ac:dyDescent="0.25">
      <c r="D623" s="37">
        <v>26.5</v>
      </c>
      <c r="E623" s="37">
        <v>0.86899999999999999</v>
      </c>
      <c r="F623" s="37">
        <v>0.87319999999999998</v>
      </c>
      <c r="G623" s="37">
        <v>26.5</v>
      </c>
      <c r="H623" s="37">
        <v>0.80600000000000005</v>
      </c>
      <c r="I623" s="37">
        <v>0.99419999999999997</v>
      </c>
    </row>
    <row r="624" spans="4:9" x14ac:dyDescent="0.25">
      <c r="D624" s="37">
        <v>26.5</v>
      </c>
      <c r="E624" s="37">
        <v>0.87</v>
      </c>
      <c r="F624" s="37">
        <v>0.87419999999999998</v>
      </c>
      <c r="G624" s="37">
        <v>26.5</v>
      </c>
      <c r="H624" s="37">
        <v>0.80700000000000005</v>
      </c>
      <c r="I624" s="37">
        <v>0.99419999999999997</v>
      </c>
    </row>
    <row r="625" spans="4:9" x14ac:dyDescent="0.25">
      <c r="D625" s="37">
        <v>26.5</v>
      </c>
      <c r="E625" s="37">
        <v>0.871</v>
      </c>
      <c r="F625" s="37">
        <v>0.87519999999999998</v>
      </c>
      <c r="G625" s="37">
        <v>26.5</v>
      </c>
      <c r="H625" s="37">
        <v>0.80800000000000005</v>
      </c>
      <c r="I625" s="37">
        <v>0.99429999999999996</v>
      </c>
    </row>
    <row r="626" spans="4:9" x14ac:dyDescent="0.25">
      <c r="D626" s="37">
        <v>26.5</v>
      </c>
      <c r="E626" s="37">
        <v>0.872</v>
      </c>
      <c r="F626" s="37">
        <v>0.87619999999999998</v>
      </c>
      <c r="G626" s="37">
        <v>26.5</v>
      </c>
      <c r="H626" s="37">
        <v>0.80900000000000005</v>
      </c>
      <c r="I626" s="37">
        <v>0.99429999999999996</v>
      </c>
    </row>
    <row r="627" spans="4:9" x14ac:dyDescent="0.25">
      <c r="D627" s="37">
        <v>26.5</v>
      </c>
      <c r="E627" s="37">
        <v>0.873</v>
      </c>
      <c r="F627" s="37">
        <v>0.87719999999999998</v>
      </c>
      <c r="G627" s="37">
        <v>26.5</v>
      </c>
      <c r="H627" s="37">
        <v>0.81</v>
      </c>
      <c r="I627" s="37">
        <v>0.99429999999999996</v>
      </c>
    </row>
    <row r="628" spans="4:9" x14ac:dyDescent="0.25">
      <c r="D628" s="37">
        <v>26.5</v>
      </c>
      <c r="E628" s="37">
        <v>0.874</v>
      </c>
      <c r="F628" s="37">
        <v>0.87819999999999998</v>
      </c>
      <c r="G628" s="37">
        <v>26.5</v>
      </c>
      <c r="H628" s="37">
        <v>0.81100000000000005</v>
      </c>
      <c r="I628" s="37">
        <v>0.99429999999999996</v>
      </c>
    </row>
    <row r="629" spans="4:9" x14ac:dyDescent="0.25">
      <c r="D629" s="37">
        <v>26.5</v>
      </c>
      <c r="E629" s="37">
        <v>0.875</v>
      </c>
      <c r="F629" s="37">
        <v>0.87919999999999998</v>
      </c>
      <c r="G629" s="37">
        <v>26.5</v>
      </c>
      <c r="H629" s="37">
        <v>0.81200000000000006</v>
      </c>
      <c r="I629" s="37">
        <v>0.99429999999999996</v>
      </c>
    </row>
    <row r="630" spans="4:9" x14ac:dyDescent="0.25">
      <c r="D630" s="37">
        <v>26.5</v>
      </c>
      <c r="E630" s="37">
        <v>0.876</v>
      </c>
      <c r="F630" s="37">
        <v>0.88019999999999998</v>
      </c>
      <c r="G630" s="37">
        <v>26.5</v>
      </c>
      <c r="H630" s="37">
        <v>0.81299999999999994</v>
      </c>
      <c r="I630" s="37">
        <v>0.99429999999999996</v>
      </c>
    </row>
    <row r="631" spans="4:9" x14ac:dyDescent="0.25">
      <c r="D631" s="37">
        <v>26.5</v>
      </c>
      <c r="E631" s="37">
        <v>0.877</v>
      </c>
      <c r="F631" s="37">
        <v>0.88119999999999998</v>
      </c>
      <c r="G631" s="37">
        <v>26.5</v>
      </c>
      <c r="H631" s="37">
        <v>0.81399999999999995</v>
      </c>
      <c r="I631" s="37">
        <v>0.99429999999999996</v>
      </c>
    </row>
    <row r="632" spans="4:9" x14ac:dyDescent="0.25">
      <c r="D632" s="37">
        <v>26.5</v>
      </c>
      <c r="E632" s="37">
        <v>0.878</v>
      </c>
      <c r="F632" s="37">
        <v>0.88219999999999998</v>
      </c>
      <c r="G632" s="37">
        <v>26.5</v>
      </c>
      <c r="H632" s="37">
        <v>0.81499999999999995</v>
      </c>
      <c r="I632" s="37">
        <v>0.99429999999999996</v>
      </c>
    </row>
    <row r="633" spans="4:9" x14ac:dyDescent="0.25">
      <c r="D633" s="37">
        <v>26.5</v>
      </c>
      <c r="E633" s="37">
        <v>0.879</v>
      </c>
      <c r="F633" s="37">
        <v>0.88319999999999999</v>
      </c>
      <c r="G633" s="37">
        <v>26.5</v>
      </c>
      <c r="H633" s="37">
        <v>0.81599999999999995</v>
      </c>
      <c r="I633" s="37">
        <v>0.99439999999999995</v>
      </c>
    </row>
    <row r="634" spans="4:9" x14ac:dyDescent="0.25">
      <c r="D634" s="37">
        <v>26.5</v>
      </c>
      <c r="E634" s="37">
        <v>0.88</v>
      </c>
      <c r="F634" s="37">
        <v>0.88419999999999999</v>
      </c>
      <c r="G634" s="37">
        <v>26.5</v>
      </c>
      <c r="H634" s="37">
        <v>0.81699999999999995</v>
      </c>
      <c r="I634" s="37">
        <v>0.99439999999999995</v>
      </c>
    </row>
    <row r="635" spans="4:9" x14ac:dyDescent="0.25">
      <c r="D635" s="37">
        <v>26.5</v>
      </c>
      <c r="E635" s="37">
        <v>0.88100000000000001</v>
      </c>
      <c r="F635" s="37">
        <v>0.88519999999999999</v>
      </c>
      <c r="G635" s="37">
        <v>26.5</v>
      </c>
      <c r="H635" s="37">
        <v>0.81799999999999995</v>
      </c>
      <c r="I635" s="37">
        <v>0.99439999999999995</v>
      </c>
    </row>
    <row r="636" spans="4:9" x14ac:dyDescent="0.25">
      <c r="D636" s="37">
        <v>26.5</v>
      </c>
      <c r="E636" s="37">
        <v>0.88200000000000001</v>
      </c>
      <c r="F636" s="37">
        <v>0.88619999999999999</v>
      </c>
      <c r="G636" s="37">
        <v>26.5</v>
      </c>
      <c r="H636" s="37">
        <v>0.81899999999999995</v>
      </c>
      <c r="I636" s="37">
        <v>0.99439999999999995</v>
      </c>
    </row>
    <row r="637" spans="4:9" x14ac:dyDescent="0.25">
      <c r="D637" s="37">
        <v>26.5</v>
      </c>
      <c r="E637" s="37">
        <v>0.88300000000000001</v>
      </c>
      <c r="F637" s="37">
        <v>0.88719999999999999</v>
      </c>
      <c r="G637" s="37">
        <v>26.5</v>
      </c>
      <c r="H637" s="37">
        <v>0.82</v>
      </c>
      <c r="I637" s="37">
        <v>0.99439999999999995</v>
      </c>
    </row>
    <row r="638" spans="4:9" x14ac:dyDescent="0.25">
      <c r="D638" s="37">
        <v>26.5</v>
      </c>
      <c r="E638" s="37">
        <v>0.88400000000000001</v>
      </c>
      <c r="F638" s="37">
        <v>0.88819999999999999</v>
      </c>
      <c r="G638" s="37">
        <v>26.5</v>
      </c>
      <c r="H638" s="37">
        <v>0.82099999999999995</v>
      </c>
      <c r="I638" s="37">
        <v>0.99439999999999995</v>
      </c>
    </row>
    <row r="639" spans="4:9" x14ac:dyDescent="0.25">
      <c r="D639" s="37">
        <v>26.5</v>
      </c>
      <c r="E639" s="37">
        <v>0.88500000000000001</v>
      </c>
      <c r="F639" s="37">
        <v>0.88919999999999999</v>
      </c>
      <c r="G639" s="37">
        <v>26.5</v>
      </c>
      <c r="H639" s="37">
        <v>0.82199999999999995</v>
      </c>
      <c r="I639" s="37">
        <v>0.99450000000000005</v>
      </c>
    </row>
    <row r="640" spans="4:9" x14ac:dyDescent="0.25">
      <c r="D640" s="37">
        <v>26.5</v>
      </c>
      <c r="E640" s="37">
        <v>0.88600000000000001</v>
      </c>
      <c r="F640" s="37">
        <v>0.89019999999999999</v>
      </c>
      <c r="G640" s="37">
        <v>26.5</v>
      </c>
      <c r="H640" s="37">
        <v>0.82299999999999995</v>
      </c>
      <c r="I640" s="37">
        <v>0.99450000000000005</v>
      </c>
    </row>
    <row r="641" spans="4:9" x14ac:dyDescent="0.25">
      <c r="D641" s="37">
        <v>26.5</v>
      </c>
      <c r="E641" s="37">
        <v>0.88700000000000001</v>
      </c>
      <c r="F641" s="37">
        <v>0.89119999999999999</v>
      </c>
      <c r="G641" s="37">
        <v>26.5</v>
      </c>
      <c r="H641" s="37">
        <v>0.82399999999999995</v>
      </c>
      <c r="I641" s="37">
        <v>0.99450000000000005</v>
      </c>
    </row>
    <row r="642" spans="4:9" x14ac:dyDescent="0.25">
      <c r="D642" s="37">
        <v>26.5</v>
      </c>
      <c r="E642" s="37">
        <v>0.88800000000000001</v>
      </c>
      <c r="F642" s="37">
        <v>0.89219999999999999</v>
      </c>
      <c r="G642" s="37">
        <v>26.5</v>
      </c>
      <c r="H642" s="37">
        <v>0.82499999999999996</v>
      </c>
      <c r="I642" s="37">
        <v>0.99450000000000005</v>
      </c>
    </row>
    <row r="643" spans="4:9" x14ac:dyDescent="0.25">
      <c r="D643" s="37">
        <v>26.5</v>
      </c>
      <c r="E643" s="37">
        <v>0.88900000000000001</v>
      </c>
      <c r="F643" s="37">
        <v>0.89319999999999999</v>
      </c>
      <c r="G643" s="37">
        <v>26.5</v>
      </c>
      <c r="H643" s="37">
        <v>0.82599999999999996</v>
      </c>
      <c r="I643" s="37">
        <v>0.99450000000000005</v>
      </c>
    </row>
    <row r="644" spans="4:9" x14ac:dyDescent="0.25">
      <c r="D644" s="37">
        <v>26.5</v>
      </c>
      <c r="E644" s="37">
        <v>0.89</v>
      </c>
      <c r="F644" s="37">
        <v>0.89410000000000001</v>
      </c>
      <c r="G644" s="37">
        <v>26.5</v>
      </c>
      <c r="H644" s="37">
        <v>0.82699999999999996</v>
      </c>
      <c r="I644" s="37">
        <v>0.99450000000000005</v>
      </c>
    </row>
    <row r="645" spans="4:9" x14ac:dyDescent="0.25">
      <c r="D645" s="37">
        <v>26.5</v>
      </c>
      <c r="E645" s="37">
        <v>0.89100000000000001</v>
      </c>
      <c r="F645" s="37">
        <v>0.89510000000000001</v>
      </c>
      <c r="G645" s="37">
        <v>26.5</v>
      </c>
      <c r="H645" s="37">
        <v>0.82799999999999996</v>
      </c>
      <c r="I645" s="37">
        <v>0.99460000000000004</v>
      </c>
    </row>
    <row r="646" spans="4:9" x14ac:dyDescent="0.25">
      <c r="D646" s="37">
        <v>26.5</v>
      </c>
      <c r="E646" s="37">
        <v>0.89200000000000002</v>
      </c>
      <c r="F646" s="37">
        <v>0.89610000000000001</v>
      </c>
      <c r="G646" s="37">
        <v>26.5</v>
      </c>
      <c r="H646" s="37">
        <v>0.82899999999999996</v>
      </c>
      <c r="I646" s="37">
        <v>0.99460000000000004</v>
      </c>
    </row>
    <row r="647" spans="4:9" x14ac:dyDescent="0.25">
      <c r="D647" s="37">
        <v>26.5</v>
      </c>
      <c r="E647" s="37">
        <v>0.89300000000000002</v>
      </c>
      <c r="F647" s="37">
        <v>0.89710000000000001</v>
      </c>
      <c r="G647" s="37">
        <v>26.5</v>
      </c>
      <c r="H647" s="37">
        <v>0.83</v>
      </c>
      <c r="I647" s="37">
        <v>0.99460000000000004</v>
      </c>
    </row>
    <row r="648" spans="4:9" x14ac:dyDescent="0.25">
      <c r="D648" s="37">
        <v>26.5</v>
      </c>
      <c r="E648" s="37">
        <v>0.89400000000000002</v>
      </c>
      <c r="F648" s="37">
        <v>0.89810000000000001</v>
      </c>
      <c r="G648" s="37">
        <v>26.5</v>
      </c>
      <c r="H648" s="37">
        <v>0.83099999999999996</v>
      </c>
      <c r="I648" s="37">
        <v>0.99460000000000004</v>
      </c>
    </row>
    <row r="649" spans="4:9" x14ac:dyDescent="0.25">
      <c r="D649" s="37">
        <v>26.5</v>
      </c>
      <c r="E649" s="37">
        <v>0.89500000000000002</v>
      </c>
      <c r="F649" s="37">
        <v>0.89910000000000001</v>
      </c>
      <c r="G649" s="37">
        <v>26.5</v>
      </c>
      <c r="H649" s="37">
        <v>0.83199999999999996</v>
      </c>
      <c r="I649" s="37">
        <v>0.99460000000000004</v>
      </c>
    </row>
    <row r="650" spans="4:9" x14ac:dyDescent="0.25">
      <c r="D650" s="37">
        <v>26.5</v>
      </c>
      <c r="E650" s="37">
        <v>0.89600000000000002</v>
      </c>
      <c r="F650" s="37">
        <v>0.90010000000000001</v>
      </c>
      <c r="G650" s="37">
        <v>26.5</v>
      </c>
      <c r="H650" s="37">
        <v>0.83299999999999996</v>
      </c>
      <c r="I650" s="37">
        <v>0.99460000000000004</v>
      </c>
    </row>
    <row r="651" spans="4:9" x14ac:dyDescent="0.25">
      <c r="D651" s="37">
        <v>26.5</v>
      </c>
      <c r="E651" s="37">
        <v>0.89700000000000002</v>
      </c>
      <c r="F651" s="37">
        <v>0.90110000000000001</v>
      </c>
      <c r="G651" s="37">
        <v>26.5</v>
      </c>
      <c r="H651" s="37">
        <v>0.83399999999999996</v>
      </c>
      <c r="I651" s="37">
        <v>0.99460000000000004</v>
      </c>
    </row>
    <row r="652" spans="4:9" x14ac:dyDescent="0.25">
      <c r="D652" s="37">
        <v>26.5</v>
      </c>
      <c r="E652" s="37">
        <v>0.89800000000000002</v>
      </c>
      <c r="F652" s="37">
        <v>0.90210000000000001</v>
      </c>
      <c r="G652" s="37">
        <v>26.5</v>
      </c>
      <c r="H652" s="37">
        <v>0.83499999999999996</v>
      </c>
      <c r="I652" s="37">
        <v>0.99460000000000004</v>
      </c>
    </row>
    <row r="653" spans="4:9" x14ac:dyDescent="0.25">
      <c r="D653" s="37">
        <v>26.5</v>
      </c>
      <c r="E653" s="37">
        <v>0.89900000000000002</v>
      </c>
      <c r="F653" s="37">
        <v>0.90310000000000001</v>
      </c>
      <c r="G653" s="37">
        <v>26.5</v>
      </c>
      <c r="H653" s="37">
        <v>0.83599999999999997</v>
      </c>
      <c r="I653" s="37">
        <v>0.99460000000000004</v>
      </c>
    </row>
    <row r="654" spans="4:9" x14ac:dyDescent="0.25">
      <c r="D654" s="37">
        <v>26.5</v>
      </c>
      <c r="E654" s="37">
        <v>0.9</v>
      </c>
      <c r="F654" s="37">
        <v>0.90410000000000001</v>
      </c>
      <c r="G654" s="37">
        <v>26.5</v>
      </c>
      <c r="H654" s="37">
        <v>0.83699999999999997</v>
      </c>
      <c r="I654" s="37">
        <v>0.99460000000000004</v>
      </c>
    </row>
    <row r="655" spans="4:9" x14ac:dyDescent="0.25">
      <c r="D655" s="37">
        <v>26.5</v>
      </c>
      <c r="E655" s="37">
        <v>0.90100000000000002</v>
      </c>
      <c r="F655" s="37">
        <v>0.90510000000000002</v>
      </c>
      <c r="G655" s="37">
        <v>26.5</v>
      </c>
      <c r="H655" s="37">
        <v>0.83799999999999997</v>
      </c>
      <c r="I655" s="37">
        <v>0.99470000000000003</v>
      </c>
    </row>
    <row r="656" spans="4:9" x14ac:dyDescent="0.25">
      <c r="D656" s="37">
        <v>26.5</v>
      </c>
      <c r="E656" s="37">
        <v>0.90200000000000002</v>
      </c>
      <c r="F656" s="37">
        <v>0.90610000000000002</v>
      </c>
      <c r="G656" s="37">
        <v>26.5</v>
      </c>
      <c r="H656" s="37">
        <v>0.83899999999999997</v>
      </c>
      <c r="I656" s="37">
        <v>0.99470000000000003</v>
      </c>
    </row>
    <row r="657" spans="4:9" x14ac:dyDescent="0.25">
      <c r="D657" s="37">
        <v>26.5</v>
      </c>
      <c r="E657" s="37">
        <v>0.90300000000000002</v>
      </c>
      <c r="F657" s="37">
        <v>0.90710000000000002</v>
      </c>
      <c r="G657" s="37">
        <v>26.5</v>
      </c>
      <c r="H657" s="37">
        <v>0.84</v>
      </c>
      <c r="I657" s="37">
        <v>0.99470000000000003</v>
      </c>
    </row>
    <row r="658" spans="4:9" x14ac:dyDescent="0.25">
      <c r="D658" s="37">
        <v>26.5</v>
      </c>
      <c r="E658" s="37">
        <v>0.90400000000000003</v>
      </c>
      <c r="F658" s="37">
        <v>0.90810000000000002</v>
      </c>
      <c r="G658" s="37">
        <v>26.5</v>
      </c>
      <c r="H658" s="37">
        <v>0.84099999999999997</v>
      </c>
      <c r="I658" s="37">
        <v>0.99470000000000003</v>
      </c>
    </row>
    <row r="659" spans="4:9" x14ac:dyDescent="0.25">
      <c r="D659" s="37">
        <v>26.5</v>
      </c>
      <c r="E659" s="37">
        <v>0.90500000000000003</v>
      </c>
      <c r="F659" s="37">
        <v>0.90910000000000002</v>
      </c>
      <c r="G659" s="37">
        <v>26.5</v>
      </c>
      <c r="H659" s="37">
        <v>0.84199999999999997</v>
      </c>
      <c r="I659" s="37">
        <v>0.99470000000000003</v>
      </c>
    </row>
    <row r="660" spans="4:9" x14ac:dyDescent="0.25">
      <c r="D660" s="37">
        <v>26.5</v>
      </c>
      <c r="E660" s="37">
        <v>0.90600000000000003</v>
      </c>
      <c r="F660" s="37">
        <v>0.91010000000000002</v>
      </c>
      <c r="G660" s="37">
        <v>26.5</v>
      </c>
      <c r="H660" s="37">
        <v>0.84299999999999997</v>
      </c>
      <c r="I660" s="37">
        <v>0.99470000000000003</v>
      </c>
    </row>
    <row r="661" spans="4:9" x14ac:dyDescent="0.25">
      <c r="D661" s="37">
        <v>26.5</v>
      </c>
      <c r="E661" s="37">
        <v>0.90700000000000003</v>
      </c>
      <c r="F661" s="37">
        <v>0.91110000000000002</v>
      </c>
      <c r="G661" s="37">
        <v>26.5</v>
      </c>
      <c r="H661" s="37">
        <v>0.84399999999999997</v>
      </c>
      <c r="I661" s="37">
        <v>0.99470000000000003</v>
      </c>
    </row>
    <row r="662" spans="4:9" x14ac:dyDescent="0.25">
      <c r="D662" s="37">
        <v>26.5</v>
      </c>
      <c r="E662" s="37">
        <v>0.90800000000000003</v>
      </c>
      <c r="F662" s="37">
        <v>0.91210000000000002</v>
      </c>
      <c r="G662" s="37">
        <v>26.5</v>
      </c>
      <c r="H662" s="37">
        <v>0.84499999999999997</v>
      </c>
      <c r="I662" s="37">
        <v>0.99470000000000003</v>
      </c>
    </row>
    <row r="663" spans="4:9" x14ac:dyDescent="0.25">
      <c r="D663" s="37">
        <v>26.5</v>
      </c>
      <c r="E663" s="37">
        <v>0.90900000000000003</v>
      </c>
      <c r="F663" s="37">
        <v>0.91310000000000002</v>
      </c>
      <c r="G663" s="37">
        <v>26.5</v>
      </c>
      <c r="H663" s="37">
        <v>0.84599999999999997</v>
      </c>
      <c r="I663" s="37">
        <v>0.99480000000000002</v>
      </c>
    </row>
    <row r="664" spans="4:9" x14ac:dyDescent="0.25">
      <c r="D664" s="37">
        <v>26.5</v>
      </c>
      <c r="E664" s="37">
        <v>0.91</v>
      </c>
      <c r="F664" s="37">
        <v>0.91410000000000002</v>
      </c>
      <c r="G664" s="37">
        <v>26.5</v>
      </c>
      <c r="H664" s="37">
        <v>0.84699999999999998</v>
      </c>
      <c r="I664" s="37">
        <v>0.99480000000000002</v>
      </c>
    </row>
    <row r="665" spans="4:9" x14ac:dyDescent="0.25">
      <c r="D665" s="37">
        <v>26.5</v>
      </c>
      <c r="E665" s="37">
        <v>0.91100000000000003</v>
      </c>
      <c r="F665" s="37">
        <v>0.91510000000000002</v>
      </c>
      <c r="G665" s="37">
        <v>26.5</v>
      </c>
      <c r="H665" s="37">
        <v>0.84799999999999998</v>
      </c>
      <c r="I665" s="37">
        <v>0.99480000000000002</v>
      </c>
    </row>
    <row r="666" spans="4:9" x14ac:dyDescent="0.25">
      <c r="D666" s="37">
        <v>26.5</v>
      </c>
      <c r="E666" s="37">
        <v>0.91200000000000003</v>
      </c>
      <c r="F666" s="37">
        <v>0.91610000000000003</v>
      </c>
      <c r="G666" s="37">
        <v>26.5</v>
      </c>
      <c r="H666" s="37">
        <v>0.84899999999999998</v>
      </c>
      <c r="I666" s="37">
        <v>0.99480000000000002</v>
      </c>
    </row>
    <row r="667" spans="4:9" x14ac:dyDescent="0.25">
      <c r="D667" s="37">
        <v>26.5</v>
      </c>
      <c r="E667" s="37">
        <v>0.91300000000000003</v>
      </c>
      <c r="F667" s="37">
        <v>0.91710000000000003</v>
      </c>
      <c r="G667" s="37">
        <v>26.5</v>
      </c>
      <c r="H667" s="37">
        <v>0.85</v>
      </c>
      <c r="I667" s="37">
        <v>0.99480000000000002</v>
      </c>
    </row>
    <row r="668" spans="4:9" x14ac:dyDescent="0.25">
      <c r="D668" s="37">
        <v>26.5</v>
      </c>
      <c r="E668" s="37">
        <v>0.91400000000000003</v>
      </c>
      <c r="F668" s="37">
        <v>0.91810000000000003</v>
      </c>
      <c r="G668" s="37">
        <v>26.5</v>
      </c>
      <c r="H668" s="37">
        <v>0.85099999999999998</v>
      </c>
      <c r="I668" s="37">
        <v>0.99480000000000002</v>
      </c>
    </row>
    <row r="669" spans="4:9" x14ac:dyDescent="0.25">
      <c r="D669" s="37">
        <v>26.5</v>
      </c>
      <c r="E669" s="37">
        <v>0.91500000000000004</v>
      </c>
      <c r="F669" s="37">
        <v>0.91910000000000003</v>
      </c>
      <c r="G669" s="37">
        <v>26.5</v>
      </c>
      <c r="H669" s="37">
        <v>0.85199999999999998</v>
      </c>
      <c r="I669" s="37">
        <v>0.99480000000000002</v>
      </c>
    </row>
    <row r="670" spans="4:9" x14ac:dyDescent="0.25">
      <c r="D670" s="37">
        <v>26.5</v>
      </c>
      <c r="E670" s="37">
        <v>0.91600000000000004</v>
      </c>
      <c r="F670" s="37">
        <v>0.92010000000000003</v>
      </c>
      <c r="G670" s="37">
        <v>26.5</v>
      </c>
      <c r="H670" s="37">
        <v>0.85299999999999998</v>
      </c>
      <c r="I670" s="37">
        <v>0.99480000000000002</v>
      </c>
    </row>
    <row r="671" spans="4:9" x14ac:dyDescent="0.25">
      <c r="D671" s="37">
        <v>26.5</v>
      </c>
      <c r="E671" s="37">
        <v>0.91700000000000004</v>
      </c>
      <c r="F671" s="37">
        <v>0.92110000000000003</v>
      </c>
      <c r="G671" s="37">
        <v>26.5</v>
      </c>
      <c r="H671" s="37">
        <v>0.85399999999999998</v>
      </c>
      <c r="I671" s="37">
        <v>0.99490000000000001</v>
      </c>
    </row>
    <row r="672" spans="4:9" x14ac:dyDescent="0.25">
      <c r="D672" s="37">
        <v>26.5</v>
      </c>
      <c r="E672" s="37">
        <v>0.91800000000000004</v>
      </c>
      <c r="F672" s="37">
        <v>0.92210000000000003</v>
      </c>
      <c r="G672" s="37">
        <v>26.5</v>
      </c>
      <c r="H672" s="37">
        <v>0.85499999999999998</v>
      </c>
      <c r="I672" s="37">
        <v>0.99490000000000001</v>
      </c>
    </row>
    <row r="673" spans="4:9" x14ac:dyDescent="0.25">
      <c r="D673" s="37">
        <v>26.5</v>
      </c>
      <c r="E673" s="37">
        <v>0.91900000000000004</v>
      </c>
      <c r="F673" s="37">
        <v>0.92310000000000003</v>
      </c>
      <c r="G673" s="37">
        <v>26.5</v>
      </c>
      <c r="H673" s="37">
        <v>0.85599999999999998</v>
      </c>
      <c r="I673" s="37">
        <v>0.99490000000000001</v>
      </c>
    </row>
    <row r="674" spans="4:9" x14ac:dyDescent="0.25">
      <c r="D674" s="37">
        <v>26.5</v>
      </c>
      <c r="E674" s="37">
        <v>0.92</v>
      </c>
      <c r="F674" s="37">
        <v>0.92410000000000003</v>
      </c>
      <c r="G674" s="37">
        <v>26.5</v>
      </c>
      <c r="H674" s="37">
        <v>0.85699999999999998</v>
      </c>
      <c r="I674" s="37">
        <v>0.99490000000000001</v>
      </c>
    </row>
    <row r="675" spans="4:9" x14ac:dyDescent="0.25">
      <c r="D675" s="37">
        <v>26.5</v>
      </c>
      <c r="E675" s="37">
        <v>0.92100000000000004</v>
      </c>
      <c r="F675" s="37">
        <v>0.92510000000000003</v>
      </c>
      <c r="G675" s="37">
        <v>26.5</v>
      </c>
      <c r="H675" s="37">
        <v>0.85799999999999998</v>
      </c>
      <c r="I675" s="37">
        <v>0.99490000000000001</v>
      </c>
    </row>
    <row r="676" spans="4:9" x14ac:dyDescent="0.25">
      <c r="D676" s="37">
        <v>26.5</v>
      </c>
      <c r="E676" s="37">
        <v>0.92200000000000004</v>
      </c>
      <c r="F676" s="37">
        <v>0.92610000000000003</v>
      </c>
      <c r="G676" s="37">
        <v>26.5</v>
      </c>
      <c r="H676" s="37">
        <v>0.85899999999999999</v>
      </c>
      <c r="I676" s="37">
        <v>0.99490000000000001</v>
      </c>
    </row>
    <row r="677" spans="4:9" x14ac:dyDescent="0.25">
      <c r="D677" s="37">
        <v>26.5</v>
      </c>
      <c r="E677" s="37">
        <v>0.92300000000000004</v>
      </c>
      <c r="F677" s="37">
        <v>0.92710000000000004</v>
      </c>
      <c r="G677" s="37">
        <v>26.5</v>
      </c>
      <c r="H677" s="37">
        <v>0.86</v>
      </c>
      <c r="I677" s="37">
        <v>0.99490000000000001</v>
      </c>
    </row>
    <row r="678" spans="4:9" x14ac:dyDescent="0.25">
      <c r="D678" s="37">
        <v>26.5</v>
      </c>
      <c r="E678" s="37">
        <v>0.92400000000000004</v>
      </c>
      <c r="F678" s="37">
        <v>0.92810000000000004</v>
      </c>
      <c r="G678" s="37">
        <v>26.5</v>
      </c>
      <c r="H678" s="37">
        <v>0.86099999999999999</v>
      </c>
      <c r="I678" s="37">
        <v>0.99490000000000001</v>
      </c>
    </row>
    <row r="679" spans="4:9" x14ac:dyDescent="0.25">
      <c r="D679" s="37">
        <v>26.5</v>
      </c>
      <c r="E679" s="37">
        <v>0.92500000000000004</v>
      </c>
      <c r="F679" s="37">
        <v>0.92910000000000004</v>
      </c>
      <c r="G679" s="37">
        <v>26.5</v>
      </c>
      <c r="H679" s="37">
        <v>0.86199999999999999</v>
      </c>
      <c r="I679" s="37">
        <v>0.99490000000000001</v>
      </c>
    </row>
    <row r="680" spans="4:9" x14ac:dyDescent="0.25">
      <c r="D680" s="37">
        <v>26.5</v>
      </c>
      <c r="E680" s="37">
        <v>0.92600000000000005</v>
      </c>
      <c r="F680" s="37">
        <v>0.93010000000000004</v>
      </c>
      <c r="G680" s="37">
        <v>26.5</v>
      </c>
      <c r="H680" s="37">
        <v>0.86299999999999999</v>
      </c>
      <c r="I680" s="37">
        <v>0.99490000000000001</v>
      </c>
    </row>
    <row r="681" spans="4:9" x14ac:dyDescent="0.25">
      <c r="D681" s="37">
        <v>26.5</v>
      </c>
      <c r="E681" s="37">
        <v>0.92700000000000005</v>
      </c>
      <c r="F681" s="37">
        <v>0.93110000000000004</v>
      </c>
      <c r="G681" s="37">
        <v>26.5</v>
      </c>
      <c r="H681" s="37">
        <v>0.86399999999999999</v>
      </c>
      <c r="I681" s="37">
        <v>0.995</v>
      </c>
    </row>
    <row r="682" spans="4:9" x14ac:dyDescent="0.25">
      <c r="D682" s="37">
        <v>26.5</v>
      </c>
      <c r="E682" s="37">
        <v>0.92800000000000005</v>
      </c>
      <c r="F682" s="37">
        <v>0.93210000000000004</v>
      </c>
      <c r="G682" s="37">
        <v>26.5</v>
      </c>
      <c r="H682" s="37">
        <v>0.86499999999999999</v>
      </c>
      <c r="I682" s="37">
        <v>0.995</v>
      </c>
    </row>
    <row r="683" spans="4:9" x14ac:dyDescent="0.25">
      <c r="D683" s="37">
        <v>26.5</v>
      </c>
      <c r="E683" s="37">
        <v>0.92900000000000005</v>
      </c>
      <c r="F683" s="37">
        <v>0.93310000000000004</v>
      </c>
      <c r="G683" s="37">
        <v>26.5</v>
      </c>
      <c r="H683" s="37">
        <v>0.86599999999999999</v>
      </c>
      <c r="I683" s="37">
        <v>0.995</v>
      </c>
    </row>
    <row r="684" spans="4:9" x14ac:dyDescent="0.25">
      <c r="D684" s="37">
        <v>27</v>
      </c>
      <c r="E684" s="37">
        <v>0.76</v>
      </c>
      <c r="F684" s="37">
        <v>0.76529999999999998</v>
      </c>
      <c r="G684" s="37">
        <v>26.5</v>
      </c>
      <c r="H684" s="37">
        <v>0.86699999999999999</v>
      </c>
      <c r="I684" s="37">
        <v>0.995</v>
      </c>
    </row>
    <row r="685" spans="4:9" x14ac:dyDescent="0.25">
      <c r="D685" s="37">
        <v>27</v>
      </c>
      <c r="E685" s="37">
        <v>0.76100000000000001</v>
      </c>
      <c r="F685" s="37">
        <v>0.76629999999999998</v>
      </c>
      <c r="G685" s="37">
        <v>26.5</v>
      </c>
      <c r="H685" s="37">
        <v>0.86799999999999999</v>
      </c>
      <c r="I685" s="37">
        <v>0.995</v>
      </c>
    </row>
    <row r="686" spans="4:9" x14ac:dyDescent="0.25">
      <c r="D686" s="37">
        <v>27</v>
      </c>
      <c r="E686" s="37">
        <v>0.76200000000000001</v>
      </c>
      <c r="F686" s="37">
        <v>0.76729999999999998</v>
      </c>
      <c r="G686" s="37">
        <v>26.5</v>
      </c>
      <c r="H686" s="37">
        <v>0.86899999999999999</v>
      </c>
      <c r="I686" s="37">
        <v>0.995</v>
      </c>
    </row>
    <row r="687" spans="4:9" x14ac:dyDescent="0.25">
      <c r="D687" s="37">
        <v>27</v>
      </c>
      <c r="E687" s="37">
        <v>0.76300000000000001</v>
      </c>
      <c r="F687" s="37">
        <v>0.76829999999999998</v>
      </c>
      <c r="G687" s="37">
        <v>26.5</v>
      </c>
      <c r="H687" s="37">
        <v>0.87</v>
      </c>
      <c r="I687" s="37">
        <v>0.995</v>
      </c>
    </row>
    <row r="688" spans="4:9" x14ac:dyDescent="0.25">
      <c r="D688" s="37">
        <v>27</v>
      </c>
      <c r="E688" s="37">
        <v>0.76400000000000001</v>
      </c>
      <c r="F688" s="37">
        <v>0.76919999999999999</v>
      </c>
      <c r="G688" s="37">
        <v>26.5</v>
      </c>
      <c r="H688" s="37">
        <v>0.871</v>
      </c>
      <c r="I688" s="37">
        <v>0.995</v>
      </c>
    </row>
    <row r="689" spans="4:9" x14ac:dyDescent="0.25">
      <c r="D689" s="37">
        <v>27</v>
      </c>
      <c r="E689" s="37">
        <v>0.76500000000000001</v>
      </c>
      <c r="F689" s="37">
        <v>0.7702</v>
      </c>
      <c r="G689" s="37">
        <v>26.5</v>
      </c>
      <c r="H689" s="37">
        <v>0.872</v>
      </c>
      <c r="I689" s="37">
        <v>0.995</v>
      </c>
    </row>
    <row r="690" spans="4:9" x14ac:dyDescent="0.25">
      <c r="D690" s="37">
        <v>27</v>
      </c>
      <c r="E690" s="37">
        <v>0.76600000000000001</v>
      </c>
      <c r="F690" s="37">
        <v>0.7712</v>
      </c>
      <c r="G690" s="37">
        <v>26.5</v>
      </c>
      <c r="H690" s="37">
        <v>0.873</v>
      </c>
      <c r="I690" s="37">
        <v>0.995</v>
      </c>
    </row>
    <row r="691" spans="4:9" x14ac:dyDescent="0.25">
      <c r="D691" s="37">
        <v>27</v>
      </c>
      <c r="E691" s="37">
        <v>0.76700000000000002</v>
      </c>
      <c r="F691" s="37">
        <v>0.7722</v>
      </c>
      <c r="G691" s="37">
        <v>26.5</v>
      </c>
      <c r="H691" s="37">
        <v>0.874</v>
      </c>
      <c r="I691" s="37">
        <v>0.995</v>
      </c>
    </row>
    <row r="692" spans="4:9" x14ac:dyDescent="0.25">
      <c r="D692" s="37">
        <v>27</v>
      </c>
      <c r="E692" s="37">
        <v>0.76800000000000002</v>
      </c>
      <c r="F692" s="37">
        <v>0.7732</v>
      </c>
      <c r="G692" s="37">
        <v>26.5</v>
      </c>
      <c r="H692" s="37">
        <v>0.875</v>
      </c>
      <c r="I692" s="37">
        <v>0.995</v>
      </c>
    </row>
    <row r="693" spans="4:9" x14ac:dyDescent="0.25">
      <c r="D693" s="37">
        <v>27</v>
      </c>
      <c r="E693" s="37">
        <v>0.76900000000000002</v>
      </c>
      <c r="F693" s="37">
        <v>0.7742</v>
      </c>
      <c r="G693" s="37">
        <v>26.5</v>
      </c>
      <c r="H693" s="37">
        <v>0.876</v>
      </c>
      <c r="I693" s="37">
        <v>0.99509999999999998</v>
      </c>
    </row>
    <row r="694" spans="4:9" x14ac:dyDescent="0.25">
      <c r="D694" s="37">
        <v>27</v>
      </c>
      <c r="E694" s="37">
        <v>0.77</v>
      </c>
      <c r="F694" s="37">
        <v>0.7752</v>
      </c>
      <c r="G694" s="37">
        <v>26.5</v>
      </c>
      <c r="H694" s="37">
        <v>0.877</v>
      </c>
      <c r="I694" s="37">
        <v>0.99509999999999998</v>
      </c>
    </row>
    <row r="695" spans="4:9" x14ac:dyDescent="0.25">
      <c r="D695" s="37">
        <v>27</v>
      </c>
      <c r="E695" s="37">
        <v>0.77100000000000002</v>
      </c>
      <c r="F695" s="37">
        <v>0.7762</v>
      </c>
      <c r="G695" s="37">
        <v>26.5</v>
      </c>
      <c r="H695" s="37">
        <v>0.878</v>
      </c>
      <c r="I695" s="37">
        <v>0.99509999999999998</v>
      </c>
    </row>
    <row r="696" spans="4:9" x14ac:dyDescent="0.25">
      <c r="D696" s="37">
        <v>27</v>
      </c>
      <c r="E696" s="37">
        <v>0.77200000000000002</v>
      </c>
      <c r="F696" s="37">
        <v>0.7772</v>
      </c>
      <c r="G696" s="37">
        <v>26.5</v>
      </c>
      <c r="H696" s="37">
        <v>0.879</v>
      </c>
      <c r="I696" s="37">
        <v>0.99509999999999998</v>
      </c>
    </row>
    <row r="697" spans="4:9" x14ac:dyDescent="0.25">
      <c r="D697" s="37">
        <v>27</v>
      </c>
      <c r="E697" s="37">
        <v>0.77300000000000002</v>
      </c>
      <c r="F697" s="37">
        <v>0.7782</v>
      </c>
      <c r="G697" s="37">
        <v>26.5</v>
      </c>
      <c r="H697" s="37">
        <v>0.88</v>
      </c>
      <c r="I697" s="37">
        <v>0.99509999999999998</v>
      </c>
    </row>
    <row r="698" spans="4:9" x14ac:dyDescent="0.25">
      <c r="D698" s="37">
        <v>27</v>
      </c>
      <c r="E698" s="37">
        <v>0.77400000000000002</v>
      </c>
      <c r="F698" s="37">
        <v>0.77910000000000001</v>
      </c>
      <c r="G698" s="37">
        <v>26.5</v>
      </c>
      <c r="H698" s="37">
        <v>0.88100000000000001</v>
      </c>
      <c r="I698" s="37">
        <v>0.99509999999999998</v>
      </c>
    </row>
    <row r="699" spans="4:9" x14ac:dyDescent="0.25">
      <c r="D699" s="37">
        <v>27</v>
      </c>
      <c r="E699" s="37">
        <v>0.77500000000000002</v>
      </c>
      <c r="F699" s="37">
        <v>0.78010000000000002</v>
      </c>
      <c r="G699" s="37">
        <v>26.5</v>
      </c>
      <c r="H699" s="37">
        <v>0.88200000000000001</v>
      </c>
      <c r="I699" s="37">
        <v>0.99509999999999998</v>
      </c>
    </row>
    <row r="700" spans="4:9" x14ac:dyDescent="0.25">
      <c r="D700" s="37">
        <v>27</v>
      </c>
      <c r="E700" s="37">
        <v>0.77600000000000002</v>
      </c>
      <c r="F700" s="37">
        <v>0.78110000000000002</v>
      </c>
      <c r="G700" s="37">
        <v>26.5</v>
      </c>
      <c r="H700" s="37">
        <v>0.88300000000000001</v>
      </c>
      <c r="I700" s="37">
        <v>0.99509999999999998</v>
      </c>
    </row>
    <row r="701" spans="4:9" x14ac:dyDescent="0.25">
      <c r="D701" s="37">
        <v>27</v>
      </c>
      <c r="E701" s="37">
        <v>0.77700000000000002</v>
      </c>
      <c r="F701" s="37">
        <v>0.78210000000000002</v>
      </c>
      <c r="G701" s="37">
        <v>26.5</v>
      </c>
      <c r="H701" s="37">
        <v>0.88400000000000001</v>
      </c>
      <c r="I701" s="37">
        <v>0.99509999999999998</v>
      </c>
    </row>
    <row r="702" spans="4:9" x14ac:dyDescent="0.25">
      <c r="D702" s="37">
        <v>27</v>
      </c>
      <c r="E702" s="37">
        <v>0.77800000000000002</v>
      </c>
      <c r="F702" s="37">
        <v>0.78310000000000002</v>
      </c>
      <c r="G702" s="37">
        <v>26.5</v>
      </c>
      <c r="H702" s="37">
        <v>0.88500000000000001</v>
      </c>
      <c r="I702" s="37">
        <v>0.99509999999999998</v>
      </c>
    </row>
    <row r="703" spans="4:9" x14ac:dyDescent="0.25">
      <c r="D703" s="37">
        <v>27</v>
      </c>
      <c r="E703" s="37">
        <v>0.77900000000000003</v>
      </c>
      <c r="F703" s="37">
        <v>0.78410000000000002</v>
      </c>
      <c r="G703" s="37">
        <v>26.5</v>
      </c>
      <c r="H703" s="37">
        <v>0.88600000000000001</v>
      </c>
      <c r="I703" s="37">
        <v>0.99509999999999998</v>
      </c>
    </row>
    <row r="704" spans="4:9" x14ac:dyDescent="0.25">
      <c r="D704" s="37">
        <v>27</v>
      </c>
      <c r="E704" s="37">
        <v>0.78</v>
      </c>
      <c r="F704" s="37">
        <v>0.78510000000000002</v>
      </c>
      <c r="G704" s="37">
        <v>26.5</v>
      </c>
      <c r="H704" s="37">
        <v>0.88700000000000001</v>
      </c>
      <c r="I704" s="37">
        <v>0.99509999999999998</v>
      </c>
    </row>
    <row r="705" spans="4:9" x14ac:dyDescent="0.25">
      <c r="D705" s="37">
        <v>27</v>
      </c>
      <c r="E705" s="37">
        <v>0.78100000000000003</v>
      </c>
      <c r="F705" s="37">
        <v>0.78610000000000002</v>
      </c>
      <c r="G705" s="37">
        <v>26.5</v>
      </c>
      <c r="H705" s="37">
        <v>0.88800000000000001</v>
      </c>
      <c r="I705" s="37">
        <v>0.99519999999999997</v>
      </c>
    </row>
    <row r="706" spans="4:9" x14ac:dyDescent="0.25">
      <c r="D706" s="37">
        <v>27</v>
      </c>
      <c r="E706" s="37">
        <v>0.78200000000000003</v>
      </c>
      <c r="F706" s="37">
        <v>0.78710000000000002</v>
      </c>
      <c r="G706" s="37">
        <v>26.5</v>
      </c>
      <c r="H706" s="37">
        <v>0.88900000000000001</v>
      </c>
      <c r="I706" s="37">
        <v>0.99519999999999997</v>
      </c>
    </row>
    <row r="707" spans="4:9" x14ac:dyDescent="0.25">
      <c r="D707" s="37">
        <v>27</v>
      </c>
      <c r="E707" s="37">
        <v>0.78300000000000003</v>
      </c>
      <c r="F707" s="37">
        <v>0.78800000000000003</v>
      </c>
      <c r="G707" s="37">
        <v>26.5</v>
      </c>
      <c r="H707" s="37">
        <v>0.89</v>
      </c>
      <c r="I707" s="37">
        <v>0.99519999999999997</v>
      </c>
    </row>
    <row r="708" spans="4:9" x14ac:dyDescent="0.25">
      <c r="D708" s="37">
        <v>27</v>
      </c>
      <c r="E708" s="37">
        <v>0.78400000000000003</v>
      </c>
      <c r="F708" s="37">
        <v>0.78900000000000003</v>
      </c>
      <c r="G708" s="37">
        <v>26.5</v>
      </c>
      <c r="H708" s="37">
        <v>0.89100000000000001</v>
      </c>
      <c r="I708" s="37">
        <v>0.99519999999999997</v>
      </c>
    </row>
    <row r="709" spans="4:9" x14ac:dyDescent="0.25">
      <c r="D709" s="37">
        <v>27</v>
      </c>
      <c r="E709" s="37">
        <v>0.78500000000000003</v>
      </c>
      <c r="F709" s="37">
        <v>0.79</v>
      </c>
      <c r="G709" s="37">
        <v>26.5</v>
      </c>
      <c r="H709" s="37">
        <v>0.89200000000000002</v>
      </c>
      <c r="I709" s="37">
        <v>0.99519999999999997</v>
      </c>
    </row>
    <row r="710" spans="4:9" x14ac:dyDescent="0.25">
      <c r="D710" s="37">
        <v>27</v>
      </c>
      <c r="E710" s="37">
        <v>0.78600000000000003</v>
      </c>
      <c r="F710" s="37">
        <v>0.79100000000000004</v>
      </c>
      <c r="G710" s="37">
        <v>26.5</v>
      </c>
      <c r="H710" s="37">
        <v>0.89300000000000002</v>
      </c>
      <c r="I710" s="37">
        <v>0.99519999999999997</v>
      </c>
    </row>
    <row r="711" spans="4:9" x14ac:dyDescent="0.25">
      <c r="D711" s="37">
        <v>27</v>
      </c>
      <c r="E711" s="37">
        <v>0.78700000000000003</v>
      </c>
      <c r="F711" s="37">
        <v>0.79200000000000004</v>
      </c>
      <c r="G711" s="37">
        <v>26.5</v>
      </c>
      <c r="H711" s="37">
        <v>0.89400000000000002</v>
      </c>
      <c r="I711" s="37">
        <v>0.99519999999999997</v>
      </c>
    </row>
    <row r="712" spans="4:9" x14ac:dyDescent="0.25">
      <c r="D712" s="37">
        <v>27</v>
      </c>
      <c r="E712" s="37">
        <v>0.78800000000000003</v>
      </c>
      <c r="F712" s="37">
        <v>0.79300000000000004</v>
      </c>
      <c r="G712" s="37">
        <v>26.5</v>
      </c>
      <c r="H712" s="37">
        <v>0.89500000000000002</v>
      </c>
      <c r="I712" s="37">
        <v>0.99519999999999997</v>
      </c>
    </row>
    <row r="713" spans="4:9" x14ac:dyDescent="0.25">
      <c r="D713" s="37">
        <v>27</v>
      </c>
      <c r="E713" s="37">
        <v>0.78900000000000003</v>
      </c>
      <c r="F713" s="37">
        <v>0.79400000000000004</v>
      </c>
      <c r="G713" s="37">
        <v>26.5</v>
      </c>
      <c r="H713" s="37">
        <v>0.89600000000000002</v>
      </c>
      <c r="I713" s="37">
        <v>0.99519999999999997</v>
      </c>
    </row>
    <row r="714" spans="4:9" x14ac:dyDescent="0.25">
      <c r="D714" s="37">
        <v>27</v>
      </c>
      <c r="E714" s="37">
        <v>0.79</v>
      </c>
      <c r="F714" s="37">
        <v>0.79500000000000004</v>
      </c>
      <c r="G714" s="37">
        <v>26.5</v>
      </c>
      <c r="H714" s="37">
        <v>0.89700000000000002</v>
      </c>
      <c r="I714" s="37">
        <v>0.99519999999999997</v>
      </c>
    </row>
    <row r="715" spans="4:9" x14ac:dyDescent="0.25">
      <c r="D715" s="37">
        <v>27</v>
      </c>
      <c r="E715" s="37">
        <v>0.79100000000000004</v>
      </c>
      <c r="F715" s="37">
        <v>0.79600000000000004</v>
      </c>
      <c r="G715" s="37">
        <v>26.5</v>
      </c>
      <c r="H715" s="37">
        <v>0.89800000000000002</v>
      </c>
      <c r="I715" s="37">
        <v>0.99519999999999997</v>
      </c>
    </row>
    <row r="716" spans="4:9" x14ac:dyDescent="0.25">
      <c r="D716" s="37">
        <v>27</v>
      </c>
      <c r="E716" s="37">
        <v>0.79200000000000004</v>
      </c>
      <c r="F716" s="37">
        <v>0.79700000000000004</v>
      </c>
      <c r="G716" s="37">
        <v>26.5</v>
      </c>
      <c r="H716" s="37">
        <v>0.89900000000000002</v>
      </c>
      <c r="I716" s="37">
        <v>0.99519999999999997</v>
      </c>
    </row>
    <row r="717" spans="4:9" x14ac:dyDescent="0.25">
      <c r="D717" s="37">
        <v>27</v>
      </c>
      <c r="E717" s="37">
        <v>0.79300000000000004</v>
      </c>
      <c r="F717" s="37">
        <v>0.79800000000000004</v>
      </c>
      <c r="G717" s="37">
        <v>26.5</v>
      </c>
      <c r="H717" s="37">
        <v>0.9</v>
      </c>
      <c r="I717" s="37">
        <v>0.99519999999999997</v>
      </c>
    </row>
    <row r="718" spans="4:9" x14ac:dyDescent="0.25">
      <c r="D718" s="37">
        <v>27</v>
      </c>
      <c r="E718" s="37">
        <v>0.79400000000000004</v>
      </c>
      <c r="F718" s="37">
        <v>0.79890000000000005</v>
      </c>
      <c r="G718" s="37">
        <v>26.5</v>
      </c>
      <c r="H718" s="37">
        <v>0.90100000000000002</v>
      </c>
      <c r="I718" s="37">
        <v>0.99519999999999997</v>
      </c>
    </row>
    <row r="719" spans="4:9" x14ac:dyDescent="0.25">
      <c r="D719" s="37">
        <v>27</v>
      </c>
      <c r="E719" s="37">
        <v>0.79500000000000004</v>
      </c>
      <c r="F719" s="37">
        <v>0.79990000000000006</v>
      </c>
      <c r="G719" s="37">
        <v>26.5</v>
      </c>
      <c r="H719" s="37">
        <v>0.90200000000000002</v>
      </c>
      <c r="I719" s="37">
        <v>0.99529999999999996</v>
      </c>
    </row>
    <row r="720" spans="4:9" x14ac:dyDescent="0.25">
      <c r="D720" s="37">
        <v>27</v>
      </c>
      <c r="E720" s="37">
        <v>0.79600000000000004</v>
      </c>
      <c r="F720" s="37">
        <v>0.80089999999999995</v>
      </c>
      <c r="G720" s="37">
        <v>26.5</v>
      </c>
      <c r="H720" s="37">
        <v>0.90300000000000002</v>
      </c>
      <c r="I720" s="37">
        <v>0.99529999999999996</v>
      </c>
    </row>
    <row r="721" spans="4:9" x14ac:dyDescent="0.25">
      <c r="D721" s="37">
        <v>27</v>
      </c>
      <c r="E721" s="37">
        <v>0.79700000000000004</v>
      </c>
      <c r="F721" s="37">
        <v>0.80189999999999995</v>
      </c>
      <c r="G721" s="37">
        <v>26.5</v>
      </c>
      <c r="H721" s="37">
        <v>0.90400000000000003</v>
      </c>
      <c r="I721" s="37">
        <v>0.99529999999999996</v>
      </c>
    </row>
    <row r="722" spans="4:9" x14ac:dyDescent="0.25">
      <c r="D722" s="37">
        <v>27</v>
      </c>
      <c r="E722" s="37">
        <v>0.79800000000000004</v>
      </c>
      <c r="F722" s="37">
        <v>0.80289999999999995</v>
      </c>
      <c r="G722" s="37">
        <v>26.5</v>
      </c>
      <c r="H722" s="37">
        <v>0.90500000000000003</v>
      </c>
      <c r="I722" s="37">
        <v>0.99529999999999996</v>
      </c>
    </row>
    <row r="723" spans="4:9" x14ac:dyDescent="0.25">
      <c r="D723" s="37">
        <v>27</v>
      </c>
      <c r="E723" s="37">
        <v>0.79900000000000004</v>
      </c>
      <c r="F723" s="37">
        <v>0.80389999999999995</v>
      </c>
      <c r="G723" s="37">
        <v>26.5</v>
      </c>
      <c r="H723" s="37">
        <v>0.90600000000000003</v>
      </c>
      <c r="I723" s="37">
        <v>0.99529999999999996</v>
      </c>
    </row>
    <row r="724" spans="4:9" x14ac:dyDescent="0.25">
      <c r="D724" s="37">
        <v>27</v>
      </c>
      <c r="E724" s="37">
        <v>0.8</v>
      </c>
      <c r="F724" s="37">
        <v>0.80489999999999995</v>
      </c>
      <c r="G724" s="37">
        <v>26.5</v>
      </c>
      <c r="H724" s="37">
        <v>0.90700000000000003</v>
      </c>
      <c r="I724" s="37">
        <v>0.99529999999999996</v>
      </c>
    </row>
    <row r="725" spans="4:9" x14ac:dyDescent="0.25">
      <c r="D725" s="37">
        <v>27</v>
      </c>
      <c r="E725" s="37">
        <v>0.80100000000000005</v>
      </c>
      <c r="F725" s="37">
        <v>0.80589999999999995</v>
      </c>
      <c r="G725" s="37">
        <v>26.5</v>
      </c>
      <c r="H725" s="37">
        <v>0.90800000000000003</v>
      </c>
      <c r="I725" s="37">
        <v>0.99529999999999996</v>
      </c>
    </row>
    <row r="726" spans="4:9" x14ac:dyDescent="0.25">
      <c r="D726" s="37">
        <v>27</v>
      </c>
      <c r="E726" s="37">
        <v>0.80200000000000005</v>
      </c>
      <c r="F726" s="37">
        <v>0.80689999999999995</v>
      </c>
      <c r="G726" s="37">
        <v>26.5</v>
      </c>
      <c r="H726" s="37">
        <v>0.90900000000000003</v>
      </c>
      <c r="I726" s="37">
        <v>0.99529999999999996</v>
      </c>
    </row>
    <row r="727" spans="4:9" x14ac:dyDescent="0.25">
      <c r="D727" s="37">
        <v>27</v>
      </c>
      <c r="E727" s="37">
        <v>0.80300000000000005</v>
      </c>
      <c r="F727" s="37">
        <v>0.80789999999999995</v>
      </c>
      <c r="G727" s="37">
        <v>26.5</v>
      </c>
      <c r="H727" s="37">
        <v>0.91</v>
      </c>
      <c r="I727" s="37">
        <v>0.99529999999999996</v>
      </c>
    </row>
    <row r="728" spans="4:9" x14ac:dyDescent="0.25">
      <c r="D728" s="37">
        <v>27</v>
      </c>
      <c r="E728" s="37">
        <v>0.80400000000000005</v>
      </c>
      <c r="F728" s="37">
        <v>0.80889999999999995</v>
      </c>
      <c r="G728" s="37">
        <v>26.5</v>
      </c>
      <c r="H728" s="37">
        <v>0.91100000000000003</v>
      </c>
      <c r="I728" s="37">
        <v>0.99529999999999996</v>
      </c>
    </row>
    <row r="729" spans="4:9" x14ac:dyDescent="0.25">
      <c r="D729" s="37">
        <v>27</v>
      </c>
      <c r="E729" s="37">
        <v>0.80500000000000005</v>
      </c>
      <c r="F729" s="37">
        <v>0.80979999999999996</v>
      </c>
      <c r="G729" s="37">
        <v>26.5</v>
      </c>
      <c r="H729" s="37">
        <v>0.91200000000000003</v>
      </c>
      <c r="I729" s="37">
        <v>0.99529999999999996</v>
      </c>
    </row>
    <row r="730" spans="4:9" x14ac:dyDescent="0.25">
      <c r="D730" s="37">
        <v>27</v>
      </c>
      <c r="E730" s="37">
        <v>0.80600000000000005</v>
      </c>
      <c r="F730" s="37">
        <v>0.81079999999999997</v>
      </c>
      <c r="G730" s="37">
        <v>26.5</v>
      </c>
      <c r="H730" s="37">
        <v>0.91300000000000003</v>
      </c>
      <c r="I730" s="37">
        <v>0.99529999999999996</v>
      </c>
    </row>
    <row r="731" spans="4:9" x14ac:dyDescent="0.25">
      <c r="D731" s="37">
        <v>27</v>
      </c>
      <c r="E731" s="37">
        <v>0.80700000000000005</v>
      </c>
      <c r="F731" s="37">
        <v>0.81179999999999997</v>
      </c>
      <c r="G731" s="37">
        <v>26.5</v>
      </c>
      <c r="H731" s="37">
        <v>0.91400000000000003</v>
      </c>
      <c r="I731" s="37">
        <v>0.99529999999999996</v>
      </c>
    </row>
    <row r="732" spans="4:9" x14ac:dyDescent="0.25">
      <c r="D732" s="37">
        <v>27</v>
      </c>
      <c r="E732" s="37">
        <v>0.80800000000000005</v>
      </c>
      <c r="F732" s="37">
        <v>0.81279999999999997</v>
      </c>
      <c r="G732" s="37">
        <v>26.5</v>
      </c>
      <c r="H732" s="37">
        <v>0.91500000000000004</v>
      </c>
      <c r="I732" s="37">
        <v>0.99529999999999996</v>
      </c>
    </row>
    <row r="733" spans="4:9" x14ac:dyDescent="0.25">
      <c r="D733" s="37">
        <v>27</v>
      </c>
      <c r="E733" s="37">
        <v>0.80900000000000005</v>
      </c>
      <c r="F733" s="37">
        <v>0.81379999999999997</v>
      </c>
      <c r="G733" s="37">
        <v>26.5</v>
      </c>
      <c r="H733" s="37">
        <v>0.91600000000000004</v>
      </c>
      <c r="I733" s="37">
        <v>0.99529999999999996</v>
      </c>
    </row>
    <row r="734" spans="4:9" x14ac:dyDescent="0.25">
      <c r="D734" s="37">
        <v>27</v>
      </c>
      <c r="E734" s="37">
        <v>0.81</v>
      </c>
      <c r="F734" s="37">
        <v>0.81479999999999997</v>
      </c>
      <c r="G734" s="37">
        <v>26.5</v>
      </c>
      <c r="H734" s="37">
        <v>0.91700000000000004</v>
      </c>
      <c r="I734" s="37">
        <v>0.99529999999999996</v>
      </c>
    </row>
    <row r="735" spans="4:9" x14ac:dyDescent="0.25">
      <c r="D735" s="37">
        <v>27</v>
      </c>
      <c r="E735" s="37">
        <v>0.81100000000000005</v>
      </c>
      <c r="F735" s="37">
        <v>0.81579999999999997</v>
      </c>
      <c r="G735" s="37">
        <v>26.5</v>
      </c>
      <c r="H735" s="37">
        <v>0.91800000000000004</v>
      </c>
      <c r="I735" s="37">
        <v>0.99529999999999996</v>
      </c>
    </row>
    <row r="736" spans="4:9" x14ac:dyDescent="0.25">
      <c r="D736" s="37">
        <v>27</v>
      </c>
      <c r="E736" s="37">
        <v>0.81200000000000006</v>
      </c>
      <c r="F736" s="37">
        <v>0.81679999999999997</v>
      </c>
      <c r="G736" s="37">
        <v>26.5</v>
      </c>
      <c r="H736" s="37">
        <v>0.91900000000000004</v>
      </c>
      <c r="I736" s="37">
        <v>0.99529999999999996</v>
      </c>
    </row>
    <row r="737" spans="4:9" x14ac:dyDescent="0.25">
      <c r="D737" s="37">
        <v>27</v>
      </c>
      <c r="E737" s="37">
        <v>0.81299999999999994</v>
      </c>
      <c r="F737" s="37">
        <v>0.81779999999999997</v>
      </c>
      <c r="G737" s="37">
        <v>26.5</v>
      </c>
      <c r="H737" s="37">
        <v>0.92</v>
      </c>
      <c r="I737" s="37">
        <v>0.99539999999999995</v>
      </c>
    </row>
    <row r="738" spans="4:9" x14ac:dyDescent="0.25">
      <c r="D738" s="37">
        <v>27</v>
      </c>
      <c r="E738" s="37">
        <v>0.81399999999999995</v>
      </c>
      <c r="F738" s="37">
        <v>0.81879999999999997</v>
      </c>
      <c r="G738" s="37">
        <v>26.5</v>
      </c>
      <c r="H738" s="37">
        <v>0.92100000000000004</v>
      </c>
      <c r="I738" s="37">
        <v>0.99539999999999995</v>
      </c>
    </row>
    <row r="739" spans="4:9" x14ac:dyDescent="0.25">
      <c r="D739" s="37">
        <v>27</v>
      </c>
      <c r="E739" s="37">
        <v>0.81499999999999995</v>
      </c>
      <c r="F739" s="37">
        <v>0.81979999999999997</v>
      </c>
      <c r="G739" s="37">
        <v>26.5</v>
      </c>
      <c r="H739" s="37">
        <v>0.92200000000000004</v>
      </c>
      <c r="I739" s="37">
        <v>0.99539999999999995</v>
      </c>
    </row>
    <row r="740" spans="4:9" x14ac:dyDescent="0.25">
      <c r="D740" s="37">
        <v>27</v>
      </c>
      <c r="E740" s="37">
        <v>0.81599999999999995</v>
      </c>
      <c r="F740" s="37">
        <v>0.82079999999999997</v>
      </c>
      <c r="G740" s="37">
        <v>26.5</v>
      </c>
      <c r="H740" s="37">
        <v>0.92300000000000004</v>
      </c>
      <c r="I740" s="37">
        <v>0.99539999999999995</v>
      </c>
    </row>
    <row r="741" spans="4:9" x14ac:dyDescent="0.25">
      <c r="D741" s="37">
        <v>27</v>
      </c>
      <c r="E741" s="37">
        <v>0.81699999999999995</v>
      </c>
      <c r="F741" s="37">
        <v>0.82179999999999997</v>
      </c>
      <c r="G741" s="37">
        <v>26.5</v>
      </c>
      <c r="H741" s="37">
        <v>0.92400000000000004</v>
      </c>
      <c r="I741" s="37">
        <v>0.99539999999999995</v>
      </c>
    </row>
    <row r="742" spans="4:9" x14ac:dyDescent="0.25">
      <c r="D742" s="37">
        <v>27</v>
      </c>
      <c r="E742" s="37">
        <v>0.81799999999999995</v>
      </c>
      <c r="F742" s="37">
        <v>0.82279999999999998</v>
      </c>
      <c r="G742" s="37">
        <v>26.5</v>
      </c>
      <c r="H742" s="37">
        <v>0.92500000000000004</v>
      </c>
      <c r="I742" s="37">
        <v>0.99539999999999995</v>
      </c>
    </row>
    <row r="743" spans="4:9" x14ac:dyDescent="0.25">
      <c r="D743" s="37">
        <v>27</v>
      </c>
      <c r="E743" s="37">
        <v>0.81899999999999995</v>
      </c>
      <c r="F743" s="37">
        <v>0.82369999999999999</v>
      </c>
      <c r="G743" s="37">
        <v>26.5</v>
      </c>
      <c r="H743" s="37">
        <v>0.92600000000000005</v>
      </c>
      <c r="I743" s="37">
        <v>0.99539999999999995</v>
      </c>
    </row>
    <row r="744" spans="4:9" x14ac:dyDescent="0.25">
      <c r="D744" s="37">
        <v>27</v>
      </c>
      <c r="E744" s="37">
        <v>0.82</v>
      </c>
      <c r="F744" s="37">
        <v>0.82469999999999999</v>
      </c>
      <c r="G744" s="37">
        <v>26.5</v>
      </c>
      <c r="H744" s="37">
        <v>0.92700000000000005</v>
      </c>
      <c r="I744" s="37">
        <v>0.99539999999999995</v>
      </c>
    </row>
    <row r="745" spans="4:9" x14ac:dyDescent="0.25">
      <c r="D745" s="37">
        <v>27</v>
      </c>
      <c r="E745" s="37">
        <v>0.82099999999999995</v>
      </c>
      <c r="F745" s="37">
        <v>0.82569999999999999</v>
      </c>
      <c r="G745" s="37">
        <v>26.5</v>
      </c>
      <c r="H745" s="37">
        <v>0.92800000000000005</v>
      </c>
      <c r="I745" s="37">
        <v>0.99539999999999995</v>
      </c>
    </row>
    <row r="746" spans="4:9" x14ac:dyDescent="0.25">
      <c r="D746" s="37">
        <v>27</v>
      </c>
      <c r="E746" s="37">
        <v>0.82199999999999995</v>
      </c>
      <c r="F746" s="37">
        <v>0.82669999999999999</v>
      </c>
      <c r="G746" s="37">
        <v>26.5</v>
      </c>
      <c r="H746" s="37">
        <v>0.92900000000000005</v>
      </c>
      <c r="I746" s="37">
        <v>0.99539999999999995</v>
      </c>
    </row>
    <row r="747" spans="4:9" x14ac:dyDescent="0.25">
      <c r="D747" s="37">
        <v>27</v>
      </c>
      <c r="E747" s="37">
        <v>0.82299999999999995</v>
      </c>
      <c r="F747" s="37">
        <v>0.82769999999999999</v>
      </c>
      <c r="G747" s="37">
        <v>26.5</v>
      </c>
      <c r="H747" s="37">
        <v>0.93</v>
      </c>
      <c r="I747" s="37">
        <v>0.99539999999999995</v>
      </c>
    </row>
    <row r="748" spans="4:9" x14ac:dyDescent="0.25">
      <c r="D748" s="37">
        <v>27</v>
      </c>
      <c r="E748" s="37">
        <v>0.82399999999999995</v>
      </c>
      <c r="F748" s="37">
        <v>0.82869999999999999</v>
      </c>
      <c r="G748" s="37">
        <v>26.5</v>
      </c>
      <c r="H748" s="37">
        <v>0.93100000000000005</v>
      </c>
      <c r="I748" s="37">
        <v>0.99539999999999995</v>
      </c>
    </row>
    <row r="749" spans="4:9" x14ac:dyDescent="0.25">
      <c r="D749" s="37">
        <v>27</v>
      </c>
      <c r="E749" s="37">
        <v>0.82499999999999996</v>
      </c>
      <c r="F749" s="37">
        <v>0.82969999999999999</v>
      </c>
      <c r="G749" s="37">
        <v>26.5</v>
      </c>
      <c r="H749" s="37">
        <v>0.93200000000000005</v>
      </c>
      <c r="I749" s="37">
        <v>0.99539999999999995</v>
      </c>
    </row>
    <row r="750" spans="4:9" x14ac:dyDescent="0.25">
      <c r="D750" s="37">
        <v>27</v>
      </c>
      <c r="E750" s="37">
        <v>0.82599999999999996</v>
      </c>
      <c r="F750" s="37">
        <v>0.83069999999999999</v>
      </c>
      <c r="G750" s="37">
        <v>26.5</v>
      </c>
      <c r="H750" s="37">
        <v>0.93300000000000005</v>
      </c>
      <c r="I750" s="37">
        <v>0.99539999999999995</v>
      </c>
    </row>
    <row r="751" spans="4:9" x14ac:dyDescent="0.25">
      <c r="D751" s="37">
        <v>27</v>
      </c>
      <c r="E751" s="37">
        <v>0.82699999999999996</v>
      </c>
      <c r="F751" s="37">
        <v>0.83169999999999999</v>
      </c>
      <c r="G751" s="37">
        <v>26.5</v>
      </c>
      <c r="H751" s="37">
        <v>0.93400000000000005</v>
      </c>
      <c r="I751" s="37">
        <v>0.99539999999999995</v>
      </c>
    </row>
    <row r="752" spans="4:9" x14ac:dyDescent="0.25">
      <c r="D752" s="37">
        <v>27</v>
      </c>
      <c r="E752" s="37">
        <v>0.82799999999999996</v>
      </c>
      <c r="F752" s="37">
        <v>0.8327</v>
      </c>
      <c r="G752" s="37">
        <v>26.5</v>
      </c>
      <c r="H752" s="37">
        <v>0.93500000000000005</v>
      </c>
      <c r="I752" s="37">
        <v>0.99539999999999995</v>
      </c>
    </row>
    <row r="753" spans="4:9" x14ac:dyDescent="0.25">
      <c r="D753" s="37">
        <v>27</v>
      </c>
      <c r="E753" s="37">
        <v>0.82899999999999996</v>
      </c>
      <c r="F753" s="37">
        <v>0.8337</v>
      </c>
      <c r="G753" s="37">
        <v>26.5</v>
      </c>
      <c r="H753" s="37">
        <v>0.93600000000000005</v>
      </c>
      <c r="I753" s="37">
        <v>0.99539999999999995</v>
      </c>
    </row>
    <row r="754" spans="4:9" x14ac:dyDescent="0.25">
      <c r="D754" s="37">
        <v>27</v>
      </c>
      <c r="E754" s="37">
        <v>0.83</v>
      </c>
      <c r="F754" s="37">
        <v>0.8347</v>
      </c>
      <c r="G754" s="37">
        <v>26.5</v>
      </c>
      <c r="H754" s="37">
        <v>0.93700000000000006</v>
      </c>
      <c r="I754" s="37">
        <v>0.99539999999999995</v>
      </c>
    </row>
    <row r="755" spans="4:9" x14ac:dyDescent="0.25">
      <c r="D755" s="37">
        <v>27</v>
      </c>
      <c r="E755" s="37">
        <v>0.83099999999999996</v>
      </c>
      <c r="F755" s="37">
        <v>0.8357</v>
      </c>
      <c r="G755" s="37">
        <v>26.5</v>
      </c>
      <c r="H755" s="37">
        <v>0.93799999999999994</v>
      </c>
      <c r="I755" s="37">
        <v>0.99550000000000005</v>
      </c>
    </row>
    <row r="756" spans="4:9" x14ac:dyDescent="0.25">
      <c r="D756" s="37">
        <v>27</v>
      </c>
      <c r="E756" s="37">
        <v>0.83199999999999996</v>
      </c>
      <c r="F756" s="37">
        <v>0.8367</v>
      </c>
      <c r="G756" s="37">
        <v>26.5</v>
      </c>
      <c r="H756" s="37">
        <v>0.93899999999999995</v>
      </c>
      <c r="I756" s="37">
        <v>0.99550000000000005</v>
      </c>
    </row>
    <row r="757" spans="4:9" x14ac:dyDescent="0.25">
      <c r="D757" s="37">
        <v>27</v>
      </c>
      <c r="E757" s="37">
        <v>0.83299999999999996</v>
      </c>
      <c r="F757" s="37">
        <v>0.8377</v>
      </c>
      <c r="G757" s="37">
        <v>26.5</v>
      </c>
      <c r="H757" s="37">
        <v>0.94</v>
      </c>
      <c r="I757" s="37">
        <v>0.99550000000000005</v>
      </c>
    </row>
    <row r="758" spans="4:9" x14ac:dyDescent="0.25">
      <c r="D758" s="37">
        <v>27</v>
      </c>
      <c r="E758" s="37">
        <v>0.83399999999999996</v>
      </c>
      <c r="F758" s="37">
        <v>0.8387</v>
      </c>
      <c r="G758" s="37">
        <v>26.5</v>
      </c>
      <c r="H758" s="37">
        <v>0.94099999999999995</v>
      </c>
      <c r="I758" s="37">
        <v>0.99550000000000005</v>
      </c>
    </row>
    <row r="759" spans="4:9" x14ac:dyDescent="0.25">
      <c r="D759" s="37">
        <v>27</v>
      </c>
      <c r="E759" s="37">
        <v>0.83499999999999996</v>
      </c>
      <c r="F759" s="37">
        <v>0.8397</v>
      </c>
      <c r="G759" s="37">
        <v>26.5</v>
      </c>
      <c r="H759" s="37">
        <v>0.94199999999999995</v>
      </c>
      <c r="I759" s="37">
        <v>0.99550000000000005</v>
      </c>
    </row>
    <row r="760" spans="4:9" x14ac:dyDescent="0.25">
      <c r="D760" s="37">
        <v>27</v>
      </c>
      <c r="E760" s="37">
        <v>0.83599999999999997</v>
      </c>
      <c r="F760" s="37">
        <v>0.8407</v>
      </c>
      <c r="G760" s="37">
        <v>26.5</v>
      </c>
      <c r="H760" s="37">
        <v>0.94299999999999995</v>
      </c>
      <c r="I760" s="37">
        <v>0.99550000000000005</v>
      </c>
    </row>
    <row r="761" spans="4:9" x14ac:dyDescent="0.25">
      <c r="D761" s="37">
        <v>27</v>
      </c>
      <c r="E761" s="37">
        <v>0.83699999999999997</v>
      </c>
      <c r="F761" s="37">
        <v>0.84160000000000001</v>
      </c>
      <c r="G761" s="37">
        <v>26.5</v>
      </c>
      <c r="H761" s="37">
        <v>0.94399999999999995</v>
      </c>
      <c r="I761" s="37">
        <v>0.99550000000000005</v>
      </c>
    </row>
    <row r="762" spans="4:9" x14ac:dyDescent="0.25">
      <c r="D762" s="37">
        <v>27</v>
      </c>
      <c r="E762" s="37">
        <v>0.83799999999999997</v>
      </c>
      <c r="F762" s="37">
        <v>0.84260000000000002</v>
      </c>
      <c r="G762" s="37">
        <v>26.5</v>
      </c>
      <c r="H762" s="37">
        <v>0.94499999999999995</v>
      </c>
      <c r="I762" s="37">
        <v>0.99550000000000005</v>
      </c>
    </row>
    <row r="763" spans="4:9" x14ac:dyDescent="0.25">
      <c r="D763" s="37">
        <v>27</v>
      </c>
      <c r="E763" s="37">
        <v>0.83899999999999997</v>
      </c>
      <c r="F763" s="37">
        <v>0.84360000000000002</v>
      </c>
      <c r="G763" s="37">
        <v>26.5</v>
      </c>
      <c r="H763" s="37">
        <v>0.94599999999999995</v>
      </c>
      <c r="I763" s="37">
        <v>0.99550000000000005</v>
      </c>
    </row>
    <row r="764" spans="4:9" x14ac:dyDescent="0.25">
      <c r="D764" s="37">
        <v>27</v>
      </c>
      <c r="E764" s="37">
        <v>0.84</v>
      </c>
      <c r="F764" s="37">
        <v>0.84460000000000002</v>
      </c>
      <c r="G764" s="37">
        <v>26.5</v>
      </c>
      <c r="H764" s="37">
        <v>0.94699999999999995</v>
      </c>
      <c r="I764" s="37">
        <v>0.99550000000000005</v>
      </c>
    </row>
    <row r="765" spans="4:9" x14ac:dyDescent="0.25">
      <c r="D765" s="37">
        <v>27</v>
      </c>
      <c r="E765" s="37">
        <v>0.84099999999999997</v>
      </c>
      <c r="F765" s="37">
        <v>0.84560000000000002</v>
      </c>
      <c r="G765" s="37">
        <v>26.5</v>
      </c>
      <c r="H765" s="37">
        <v>0.94799999999999995</v>
      </c>
      <c r="I765" s="37">
        <v>0.99550000000000005</v>
      </c>
    </row>
    <row r="766" spans="4:9" x14ac:dyDescent="0.25">
      <c r="D766" s="37">
        <v>27</v>
      </c>
      <c r="E766" s="37">
        <v>0.84199999999999997</v>
      </c>
      <c r="F766" s="37">
        <v>0.84660000000000002</v>
      </c>
      <c r="G766" s="37">
        <v>26.5</v>
      </c>
      <c r="H766" s="37">
        <v>0.94899999999999995</v>
      </c>
      <c r="I766" s="37">
        <v>0.99550000000000005</v>
      </c>
    </row>
    <row r="767" spans="4:9" x14ac:dyDescent="0.25">
      <c r="D767" s="37">
        <v>27</v>
      </c>
      <c r="E767" s="37">
        <v>0.84299999999999997</v>
      </c>
      <c r="F767" s="37">
        <v>0.84760000000000002</v>
      </c>
      <c r="G767" s="37">
        <v>26.5</v>
      </c>
      <c r="H767" s="37">
        <v>0.95</v>
      </c>
      <c r="I767" s="37">
        <v>0.99550000000000005</v>
      </c>
    </row>
    <row r="768" spans="4:9" x14ac:dyDescent="0.25">
      <c r="D768" s="37">
        <v>27</v>
      </c>
      <c r="E768" s="37">
        <v>0.84399999999999997</v>
      </c>
      <c r="F768" s="37">
        <v>0.84860000000000002</v>
      </c>
      <c r="G768" s="37">
        <v>27</v>
      </c>
      <c r="H768" s="37">
        <v>0.76</v>
      </c>
      <c r="I768" s="37">
        <v>0.99280000000000002</v>
      </c>
    </row>
    <row r="769" spans="4:9" x14ac:dyDescent="0.25">
      <c r="D769" s="37">
        <v>27</v>
      </c>
      <c r="E769" s="37">
        <v>0.84499999999999997</v>
      </c>
      <c r="F769" s="37">
        <v>0.84960000000000002</v>
      </c>
      <c r="G769" s="37">
        <v>27</v>
      </c>
      <c r="H769" s="37">
        <v>0.76100000000000001</v>
      </c>
      <c r="I769" s="37">
        <v>0.99280000000000002</v>
      </c>
    </row>
    <row r="770" spans="4:9" x14ac:dyDescent="0.25">
      <c r="D770" s="37">
        <v>27</v>
      </c>
      <c r="E770" s="37">
        <v>0.84599999999999997</v>
      </c>
      <c r="F770" s="37">
        <v>0.85060000000000002</v>
      </c>
      <c r="G770" s="37">
        <v>27</v>
      </c>
      <c r="H770" s="37">
        <v>0.76200000000000001</v>
      </c>
      <c r="I770" s="37">
        <v>0.99280000000000002</v>
      </c>
    </row>
    <row r="771" spans="4:9" x14ac:dyDescent="0.25">
      <c r="D771" s="37">
        <v>27</v>
      </c>
      <c r="E771" s="37">
        <v>0.84699999999999998</v>
      </c>
      <c r="F771" s="37">
        <v>0.85160000000000002</v>
      </c>
      <c r="G771" s="37">
        <v>27</v>
      </c>
      <c r="H771" s="37">
        <v>0.76300000000000001</v>
      </c>
      <c r="I771" s="37">
        <v>0.99280000000000002</v>
      </c>
    </row>
    <row r="772" spans="4:9" x14ac:dyDescent="0.25">
      <c r="D772" s="37">
        <v>27</v>
      </c>
      <c r="E772" s="37">
        <v>0.84799999999999998</v>
      </c>
      <c r="F772" s="37">
        <v>0.85260000000000002</v>
      </c>
      <c r="G772" s="37">
        <v>27</v>
      </c>
      <c r="H772" s="37">
        <v>0.76400000000000001</v>
      </c>
      <c r="I772" s="37">
        <v>0.9929</v>
      </c>
    </row>
    <row r="773" spans="4:9" x14ac:dyDescent="0.25">
      <c r="D773" s="37">
        <v>27</v>
      </c>
      <c r="E773" s="37">
        <v>0.84899999999999998</v>
      </c>
      <c r="F773" s="37">
        <v>0.85360000000000003</v>
      </c>
      <c r="G773" s="37">
        <v>27</v>
      </c>
      <c r="H773" s="37">
        <v>0.76500000000000001</v>
      </c>
      <c r="I773" s="37">
        <v>0.9929</v>
      </c>
    </row>
    <row r="774" spans="4:9" x14ac:dyDescent="0.25">
      <c r="D774" s="37">
        <v>27</v>
      </c>
      <c r="E774" s="37">
        <v>0.85</v>
      </c>
      <c r="F774" s="37">
        <v>0.85460000000000003</v>
      </c>
      <c r="G774" s="37">
        <v>27</v>
      </c>
      <c r="H774" s="37">
        <v>0.76600000000000001</v>
      </c>
      <c r="I774" s="37">
        <v>0.9929</v>
      </c>
    </row>
    <row r="775" spans="4:9" x14ac:dyDescent="0.25">
      <c r="D775" s="37">
        <v>27</v>
      </c>
      <c r="E775" s="37">
        <v>0.85099999999999998</v>
      </c>
      <c r="F775" s="37">
        <v>0.85560000000000003</v>
      </c>
      <c r="G775" s="37">
        <v>27</v>
      </c>
      <c r="H775" s="37">
        <v>0.76700000000000002</v>
      </c>
      <c r="I775" s="37">
        <v>0.9929</v>
      </c>
    </row>
    <row r="776" spans="4:9" x14ac:dyDescent="0.25">
      <c r="D776" s="37">
        <v>27</v>
      </c>
      <c r="E776" s="37">
        <v>0.85199999999999998</v>
      </c>
      <c r="F776" s="37">
        <v>0.85660000000000003</v>
      </c>
      <c r="G776" s="37">
        <v>27</v>
      </c>
      <c r="H776" s="37">
        <v>0.76800000000000002</v>
      </c>
      <c r="I776" s="37">
        <v>0.99299999999999999</v>
      </c>
    </row>
    <row r="777" spans="4:9" x14ac:dyDescent="0.25">
      <c r="D777" s="37">
        <v>27</v>
      </c>
      <c r="E777" s="37">
        <v>0.85299999999999998</v>
      </c>
      <c r="F777" s="37">
        <v>0.85760000000000003</v>
      </c>
      <c r="G777" s="37">
        <v>27</v>
      </c>
      <c r="H777" s="37">
        <v>0.76900000000000002</v>
      </c>
      <c r="I777" s="37">
        <v>0.99299999999999999</v>
      </c>
    </row>
    <row r="778" spans="4:9" x14ac:dyDescent="0.25">
      <c r="D778" s="37">
        <v>27</v>
      </c>
      <c r="E778" s="37">
        <v>0.85399999999999998</v>
      </c>
      <c r="F778" s="37">
        <v>0.85860000000000003</v>
      </c>
      <c r="G778" s="37">
        <v>27</v>
      </c>
      <c r="H778" s="37">
        <v>0.77</v>
      </c>
      <c r="I778" s="37">
        <v>0.99299999999999999</v>
      </c>
    </row>
    <row r="779" spans="4:9" x14ac:dyDescent="0.25">
      <c r="D779" s="37">
        <v>27</v>
      </c>
      <c r="E779" s="37">
        <v>0.85499999999999998</v>
      </c>
      <c r="F779" s="37">
        <v>0.85960000000000003</v>
      </c>
      <c r="G779" s="37">
        <v>27</v>
      </c>
      <c r="H779" s="37">
        <v>0.77100000000000002</v>
      </c>
      <c r="I779" s="37">
        <v>0.99299999999999999</v>
      </c>
    </row>
    <row r="780" spans="4:9" x14ac:dyDescent="0.25">
      <c r="D780" s="37">
        <v>27</v>
      </c>
      <c r="E780" s="37">
        <v>0.85599999999999998</v>
      </c>
      <c r="F780" s="37">
        <v>0.86060000000000003</v>
      </c>
      <c r="G780" s="37">
        <v>27</v>
      </c>
      <c r="H780" s="37">
        <v>0.77200000000000002</v>
      </c>
      <c r="I780" s="37">
        <v>0.99309999999999998</v>
      </c>
    </row>
    <row r="781" spans="4:9" x14ac:dyDescent="0.25">
      <c r="D781" s="37">
        <v>27</v>
      </c>
      <c r="E781" s="37">
        <v>0.85699999999999998</v>
      </c>
      <c r="F781" s="37">
        <v>0.86160000000000003</v>
      </c>
      <c r="G781" s="37">
        <v>27</v>
      </c>
      <c r="H781" s="37">
        <v>0.77300000000000002</v>
      </c>
      <c r="I781" s="37">
        <v>0.99309999999999998</v>
      </c>
    </row>
    <row r="782" spans="4:9" x14ac:dyDescent="0.25">
      <c r="D782" s="37">
        <v>27</v>
      </c>
      <c r="E782" s="37">
        <v>0.85799999999999998</v>
      </c>
      <c r="F782" s="37">
        <v>0.86260000000000003</v>
      </c>
      <c r="G782" s="37">
        <v>27</v>
      </c>
      <c r="H782" s="37">
        <v>0.77400000000000002</v>
      </c>
      <c r="I782" s="37">
        <v>0.99309999999999998</v>
      </c>
    </row>
    <row r="783" spans="4:9" x14ac:dyDescent="0.25">
      <c r="D783" s="37">
        <v>27</v>
      </c>
      <c r="E783" s="37">
        <v>0.85899999999999999</v>
      </c>
      <c r="F783" s="37">
        <v>0.86360000000000003</v>
      </c>
      <c r="G783" s="37">
        <v>27</v>
      </c>
      <c r="H783" s="37">
        <v>0.77500000000000002</v>
      </c>
      <c r="I783" s="37">
        <v>0.99309999999999998</v>
      </c>
    </row>
    <row r="784" spans="4:9" x14ac:dyDescent="0.25">
      <c r="D784" s="37">
        <v>27</v>
      </c>
      <c r="E784" s="37">
        <v>0.86</v>
      </c>
      <c r="F784" s="37">
        <v>0.86450000000000005</v>
      </c>
      <c r="G784" s="37">
        <v>27</v>
      </c>
      <c r="H784" s="37">
        <v>0.77600000000000002</v>
      </c>
      <c r="I784" s="37">
        <v>0.99319999999999997</v>
      </c>
    </row>
    <row r="785" spans="4:9" x14ac:dyDescent="0.25">
      <c r="D785" s="37">
        <v>27</v>
      </c>
      <c r="E785" s="37">
        <v>0.86099999999999999</v>
      </c>
      <c r="F785" s="37">
        <v>0.86550000000000005</v>
      </c>
      <c r="G785" s="37">
        <v>27</v>
      </c>
      <c r="H785" s="37">
        <v>0.77700000000000002</v>
      </c>
      <c r="I785" s="37">
        <v>0.99319999999999997</v>
      </c>
    </row>
    <row r="786" spans="4:9" x14ac:dyDescent="0.25">
      <c r="D786" s="37">
        <v>27</v>
      </c>
      <c r="E786" s="37">
        <v>0.86199999999999999</v>
      </c>
      <c r="F786" s="37">
        <v>0.86650000000000005</v>
      </c>
      <c r="G786" s="37">
        <v>27</v>
      </c>
      <c r="H786" s="37">
        <v>0.77800000000000002</v>
      </c>
      <c r="I786" s="37">
        <v>0.99319999999999997</v>
      </c>
    </row>
    <row r="787" spans="4:9" x14ac:dyDescent="0.25">
      <c r="D787" s="37">
        <v>27</v>
      </c>
      <c r="E787" s="37">
        <v>0.86299999999999999</v>
      </c>
      <c r="F787" s="37">
        <v>0.86750000000000005</v>
      </c>
      <c r="G787" s="37">
        <v>27</v>
      </c>
      <c r="H787" s="37">
        <v>0.77900000000000003</v>
      </c>
      <c r="I787" s="37">
        <v>0.99319999999999997</v>
      </c>
    </row>
    <row r="788" spans="4:9" x14ac:dyDescent="0.25">
      <c r="D788" s="37">
        <v>27</v>
      </c>
      <c r="E788" s="37">
        <v>0.86399999999999999</v>
      </c>
      <c r="F788" s="37">
        <v>0.86850000000000005</v>
      </c>
      <c r="G788" s="37">
        <v>27</v>
      </c>
      <c r="H788" s="37">
        <v>0.78</v>
      </c>
      <c r="I788" s="37">
        <v>0.99329999999999996</v>
      </c>
    </row>
    <row r="789" spans="4:9" x14ac:dyDescent="0.25">
      <c r="D789" s="37">
        <v>27</v>
      </c>
      <c r="E789" s="37">
        <v>0.86499999999999999</v>
      </c>
      <c r="F789" s="37">
        <v>0.86950000000000005</v>
      </c>
      <c r="G789" s="37">
        <v>27</v>
      </c>
      <c r="H789" s="37">
        <v>0.78100000000000003</v>
      </c>
      <c r="I789" s="37">
        <v>0.99329999999999996</v>
      </c>
    </row>
    <row r="790" spans="4:9" x14ac:dyDescent="0.25">
      <c r="D790" s="37">
        <v>27</v>
      </c>
      <c r="E790" s="37">
        <v>0.86599999999999999</v>
      </c>
      <c r="F790" s="37">
        <v>0.87050000000000005</v>
      </c>
      <c r="G790" s="37">
        <v>27</v>
      </c>
      <c r="H790" s="37">
        <v>0.78200000000000003</v>
      </c>
      <c r="I790" s="37">
        <v>0.99329999999999996</v>
      </c>
    </row>
    <row r="791" spans="4:9" x14ac:dyDescent="0.25">
      <c r="D791" s="37">
        <v>27</v>
      </c>
      <c r="E791" s="37">
        <v>0.86699999999999999</v>
      </c>
      <c r="F791" s="37">
        <v>0.87150000000000005</v>
      </c>
      <c r="G791" s="37">
        <v>27</v>
      </c>
      <c r="H791" s="37">
        <v>0.78300000000000003</v>
      </c>
      <c r="I791" s="37">
        <v>0.99329999999999996</v>
      </c>
    </row>
    <row r="792" spans="4:9" x14ac:dyDescent="0.25">
      <c r="D792" s="37">
        <v>27</v>
      </c>
      <c r="E792" s="37">
        <v>0.86799999999999999</v>
      </c>
      <c r="F792" s="37">
        <v>0.87250000000000005</v>
      </c>
      <c r="G792" s="37">
        <v>27</v>
      </c>
      <c r="H792" s="37">
        <v>0.78400000000000003</v>
      </c>
      <c r="I792" s="37">
        <v>0.99329999999999996</v>
      </c>
    </row>
    <row r="793" spans="4:9" x14ac:dyDescent="0.25">
      <c r="D793" s="37">
        <v>27</v>
      </c>
      <c r="E793" s="37">
        <v>0.86899999999999999</v>
      </c>
      <c r="F793" s="37">
        <v>0.87350000000000005</v>
      </c>
      <c r="G793" s="37">
        <v>27</v>
      </c>
      <c r="H793" s="37">
        <v>0.78500000000000003</v>
      </c>
      <c r="I793" s="37">
        <v>0.99329999999999996</v>
      </c>
    </row>
    <row r="794" spans="4:9" x14ac:dyDescent="0.25">
      <c r="D794" s="37">
        <v>27</v>
      </c>
      <c r="E794" s="37">
        <v>0.87</v>
      </c>
      <c r="F794" s="37">
        <v>0.87450000000000006</v>
      </c>
      <c r="G794" s="37">
        <v>27</v>
      </c>
      <c r="H794" s="37">
        <v>0.78600000000000003</v>
      </c>
      <c r="I794" s="37">
        <v>0.99339999999999995</v>
      </c>
    </row>
    <row r="795" spans="4:9" x14ac:dyDescent="0.25">
      <c r="D795" s="37">
        <v>27</v>
      </c>
      <c r="E795" s="37">
        <v>0.871</v>
      </c>
      <c r="F795" s="37">
        <v>0.87549999999999994</v>
      </c>
      <c r="G795" s="37">
        <v>27</v>
      </c>
      <c r="H795" s="37">
        <v>0.78700000000000003</v>
      </c>
      <c r="I795" s="37">
        <v>0.99339999999999995</v>
      </c>
    </row>
    <row r="796" spans="4:9" x14ac:dyDescent="0.25">
      <c r="D796" s="37">
        <v>27</v>
      </c>
      <c r="E796" s="37">
        <v>0.872</v>
      </c>
      <c r="F796" s="37">
        <v>0.87649999999999995</v>
      </c>
      <c r="G796" s="37">
        <v>27</v>
      </c>
      <c r="H796" s="37">
        <v>0.78800000000000003</v>
      </c>
      <c r="I796" s="37">
        <v>0.99339999999999995</v>
      </c>
    </row>
    <row r="797" spans="4:9" x14ac:dyDescent="0.25">
      <c r="D797" s="37">
        <v>27</v>
      </c>
      <c r="E797" s="37">
        <v>0.873</v>
      </c>
      <c r="F797" s="37">
        <v>0.87749999999999995</v>
      </c>
      <c r="G797" s="37">
        <v>27</v>
      </c>
      <c r="H797" s="37">
        <v>0.78900000000000003</v>
      </c>
      <c r="I797" s="37">
        <v>0.99339999999999995</v>
      </c>
    </row>
    <row r="798" spans="4:9" x14ac:dyDescent="0.25">
      <c r="D798" s="37">
        <v>27</v>
      </c>
      <c r="E798" s="37">
        <v>0.874</v>
      </c>
      <c r="F798" s="37">
        <v>0.87849999999999995</v>
      </c>
      <c r="G798" s="37">
        <v>27</v>
      </c>
      <c r="H798" s="37">
        <v>0.79</v>
      </c>
      <c r="I798" s="37">
        <v>0.99350000000000005</v>
      </c>
    </row>
    <row r="799" spans="4:9" x14ac:dyDescent="0.25">
      <c r="D799" s="37">
        <v>27</v>
      </c>
      <c r="E799" s="37">
        <v>0.875</v>
      </c>
      <c r="F799" s="37">
        <v>0.87949999999999995</v>
      </c>
      <c r="G799" s="37">
        <v>27</v>
      </c>
      <c r="H799" s="37">
        <v>0.79100000000000004</v>
      </c>
      <c r="I799" s="37">
        <v>0.99350000000000005</v>
      </c>
    </row>
    <row r="800" spans="4:9" x14ac:dyDescent="0.25">
      <c r="D800" s="37">
        <v>27</v>
      </c>
      <c r="E800" s="37">
        <v>0.876</v>
      </c>
      <c r="F800" s="37">
        <v>0.88049999999999995</v>
      </c>
      <c r="G800" s="37">
        <v>27</v>
      </c>
      <c r="H800" s="37">
        <v>0.79200000000000004</v>
      </c>
      <c r="I800" s="37">
        <v>0.99350000000000005</v>
      </c>
    </row>
    <row r="801" spans="4:9" x14ac:dyDescent="0.25">
      <c r="D801" s="37">
        <v>27</v>
      </c>
      <c r="E801" s="37">
        <v>0.877</v>
      </c>
      <c r="F801" s="37">
        <v>0.88149999999999995</v>
      </c>
      <c r="G801" s="37">
        <v>27</v>
      </c>
      <c r="H801" s="37">
        <v>0.79300000000000004</v>
      </c>
      <c r="I801" s="37">
        <v>0.99350000000000005</v>
      </c>
    </row>
    <row r="802" spans="4:9" x14ac:dyDescent="0.25">
      <c r="D802" s="37">
        <v>27</v>
      </c>
      <c r="E802" s="37">
        <v>0.878</v>
      </c>
      <c r="F802" s="37">
        <v>0.88249999999999995</v>
      </c>
      <c r="G802" s="37">
        <v>27</v>
      </c>
      <c r="H802" s="37">
        <v>0.79400000000000004</v>
      </c>
      <c r="I802" s="37">
        <v>0.99360000000000004</v>
      </c>
    </row>
    <row r="803" spans="4:9" x14ac:dyDescent="0.25">
      <c r="D803" s="37">
        <v>27</v>
      </c>
      <c r="E803" s="37">
        <v>0.879</v>
      </c>
      <c r="F803" s="37">
        <v>0.88349999999999995</v>
      </c>
      <c r="G803" s="37">
        <v>27</v>
      </c>
      <c r="H803" s="37">
        <v>0.79500000000000004</v>
      </c>
      <c r="I803" s="37">
        <v>0.99360000000000004</v>
      </c>
    </row>
    <row r="804" spans="4:9" x14ac:dyDescent="0.25">
      <c r="D804" s="37">
        <v>27</v>
      </c>
      <c r="E804" s="37">
        <v>0.88</v>
      </c>
      <c r="F804" s="37">
        <v>0.88449999999999995</v>
      </c>
      <c r="G804" s="37">
        <v>27</v>
      </c>
      <c r="H804" s="37">
        <v>0.79600000000000004</v>
      </c>
      <c r="I804" s="37">
        <v>0.99360000000000004</v>
      </c>
    </row>
    <row r="805" spans="4:9" x14ac:dyDescent="0.25">
      <c r="D805" s="37">
        <v>27</v>
      </c>
      <c r="E805" s="37">
        <v>0.88100000000000001</v>
      </c>
      <c r="F805" s="37">
        <v>0.88549999999999995</v>
      </c>
      <c r="G805" s="37">
        <v>27</v>
      </c>
      <c r="H805" s="37">
        <v>0.79700000000000004</v>
      </c>
      <c r="I805" s="37">
        <v>0.99360000000000004</v>
      </c>
    </row>
    <row r="806" spans="4:9" x14ac:dyDescent="0.25">
      <c r="D806" s="37">
        <v>27</v>
      </c>
      <c r="E806" s="37">
        <v>0.88200000000000001</v>
      </c>
      <c r="F806" s="37">
        <v>0.88649999999999995</v>
      </c>
      <c r="G806" s="37">
        <v>27</v>
      </c>
      <c r="H806" s="37">
        <v>0.79800000000000004</v>
      </c>
      <c r="I806" s="37">
        <v>0.99360000000000004</v>
      </c>
    </row>
    <row r="807" spans="4:9" x14ac:dyDescent="0.25">
      <c r="D807" s="37">
        <v>27</v>
      </c>
      <c r="E807" s="37">
        <v>0.88300000000000001</v>
      </c>
      <c r="F807" s="37">
        <v>0.88749999999999996</v>
      </c>
      <c r="G807" s="37">
        <v>27</v>
      </c>
      <c r="H807" s="37">
        <v>0.79900000000000004</v>
      </c>
      <c r="I807" s="37">
        <v>0.99360000000000004</v>
      </c>
    </row>
    <row r="808" spans="4:9" x14ac:dyDescent="0.25">
      <c r="D808" s="37">
        <v>27</v>
      </c>
      <c r="E808" s="37">
        <v>0.88400000000000001</v>
      </c>
      <c r="F808" s="37">
        <v>0.88849999999999996</v>
      </c>
      <c r="G808" s="37">
        <v>27</v>
      </c>
      <c r="H808" s="37">
        <v>0.8</v>
      </c>
      <c r="I808" s="37">
        <v>0.99370000000000003</v>
      </c>
    </row>
    <row r="809" spans="4:9" x14ac:dyDescent="0.25">
      <c r="D809" s="37">
        <v>27</v>
      </c>
      <c r="E809" s="37">
        <v>0.88500000000000001</v>
      </c>
      <c r="F809" s="37">
        <v>0.88949999999999996</v>
      </c>
      <c r="G809" s="37">
        <v>27</v>
      </c>
      <c r="H809" s="37">
        <v>0.80100000000000005</v>
      </c>
      <c r="I809" s="37">
        <v>0.99370000000000003</v>
      </c>
    </row>
    <row r="810" spans="4:9" x14ac:dyDescent="0.25">
      <c r="D810" s="37">
        <v>27</v>
      </c>
      <c r="E810" s="37">
        <v>0.88600000000000001</v>
      </c>
      <c r="F810" s="37">
        <v>0.89049999999999996</v>
      </c>
      <c r="G810" s="37">
        <v>27</v>
      </c>
      <c r="H810" s="37">
        <v>0.80200000000000005</v>
      </c>
      <c r="I810" s="37">
        <v>0.99370000000000003</v>
      </c>
    </row>
    <row r="811" spans="4:9" x14ac:dyDescent="0.25">
      <c r="D811" s="37">
        <v>27</v>
      </c>
      <c r="E811" s="37">
        <v>0.88700000000000001</v>
      </c>
      <c r="F811" s="37">
        <v>0.89149999999999996</v>
      </c>
      <c r="G811" s="37">
        <v>27</v>
      </c>
      <c r="H811" s="37">
        <v>0.80300000000000005</v>
      </c>
      <c r="I811" s="37">
        <v>0.99370000000000003</v>
      </c>
    </row>
    <row r="812" spans="4:9" x14ac:dyDescent="0.25">
      <c r="D812" s="37">
        <v>27</v>
      </c>
      <c r="E812" s="37">
        <v>0.88800000000000001</v>
      </c>
      <c r="F812" s="37">
        <v>0.89249999999999996</v>
      </c>
      <c r="G812" s="37">
        <v>27</v>
      </c>
      <c r="H812" s="37">
        <v>0.80400000000000005</v>
      </c>
      <c r="I812" s="37">
        <v>0.99370000000000003</v>
      </c>
    </row>
    <row r="813" spans="4:9" x14ac:dyDescent="0.25">
      <c r="D813" s="37">
        <v>27</v>
      </c>
      <c r="E813" s="37">
        <v>0.88900000000000001</v>
      </c>
      <c r="F813" s="37">
        <v>0.89349999999999996</v>
      </c>
      <c r="G813" s="37">
        <v>27</v>
      </c>
      <c r="H813" s="37">
        <v>0.80500000000000005</v>
      </c>
      <c r="I813" s="37">
        <v>0.99370000000000003</v>
      </c>
    </row>
    <row r="814" spans="4:9" x14ac:dyDescent="0.25">
      <c r="D814" s="37">
        <v>27</v>
      </c>
      <c r="E814" s="37">
        <v>0.89</v>
      </c>
      <c r="F814" s="37">
        <v>0.89449999999999996</v>
      </c>
      <c r="G814" s="37">
        <v>27</v>
      </c>
      <c r="H814" s="37">
        <v>0.80600000000000005</v>
      </c>
      <c r="I814" s="37">
        <v>0.99380000000000002</v>
      </c>
    </row>
    <row r="815" spans="4:9" x14ac:dyDescent="0.25">
      <c r="D815" s="37">
        <v>27</v>
      </c>
      <c r="E815" s="37">
        <v>0.89100000000000001</v>
      </c>
      <c r="F815" s="37">
        <v>0.89549999999999996</v>
      </c>
      <c r="G815" s="37">
        <v>27</v>
      </c>
      <c r="H815" s="37">
        <v>0.80700000000000005</v>
      </c>
      <c r="I815" s="37">
        <v>0.99380000000000002</v>
      </c>
    </row>
    <row r="816" spans="4:9" x14ac:dyDescent="0.25">
      <c r="D816" s="37">
        <v>27</v>
      </c>
      <c r="E816" s="37">
        <v>0.89200000000000002</v>
      </c>
      <c r="F816" s="37">
        <v>0.89649999999999996</v>
      </c>
      <c r="G816" s="37">
        <v>27</v>
      </c>
      <c r="H816" s="37">
        <v>0.80800000000000005</v>
      </c>
      <c r="I816" s="37">
        <v>0.99380000000000002</v>
      </c>
    </row>
    <row r="817" spans="4:9" x14ac:dyDescent="0.25">
      <c r="D817" s="37">
        <v>27</v>
      </c>
      <c r="E817" s="37">
        <v>0.89300000000000002</v>
      </c>
      <c r="F817" s="37">
        <v>0.89749999999999996</v>
      </c>
      <c r="G817" s="37">
        <v>27</v>
      </c>
      <c r="H817" s="37">
        <v>0.80900000000000005</v>
      </c>
      <c r="I817" s="37">
        <v>0.99380000000000002</v>
      </c>
    </row>
    <row r="818" spans="4:9" x14ac:dyDescent="0.25">
      <c r="D818" s="37">
        <v>27</v>
      </c>
      <c r="E818" s="37">
        <v>0.89400000000000002</v>
      </c>
      <c r="F818" s="37">
        <v>0.89849999999999997</v>
      </c>
      <c r="G818" s="37">
        <v>27</v>
      </c>
      <c r="H818" s="37">
        <v>0.81</v>
      </c>
      <c r="I818" s="37">
        <v>0.99380000000000002</v>
      </c>
    </row>
    <row r="819" spans="4:9" x14ac:dyDescent="0.25">
      <c r="D819" s="37">
        <v>27</v>
      </c>
      <c r="E819" s="37">
        <v>0.89500000000000002</v>
      </c>
      <c r="F819" s="37">
        <v>0.89949999999999997</v>
      </c>
      <c r="G819" s="37">
        <v>27</v>
      </c>
      <c r="H819" s="37">
        <v>0.81100000000000005</v>
      </c>
      <c r="I819" s="37">
        <v>0.99380000000000002</v>
      </c>
    </row>
    <row r="820" spans="4:9" x14ac:dyDescent="0.25">
      <c r="D820" s="37">
        <v>27</v>
      </c>
      <c r="E820" s="37">
        <v>0.89600000000000002</v>
      </c>
      <c r="F820" s="37">
        <v>0.90049999999999997</v>
      </c>
      <c r="G820" s="37">
        <v>27</v>
      </c>
      <c r="H820" s="37">
        <v>0.81200000000000006</v>
      </c>
      <c r="I820" s="37">
        <v>0.99390000000000001</v>
      </c>
    </row>
    <row r="821" spans="4:9" x14ac:dyDescent="0.25">
      <c r="D821" s="37">
        <v>27</v>
      </c>
      <c r="E821" s="37">
        <v>0.89700000000000002</v>
      </c>
      <c r="F821" s="37">
        <v>0.90149999999999997</v>
      </c>
      <c r="G821" s="37">
        <v>27</v>
      </c>
      <c r="H821" s="37">
        <v>0.81299999999999994</v>
      </c>
      <c r="I821" s="37">
        <v>0.99390000000000001</v>
      </c>
    </row>
    <row r="822" spans="4:9" x14ac:dyDescent="0.25">
      <c r="D822" s="37">
        <v>27</v>
      </c>
      <c r="E822" s="37">
        <v>0.89800000000000002</v>
      </c>
      <c r="F822" s="37">
        <v>0.90249999999999997</v>
      </c>
      <c r="G822" s="37">
        <v>27</v>
      </c>
      <c r="H822" s="37">
        <v>0.81399999999999995</v>
      </c>
      <c r="I822" s="37">
        <v>0.99390000000000001</v>
      </c>
    </row>
    <row r="823" spans="4:9" x14ac:dyDescent="0.25">
      <c r="D823" s="37">
        <v>27</v>
      </c>
      <c r="E823" s="37">
        <v>0.89900000000000002</v>
      </c>
      <c r="F823" s="37">
        <v>0.90349999999999997</v>
      </c>
      <c r="G823" s="37">
        <v>27</v>
      </c>
      <c r="H823" s="37">
        <v>0.81499999999999995</v>
      </c>
      <c r="I823" s="37">
        <v>0.99390000000000001</v>
      </c>
    </row>
    <row r="824" spans="4:9" x14ac:dyDescent="0.25">
      <c r="D824" s="37">
        <v>27</v>
      </c>
      <c r="E824" s="37">
        <v>0.9</v>
      </c>
      <c r="F824" s="37">
        <v>0.90449999999999997</v>
      </c>
      <c r="G824" s="37">
        <v>27</v>
      </c>
      <c r="H824" s="37">
        <v>0.81599999999999995</v>
      </c>
      <c r="I824" s="37">
        <v>0.99390000000000001</v>
      </c>
    </row>
    <row r="825" spans="4:9" x14ac:dyDescent="0.25">
      <c r="D825" s="37">
        <v>27</v>
      </c>
      <c r="E825" s="37">
        <v>0.90100000000000002</v>
      </c>
      <c r="F825" s="37">
        <v>0.90549999999999997</v>
      </c>
      <c r="G825" s="37">
        <v>27</v>
      </c>
      <c r="H825" s="37">
        <v>0.81699999999999995</v>
      </c>
      <c r="I825" s="37">
        <v>0.99390000000000001</v>
      </c>
    </row>
    <row r="826" spans="4:9" x14ac:dyDescent="0.25">
      <c r="D826" s="37">
        <v>27</v>
      </c>
      <c r="E826" s="37">
        <v>0.90200000000000002</v>
      </c>
      <c r="F826" s="37">
        <v>0.90649999999999997</v>
      </c>
      <c r="G826" s="37">
        <v>27</v>
      </c>
      <c r="H826" s="37">
        <v>0.81799999999999995</v>
      </c>
      <c r="I826" s="37">
        <v>0.99399999999999999</v>
      </c>
    </row>
    <row r="827" spans="4:9" x14ac:dyDescent="0.25">
      <c r="D827" s="37">
        <v>27</v>
      </c>
      <c r="E827" s="37">
        <v>0.90300000000000002</v>
      </c>
      <c r="F827" s="37">
        <v>0.90749999999999997</v>
      </c>
      <c r="G827" s="37">
        <v>27</v>
      </c>
      <c r="H827" s="37">
        <v>0.81899999999999995</v>
      </c>
      <c r="I827" s="37">
        <v>0.99399999999999999</v>
      </c>
    </row>
    <row r="828" spans="4:9" x14ac:dyDescent="0.25">
      <c r="D828" s="37">
        <v>27</v>
      </c>
      <c r="E828" s="37">
        <v>0.90400000000000003</v>
      </c>
      <c r="F828" s="37">
        <v>0.90849999999999997</v>
      </c>
      <c r="G828" s="37">
        <v>27</v>
      </c>
      <c r="H828" s="37">
        <v>0.82</v>
      </c>
      <c r="I828" s="37">
        <v>0.99399999999999999</v>
      </c>
    </row>
    <row r="829" spans="4:9" x14ac:dyDescent="0.25">
      <c r="D829" s="37">
        <v>27</v>
      </c>
      <c r="E829" s="37">
        <v>0.90500000000000003</v>
      </c>
      <c r="F829" s="37">
        <v>0.90949999999999998</v>
      </c>
      <c r="G829" s="37">
        <v>27</v>
      </c>
      <c r="H829" s="37">
        <v>0.82099999999999995</v>
      </c>
      <c r="I829" s="37">
        <v>0.99399999999999999</v>
      </c>
    </row>
    <row r="830" spans="4:9" x14ac:dyDescent="0.25">
      <c r="D830" s="37">
        <v>27</v>
      </c>
      <c r="E830" s="37">
        <v>0.90600000000000003</v>
      </c>
      <c r="F830" s="37">
        <v>0.91049999999999998</v>
      </c>
      <c r="G830" s="37">
        <v>27</v>
      </c>
      <c r="H830" s="37">
        <v>0.82199999999999995</v>
      </c>
      <c r="I830" s="37">
        <v>0.99399999999999999</v>
      </c>
    </row>
    <row r="831" spans="4:9" x14ac:dyDescent="0.25">
      <c r="D831" s="37">
        <v>27</v>
      </c>
      <c r="E831" s="37">
        <v>0.90700000000000003</v>
      </c>
      <c r="F831" s="37">
        <v>0.91149999999999998</v>
      </c>
      <c r="G831" s="37">
        <v>27</v>
      </c>
      <c r="H831" s="37">
        <v>0.82299999999999995</v>
      </c>
      <c r="I831" s="37">
        <v>0.99399999999999999</v>
      </c>
    </row>
    <row r="832" spans="4:9" x14ac:dyDescent="0.25">
      <c r="D832" s="37">
        <v>27</v>
      </c>
      <c r="E832" s="37">
        <v>0.90800000000000003</v>
      </c>
      <c r="F832" s="37">
        <v>0.91249999999999998</v>
      </c>
      <c r="G832" s="37">
        <v>27</v>
      </c>
      <c r="H832" s="37">
        <v>0.82399999999999995</v>
      </c>
      <c r="I832" s="37">
        <v>0.99409999999999998</v>
      </c>
    </row>
    <row r="833" spans="4:9" x14ac:dyDescent="0.25">
      <c r="D833" s="37">
        <v>27</v>
      </c>
      <c r="E833" s="37">
        <v>0.90900000000000003</v>
      </c>
      <c r="F833" s="37">
        <v>0.91349999999999998</v>
      </c>
      <c r="G833" s="37">
        <v>27</v>
      </c>
      <c r="H833" s="37">
        <v>0.82499999999999996</v>
      </c>
      <c r="I833" s="37">
        <v>0.99409999999999998</v>
      </c>
    </row>
    <row r="834" spans="4:9" x14ac:dyDescent="0.25">
      <c r="D834" s="37">
        <v>27</v>
      </c>
      <c r="E834" s="37">
        <v>0.91</v>
      </c>
      <c r="F834" s="37">
        <v>0.91449999999999998</v>
      </c>
      <c r="G834" s="37">
        <v>27</v>
      </c>
      <c r="H834" s="37">
        <v>0.82599999999999996</v>
      </c>
      <c r="I834" s="37">
        <v>0.99409999999999998</v>
      </c>
    </row>
    <row r="835" spans="4:9" x14ac:dyDescent="0.25">
      <c r="D835" s="37">
        <v>27</v>
      </c>
      <c r="E835" s="37">
        <v>0.91100000000000003</v>
      </c>
      <c r="F835" s="37">
        <v>0.91549999999999998</v>
      </c>
      <c r="G835" s="37">
        <v>27</v>
      </c>
      <c r="H835" s="37">
        <v>0.82699999999999996</v>
      </c>
      <c r="I835" s="37">
        <v>0.99409999999999998</v>
      </c>
    </row>
    <row r="836" spans="4:9" x14ac:dyDescent="0.25">
      <c r="D836" s="37">
        <v>27</v>
      </c>
      <c r="E836" s="37">
        <v>0.91200000000000003</v>
      </c>
      <c r="F836" s="37">
        <v>0.91639999999999999</v>
      </c>
      <c r="G836" s="37">
        <v>27</v>
      </c>
      <c r="H836" s="37">
        <v>0.82799999999999996</v>
      </c>
      <c r="I836" s="37">
        <v>0.99409999999999998</v>
      </c>
    </row>
    <row r="837" spans="4:9" x14ac:dyDescent="0.25">
      <c r="D837" s="37">
        <v>27</v>
      </c>
      <c r="E837" s="37">
        <v>0.91300000000000003</v>
      </c>
      <c r="F837" s="37">
        <v>0.91739999999999999</v>
      </c>
      <c r="G837" s="37">
        <v>27</v>
      </c>
      <c r="H837" s="37">
        <v>0.82899999999999996</v>
      </c>
      <c r="I837" s="37">
        <v>0.99409999999999998</v>
      </c>
    </row>
    <row r="838" spans="4:9" x14ac:dyDescent="0.25">
      <c r="D838" s="37">
        <v>27</v>
      </c>
      <c r="E838" s="37">
        <v>0.91400000000000003</v>
      </c>
      <c r="F838" s="37">
        <v>0.91839999999999999</v>
      </c>
      <c r="G838" s="37">
        <v>27</v>
      </c>
      <c r="H838" s="37">
        <v>0.83</v>
      </c>
      <c r="I838" s="37">
        <v>0.99419999999999997</v>
      </c>
    </row>
    <row r="839" spans="4:9" x14ac:dyDescent="0.25">
      <c r="D839" s="37">
        <v>27</v>
      </c>
      <c r="E839" s="37">
        <v>0.91500000000000004</v>
      </c>
      <c r="F839" s="37">
        <v>0.9194</v>
      </c>
      <c r="G839" s="37">
        <v>27</v>
      </c>
      <c r="H839" s="37">
        <v>0.83099999999999996</v>
      </c>
      <c r="I839" s="37">
        <v>0.99419999999999997</v>
      </c>
    </row>
    <row r="840" spans="4:9" x14ac:dyDescent="0.25">
      <c r="D840" s="37">
        <v>27</v>
      </c>
      <c r="E840" s="37">
        <v>0.91600000000000004</v>
      </c>
      <c r="F840" s="37">
        <v>0.9204</v>
      </c>
      <c r="G840" s="37">
        <v>27</v>
      </c>
      <c r="H840" s="37">
        <v>0.83199999999999996</v>
      </c>
      <c r="I840" s="37">
        <v>0.99419999999999997</v>
      </c>
    </row>
    <row r="841" spans="4:9" x14ac:dyDescent="0.25">
      <c r="D841" s="37">
        <v>27</v>
      </c>
      <c r="E841" s="37">
        <v>0.91700000000000004</v>
      </c>
      <c r="F841" s="37">
        <v>0.9214</v>
      </c>
      <c r="G841" s="37">
        <v>27</v>
      </c>
      <c r="H841" s="37">
        <v>0.83299999999999996</v>
      </c>
      <c r="I841" s="37">
        <v>0.99419999999999997</v>
      </c>
    </row>
    <row r="842" spans="4:9" x14ac:dyDescent="0.25">
      <c r="D842" s="37">
        <v>27</v>
      </c>
      <c r="E842" s="37">
        <v>0.91800000000000004</v>
      </c>
      <c r="F842" s="37">
        <v>0.9224</v>
      </c>
      <c r="G842" s="37">
        <v>27</v>
      </c>
      <c r="H842" s="37">
        <v>0.83399999999999996</v>
      </c>
      <c r="I842" s="37">
        <v>0.99419999999999997</v>
      </c>
    </row>
    <row r="843" spans="4:9" x14ac:dyDescent="0.25">
      <c r="D843" s="37">
        <v>27</v>
      </c>
      <c r="E843" s="37">
        <v>0.91900000000000004</v>
      </c>
      <c r="F843" s="37">
        <v>0.9234</v>
      </c>
      <c r="G843" s="37">
        <v>27</v>
      </c>
      <c r="H843" s="37">
        <v>0.83499999999999996</v>
      </c>
      <c r="I843" s="37">
        <v>0.99419999999999997</v>
      </c>
    </row>
    <row r="844" spans="4:9" x14ac:dyDescent="0.25">
      <c r="D844" s="37">
        <v>27</v>
      </c>
      <c r="E844" s="37">
        <v>0.92</v>
      </c>
      <c r="F844" s="37">
        <v>0.9244</v>
      </c>
      <c r="G844" s="37">
        <v>27</v>
      </c>
      <c r="H844" s="37">
        <v>0.83599999999999997</v>
      </c>
      <c r="I844" s="37">
        <v>0.99419999999999997</v>
      </c>
    </row>
    <row r="845" spans="4:9" x14ac:dyDescent="0.25">
      <c r="D845" s="37">
        <v>27</v>
      </c>
      <c r="E845" s="37">
        <v>0.92100000000000004</v>
      </c>
      <c r="F845" s="37">
        <v>0.9254</v>
      </c>
      <c r="G845" s="37">
        <v>27</v>
      </c>
      <c r="H845" s="37">
        <v>0.83699999999999997</v>
      </c>
      <c r="I845" s="37">
        <v>0.99419999999999997</v>
      </c>
    </row>
    <row r="846" spans="4:9" x14ac:dyDescent="0.25">
      <c r="D846" s="37">
        <v>27</v>
      </c>
      <c r="E846" s="37">
        <v>0.92200000000000004</v>
      </c>
      <c r="F846" s="37">
        <v>0.9264</v>
      </c>
      <c r="G846" s="37">
        <v>27</v>
      </c>
      <c r="H846" s="37">
        <v>0.83799999999999997</v>
      </c>
      <c r="I846" s="37">
        <v>0.99429999999999996</v>
      </c>
    </row>
    <row r="847" spans="4:9" x14ac:dyDescent="0.25">
      <c r="D847" s="37">
        <v>27</v>
      </c>
      <c r="E847" s="37">
        <v>0.92300000000000004</v>
      </c>
      <c r="F847" s="37">
        <v>0.9274</v>
      </c>
      <c r="G847" s="37">
        <v>27</v>
      </c>
      <c r="H847" s="37">
        <v>0.83899999999999997</v>
      </c>
      <c r="I847" s="37">
        <v>0.99429999999999996</v>
      </c>
    </row>
    <row r="848" spans="4:9" x14ac:dyDescent="0.25">
      <c r="D848" s="37">
        <v>27</v>
      </c>
      <c r="E848" s="37">
        <v>0.92400000000000004</v>
      </c>
      <c r="F848" s="37">
        <v>0.9284</v>
      </c>
      <c r="G848" s="37">
        <v>27</v>
      </c>
      <c r="H848" s="37">
        <v>0.84</v>
      </c>
      <c r="I848" s="37">
        <v>0.99429999999999996</v>
      </c>
    </row>
    <row r="849" spans="4:9" x14ac:dyDescent="0.25">
      <c r="D849" s="37">
        <v>27</v>
      </c>
      <c r="E849" s="37">
        <v>0.92500000000000004</v>
      </c>
      <c r="F849" s="37">
        <v>0.9294</v>
      </c>
      <c r="G849" s="37">
        <v>27</v>
      </c>
      <c r="H849" s="37">
        <v>0.84099999999999997</v>
      </c>
      <c r="I849" s="37">
        <v>0.99429999999999996</v>
      </c>
    </row>
    <row r="850" spans="4:9" x14ac:dyDescent="0.25">
      <c r="D850" s="37">
        <v>27</v>
      </c>
      <c r="E850" s="37">
        <v>0.92600000000000005</v>
      </c>
      <c r="F850" s="37">
        <v>0.9304</v>
      </c>
      <c r="G850" s="37">
        <v>27</v>
      </c>
      <c r="H850" s="37">
        <v>0.84199999999999997</v>
      </c>
      <c r="I850" s="37">
        <v>0.99429999999999996</v>
      </c>
    </row>
    <row r="851" spans="4:9" x14ac:dyDescent="0.25">
      <c r="D851" s="37">
        <v>27</v>
      </c>
      <c r="E851" s="37">
        <v>0.92700000000000005</v>
      </c>
      <c r="F851" s="37">
        <v>0.93140000000000001</v>
      </c>
      <c r="G851" s="37">
        <v>27</v>
      </c>
      <c r="H851" s="37">
        <v>0.84299999999999997</v>
      </c>
      <c r="I851" s="37">
        <v>0.99429999999999996</v>
      </c>
    </row>
    <row r="852" spans="4:9" x14ac:dyDescent="0.25">
      <c r="D852" s="37">
        <v>27</v>
      </c>
      <c r="E852" s="37">
        <v>0.92800000000000005</v>
      </c>
      <c r="F852" s="37">
        <v>0.93240000000000001</v>
      </c>
      <c r="G852" s="37">
        <v>27</v>
      </c>
      <c r="H852" s="37">
        <v>0.84399999999999997</v>
      </c>
      <c r="I852" s="37">
        <v>0.99429999999999996</v>
      </c>
    </row>
    <row r="853" spans="4:9" x14ac:dyDescent="0.25">
      <c r="D853" s="37">
        <v>27</v>
      </c>
      <c r="E853" s="37">
        <v>0.92900000000000005</v>
      </c>
      <c r="F853" s="37">
        <v>0.93340000000000001</v>
      </c>
      <c r="G853" s="37">
        <v>27</v>
      </c>
      <c r="H853" s="37">
        <v>0.84499999999999997</v>
      </c>
      <c r="I853" s="37">
        <v>0.99429999999999996</v>
      </c>
    </row>
    <row r="854" spans="4:9" x14ac:dyDescent="0.25">
      <c r="D854" s="37">
        <v>27.5</v>
      </c>
      <c r="E854" s="37">
        <v>0.76</v>
      </c>
      <c r="F854" s="37">
        <v>0.76570000000000005</v>
      </c>
      <c r="G854" s="37">
        <v>27</v>
      </c>
      <c r="H854" s="37">
        <v>0.84599999999999997</v>
      </c>
      <c r="I854" s="37">
        <v>0.99439999999999995</v>
      </c>
    </row>
    <row r="855" spans="4:9" x14ac:dyDescent="0.25">
      <c r="D855" s="37">
        <v>27.5</v>
      </c>
      <c r="E855" s="37">
        <v>0.76100000000000001</v>
      </c>
      <c r="F855" s="37">
        <v>0.76670000000000005</v>
      </c>
      <c r="G855" s="37">
        <v>27</v>
      </c>
      <c r="H855" s="37">
        <v>0.84699999999999998</v>
      </c>
      <c r="I855" s="37">
        <v>0.99439999999999995</v>
      </c>
    </row>
    <row r="856" spans="4:9" x14ac:dyDescent="0.25">
      <c r="D856" s="37">
        <v>27.5</v>
      </c>
      <c r="E856" s="37">
        <v>0.76200000000000001</v>
      </c>
      <c r="F856" s="37">
        <v>0.76759999999999995</v>
      </c>
      <c r="G856" s="37">
        <v>27</v>
      </c>
      <c r="H856" s="37">
        <v>0.84799999999999998</v>
      </c>
      <c r="I856" s="37">
        <v>0.99439999999999995</v>
      </c>
    </row>
    <row r="857" spans="4:9" x14ac:dyDescent="0.25">
      <c r="D857" s="37">
        <v>27.5</v>
      </c>
      <c r="E857" s="37">
        <v>0.76300000000000001</v>
      </c>
      <c r="F857" s="37">
        <v>0.76859999999999995</v>
      </c>
      <c r="G857" s="37">
        <v>27</v>
      </c>
      <c r="H857" s="37">
        <v>0.84899999999999998</v>
      </c>
      <c r="I857" s="37">
        <v>0.99439999999999995</v>
      </c>
    </row>
    <row r="858" spans="4:9" x14ac:dyDescent="0.25">
      <c r="D858" s="37">
        <v>27.5</v>
      </c>
      <c r="E858" s="37">
        <v>0.76400000000000001</v>
      </c>
      <c r="F858" s="37">
        <v>0.76959999999999995</v>
      </c>
      <c r="G858" s="37">
        <v>27</v>
      </c>
      <c r="H858" s="37">
        <v>0.85</v>
      </c>
      <c r="I858" s="37">
        <v>0.99439999999999995</v>
      </c>
    </row>
    <row r="859" spans="4:9" x14ac:dyDescent="0.25">
      <c r="D859" s="37">
        <v>27.5</v>
      </c>
      <c r="E859" s="37">
        <v>0.76500000000000001</v>
      </c>
      <c r="F859" s="37">
        <v>0.77059999999999995</v>
      </c>
      <c r="G859" s="37">
        <v>27</v>
      </c>
      <c r="H859" s="37">
        <v>0.85099999999999998</v>
      </c>
      <c r="I859" s="37">
        <v>0.99439999999999995</v>
      </c>
    </row>
    <row r="860" spans="4:9" x14ac:dyDescent="0.25">
      <c r="D860" s="37">
        <v>27.5</v>
      </c>
      <c r="E860" s="37">
        <v>0.76600000000000001</v>
      </c>
      <c r="F860" s="37">
        <v>0.77159999999999995</v>
      </c>
      <c r="G860" s="37">
        <v>27</v>
      </c>
      <c r="H860" s="37">
        <v>0.85199999999999998</v>
      </c>
      <c r="I860" s="37">
        <v>0.99439999999999995</v>
      </c>
    </row>
    <row r="861" spans="4:9" x14ac:dyDescent="0.25">
      <c r="D861" s="37">
        <v>27.5</v>
      </c>
      <c r="E861" s="37">
        <v>0.76700000000000002</v>
      </c>
      <c r="F861" s="37">
        <v>0.77259999999999995</v>
      </c>
      <c r="G861" s="37">
        <v>27</v>
      </c>
      <c r="H861" s="37">
        <v>0.85299999999999998</v>
      </c>
      <c r="I861" s="37">
        <v>0.99439999999999995</v>
      </c>
    </row>
    <row r="862" spans="4:9" x14ac:dyDescent="0.25">
      <c r="D862" s="37">
        <v>27.5</v>
      </c>
      <c r="E862" s="37">
        <v>0.76800000000000002</v>
      </c>
      <c r="F862" s="37">
        <v>0.77359999999999995</v>
      </c>
      <c r="G862" s="37">
        <v>27</v>
      </c>
      <c r="H862" s="37">
        <v>0.85399999999999998</v>
      </c>
      <c r="I862" s="37">
        <v>0.99450000000000005</v>
      </c>
    </row>
    <row r="863" spans="4:9" x14ac:dyDescent="0.25">
      <c r="D863" s="37">
        <v>27.5</v>
      </c>
      <c r="E863" s="37">
        <v>0.76900000000000002</v>
      </c>
      <c r="F863" s="37">
        <v>0.77459999999999996</v>
      </c>
      <c r="G863" s="37">
        <v>27</v>
      </c>
      <c r="H863" s="37">
        <v>0.85499999999999998</v>
      </c>
      <c r="I863" s="37">
        <v>0.99450000000000005</v>
      </c>
    </row>
    <row r="864" spans="4:9" x14ac:dyDescent="0.25">
      <c r="D864" s="37">
        <v>27.5</v>
      </c>
      <c r="E864" s="37">
        <v>0.77</v>
      </c>
      <c r="F864" s="37">
        <v>0.77549999999999997</v>
      </c>
      <c r="G864" s="37">
        <v>27</v>
      </c>
      <c r="H864" s="37">
        <v>0.85599999999999998</v>
      </c>
      <c r="I864" s="37">
        <v>0.99450000000000005</v>
      </c>
    </row>
    <row r="865" spans="4:9" x14ac:dyDescent="0.25">
      <c r="D865" s="37">
        <v>27.5</v>
      </c>
      <c r="E865" s="37">
        <v>0.77100000000000002</v>
      </c>
      <c r="F865" s="37">
        <v>0.77649999999999997</v>
      </c>
      <c r="G865" s="37">
        <v>27</v>
      </c>
      <c r="H865" s="37">
        <v>0.85699999999999998</v>
      </c>
      <c r="I865" s="37">
        <v>0.99450000000000005</v>
      </c>
    </row>
    <row r="866" spans="4:9" x14ac:dyDescent="0.25">
      <c r="D866" s="37">
        <v>27.5</v>
      </c>
      <c r="E866" s="37">
        <v>0.77200000000000002</v>
      </c>
      <c r="F866" s="37">
        <v>0.77749999999999997</v>
      </c>
      <c r="G866" s="37">
        <v>27</v>
      </c>
      <c r="H866" s="37">
        <v>0.85799999999999998</v>
      </c>
      <c r="I866" s="37">
        <v>0.99450000000000005</v>
      </c>
    </row>
    <row r="867" spans="4:9" x14ac:dyDescent="0.25">
      <c r="D867" s="37">
        <v>27.5</v>
      </c>
      <c r="E867" s="37">
        <v>0.77300000000000002</v>
      </c>
      <c r="F867" s="37">
        <v>0.77849999999999997</v>
      </c>
      <c r="G867" s="37">
        <v>27</v>
      </c>
      <c r="H867" s="37">
        <v>0.85899999999999999</v>
      </c>
      <c r="I867" s="37">
        <v>0.99450000000000005</v>
      </c>
    </row>
    <row r="868" spans="4:9" x14ac:dyDescent="0.25">
      <c r="D868" s="37">
        <v>27.5</v>
      </c>
      <c r="E868" s="37">
        <v>0.77400000000000002</v>
      </c>
      <c r="F868" s="37">
        <v>0.77949999999999997</v>
      </c>
      <c r="G868" s="37">
        <v>27</v>
      </c>
      <c r="H868" s="37">
        <v>0.86</v>
      </c>
      <c r="I868" s="37">
        <v>0.99450000000000005</v>
      </c>
    </row>
    <row r="869" spans="4:9" x14ac:dyDescent="0.25">
      <c r="D869" s="37">
        <v>27.5</v>
      </c>
      <c r="E869" s="37">
        <v>0.77500000000000002</v>
      </c>
      <c r="F869" s="37">
        <v>0.78049999999999997</v>
      </c>
      <c r="G869" s="37">
        <v>27</v>
      </c>
      <c r="H869" s="37">
        <v>0.86099999999999999</v>
      </c>
      <c r="I869" s="37">
        <v>0.99450000000000005</v>
      </c>
    </row>
    <row r="870" spans="4:9" x14ac:dyDescent="0.25">
      <c r="D870" s="37">
        <v>27.5</v>
      </c>
      <c r="E870" s="37">
        <v>0.77600000000000002</v>
      </c>
      <c r="F870" s="37">
        <v>0.78149999999999997</v>
      </c>
      <c r="G870" s="37">
        <v>27</v>
      </c>
      <c r="H870" s="37">
        <v>0.86199999999999999</v>
      </c>
      <c r="I870" s="37">
        <v>0.99450000000000005</v>
      </c>
    </row>
    <row r="871" spans="4:9" x14ac:dyDescent="0.25">
      <c r="D871" s="37">
        <v>27.5</v>
      </c>
      <c r="E871" s="37">
        <v>0.77700000000000002</v>
      </c>
      <c r="F871" s="37">
        <v>0.78249999999999997</v>
      </c>
      <c r="G871" s="37">
        <v>27</v>
      </c>
      <c r="H871" s="37">
        <v>0.86299999999999999</v>
      </c>
      <c r="I871" s="37">
        <v>0.99450000000000005</v>
      </c>
    </row>
    <row r="872" spans="4:9" x14ac:dyDescent="0.25">
      <c r="D872" s="37">
        <v>27.5</v>
      </c>
      <c r="E872" s="37">
        <v>0.77800000000000002</v>
      </c>
      <c r="F872" s="37">
        <v>0.78349999999999997</v>
      </c>
      <c r="G872" s="37">
        <v>27</v>
      </c>
      <c r="H872" s="37">
        <v>0.86399999999999999</v>
      </c>
      <c r="I872" s="37">
        <v>0.99460000000000004</v>
      </c>
    </row>
    <row r="873" spans="4:9" x14ac:dyDescent="0.25">
      <c r="D873" s="37">
        <v>27.5</v>
      </c>
      <c r="E873" s="37">
        <v>0.77900000000000003</v>
      </c>
      <c r="F873" s="37">
        <v>0.78439999999999999</v>
      </c>
      <c r="G873" s="37">
        <v>27</v>
      </c>
      <c r="H873" s="37">
        <v>0.86499999999999999</v>
      </c>
      <c r="I873" s="37">
        <v>0.99460000000000004</v>
      </c>
    </row>
    <row r="874" spans="4:9" x14ac:dyDescent="0.25">
      <c r="D874" s="37">
        <v>27.5</v>
      </c>
      <c r="E874" s="37">
        <v>0.78</v>
      </c>
      <c r="F874" s="37">
        <v>0.78539999999999999</v>
      </c>
      <c r="G874" s="37">
        <v>27</v>
      </c>
      <c r="H874" s="37">
        <v>0.86599999999999999</v>
      </c>
      <c r="I874" s="37">
        <v>0.99460000000000004</v>
      </c>
    </row>
    <row r="875" spans="4:9" x14ac:dyDescent="0.25">
      <c r="D875" s="37">
        <v>27.5</v>
      </c>
      <c r="E875" s="37">
        <v>0.78100000000000003</v>
      </c>
      <c r="F875" s="37">
        <v>0.78639999999999999</v>
      </c>
      <c r="G875" s="37">
        <v>27</v>
      </c>
      <c r="H875" s="37">
        <v>0.86699999999999999</v>
      </c>
      <c r="I875" s="37">
        <v>0.99460000000000004</v>
      </c>
    </row>
    <row r="876" spans="4:9" x14ac:dyDescent="0.25">
      <c r="D876" s="37">
        <v>27.5</v>
      </c>
      <c r="E876" s="37">
        <v>0.78200000000000003</v>
      </c>
      <c r="F876" s="37">
        <v>0.78739999999999999</v>
      </c>
      <c r="G876" s="37">
        <v>27</v>
      </c>
      <c r="H876" s="37">
        <v>0.86799999999999999</v>
      </c>
      <c r="I876" s="37">
        <v>0.99460000000000004</v>
      </c>
    </row>
    <row r="877" spans="4:9" x14ac:dyDescent="0.25">
      <c r="D877" s="37">
        <v>27.5</v>
      </c>
      <c r="E877" s="37">
        <v>0.78300000000000003</v>
      </c>
      <c r="F877" s="37">
        <v>0.78839999999999999</v>
      </c>
      <c r="G877" s="37">
        <v>27</v>
      </c>
      <c r="H877" s="37">
        <v>0.86899999999999999</v>
      </c>
      <c r="I877" s="37">
        <v>0.99460000000000004</v>
      </c>
    </row>
    <row r="878" spans="4:9" x14ac:dyDescent="0.25">
      <c r="D878" s="37">
        <v>27.5</v>
      </c>
      <c r="E878" s="37">
        <v>0.78400000000000003</v>
      </c>
      <c r="F878" s="37">
        <v>0.78939999999999999</v>
      </c>
      <c r="G878" s="37">
        <v>27</v>
      </c>
      <c r="H878" s="37">
        <v>0.87</v>
      </c>
      <c r="I878" s="37">
        <v>0.99460000000000004</v>
      </c>
    </row>
    <row r="879" spans="4:9" x14ac:dyDescent="0.25">
      <c r="D879" s="37">
        <v>27.5</v>
      </c>
      <c r="E879" s="37">
        <v>0.78500000000000003</v>
      </c>
      <c r="F879" s="37">
        <v>0.79039999999999999</v>
      </c>
      <c r="G879" s="37">
        <v>27</v>
      </c>
      <c r="H879" s="37">
        <v>0.871</v>
      </c>
      <c r="I879" s="37">
        <v>0.99460000000000004</v>
      </c>
    </row>
    <row r="880" spans="4:9" x14ac:dyDescent="0.25">
      <c r="D880" s="37">
        <v>27.5</v>
      </c>
      <c r="E880" s="37">
        <v>0.78600000000000003</v>
      </c>
      <c r="F880" s="37">
        <v>0.79139999999999999</v>
      </c>
      <c r="G880" s="37">
        <v>27</v>
      </c>
      <c r="H880" s="37">
        <v>0.872</v>
      </c>
      <c r="I880" s="37">
        <v>0.99460000000000004</v>
      </c>
    </row>
    <row r="881" spans="4:9" x14ac:dyDescent="0.25">
      <c r="D881" s="37">
        <v>27.5</v>
      </c>
      <c r="E881" s="37">
        <v>0.78700000000000003</v>
      </c>
      <c r="F881" s="37">
        <v>0.79239999999999999</v>
      </c>
      <c r="G881" s="37">
        <v>27</v>
      </c>
      <c r="H881" s="37">
        <v>0.873</v>
      </c>
      <c r="I881" s="37">
        <v>0.99460000000000004</v>
      </c>
    </row>
    <row r="882" spans="4:9" x14ac:dyDescent="0.25">
      <c r="D882" s="37">
        <v>27.5</v>
      </c>
      <c r="E882" s="37">
        <v>0.78800000000000003</v>
      </c>
      <c r="F882" s="37">
        <v>0.79339999999999999</v>
      </c>
      <c r="G882" s="37">
        <v>27</v>
      </c>
      <c r="H882" s="37">
        <v>0.874</v>
      </c>
      <c r="I882" s="37">
        <v>0.99470000000000003</v>
      </c>
    </row>
    <row r="883" spans="4:9" x14ac:dyDescent="0.25">
      <c r="D883" s="37">
        <v>27.5</v>
      </c>
      <c r="E883" s="37">
        <v>0.78900000000000003</v>
      </c>
      <c r="F883" s="37">
        <v>0.79430000000000001</v>
      </c>
      <c r="G883" s="37">
        <v>27</v>
      </c>
      <c r="H883" s="37">
        <v>0.875</v>
      </c>
      <c r="I883" s="37">
        <v>0.99470000000000003</v>
      </c>
    </row>
    <row r="884" spans="4:9" x14ac:dyDescent="0.25">
      <c r="D884" s="37">
        <v>27.5</v>
      </c>
      <c r="E884" s="37">
        <v>0.79</v>
      </c>
      <c r="F884" s="37">
        <v>0.79530000000000001</v>
      </c>
      <c r="G884" s="37">
        <v>27</v>
      </c>
      <c r="H884" s="37">
        <v>0.876</v>
      </c>
      <c r="I884" s="37">
        <v>0.99470000000000003</v>
      </c>
    </row>
    <row r="885" spans="4:9" x14ac:dyDescent="0.25">
      <c r="D885" s="37">
        <v>27.5</v>
      </c>
      <c r="E885" s="37">
        <v>0.79100000000000004</v>
      </c>
      <c r="F885" s="37">
        <v>0.79630000000000001</v>
      </c>
      <c r="G885" s="37">
        <v>27</v>
      </c>
      <c r="H885" s="37">
        <v>0.877</v>
      </c>
      <c r="I885" s="37">
        <v>0.99470000000000003</v>
      </c>
    </row>
    <row r="886" spans="4:9" x14ac:dyDescent="0.25">
      <c r="D886" s="37">
        <v>27.5</v>
      </c>
      <c r="E886" s="37">
        <v>0.79200000000000004</v>
      </c>
      <c r="F886" s="37">
        <v>0.79730000000000001</v>
      </c>
      <c r="G886" s="37">
        <v>27</v>
      </c>
      <c r="H886" s="37">
        <v>0.878</v>
      </c>
      <c r="I886" s="37">
        <v>0.99470000000000003</v>
      </c>
    </row>
    <row r="887" spans="4:9" x14ac:dyDescent="0.25">
      <c r="D887" s="37">
        <v>27.5</v>
      </c>
      <c r="E887" s="37">
        <v>0.79300000000000004</v>
      </c>
      <c r="F887" s="37">
        <v>0.79830000000000001</v>
      </c>
      <c r="G887" s="37">
        <v>27</v>
      </c>
      <c r="H887" s="37">
        <v>0.879</v>
      </c>
      <c r="I887" s="37">
        <v>0.99470000000000003</v>
      </c>
    </row>
    <row r="888" spans="4:9" x14ac:dyDescent="0.25">
      <c r="D888" s="37">
        <v>27.5</v>
      </c>
      <c r="E888" s="37">
        <v>0.79400000000000004</v>
      </c>
      <c r="F888" s="37">
        <v>0.79930000000000001</v>
      </c>
      <c r="G888" s="37">
        <v>27</v>
      </c>
      <c r="H888" s="37">
        <v>0.88</v>
      </c>
      <c r="I888" s="37">
        <v>0.99470000000000003</v>
      </c>
    </row>
    <row r="889" spans="4:9" x14ac:dyDescent="0.25">
      <c r="D889" s="37">
        <v>27.5</v>
      </c>
      <c r="E889" s="37">
        <v>0.79500000000000004</v>
      </c>
      <c r="F889" s="37">
        <v>0.80030000000000001</v>
      </c>
      <c r="G889" s="37">
        <v>27</v>
      </c>
      <c r="H889" s="37">
        <v>0.88100000000000001</v>
      </c>
      <c r="I889" s="37">
        <v>0.99470000000000003</v>
      </c>
    </row>
    <row r="890" spans="4:9" x14ac:dyDescent="0.25">
      <c r="D890" s="37">
        <v>27.5</v>
      </c>
      <c r="E890" s="37">
        <v>0.79600000000000004</v>
      </c>
      <c r="F890" s="37">
        <v>0.80130000000000001</v>
      </c>
      <c r="G890" s="37">
        <v>27</v>
      </c>
      <c r="H890" s="37">
        <v>0.88200000000000001</v>
      </c>
      <c r="I890" s="37">
        <v>0.99470000000000003</v>
      </c>
    </row>
    <row r="891" spans="4:9" x14ac:dyDescent="0.25">
      <c r="D891" s="37">
        <v>27.5</v>
      </c>
      <c r="E891" s="37">
        <v>0.79700000000000004</v>
      </c>
      <c r="F891" s="37">
        <v>0.80230000000000001</v>
      </c>
      <c r="G891" s="37">
        <v>27</v>
      </c>
      <c r="H891" s="37">
        <v>0.88300000000000001</v>
      </c>
      <c r="I891" s="37">
        <v>0.99470000000000003</v>
      </c>
    </row>
    <row r="892" spans="4:9" x14ac:dyDescent="0.25">
      <c r="D892" s="37">
        <v>27.5</v>
      </c>
      <c r="E892" s="37">
        <v>0.79800000000000004</v>
      </c>
      <c r="F892" s="37">
        <v>0.80330000000000001</v>
      </c>
      <c r="G892" s="37">
        <v>27</v>
      </c>
      <c r="H892" s="37">
        <v>0.88400000000000001</v>
      </c>
      <c r="I892" s="37">
        <v>0.99470000000000003</v>
      </c>
    </row>
    <row r="893" spans="4:9" x14ac:dyDescent="0.25">
      <c r="D893" s="37">
        <v>27.5</v>
      </c>
      <c r="E893" s="37">
        <v>0.79900000000000004</v>
      </c>
      <c r="F893" s="37">
        <v>0.80420000000000003</v>
      </c>
      <c r="G893" s="37">
        <v>27</v>
      </c>
      <c r="H893" s="37">
        <v>0.88500000000000001</v>
      </c>
      <c r="I893" s="37">
        <v>0.99470000000000003</v>
      </c>
    </row>
    <row r="894" spans="4:9" x14ac:dyDescent="0.25">
      <c r="D894" s="37">
        <v>27.5</v>
      </c>
      <c r="E894" s="37">
        <v>0.8</v>
      </c>
      <c r="F894" s="37">
        <v>0.80520000000000003</v>
      </c>
      <c r="G894" s="37">
        <v>27</v>
      </c>
      <c r="H894" s="37">
        <v>0.88600000000000001</v>
      </c>
      <c r="I894" s="37">
        <v>0.99480000000000002</v>
      </c>
    </row>
    <row r="895" spans="4:9" x14ac:dyDescent="0.25">
      <c r="D895" s="37">
        <v>27.5</v>
      </c>
      <c r="E895" s="37">
        <v>0.80100000000000005</v>
      </c>
      <c r="F895" s="37">
        <v>0.80620000000000003</v>
      </c>
      <c r="G895" s="37">
        <v>27</v>
      </c>
      <c r="H895" s="37">
        <v>0.88700000000000001</v>
      </c>
      <c r="I895" s="37">
        <v>0.99480000000000002</v>
      </c>
    </row>
    <row r="896" spans="4:9" x14ac:dyDescent="0.25">
      <c r="D896" s="37">
        <v>27.5</v>
      </c>
      <c r="E896" s="37">
        <v>0.80200000000000005</v>
      </c>
      <c r="F896" s="37">
        <v>0.80720000000000003</v>
      </c>
      <c r="G896" s="37">
        <v>27</v>
      </c>
      <c r="H896" s="37">
        <v>0.88800000000000001</v>
      </c>
      <c r="I896" s="37">
        <v>0.99480000000000002</v>
      </c>
    </row>
    <row r="897" spans="4:9" x14ac:dyDescent="0.25">
      <c r="D897" s="37">
        <v>27.5</v>
      </c>
      <c r="E897" s="37">
        <v>0.80300000000000005</v>
      </c>
      <c r="F897" s="37">
        <v>0.80820000000000003</v>
      </c>
      <c r="G897" s="37">
        <v>27</v>
      </c>
      <c r="H897" s="37">
        <v>0.88900000000000001</v>
      </c>
      <c r="I897" s="37">
        <v>0.99480000000000002</v>
      </c>
    </row>
    <row r="898" spans="4:9" x14ac:dyDescent="0.25">
      <c r="D898" s="37">
        <v>27.5</v>
      </c>
      <c r="E898" s="37">
        <v>0.80400000000000005</v>
      </c>
      <c r="F898" s="37">
        <v>0.80920000000000003</v>
      </c>
      <c r="G898" s="37">
        <v>27</v>
      </c>
      <c r="H898" s="37">
        <v>0.89</v>
      </c>
      <c r="I898" s="37">
        <v>0.99480000000000002</v>
      </c>
    </row>
    <row r="899" spans="4:9" x14ac:dyDescent="0.25">
      <c r="D899" s="37">
        <v>27.5</v>
      </c>
      <c r="E899" s="37">
        <v>0.80500000000000005</v>
      </c>
      <c r="F899" s="37">
        <v>0.81020000000000003</v>
      </c>
      <c r="G899" s="37">
        <v>27</v>
      </c>
      <c r="H899" s="37">
        <v>0.89100000000000001</v>
      </c>
      <c r="I899" s="37">
        <v>0.99480000000000002</v>
      </c>
    </row>
    <row r="900" spans="4:9" x14ac:dyDescent="0.25">
      <c r="D900" s="37">
        <v>27.5</v>
      </c>
      <c r="E900" s="37">
        <v>0.80600000000000005</v>
      </c>
      <c r="F900" s="37">
        <v>0.81120000000000003</v>
      </c>
      <c r="G900" s="37">
        <v>27</v>
      </c>
      <c r="H900" s="37">
        <v>0.89200000000000002</v>
      </c>
      <c r="I900" s="37">
        <v>0.99480000000000002</v>
      </c>
    </row>
    <row r="901" spans="4:9" x14ac:dyDescent="0.25">
      <c r="D901" s="37">
        <v>27.5</v>
      </c>
      <c r="E901" s="37">
        <v>0.80700000000000005</v>
      </c>
      <c r="F901" s="37">
        <v>0.81220000000000003</v>
      </c>
      <c r="G901" s="37">
        <v>27</v>
      </c>
      <c r="H901" s="37">
        <v>0.89300000000000002</v>
      </c>
      <c r="I901" s="37">
        <v>0.99480000000000002</v>
      </c>
    </row>
    <row r="902" spans="4:9" x14ac:dyDescent="0.25">
      <c r="D902" s="37">
        <v>27.5</v>
      </c>
      <c r="E902" s="37">
        <v>0.80800000000000005</v>
      </c>
      <c r="F902" s="37">
        <v>0.81320000000000003</v>
      </c>
      <c r="G902" s="37">
        <v>27</v>
      </c>
      <c r="H902" s="37">
        <v>0.89400000000000002</v>
      </c>
      <c r="I902" s="37">
        <v>0.99480000000000002</v>
      </c>
    </row>
    <row r="903" spans="4:9" x14ac:dyDescent="0.25">
      <c r="D903" s="37">
        <v>27.5</v>
      </c>
      <c r="E903" s="37">
        <v>0.80900000000000005</v>
      </c>
      <c r="F903" s="37">
        <v>0.81420000000000003</v>
      </c>
      <c r="G903" s="37">
        <v>27</v>
      </c>
      <c r="H903" s="37">
        <v>0.89500000000000002</v>
      </c>
      <c r="I903" s="37">
        <v>0.99480000000000002</v>
      </c>
    </row>
    <row r="904" spans="4:9" x14ac:dyDescent="0.25">
      <c r="D904" s="37">
        <v>27.5</v>
      </c>
      <c r="E904" s="37">
        <v>0.81</v>
      </c>
      <c r="F904" s="37">
        <v>0.81510000000000005</v>
      </c>
      <c r="G904" s="37">
        <v>27</v>
      </c>
      <c r="H904" s="37">
        <v>0.89600000000000002</v>
      </c>
      <c r="I904" s="37">
        <v>0.99480000000000002</v>
      </c>
    </row>
    <row r="905" spans="4:9" x14ac:dyDescent="0.25">
      <c r="D905" s="37">
        <v>27.5</v>
      </c>
      <c r="E905" s="37">
        <v>0.81100000000000005</v>
      </c>
      <c r="F905" s="37">
        <v>0.81610000000000005</v>
      </c>
      <c r="G905" s="37">
        <v>27</v>
      </c>
      <c r="H905" s="37">
        <v>0.89700000000000002</v>
      </c>
      <c r="I905" s="37">
        <v>0.99480000000000002</v>
      </c>
    </row>
    <row r="906" spans="4:9" x14ac:dyDescent="0.25">
      <c r="D906" s="37">
        <v>27.5</v>
      </c>
      <c r="E906" s="37">
        <v>0.81200000000000006</v>
      </c>
      <c r="F906" s="37">
        <v>0.81710000000000005</v>
      </c>
      <c r="G906" s="37">
        <v>27</v>
      </c>
      <c r="H906" s="37">
        <v>0.89800000000000002</v>
      </c>
      <c r="I906" s="37">
        <v>0.99490000000000001</v>
      </c>
    </row>
    <row r="907" spans="4:9" x14ac:dyDescent="0.25">
      <c r="D907" s="37">
        <v>27.5</v>
      </c>
      <c r="E907" s="37">
        <v>0.81299999999999994</v>
      </c>
      <c r="F907" s="37">
        <v>0.81810000000000005</v>
      </c>
      <c r="G907" s="37">
        <v>27</v>
      </c>
      <c r="H907" s="37">
        <v>0.89900000000000002</v>
      </c>
      <c r="I907" s="37">
        <v>0.99490000000000001</v>
      </c>
    </row>
    <row r="908" spans="4:9" x14ac:dyDescent="0.25">
      <c r="D908" s="37">
        <v>27.5</v>
      </c>
      <c r="E908" s="37">
        <v>0.81399999999999995</v>
      </c>
      <c r="F908" s="37">
        <v>0.81910000000000005</v>
      </c>
      <c r="G908" s="37">
        <v>27</v>
      </c>
      <c r="H908" s="37">
        <v>0.9</v>
      </c>
      <c r="I908" s="37">
        <v>0.99490000000000001</v>
      </c>
    </row>
    <row r="909" spans="4:9" x14ac:dyDescent="0.25">
      <c r="D909" s="37">
        <v>27.5</v>
      </c>
      <c r="E909" s="37">
        <v>0.81499999999999995</v>
      </c>
      <c r="F909" s="37">
        <v>0.82010000000000005</v>
      </c>
      <c r="G909" s="37">
        <v>27</v>
      </c>
      <c r="H909" s="37">
        <v>0.90100000000000002</v>
      </c>
      <c r="I909" s="37">
        <v>0.99490000000000001</v>
      </c>
    </row>
    <row r="910" spans="4:9" x14ac:dyDescent="0.25">
      <c r="D910" s="37">
        <v>27.5</v>
      </c>
      <c r="E910" s="37">
        <v>0.81599999999999995</v>
      </c>
      <c r="F910" s="37">
        <v>0.82110000000000005</v>
      </c>
      <c r="G910" s="37">
        <v>27</v>
      </c>
      <c r="H910" s="37">
        <v>0.90200000000000002</v>
      </c>
      <c r="I910" s="37">
        <v>0.99490000000000001</v>
      </c>
    </row>
    <row r="911" spans="4:9" x14ac:dyDescent="0.25">
      <c r="D911" s="37">
        <v>27.5</v>
      </c>
      <c r="E911" s="37">
        <v>0.81699999999999995</v>
      </c>
      <c r="F911" s="37">
        <v>0.82210000000000005</v>
      </c>
      <c r="G911" s="37">
        <v>27</v>
      </c>
      <c r="H911" s="37">
        <v>0.90300000000000002</v>
      </c>
      <c r="I911" s="37">
        <v>0.99490000000000001</v>
      </c>
    </row>
    <row r="912" spans="4:9" x14ac:dyDescent="0.25">
      <c r="D912" s="37">
        <v>27.5</v>
      </c>
      <c r="E912" s="37">
        <v>0.81799999999999995</v>
      </c>
      <c r="F912" s="37">
        <v>0.82310000000000005</v>
      </c>
      <c r="G912" s="37">
        <v>27</v>
      </c>
      <c r="H912" s="37">
        <v>0.90400000000000003</v>
      </c>
      <c r="I912" s="37">
        <v>0.99490000000000001</v>
      </c>
    </row>
    <row r="913" spans="4:9" x14ac:dyDescent="0.25">
      <c r="D913" s="37">
        <v>27.5</v>
      </c>
      <c r="E913" s="37">
        <v>0.81899999999999995</v>
      </c>
      <c r="F913" s="37">
        <v>0.82410000000000005</v>
      </c>
      <c r="G913" s="37">
        <v>27</v>
      </c>
      <c r="H913" s="37">
        <v>0.90500000000000003</v>
      </c>
      <c r="I913" s="37">
        <v>0.99490000000000001</v>
      </c>
    </row>
    <row r="914" spans="4:9" x14ac:dyDescent="0.25">
      <c r="D914" s="37">
        <v>27.5</v>
      </c>
      <c r="E914" s="37">
        <v>0.82</v>
      </c>
      <c r="F914" s="37">
        <v>0.82509999999999994</v>
      </c>
      <c r="G914" s="37">
        <v>27</v>
      </c>
      <c r="H914" s="37">
        <v>0.90600000000000003</v>
      </c>
      <c r="I914" s="37">
        <v>0.99490000000000001</v>
      </c>
    </row>
    <row r="915" spans="4:9" x14ac:dyDescent="0.25">
      <c r="D915" s="37">
        <v>27.5</v>
      </c>
      <c r="E915" s="37">
        <v>0.82099999999999995</v>
      </c>
      <c r="F915" s="37">
        <v>0.82609999999999995</v>
      </c>
      <c r="G915" s="37">
        <v>27</v>
      </c>
      <c r="H915" s="37">
        <v>0.90700000000000003</v>
      </c>
      <c r="I915" s="37">
        <v>0.99490000000000001</v>
      </c>
    </row>
    <row r="916" spans="4:9" x14ac:dyDescent="0.25">
      <c r="D916" s="37">
        <v>27.5</v>
      </c>
      <c r="E916" s="37">
        <v>0.82199999999999995</v>
      </c>
      <c r="F916" s="37">
        <v>0.82709999999999995</v>
      </c>
      <c r="G916" s="37">
        <v>27</v>
      </c>
      <c r="H916" s="37">
        <v>0.90800000000000003</v>
      </c>
      <c r="I916" s="37">
        <v>0.99490000000000001</v>
      </c>
    </row>
    <row r="917" spans="4:9" x14ac:dyDescent="0.25">
      <c r="D917" s="37">
        <v>27.5</v>
      </c>
      <c r="E917" s="37">
        <v>0.82299999999999995</v>
      </c>
      <c r="F917" s="37">
        <v>0.82809999999999995</v>
      </c>
      <c r="G917" s="37">
        <v>27</v>
      </c>
      <c r="H917" s="37">
        <v>0.90900000000000003</v>
      </c>
      <c r="I917" s="37">
        <v>0.99490000000000001</v>
      </c>
    </row>
    <row r="918" spans="4:9" x14ac:dyDescent="0.25">
      <c r="D918" s="37">
        <v>27.5</v>
      </c>
      <c r="E918" s="37">
        <v>0.82399999999999995</v>
      </c>
      <c r="F918" s="37">
        <v>0.82899999999999996</v>
      </c>
      <c r="G918" s="37">
        <v>27</v>
      </c>
      <c r="H918" s="37">
        <v>0.91</v>
      </c>
      <c r="I918" s="37">
        <v>0.99490000000000001</v>
      </c>
    </row>
    <row r="919" spans="4:9" x14ac:dyDescent="0.25">
      <c r="D919" s="37">
        <v>27.5</v>
      </c>
      <c r="E919" s="37">
        <v>0.82499999999999996</v>
      </c>
      <c r="F919" s="37">
        <v>0.83</v>
      </c>
      <c r="G919" s="37">
        <v>27</v>
      </c>
      <c r="H919" s="37">
        <v>0.91100000000000003</v>
      </c>
      <c r="I919" s="37">
        <v>0.99490000000000001</v>
      </c>
    </row>
    <row r="920" spans="4:9" x14ac:dyDescent="0.25">
      <c r="D920" s="37">
        <v>27.5</v>
      </c>
      <c r="E920" s="37">
        <v>0.82599999999999996</v>
      </c>
      <c r="F920" s="37">
        <v>0.83099999999999996</v>
      </c>
      <c r="G920" s="37">
        <v>27</v>
      </c>
      <c r="H920" s="37">
        <v>0.91200000000000003</v>
      </c>
      <c r="I920" s="37">
        <v>0.995</v>
      </c>
    </row>
    <row r="921" spans="4:9" x14ac:dyDescent="0.25">
      <c r="D921" s="37">
        <v>27.5</v>
      </c>
      <c r="E921" s="37">
        <v>0.82699999999999996</v>
      </c>
      <c r="F921" s="37">
        <v>0.83199999999999996</v>
      </c>
      <c r="G921" s="37">
        <v>27</v>
      </c>
      <c r="H921" s="37">
        <v>0.91300000000000003</v>
      </c>
      <c r="I921" s="37">
        <v>0.995</v>
      </c>
    </row>
    <row r="922" spans="4:9" x14ac:dyDescent="0.25">
      <c r="D922" s="37">
        <v>27.5</v>
      </c>
      <c r="E922" s="37">
        <v>0.82799999999999996</v>
      </c>
      <c r="F922" s="37">
        <v>0.83299999999999996</v>
      </c>
      <c r="G922" s="37">
        <v>27</v>
      </c>
      <c r="H922" s="37">
        <v>0.91400000000000003</v>
      </c>
      <c r="I922" s="37">
        <v>0.995</v>
      </c>
    </row>
    <row r="923" spans="4:9" x14ac:dyDescent="0.25">
      <c r="D923" s="37">
        <v>27.5</v>
      </c>
      <c r="E923" s="37">
        <v>0.82899999999999996</v>
      </c>
      <c r="F923" s="37">
        <v>0.83399999999999996</v>
      </c>
      <c r="G923" s="37">
        <v>27</v>
      </c>
      <c r="H923" s="37">
        <v>0.91500000000000004</v>
      </c>
      <c r="I923" s="37">
        <v>0.995</v>
      </c>
    </row>
    <row r="924" spans="4:9" x14ac:dyDescent="0.25">
      <c r="D924" s="37">
        <v>27.5</v>
      </c>
      <c r="E924" s="37">
        <v>0.83</v>
      </c>
      <c r="F924" s="37">
        <v>0.83499999999999996</v>
      </c>
      <c r="G924" s="37">
        <v>27</v>
      </c>
      <c r="H924" s="37">
        <v>0.91600000000000004</v>
      </c>
      <c r="I924" s="37">
        <v>0.995</v>
      </c>
    </row>
    <row r="925" spans="4:9" x14ac:dyDescent="0.25">
      <c r="D925" s="37">
        <v>27.5</v>
      </c>
      <c r="E925" s="37">
        <v>0.83099999999999996</v>
      </c>
      <c r="F925" s="37">
        <v>0.83599999999999997</v>
      </c>
      <c r="G925" s="37">
        <v>27</v>
      </c>
      <c r="H925" s="37">
        <v>0.91700000000000004</v>
      </c>
      <c r="I925" s="37">
        <v>0.995</v>
      </c>
    </row>
    <row r="926" spans="4:9" x14ac:dyDescent="0.25">
      <c r="D926" s="37">
        <v>27.5</v>
      </c>
      <c r="E926" s="37">
        <v>0.83199999999999996</v>
      </c>
      <c r="F926" s="37">
        <v>0.83699999999999997</v>
      </c>
      <c r="G926" s="37">
        <v>27</v>
      </c>
      <c r="H926" s="37">
        <v>0.91800000000000004</v>
      </c>
      <c r="I926" s="37">
        <v>0.995</v>
      </c>
    </row>
    <row r="927" spans="4:9" x14ac:dyDescent="0.25">
      <c r="D927" s="37">
        <v>27.5</v>
      </c>
      <c r="E927" s="37">
        <v>0.83299999999999996</v>
      </c>
      <c r="F927" s="37">
        <v>0.83799999999999997</v>
      </c>
      <c r="G927" s="37">
        <v>27</v>
      </c>
      <c r="H927" s="37">
        <v>0.91900000000000004</v>
      </c>
      <c r="I927" s="37">
        <v>0.995</v>
      </c>
    </row>
    <row r="928" spans="4:9" x14ac:dyDescent="0.25">
      <c r="D928" s="37">
        <v>27.5</v>
      </c>
      <c r="E928" s="37">
        <v>0.83399999999999996</v>
      </c>
      <c r="F928" s="37">
        <v>0.83899999999999997</v>
      </c>
      <c r="G928" s="37">
        <v>27</v>
      </c>
      <c r="H928" s="37">
        <v>0.92</v>
      </c>
      <c r="I928" s="37">
        <v>0.995</v>
      </c>
    </row>
    <row r="929" spans="4:9" x14ac:dyDescent="0.25">
      <c r="D929" s="37">
        <v>27.5</v>
      </c>
      <c r="E929" s="37">
        <v>0.83499999999999996</v>
      </c>
      <c r="F929" s="37">
        <v>0.84</v>
      </c>
      <c r="G929" s="37">
        <v>27</v>
      </c>
      <c r="H929" s="37">
        <v>0.92100000000000004</v>
      </c>
      <c r="I929" s="37">
        <v>0.995</v>
      </c>
    </row>
    <row r="930" spans="4:9" x14ac:dyDescent="0.25">
      <c r="D930" s="37">
        <v>27.5</v>
      </c>
      <c r="E930" s="37">
        <v>0.83599999999999997</v>
      </c>
      <c r="F930" s="37">
        <v>0.84099999999999997</v>
      </c>
      <c r="G930" s="37">
        <v>27</v>
      </c>
      <c r="H930" s="37">
        <v>0.92200000000000004</v>
      </c>
      <c r="I930" s="37">
        <v>0.995</v>
      </c>
    </row>
    <row r="931" spans="4:9" x14ac:dyDescent="0.25">
      <c r="D931" s="37">
        <v>27.5</v>
      </c>
      <c r="E931" s="37">
        <v>0.83699999999999997</v>
      </c>
      <c r="F931" s="37">
        <v>0.84199999999999997</v>
      </c>
      <c r="G931" s="37">
        <v>27</v>
      </c>
      <c r="H931" s="37">
        <v>0.92300000000000004</v>
      </c>
      <c r="I931" s="37">
        <v>0.995</v>
      </c>
    </row>
    <row r="932" spans="4:9" x14ac:dyDescent="0.25">
      <c r="D932" s="37">
        <v>27.5</v>
      </c>
      <c r="E932" s="37">
        <v>0.83799999999999997</v>
      </c>
      <c r="F932" s="37">
        <v>0.84299999999999997</v>
      </c>
      <c r="G932" s="37">
        <v>27</v>
      </c>
      <c r="H932" s="37">
        <v>0.92400000000000004</v>
      </c>
      <c r="I932" s="37">
        <v>0.995</v>
      </c>
    </row>
    <row r="933" spans="4:9" x14ac:dyDescent="0.25">
      <c r="D933" s="37">
        <v>27.5</v>
      </c>
      <c r="E933" s="37">
        <v>0.83899999999999997</v>
      </c>
      <c r="F933" s="37">
        <v>0.84399999999999997</v>
      </c>
      <c r="G933" s="37">
        <v>27</v>
      </c>
      <c r="H933" s="37">
        <v>0.92500000000000004</v>
      </c>
      <c r="I933" s="37">
        <v>0.995</v>
      </c>
    </row>
    <row r="934" spans="4:9" x14ac:dyDescent="0.25">
      <c r="D934" s="37">
        <v>27.5</v>
      </c>
      <c r="E934" s="37">
        <v>0.84</v>
      </c>
      <c r="F934" s="37">
        <v>0.84499999999999997</v>
      </c>
      <c r="G934" s="37">
        <v>27</v>
      </c>
      <c r="H934" s="37">
        <v>0.92600000000000005</v>
      </c>
      <c r="I934" s="37">
        <v>0.995</v>
      </c>
    </row>
    <row r="935" spans="4:9" x14ac:dyDescent="0.25">
      <c r="D935" s="37">
        <v>27.5</v>
      </c>
      <c r="E935" s="37">
        <v>0.84099999999999997</v>
      </c>
      <c r="F935" s="37">
        <v>0.84599999999999997</v>
      </c>
      <c r="G935" s="37">
        <v>27</v>
      </c>
      <c r="H935" s="37">
        <v>0.92700000000000005</v>
      </c>
      <c r="I935" s="37">
        <v>0.995</v>
      </c>
    </row>
    <row r="936" spans="4:9" x14ac:dyDescent="0.25">
      <c r="D936" s="37">
        <v>27.5</v>
      </c>
      <c r="E936" s="37">
        <v>0.84199999999999997</v>
      </c>
      <c r="F936" s="37">
        <v>0.84689999999999999</v>
      </c>
      <c r="G936" s="37">
        <v>27</v>
      </c>
      <c r="H936" s="37">
        <v>0.92800000000000005</v>
      </c>
      <c r="I936" s="37">
        <v>0.99509999999999998</v>
      </c>
    </row>
    <row r="937" spans="4:9" x14ac:dyDescent="0.25">
      <c r="D937" s="37">
        <v>27.5</v>
      </c>
      <c r="E937" s="37">
        <v>0.84299999999999997</v>
      </c>
      <c r="F937" s="37">
        <v>0.84789999999999999</v>
      </c>
      <c r="G937" s="37">
        <v>27</v>
      </c>
      <c r="H937" s="37">
        <v>0.92900000000000005</v>
      </c>
      <c r="I937" s="37">
        <v>0.99509999999999998</v>
      </c>
    </row>
    <row r="938" spans="4:9" x14ac:dyDescent="0.25">
      <c r="D938" s="37">
        <v>27.5</v>
      </c>
      <c r="E938" s="37">
        <v>0.84399999999999997</v>
      </c>
      <c r="F938" s="37">
        <v>0.84889999999999999</v>
      </c>
      <c r="G938" s="37">
        <v>27</v>
      </c>
      <c r="H938" s="37">
        <v>0.93</v>
      </c>
      <c r="I938" s="37">
        <v>0.99509999999999998</v>
      </c>
    </row>
    <row r="939" spans="4:9" x14ac:dyDescent="0.25">
      <c r="D939" s="37">
        <v>27.5</v>
      </c>
      <c r="E939" s="37">
        <v>0.84499999999999997</v>
      </c>
      <c r="F939" s="37">
        <v>0.84989999999999999</v>
      </c>
      <c r="G939" s="37">
        <v>27</v>
      </c>
      <c r="H939" s="37">
        <v>0.93100000000000005</v>
      </c>
      <c r="I939" s="37">
        <v>0.99509999999999998</v>
      </c>
    </row>
    <row r="940" spans="4:9" x14ac:dyDescent="0.25">
      <c r="D940" s="37">
        <v>27.5</v>
      </c>
      <c r="E940" s="37">
        <v>0.84599999999999997</v>
      </c>
      <c r="F940" s="37">
        <v>0.85089999999999999</v>
      </c>
      <c r="G940" s="37">
        <v>27</v>
      </c>
      <c r="H940" s="37">
        <v>0.93200000000000005</v>
      </c>
      <c r="I940" s="37">
        <v>0.99509999999999998</v>
      </c>
    </row>
    <row r="941" spans="4:9" x14ac:dyDescent="0.25">
      <c r="D941" s="37">
        <v>27.5</v>
      </c>
      <c r="E941" s="37">
        <v>0.84699999999999998</v>
      </c>
      <c r="F941" s="37">
        <v>0.85189999999999999</v>
      </c>
      <c r="G941" s="37">
        <v>27</v>
      </c>
      <c r="H941" s="37">
        <v>0.93300000000000005</v>
      </c>
      <c r="I941" s="37">
        <v>0.99509999999999998</v>
      </c>
    </row>
    <row r="942" spans="4:9" x14ac:dyDescent="0.25">
      <c r="D942" s="37">
        <v>27.5</v>
      </c>
      <c r="E942" s="37">
        <v>0.84799999999999998</v>
      </c>
      <c r="F942" s="37">
        <v>0.85289999999999999</v>
      </c>
      <c r="G942" s="37">
        <v>27</v>
      </c>
      <c r="H942" s="37">
        <v>0.93400000000000005</v>
      </c>
      <c r="I942" s="37">
        <v>0.99509999999999998</v>
      </c>
    </row>
    <row r="943" spans="4:9" x14ac:dyDescent="0.25">
      <c r="D943" s="37">
        <v>27.5</v>
      </c>
      <c r="E943" s="37">
        <v>0.84899999999999998</v>
      </c>
      <c r="F943" s="37">
        <v>0.85389999999999999</v>
      </c>
      <c r="G943" s="37">
        <v>27</v>
      </c>
      <c r="H943" s="37">
        <v>0.93500000000000005</v>
      </c>
      <c r="I943" s="37">
        <v>0.99509999999999998</v>
      </c>
    </row>
    <row r="944" spans="4:9" x14ac:dyDescent="0.25">
      <c r="D944" s="37">
        <v>27.5</v>
      </c>
      <c r="E944" s="37">
        <v>0.85</v>
      </c>
      <c r="F944" s="37">
        <v>0.85489999999999999</v>
      </c>
      <c r="G944" s="37">
        <v>27</v>
      </c>
      <c r="H944" s="37">
        <v>0.93600000000000005</v>
      </c>
      <c r="I944" s="37">
        <v>0.99509999999999998</v>
      </c>
    </row>
    <row r="945" spans="4:9" x14ac:dyDescent="0.25">
      <c r="D945" s="37">
        <v>27.5</v>
      </c>
      <c r="E945" s="37">
        <v>0.85099999999999998</v>
      </c>
      <c r="F945" s="37">
        <v>0.85589999999999999</v>
      </c>
      <c r="G945" s="37">
        <v>27</v>
      </c>
      <c r="H945" s="37">
        <v>0.93700000000000006</v>
      </c>
      <c r="I945" s="37">
        <v>0.99509999999999998</v>
      </c>
    </row>
    <row r="946" spans="4:9" x14ac:dyDescent="0.25">
      <c r="D946" s="37">
        <v>27.5</v>
      </c>
      <c r="E946" s="37">
        <v>0.85199999999999998</v>
      </c>
      <c r="F946" s="37">
        <v>0.8569</v>
      </c>
      <c r="G946" s="37">
        <v>27</v>
      </c>
      <c r="H946" s="37">
        <v>0.93799999999999994</v>
      </c>
      <c r="I946" s="37">
        <v>0.99509999999999998</v>
      </c>
    </row>
    <row r="947" spans="4:9" x14ac:dyDescent="0.25">
      <c r="D947" s="37">
        <v>27.5</v>
      </c>
      <c r="E947" s="37">
        <v>0.85299999999999998</v>
      </c>
      <c r="F947" s="37">
        <v>0.8579</v>
      </c>
      <c r="G947" s="37">
        <v>27</v>
      </c>
      <c r="H947" s="37">
        <v>0.93899999999999995</v>
      </c>
      <c r="I947" s="37">
        <v>0.99509999999999998</v>
      </c>
    </row>
    <row r="948" spans="4:9" x14ac:dyDescent="0.25">
      <c r="D948" s="37">
        <v>27.5</v>
      </c>
      <c r="E948" s="37">
        <v>0.85399999999999998</v>
      </c>
      <c r="F948" s="37">
        <v>0.8589</v>
      </c>
      <c r="G948" s="37">
        <v>27</v>
      </c>
      <c r="H948" s="37">
        <v>0.94</v>
      </c>
      <c r="I948" s="37">
        <v>0.99509999999999998</v>
      </c>
    </row>
    <row r="949" spans="4:9" x14ac:dyDescent="0.25">
      <c r="D949" s="37">
        <v>27.5</v>
      </c>
      <c r="E949" s="37">
        <v>0.85499999999999998</v>
      </c>
      <c r="F949" s="37">
        <v>0.8599</v>
      </c>
      <c r="G949" s="37">
        <v>27</v>
      </c>
      <c r="H949" s="37">
        <v>0.94099999999999995</v>
      </c>
      <c r="I949" s="37">
        <v>0.99509999999999998</v>
      </c>
    </row>
    <row r="950" spans="4:9" x14ac:dyDescent="0.25">
      <c r="D950" s="37">
        <v>27.5</v>
      </c>
      <c r="E950" s="37">
        <v>0.85599999999999998</v>
      </c>
      <c r="F950" s="37">
        <v>0.8609</v>
      </c>
      <c r="G950" s="37">
        <v>27</v>
      </c>
      <c r="H950" s="37">
        <v>0.94199999999999995</v>
      </c>
      <c r="I950" s="37">
        <v>0.99509999999999998</v>
      </c>
    </row>
    <row r="951" spans="4:9" x14ac:dyDescent="0.25">
      <c r="D951" s="37">
        <v>27.5</v>
      </c>
      <c r="E951" s="37">
        <v>0.85699999999999998</v>
      </c>
      <c r="F951" s="37">
        <v>0.8619</v>
      </c>
      <c r="G951" s="37">
        <v>27</v>
      </c>
      <c r="H951" s="37">
        <v>0.94299999999999995</v>
      </c>
      <c r="I951" s="37">
        <v>0.99509999999999998</v>
      </c>
    </row>
    <row r="952" spans="4:9" x14ac:dyDescent="0.25">
      <c r="D952" s="37">
        <v>27.5</v>
      </c>
      <c r="E952" s="37">
        <v>0.85799999999999998</v>
      </c>
      <c r="F952" s="37">
        <v>0.8629</v>
      </c>
      <c r="G952" s="37">
        <v>27</v>
      </c>
      <c r="H952" s="37">
        <v>0.94399999999999995</v>
      </c>
      <c r="I952" s="37">
        <v>0.99509999999999998</v>
      </c>
    </row>
    <row r="953" spans="4:9" x14ac:dyDescent="0.25">
      <c r="D953" s="37">
        <v>27.5</v>
      </c>
      <c r="E953" s="37">
        <v>0.85899999999999999</v>
      </c>
      <c r="F953" s="37">
        <v>0.8639</v>
      </c>
      <c r="G953" s="37">
        <v>27</v>
      </c>
      <c r="H953" s="37">
        <v>0.94499999999999995</v>
      </c>
      <c r="I953" s="37">
        <v>0.99509999999999998</v>
      </c>
    </row>
    <row r="954" spans="4:9" x14ac:dyDescent="0.25">
      <c r="D954" s="37">
        <v>27.5</v>
      </c>
      <c r="E954" s="37">
        <v>0.86</v>
      </c>
      <c r="F954" s="37">
        <v>0.8649</v>
      </c>
      <c r="G954" s="37">
        <v>27</v>
      </c>
      <c r="H954" s="37">
        <v>0.94599999999999995</v>
      </c>
      <c r="I954" s="37">
        <v>0.99519999999999997</v>
      </c>
    </row>
    <row r="955" spans="4:9" x14ac:dyDescent="0.25">
      <c r="D955" s="37">
        <v>27.5</v>
      </c>
      <c r="E955" s="37">
        <v>0.86099999999999999</v>
      </c>
      <c r="F955" s="37">
        <v>0.8659</v>
      </c>
      <c r="G955" s="37">
        <v>27</v>
      </c>
      <c r="H955" s="37">
        <v>0.94699999999999995</v>
      </c>
      <c r="I955" s="37">
        <v>0.99519999999999997</v>
      </c>
    </row>
    <row r="956" spans="4:9" x14ac:dyDescent="0.25">
      <c r="D956" s="37">
        <v>27.5</v>
      </c>
      <c r="E956" s="37">
        <v>0.86199999999999999</v>
      </c>
      <c r="F956" s="37">
        <v>0.8669</v>
      </c>
      <c r="G956" s="37">
        <v>27</v>
      </c>
      <c r="H956" s="37">
        <v>0.94799999999999995</v>
      </c>
      <c r="I956" s="37">
        <v>0.99519999999999997</v>
      </c>
    </row>
    <row r="957" spans="4:9" x14ac:dyDescent="0.25">
      <c r="D957" s="37">
        <v>27.5</v>
      </c>
      <c r="E957" s="37">
        <v>0.86299999999999999</v>
      </c>
      <c r="F957" s="37">
        <v>0.8679</v>
      </c>
      <c r="G957" s="37">
        <v>27</v>
      </c>
      <c r="H957" s="37">
        <v>0.94899999999999995</v>
      </c>
      <c r="I957" s="37">
        <v>0.99519999999999997</v>
      </c>
    </row>
    <row r="958" spans="4:9" x14ac:dyDescent="0.25">
      <c r="D958" s="37">
        <v>27.5</v>
      </c>
      <c r="E958" s="37">
        <v>0.86399999999999999</v>
      </c>
      <c r="F958" s="37">
        <v>0.86890000000000001</v>
      </c>
      <c r="G958" s="37">
        <v>27</v>
      </c>
      <c r="H958" s="37">
        <v>0.95</v>
      </c>
      <c r="I958" s="37">
        <v>0.99519999999999997</v>
      </c>
    </row>
    <row r="959" spans="4:9" x14ac:dyDescent="0.25">
      <c r="D959" s="37">
        <v>27.5</v>
      </c>
      <c r="E959" s="37">
        <v>0.86499999999999999</v>
      </c>
      <c r="F959" s="37">
        <v>0.86980000000000002</v>
      </c>
      <c r="G959" s="37">
        <v>27.5</v>
      </c>
      <c r="H959" s="37">
        <v>0.76</v>
      </c>
      <c r="I959" s="37">
        <v>0.99229999999999996</v>
      </c>
    </row>
    <row r="960" spans="4:9" x14ac:dyDescent="0.25">
      <c r="D960" s="37">
        <v>27.5</v>
      </c>
      <c r="E960" s="37">
        <v>0.86599999999999999</v>
      </c>
      <c r="F960" s="37">
        <v>0.87080000000000002</v>
      </c>
      <c r="G960" s="37">
        <v>27.5</v>
      </c>
      <c r="H960" s="37">
        <v>0.76100000000000001</v>
      </c>
      <c r="I960" s="37">
        <v>0.99229999999999996</v>
      </c>
    </row>
    <row r="961" spans="4:9" x14ac:dyDescent="0.25">
      <c r="D961" s="37">
        <v>27.5</v>
      </c>
      <c r="E961" s="37">
        <v>0.86699999999999999</v>
      </c>
      <c r="F961" s="37">
        <v>0.87180000000000002</v>
      </c>
      <c r="G961" s="37">
        <v>27.5</v>
      </c>
      <c r="H961" s="37">
        <v>0.76200000000000001</v>
      </c>
      <c r="I961" s="37">
        <v>0.99229999999999996</v>
      </c>
    </row>
    <row r="962" spans="4:9" x14ac:dyDescent="0.25">
      <c r="D962" s="37">
        <v>27.5</v>
      </c>
      <c r="E962" s="37">
        <v>0.86799999999999999</v>
      </c>
      <c r="F962" s="37">
        <v>0.87280000000000002</v>
      </c>
      <c r="G962" s="37">
        <v>27.5</v>
      </c>
      <c r="H962" s="37">
        <v>0.76300000000000001</v>
      </c>
      <c r="I962" s="37">
        <v>0.99229999999999996</v>
      </c>
    </row>
    <row r="963" spans="4:9" x14ac:dyDescent="0.25">
      <c r="D963" s="37">
        <v>27.5</v>
      </c>
      <c r="E963" s="37">
        <v>0.86899999999999999</v>
      </c>
      <c r="F963" s="37">
        <v>0.87380000000000002</v>
      </c>
      <c r="G963" s="37">
        <v>27.5</v>
      </c>
      <c r="H963" s="37">
        <v>0.76400000000000001</v>
      </c>
      <c r="I963" s="37">
        <v>0.99239999999999995</v>
      </c>
    </row>
    <row r="964" spans="4:9" x14ac:dyDescent="0.25">
      <c r="D964" s="37">
        <v>27.5</v>
      </c>
      <c r="E964" s="37">
        <v>0.87</v>
      </c>
      <c r="F964" s="37">
        <v>0.87480000000000002</v>
      </c>
      <c r="G964" s="37">
        <v>27.5</v>
      </c>
      <c r="H964" s="37">
        <v>0.76500000000000001</v>
      </c>
      <c r="I964" s="37">
        <v>0.99239999999999995</v>
      </c>
    </row>
    <row r="965" spans="4:9" x14ac:dyDescent="0.25">
      <c r="D965" s="37">
        <v>27.5</v>
      </c>
      <c r="E965" s="37">
        <v>0.871</v>
      </c>
      <c r="F965" s="37">
        <v>0.87580000000000002</v>
      </c>
      <c r="G965" s="37">
        <v>27.5</v>
      </c>
      <c r="H965" s="37">
        <v>0.76600000000000001</v>
      </c>
      <c r="I965" s="37">
        <v>0.99239999999999995</v>
      </c>
    </row>
    <row r="966" spans="4:9" x14ac:dyDescent="0.25">
      <c r="D966" s="37">
        <v>27.5</v>
      </c>
      <c r="E966" s="37">
        <v>0.872</v>
      </c>
      <c r="F966" s="37">
        <v>0.87680000000000002</v>
      </c>
      <c r="G966" s="37">
        <v>27.5</v>
      </c>
      <c r="H966" s="37">
        <v>0.76700000000000002</v>
      </c>
      <c r="I966" s="37">
        <v>0.99239999999999995</v>
      </c>
    </row>
    <row r="967" spans="4:9" x14ac:dyDescent="0.25">
      <c r="D967" s="37">
        <v>27.5</v>
      </c>
      <c r="E967" s="37">
        <v>0.873</v>
      </c>
      <c r="F967" s="37">
        <v>0.87780000000000002</v>
      </c>
      <c r="G967" s="37">
        <v>27.5</v>
      </c>
      <c r="H967" s="37">
        <v>0.76800000000000002</v>
      </c>
      <c r="I967" s="37">
        <v>0.99250000000000005</v>
      </c>
    </row>
    <row r="968" spans="4:9" x14ac:dyDescent="0.25">
      <c r="D968" s="37">
        <v>27.5</v>
      </c>
      <c r="E968" s="37">
        <v>0.874</v>
      </c>
      <c r="F968" s="37">
        <v>0.87880000000000003</v>
      </c>
      <c r="G968" s="37">
        <v>27.5</v>
      </c>
      <c r="H968" s="37">
        <v>0.76900000000000002</v>
      </c>
      <c r="I968" s="37">
        <v>0.99250000000000005</v>
      </c>
    </row>
    <row r="969" spans="4:9" x14ac:dyDescent="0.25">
      <c r="D969" s="37">
        <v>27.5</v>
      </c>
      <c r="E969" s="37">
        <v>0.875</v>
      </c>
      <c r="F969" s="37">
        <v>0.87980000000000003</v>
      </c>
      <c r="G969" s="37">
        <v>27.5</v>
      </c>
      <c r="H969" s="37">
        <v>0.77</v>
      </c>
      <c r="I969" s="37">
        <v>0.99250000000000005</v>
      </c>
    </row>
    <row r="970" spans="4:9" x14ac:dyDescent="0.25">
      <c r="D970" s="37">
        <v>27.5</v>
      </c>
      <c r="E970" s="37">
        <v>0.876</v>
      </c>
      <c r="F970" s="37">
        <v>0.88080000000000003</v>
      </c>
      <c r="G970" s="37">
        <v>27.5</v>
      </c>
      <c r="H970" s="37">
        <v>0.77100000000000002</v>
      </c>
      <c r="I970" s="37">
        <v>0.99250000000000005</v>
      </c>
    </row>
    <row r="971" spans="4:9" x14ac:dyDescent="0.25">
      <c r="D971" s="37">
        <v>27.5</v>
      </c>
      <c r="E971" s="37">
        <v>0.877</v>
      </c>
      <c r="F971" s="37">
        <v>0.88180000000000003</v>
      </c>
      <c r="G971" s="37">
        <v>27.5</v>
      </c>
      <c r="H971" s="37">
        <v>0.77200000000000002</v>
      </c>
      <c r="I971" s="37">
        <v>0.99260000000000004</v>
      </c>
    </row>
    <row r="972" spans="4:9" x14ac:dyDescent="0.25">
      <c r="D972" s="37">
        <v>27.5</v>
      </c>
      <c r="E972" s="37">
        <v>0.878</v>
      </c>
      <c r="F972" s="37">
        <v>0.88280000000000003</v>
      </c>
      <c r="G972" s="37">
        <v>27.5</v>
      </c>
      <c r="H972" s="37">
        <v>0.77300000000000002</v>
      </c>
      <c r="I972" s="37">
        <v>0.99260000000000004</v>
      </c>
    </row>
    <row r="973" spans="4:9" x14ac:dyDescent="0.25">
      <c r="D973" s="37">
        <v>27.5</v>
      </c>
      <c r="E973" s="37">
        <v>0.879</v>
      </c>
      <c r="F973" s="37">
        <v>0.88380000000000003</v>
      </c>
      <c r="G973" s="37">
        <v>27.5</v>
      </c>
      <c r="H973" s="37">
        <v>0.77400000000000002</v>
      </c>
      <c r="I973" s="37">
        <v>0.99260000000000004</v>
      </c>
    </row>
    <row r="974" spans="4:9" x14ac:dyDescent="0.25">
      <c r="D974" s="37">
        <v>27.5</v>
      </c>
      <c r="E974" s="37">
        <v>0.88</v>
      </c>
      <c r="F974" s="37">
        <v>0.88480000000000003</v>
      </c>
      <c r="G974" s="37">
        <v>27.5</v>
      </c>
      <c r="H974" s="37">
        <v>0.77500000000000002</v>
      </c>
      <c r="I974" s="37">
        <v>0.99260000000000004</v>
      </c>
    </row>
    <row r="975" spans="4:9" x14ac:dyDescent="0.25">
      <c r="D975" s="37">
        <v>27.5</v>
      </c>
      <c r="E975" s="37">
        <v>0.88100000000000001</v>
      </c>
      <c r="F975" s="37">
        <v>0.88580000000000003</v>
      </c>
      <c r="G975" s="37">
        <v>27.5</v>
      </c>
      <c r="H975" s="37">
        <v>0.77600000000000002</v>
      </c>
      <c r="I975" s="37">
        <v>0.99270000000000003</v>
      </c>
    </row>
    <row r="976" spans="4:9" x14ac:dyDescent="0.25">
      <c r="D976" s="37">
        <v>27.5</v>
      </c>
      <c r="E976" s="37">
        <v>0.88200000000000001</v>
      </c>
      <c r="F976" s="37">
        <v>0.88680000000000003</v>
      </c>
      <c r="G976" s="37">
        <v>27.5</v>
      </c>
      <c r="H976" s="37">
        <v>0.77700000000000002</v>
      </c>
      <c r="I976" s="37">
        <v>0.99270000000000003</v>
      </c>
    </row>
    <row r="977" spans="4:9" x14ac:dyDescent="0.25">
      <c r="D977" s="37">
        <v>27.5</v>
      </c>
      <c r="E977" s="37">
        <v>0.88300000000000001</v>
      </c>
      <c r="F977" s="37">
        <v>0.88780000000000003</v>
      </c>
      <c r="G977" s="37">
        <v>27.5</v>
      </c>
      <c r="H977" s="37">
        <v>0.77800000000000002</v>
      </c>
      <c r="I977" s="37">
        <v>0.99270000000000003</v>
      </c>
    </row>
    <row r="978" spans="4:9" x14ac:dyDescent="0.25">
      <c r="D978" s="37">
        <v>27.5</v>
      </c>
      <c r="E978" s="37">
        <v>0.88400000000000001</v>
      </c>
      <c r="F978" s="37">
        <v>0.88880000000000003</v>
      </c>
      <c r="G978" s="37">
        <v>27.5</v>
      </c>
      <c r="H978" s="37">
        <v>0.77900000000000003</v>
      </c>
      <c r="I978" s="37">
        <v>0.99270000000000003</v>
      </c>
    </row>
    <row r="979" spans="4:9" x14ac:dyDescent="0.25">
      <c r="D979" s="37">
        <v>27.5</v>
      </c>
      <c r="E979" s="37">
        <v>0.88500000000000001</v>
      </c>
      <c r="F979" s="37">
        <v>0.88980000000000004</v>
      </c>
      <c r="G979" s="37">
        <v>27.5</v>
      </c>
      <c r="H979" s="37">
        <v>0.78</v>
      </c>
      <c r="I979" s="37">
        <v>0.99280000000000002</v>
      </c>
    </row>
    <row r="980" spans="4:9" x14ac:dyDescent="0.25">
      <c r="D980" s="37">
        <v>27.5</v>
      </c>
      <c r="E980" s="37">
        <v>0.88600000000000001</v>
      </c>
      <c r="F980" s="37">
        <v>0.89080000000000004</v>
      </c>
      <c r="G980" s="37">
        <v>27.5</v>
      </c>
      <c r="H980" s="37">
        <v>0.78100000000000003</v>
      </c>
      <c r="I980" s="37">
        <v>0.99280000000000002</v>
      </c>
    </row>
    <row r="981" spans="4:9" x14ac:dyDescent="0.25">
      <c r="D981" s="37">
        <v>27.5</v>
      </c>
      <c r="E981" s="37">
        <v>0.88700000000000001</v>
      </c>
      <c r="F981" s="37">
        <v>0.89180000000000004</v>
      </c>
      <c r="G981" s="37">
        <v>27.5</v>
      </c>
      <c r="H981" s="37">
        <v>0.78200000000000003</v>
      </c>
      <c r="I981" s="37">
        <v>0.99280000000000002</v>
      </c>
    </row>
    <row r="982" spans="4:9" x14ac:dyDescent="0.25">
      <c r="D982" s="37">
        <v>27.5</v>
      </c>
      <c r="E982" s="37">
        <v>0.88800000000000001</v>
      </c>
      <c r="F982" s="37">
        <v>0.89280000000000004</v>
      </c>
      <c r="G982" s="37">
        <v>27.5</v>
      </c>
      <c r="H982" s="37">
        <v>0.78300000000000003</v>
      </c>
      <c r="I982" s="37">
        <v>0.99280000000000002</v>
      </c>
    </row>
    <row r="983" spans="4:9" x14ac:dyDescent="0.25">
      <c r="D983" s="37">
        <v>27.5</v>
      </c>
      <c r="E983" s="37">
        <v>0.88900000000000001</v>
      </c>
      <c r="F983" s="37">
        <v>0.89380000000000004</v>
      </c>
      <c r="G983" s="37">
        <v>27.5</v>
      </c>
      <c r="H983" s="37">
        <v>0.78400000000000003</v>
      </c>
      <c r="I983" s="37">
        <v>0.9929</v>
      </c>
    </row>
    <row r="984" spans="4:9" x14ac:dyDescent="0.25">
      <c r="D984" s="37">
        <v>27.5</v>
      </c>
      <c r="E984" s="37">
        <v>0.89</v>
      </c>
      <c r="F984" s="37">
        <v>0.89480000000000004</v>
      </c>
      <c r="G984" s="37">
        <v>27.5</v>
      </c>
      <c r="H984" s="37">
        <v>0.78500000000000003</v>
      </c>
      <c r="I984" s="37">
        <v>0.9929</v>
      </c>
    </row>
    <row r="985" spans="4:9" x14ac:dyDescent="0.25">
      <c r="D985" s="37">
        <v>27.5</v>
      </c>
      <c r="E985" s="37">
        <v>0.89100000000000001</v>
      </c>
      <c r="F985" s="37">
        <v>0.89580000000000004</v>
      </c>
      <c r="G985" s="37">
        <v>27.5</v>
      </c>
      <c r="H985" s="37">
        <v>0.78600000000000003</v>
      </c>
      <c r="I985" s="37">
        <v>0.9929</v>
      </c>
    </row>
    <row r="986" spans="4:9" x14ac:dyDescent="0.25">
      <c r="D986" s="37">
        <v>27.5</v>
      </c>
      <c r="E986" s="37">
        <v>0.89200000000000002</v>
      </c>
      <c r="F986" s="37">
        <v>0.89680000000000004</v>
      </c>
      <c r="G986" s="37">
        <v>27.5</v>
      </c>
      <c r="H986" s="37">
        <v>0.78700000000000003</v>
      </c>
      <c r="I986" s="37">
        <v>0.9929</v>
      </c>
    </row>
    <row r="987" spans="4:9" x14ac:dyDescent="0.25">
      <c r="D987" s="37">
        <v>27.5</v>
      </c>
      <c r="E987" s="37">
        <v>0.89300000000000002</v>
      </c>
      <c r="F987" s="37">
        <v>0.89780000000000004</v>
      </c>
      <c r="G987" s="37">
        <v>27.5</v>
      </c>
      <c r="H987" s="37">
        <v>0.78800000000000003</v>
      </c>
      <c r="I987" s="37">
        <v>0.99299999999999999</v>
      </c>
    </row>
    <row r="988" spans="4:9" x14ac:dyDescent="0.25">
      <c r="D988" s="37">
        <v>27.5</v>
      </c>
      <c r="E988" s="37">
        <v>0.89400000000000002</v>
      </c>
      <c r="F988" s="37">
        <v>0.89880000000000004</v>
      </c>
      <c r="G988" s="37">
        <v>27.5</v>
      </c>
      <c r="H988" s="37">
        <v>0.78900000000000003</v>
      </c>
      <c r="I988" s="37">
        <v>0.99299999999999999</v>
      </c>
    </row>
    <row r="989" spans="4:9" x14ac:dyDescent="0.25">
      <c r="D989" s="37">
        <v>27.5</v>
      </c>
      <c r="E989" s="37">
        <v>0.89500000000000002</v>
      </c>
      <c r="F989" s="37">
        <v>0.89980000000000004</v>
      </c>
      <c r="G989" s="37">
        <v>27.5</v>
      </c>
      <c r="H989" s="37">
        <v>0.79</v>
      </c>
      <c r="I989" s="37">
        <v>0.99299999999999999</v>
      </c>
    </row>
    <row r="990" spans="4:9" x14ac:dyDescent="0.25">
      <c r="D990" s="37">
        <v>27.5</v>
      </c>
      <c r="E990" s="37">
        <v>0.89600000000000002</v>
      </c>
      <c r="F990" s="37">
        <v>0.90080000000000005</v>
      </c>
      <c r="G990" s="37">
        <v>27.5</v>
      </c>
      <c r="H990" s="37">
        <v>0.79100000000000004</v>
      </c>
      <c r="I990" s="37">
        <v>0.99299999999999999</v>
      </c>
    </row>
    <row r="991" spans="4:9" x14ac:dyDescent="0.25">
      <c r="D991" s="37">
        <v>27.5</v>
      </c>
      <c r="E991" s="37">
        <v>0.89700000000000002</v>
      </c>
      <c r="F991" s="37">
        <v>0.90180000000000005</v>
      </c>
      <c r="G991" s="37">
        <v>27.5</v>
      </c>
      <c r="H991" s="37">
        <v>0.79200000000000004</v>
      </c>
      <c r="I991" s="37">
        <v>0.99299999999999999</v>
      </c>
    </row>
    <row r="992" spans="4:9" x14ac:dyDescent="0.25">
      <c r="D992" s="37">
        <v>27.5</v>
      </c>
      <c r="E992" s="37">
        <v>0.89800000000000002</v>
      </c>
      <c r="F992" s="37">
        <v>0.90280000000000005</v>
      </c>
      <c r="G992" s="37">
        <v>27.5</v>
      </c>
      <c r="H992" s="37">
        <v>0.79300000000000004</v>
      </c>
      <c r="I992" s="37">
        <v>0.99299999999999999</v>
      </c>
    </row>
    <row r="993" spans="4:9" x14ac:dyDescent="0.25">
      <c r="D993" s="37">
        <v>27.5</v>
      </c>
      <c r="E993" s="37">
        <v>0.89900000000000002</v>
      </c>
      <c r="F993" s="37">
        <v>0.90380000000000005</v>
      </c>
      <c r="G993" s="37">
        <v>27.5</v>
      </c>
      <c r="H993" s="37">
        <v>0.79400000000000004</v>
      </c>
      <c r="I993" s="37">
        <v>0.99309999999999998</v>
      </c>
    </row>
    <row r="994" spans="4:9" x14ac:dyDescent="0.25">
      <c r="D994" s="37">
        <v>27.5</v>
      </c>
      <c r="E994" s="37">
        <v>0.9</v>
      </c>
      <c r="F994" s="37">
        <v>0.90480000000000005</v>
      </c>
      <c r="G994" s="37">
        <v>27.5</v>
      </c>
      <c r="H994" s="37">
        <v>0.79500000000000004</v>
      </c>
      <c r="I994" s="37">
        <v>0.99309999999999998</v>
      </c>
    </row>
    <row r="995" spans="4:9" x14ac:dyDescent="0.25">
      <c r="D995" s="37">
        <v>27.5</v>
      </c>
      <c r="E995" s="37">
        <v>0.90100000000000002</v>
      </c>
      <c r="F995" s="37">
        <v>0.90580000000000005</v>
      </c>
      <c r="G995" s="37">
        <v>27.5</v>
      </c>
      <c r="H995" s="37">
        <v>0.79600000000000004</v>
      </c>
      <c r="I995" s="37">
        <v>0.99309999999999998</v>
      </c>
    </row>
    <row r="996" spans="4:9" x14ac:dyDescent="0.25">
      <c r="D996" s="37">
        <v>27.5</v>
      </c>
      <c r="E996" s="37">
        <v>0.90200000000000002</v>
      </c>
      <c r="F996" s="37">
        <v>0.90680000000000005</v>
      </c>
      <c r="G996" s="37">
        <v>27.5</v>
      </c>
      <c r="H996" s="37">
        <v>0.79700000000000004</v>
      </c>
      <c r="I996" s="37">
        <v>0.99309999999999998</v>
      </c>
    </row>
    <row r="997" spans="4:9" x14ac:dyDescent="0.25">
      <c r="D997" s="37">
        <v>27.5</v>
      </c>
      <c r="E997" s="37">
        <v>0.90300000000000002</v>
      </c>
      <c r="F997" s="37">
        <v>0.90780000000000005</v>
      </c>
      <c r="G997" s="37">
        <v>27.5</v>
      </c>
      <c r="H997" s="37">
        <v>0.79800000000000004</v>
      </c>
      <c r="I997" s="37">
        <v>0.99319999999999997</v>
      </c>
    </row>
    <row r="998" spans="4:9" x14ac:dyDescent="0.25">
      <c r="D998" s="37">
        <v>27.5</v>
      </c>
      <c r="E998" s="37">
        <v>0.90400000000000003</v>
      </c>
      <c r="F998" s="37">
        <v>0.90880000000000005</v>
      </c>
      <c r="G998" s="37">
        <v>27.5</v>
      </c>
      <c r="H998" s="37">
        <v>0.79900000000000004</v>
      </c>
      <c r="I998" s="37">
        <v>0.99319999999999997</v>
      </c>
    </row>
    <row r="999" spans="4:9" x14ac:dyDescent="0.25">
      <c r="D999" s="37">
        <v>27.5</v>
      </c>
      <c r="E999" s="37">
        <v>0.90500000000000003</v>
      </c>
      <c r="F999" s="37">
        <v>0.90980000000000005</v>
      </c>
      <c r="G999" s="37">
        <v>27.5</v>
      </c>
      <c r="H999" s="37">
        <v>0.8</v>
      </c>
      <c r="I999" s="37">
        <v>0.99319999999999997</v>
      </c>
    </row>
    <row r="1000" spans="4:9" x14ac:dyDescent="0.25">
      <c r="D1000" s="37">
        <v>27.5</v>
      </c>
      <c r="E1000" s="37">
        <v>0.90600000000000003</v>
      </c>
      <c r="F1000" s="37">
        <v>0.91080000000000005</v>
      </c>
      <c r="G1000" s="37">
        <v>27.5</v>
      </c>
      <c r="H1000" s="37">
        <v>0.80100000000000005</v>
      </c>
      <c r="I1000" s="37">
        <v>0.99319999999999997</v>
      </c>
    </row>
    <row r="1001" spans="4:9" x14ac:dyDescent="0.25">
      <c r="D1001" s="37">
        <v>27.5</v>
      </c>
      <c r="E1001" s="37">
        <v>0.90700000000000003</v>
      </c>
      <c r="F1001" s="37">
        <v>0.91180000000000005</v>
      </c>
      <c r="G1001" s="37">
        <v>27.5</v>
      </c>
      <c r="H1001" s="37">
        <v>0.80200000000000005</v>
      </c>
      <c r="I1001" s="37">
        <v>0.99329999999999996</v>
      </c>
    </row>
    <row r="1002" spans="4:9" x14ac:dyDescent="0.25">
      <c r="D1002" s="37">
        <v>27.5</v>
      </c>
      <c r="E1002" s="37">
        <v>0.90800000000000003</v>
      </c>
      <c r="F1002" s="37">
        <v>0.91279999999999994</v>
      </c>
      <c r="G1002" s="37">
        <v>27.5</v>
      </c>
      <c r="H1002" s="37">
        <v>0.80300000000000005</v>
      </c>
      <c r="I1002" s="37">
        <v>0.99329999999999996</v>
      </c>
    </row>
    <row r="1003" spans="4:9" x14ac:dyDescent="0.25">
      <c r="D1003" s="37">
        <v>27.5</v>
      </c>
      <c r="E1003" s="37">
        <v>0.90900000000000003</v>
      </c>
      <c r="F1003" s="37">
        <v>0.91379999999999995</v>
      </c>
      <c r="G1003" s="37">
        <v>27.5</v>
      </c>
      <c r="H1003" s="37">
        <v>0.80400000000000005</v>
      </c>
      <c r="I1003" s="37">
        <v>0.99329999999999996</v>
      </c>
    </row>
    <row r="1004" spans="4:9" x14ac:dyDescent="0.25">
      <c r="D1004" s="37">
        <v>27.5</v>
      </c>
      <c r="E1004" s="37">
        <v>0.91</v>
      </c>
      <c r="F1004" s="37">
        <v>0.91479999999999995</v>
      </c>
      <c r="G1004" s="37">
        <v>27.5</v>
      </c>
      <c r="H1004" s="37">
        <v>0.80500000000000005</v>
      </c>
      <c r="I1004" s="37">
        <v>0.99329999999999996</v>
      </c>
    </row>
    <row r="1005" spans="4:9" x14ac:dyDescent="0.25">
      <c r="D1005" s="37">
        <v>27.5</v>
      </c>
      <c r="E1005" s="37">
        <v>0.91100000000000003</v>
      </c>
      <c r="F1005" s="37">
        <v>0.91579999999999995</v>
      </c>
      <c r="G1005" s="37">
        <v>27.5</v>
      </c>
      <c r="H1005" s="37">
        <v>0.80600000000000005</v>
      </c>
      <c r="I1005" s="37">
        <v>0.99329999999999996</v>
      </c>
    </row>
    <row r="1006" spans="4:9" x14ac:dyDescent="0.25">
      <c r="D1006" s="37">
        <v>27.5</v>
      </c>
      <c r="E1006" s="37">
        <v>0.91200000000000003</v>
      </c>
      <c r="F1006" s="37">
        <v>0.91679999999999995</v>
      </c>
      <c r="G1006" s="37">
        <v>27.5</v>
      </c>
      <c r="H1006" s="37">
        <v>0.80700000000000005</v>
      </c>
      <c r="I1006" s="37">
        <v>0.99329999999999996</v>
      </c>
    </row>
    <row r="1007" spans="4:9" x14ac:dyDescent="0.25">
      <c r="D1007" s="37">
        <v>27.5</v>
      </c>
      <c r="E1007" s="37">
        <v>0.91300000000000003</v>
      </c>
      <c r="F1007" s="37">
        <v>0.91779999999999995</v>
      </c>
      <c r="G1007" s="37">
        <v>27.5</v>
      </c>
      <c r="H1007" s="37">
        <v>0.80800000000000005</v>
      </c>
      <c r="I1007" s="37">
        <v>0.99339999999999995</v>
      </c>
    </row>
    <row r="1008" spans="4:9" x14ac:dyDescent="0.25">
      <c r="D1008" s="37">
        <v>27.5</v>
      </c>
      <c r="E1008" s="37">
        <v>0.91400000000000003</v>
      </c>
      <c r="F1008" s="37">
        <v>0.91879999999999995</v>
      </c>
      <c r="G1008" s="37">
        <v>27.5</v>
      </c>
      <c r="H1008" s="37">
        <v>0.80900000000000005</v>
      </c>
      <c r="I1008" s="37">
        <v>0.99339999999999995</v>
      </c>
    </row>
    <row r="1009" spans="4:9" x14ac:dyDescent="0.25">
      <c r="D1009" s="37">
        <v>27.5</v>
      </c>
      <c r="E1009" s="37">
        <v>0.91500000000000004</v>
      </c>
      <c r="F1009" s="37">
        <v>0.91979999999999995</v>
      </c>
      <c r="G1009" s="37">
        <v>27.5</v>
      </c>
      <c r="H1009" s="37">
        <v>0.81</v>
      </c>
      <c r="I1009" s="37">
        <v>0.99339999999999995</v>
      </c>
    </row>
    <row r="1010" spans="4:9" x14ac:dyDescent="0.25">
      <c r="D1010" s="37">
        <v>27.5</v>
      </c>
      <c r="E1010" s="37">
        <v>0.91600000000000004</v>
      </c>
      <c r="F1010" s="37">
        <v>0.92079999999999995</v>
      </c>
      <c r="G1010" s="37">
        <v>27.5</v>
      </c>
      <c r="H1010" s="37">
        <v>0.81100000000000005</v>
      </c>
      <c r="I1010" s="37">
        <v>0.99339999999999995</v>
      </c>
    </row>
    <row r="1011" spans="4:9" x14ac:dyDescent="0.25">
      <c r="D1011" s="37">
        <v>27.5</v>
      </c>
      <c r="E1011" s="37">
        <v>0.91700000000000004</v>
      </c>
      <c r="F1011" s="37">
        <v>0.92179999999999995</v>
      </c>
      <c r="G1011" s="37">
        <v>27.5</v>
      </c>
      <c r="H1011" s="37">
        <v>0.81200000000000006</v>
      </c>
      <c r="I1011" s="37">
        <v>0.99339999999999995</v>
      </c>
    </row>
    <row r="1012" spans="4:9" x14ac:dyDescent="0.25">
      <c r="D1012" s="37">
        <v>27.5</v>
      </c>
      <c r="E1012" s="37">
        <v>0.91800000000000004</v>
      </c>
      <c r="F1012" s="37">
        <v>0.92279999999999995</v>
      </c>
      <c r="G1012" s="37">
        <v>27.5</v>
      </c>
      <c r="H1012" s="37">
        <v>0.81299999999999994</v>
      </c>
      <c r="I1012" s="37">
        <v>0.99339999999999995</v>
      </c>
    </row>
    <row r="1013" spans="4:9" x14ac:dyDescent="0.25">
      <c r="D1013" s="37">
        <v>27.5</v>
      </c>
      <c r="E1013" s="37">
        <v>0.91900000000000004</v>
      </c>
      <c r="F1013" s="37">
        <v>0.92379999999999995</v>
      </c>
      <c r="G1013" s="37">
        <v>27.5</v>
      </c>
      <c r="H1013" s="37">
        <v>0.81399999999999995</v>
      </c>
      <c r="I1013" s="37">
        <v>0.99350000000000005</v>
      </c>
    </row>
    <row r="1014" spans="4:9" x14ac:dyDescent="0.25">
      <c r="D1014" s="37">
        <v>27.5</v>
      </c>
      <c r="E1014" s="37">
        <v>0.92</v>
      </c>
      <c r="F1014" s="37">
        <v>0.92479999999999996</v>
      </c>
      <c r="G1014" s="37">
        <v>27.5</v>
      </c>
      <c r="H1014" s="37">
        <v>0.81499999999999995</v>
      </c>
      <c r="I1014" s="37">
        <v>0.99350000000000005</v>
      </c>
    </row>
    <row r="1015" spans="4:9" x14ac:dyDescent="0.25">
      <c r="D1015" s="37">
        <v>27.5</v>
      </c>
      <c r="E1015" s="37">
        <v>0.92100000000000004</v>
      </c>
      <c r="F1015" s="37">
        <v>0.92579999999999996</v>
      </c>
      <c r="G1015" s="37">
        <v>27.5</v>
      </c>
      <c r="H1015" s="37">
        <v>0.81599999999999995</v>
      </c>
      <c r="I1015" s="37">
        <v>0.99350000000000005</v>
      </c>
    </row>
    <row r="1016" spans="4:9" x14ac:dyDescent="0.25">
      <c r="D1016" s="37">
        <v>27.5</v>
      </c>
      <c r="E1016" s="37">
        <v>0.92200000000000004</v>
      </c>
      <c r="F1016" s="37">
        <v>0.92679999999999996</v>
      </c>
      <c r="G1016" s="37">
        <v>27.5</v>
      </c>
      <c r="H1016" s="37">
        <v>0.81699999999999995</v>
      </c>
      <c r="I1016" s="37">
        <v>0.99350000000000005</v>
      </c>
    </row>
    <row r="1017" spans="4:9" x14ac:dyDescent="0.25">
      <c r="D1017" s="37">
        <v>27.5</v>
      </c>
      <c r="E1017" s="37">
        <v>0.92300000000000004</v>
      </c>
      <c r="F1017" s="37">
        <v>0.92779999999999996</v>
      </c>
      <c r="G1017" s="37">
        <v>27.5</v>
      </c>
      <c r="H1017" s="37">
        <v>0.81799999999999995</v>
      </c>
      <c r="I1017" s="37">
        <v>0.99350000000000005</v>
      </c>
    </row>
    <row r="1018" spans="4:9" x14ac:dyDescent="0.25">
      <c r="D1018" s="37">
        <v>27.5</v>
      </c>
      <c r="E1018" s="37">
        <v>0.92400000000000004</v>
      </c>
      <c r="F1018" s="37">
        <v>0.92869999999999997</v>
      </c>
      <c r="G1018" s="37">
        <v>27.5</v>
      </c>
      <c r="H1018" s="37">
        <v>0.81899999999999995</v>
      </c>
      <c r="I1018" s="37">
        <v>0.99350000000000005</v>
      </c>
    </row>
    <row r="1019" spans="4:9" x14ac:dyDescent="0.25">
      <c r="D1019" s="37">
        <v>27.5</v>
      </c>
      <c r="E1019" s="37">
        <v>0.92500000000000004</v>
      </c>
      <c r="F1019" s="37">
        <v>0.92969999999999997</v>
      </c>
      <c r="G1019" s="37">
        <v>27.5</v>
      </c>
      <c r="H1019" s="37">
        <v>0.82</v>
      </c>
      <c r="I1019" s="37">
        <v>0.99360000000000004</v>
      </c>
    </row>
    <row r="1020" spans="4:9" x14ac:dyDescent="0.25">
      <c r="D1020" s="37">
        <v>27.5</v>
      </c>
      <c r="E1020" s="37">
        <v>0.92600000000000005</v>
      </c>
      <c r="F1020" s="37">
        <v>0.93069999999999997</v>
      </c>
      <c r="G1020" s="37">
        <v>27.5</v>
      </c>
      <c r="H1020" s="37">
        <v>0.82099999999999995</v>
      </c>
      <c r="I1020" s="37">
        <v>0.99360000000000004</v>
      </c>
    </row>
    <row r="1021" spans="4:9" x14ac:dyDescent="0.25">
      <c r="D1021" s="37">
        <v>27.5</v>
      </c>
      <c r="E1021" s="37">
        <v>0.92700000000000005</v>
      </c>
      <c r="F1021" s="37">
        <v>0.93169999999999997</v>
      </c>
      <c r="G1021" s="37">
        <v>27.5</v>
      </c>
      <c r="H1021" s="37">
        <v>0.82199999999999995</v>
      </c>
      <c r="I1021" s="37">
        <v>0.99360000000000004</v>
      </c>
    </row>
    <row r="1022" spans="4:9" x14ac:dyDescent="0.25">
      <c r="D1022" s="37">
        <v>27.5</v>
      </c>
      <c r="E1022" s="37">
        <v>0.92800000000000005</v>
      </c>
      <c r="F1022" s="37">
        <v>0.93269999999999997</v>
      </c>
      <c r="G1022" s="37">
        <v>27.5</v>
      </c>
      <c r="H1022" s="37">
        <v>0.82299999999999995</v>
      </c>
      <c r="I1022" s="37">
        <v>0.99360000000000004</v>
      </c>
    </row>
    <row r="1023" spans="4:9" x14ac:dyDescent="0.25">
      <c r="D1023" s="37">
        <v>27.5</v>
      </c>
      <c r="E1023" s="37">
        <v>0.92900000000000005</v>
      </c>
      <c r="F1023" s="37">
        <v>0.93369999999999997</v>
      </c>
      <c r="G1023" s="37">
        <v>27.5</v>
      </c>
      <c r="H1023" s="37">
        <v>0.82399999999999995</v>
      </c>
      <c r="I1023" s="37">
        <v>0.99360000000000004</v>
      </c>
    </row>
    <row r="1024" spans="4:9" x14ac:dyDescent="0.25">
      <c r="D1024" s="37">
        <v>28</v>
      </c>
      <c r="E1024" s="37">
        <v>0.76</v>
      </c>
      <c r="F1024" s="37">
        <v>0.76600000000000001</v>
      </c>
      <c r="G1024" s="37">
        <v>27.5</v>
      </c>
      <c r="H1024" s="37">
        <v>0.82499999999999996</v>
      </c>
      <c r="I1024" s="37">
        <v>0.99360000000000004</v>
      </c>
    </row>
    <row r="1025" spans="4:9" x14ac:dyDescent="0.25">
      <c r="D1025" s="37">
        <v>28</v>
      </c>
      <c r="E1025" s="37">
        <v>0.76100000000000001</v>
      </c>
      <c r="F1025" s="37">
        <v>0.76700000000000002</v>
      </c>
      <c r="G1025" s="37">
        <v>27.5</v>
      </c>
      <c r="H1025" s="37">
        <v>0.82599999999999996</v>
      </c>
      <c r="I1025" s="37">
        <v>0.99370000000000003</v>
      </c>
    </row>
    <row r="1026" spans="4:9" x14ac:dyDescent="0.25">
      <c r="D1026" s="37">
        <v>28</v>
      </c>
      <c r="E1026" s="37">
        <v>0.76200000000000001</v>
      </c>
      <c r="F1026" s="37">
        <v>0.76800000000000002</v>
      </c>
      <c r="G1026" s="37">
        <v>27.5</v>
      </c>
      <c r="H1026" s="37">
        <v>0.82699999999999996</v>
      </c>
      <c r="I1026" s="37">
        <v>0.99370000000000003</v>
      </c>
    </row>
    <row r="1027" spans="4:9" x14ac:dyDescent="0.25">
      <c r="D1027" s="37">
        <v>28</v>
      </c>
      <c r="E1027" s="37">
        <v>0.76300000000000001</v>
      </c>
      <c r="F1027" s="37">
        <v>0.76900000000000002</v>
      </c>
      <c r="G1027" s="37">
        <v>27.5</v>
      </c>
      <c r="H1027" s="37">
        <v>0.82799999999999996</v>
      </c>
      <c r="I1027" s="37">
        <v>0.99370000000000003</v>
      </c>
    </row>
    <row r="1028" spans="4:9" x14ac:dyDescent="0.25">
      <c r="D1028" s="37">
        <v>28</v>
      </c>
      <c r="E1028" s="37">
        <v>0.76400000000000001</v>
      </c>
      <c r="F1028" s="37">
        <v>0.77</v>
      </c>
      <c r="G1028" s="37">
        <v>27.5</v>
      </c>
      <c r="H1028" s="37">
        <v>0.82899999999999996</v>
      </c>
      <c r="I1028" s="37">
        <v>0.99370000000000003</v>
      </c>
    </row>
    <row r="1029" spans="4:9" x14ac:dyDescent="0.25">
      <c r="D1029" s="37">
        <v>28</v>
      </c>
      <c r="E1029" s="37">
        <v>0.76500000000000001</v>
      </c>
      <c r="F1029" s="37">
        <v>0.77100000000000002</v>
      </c>
      <c r="G1029" s="37">
        <v>27.5</v>
      </c>
      <c r="H1029" s="37">
        <v>0.83</v>
      </c>
      <c r="I1029" s="37">
        <v>0.99370000000000003</v>
      </c>
    </row>
    <row r="1030" spans="4:9" x14ac:dyDescent="0.25">
      <c r="D1030" s="37">
        <v>28</v>
      </c>
      <c r="E1030" s="37">
        <v>0.76600000000000001</v>
      </c>
      <c r="F1030" s="37">
        <v>0.77200000000000002</v>
      </c>
      <c r="G1030" s="37">
        <v>27.5</v>
      </c>
      <c r="H1030" s="37">
        <v>0.83099999999999996</v>
      </c>
      <c r="I1030" s="37">
        <v>0.99370000000000003</v>
      </c>
    </row>
    <row r="1031" spans="4:9" x14ac:dyDescent="0.25">
      <c r="D1031" s="37">
        <v>28</v>
      </c>
      <c r="E1031" s="37">
        <v>0.76700000000000002</v>
      </c>
      <c r="F1031" s="37">
        <v>0.77300000000000002</v>
      </c>
      <c r="G1031" s="37">
        <v>27.5</v>
      </c>
      <c r="H1031" s="37">
        <v>0.83199999999999996</v>
      </c>
      <c r="I1031" s="37">
        <v>0.99380000000000002</v>
      </c>
    </row>
    <row r="1032" spans="4:9" x14ac:dyDescent="0.25">
      <c r="D1032" s="37">
        <v>28</v>
      </c>
      <c r="E1032" s="37">
        <v>0.76800000000000002</v>
      </c>
      <c r="F1032" s="37">
        <v>0.77390000000000003</v>
      </c>
      <c r="G1032" s="37">
        <v>27.5</v>
      </c>
      <c r="H1032" s="37">
        <v>0.83299999999999996</v>
      </c>
      <c r="I1032" s="37">
        <v>0.99380000000000002</v>
      </c>
    </row>
    <row r="1033" spans="4:9" x14ac:dyDescent="0.25">
      <c r="D1033" s="37">
        <v>28</v>
      </c>
      <c r="E1033" s="37">
        <v>0.76900000000000002</v>
      </c>
      <c r="F1033" s="37">
        <v>0.77490000000000003</v>
      </c>
      <c r="G1033" s="37">
        <v>27.5</v>
      </c>
      <c r="H1033" s="37">
        <v>0.83399999999999996</v>
      </c>
      <c r="I1033" s="37">
        <v>0.99380000000000002</v>
      </c>
    </row>
    <row r="1034" spans="4:9" x14ac:dyDescent="0.25">
      <c r="D1034" s="37">
        <v>28</v>
      </c>
      <c r="E1034" s="37">
        <v>0.77</v>
      </c>
      <c r="F1034" s="37">
        <v>0.77590000000000003</v>
      </c>
      <c r="G1034" s="37">
        <v>27.5</v>
      </c>
      <c r="H1034" s="37">
        <v>0.83499999999999996</v>
      </c>
      <c r="I1034" s="37">
        <v>0.99380000000000002</v>
      </c>
    </row>
    <row r="1035" spans="4:9" x14ac:dyDescent="0.25">
      <c r="D1035" s="37">
        <v>28</v>
      </c>
      <c r="E1035" s="37">
        <v>0.77100000000000002</v>
      </c>
      <c r="F1035" s="37">
        <v>0.77690000000000003</v>
      </c>
      <c r="G1035" s="37">
        <v>27.5</v>
      </c>
      <c r="H1035" s="37">
        <v>0.83599999999999997</v>
      </c>
      <c r="I1035" s="37">
        <v>0.99380000000000002</v>
      </c>
    </row>
    <row r="1036" spans="4:9" x14ac:dyDescent="0.25">
      <c r="D1036" s="37">
        <v>28</v>
      </c>
      <c r="E1036" s="37">
        <v>0.77200000000000002</v>
      </c>
      <c r="F1036" s="37">
        <v>0.77790000000000004</v>
      </c>
      <c r="G1036" s="37">
        <v>27.5</v>
      </c>
      <c r="H1036" s="37">
        <v>0.83699999999999997</v>
      </c>
      <c r="I1036" s="37">
        <v>0.99380000000000002</v>
      </c>
    </row>
    <row r="1037" spans="4:9" x14ac:dyDescent="0.25">
      <c r="D1037" s="37">
        <v>28</v>
      </c>
      <c r="E1037" s="37">
        <v>0.77300000000000002</v>
      </c>
      <c r="F1037" s="37">
        <v>0.77890000000000004</v>
      </c>
      <c r="G1037" s="37">
        <v>27.5</v>
      </c>
      <c r="H1037" s="37">
        <v>0.83799999999999997</v>
      </c>
      <c r="I1037" s="37">
        <v>0.99390000000000001</v>
      </c>
    </row>
    <row r="1038" spans="4:9" x14ac:dyDescent="0.25">
      <c r="D1038" s="37">
        <v>28</v>
      </c>
      <c r="E1038" s="37">
        <v>0.77400000000000002</v>
      </c>
      <c r="F1038" s="37">
        <v>0.77990000000000004</v>
      </c>
      <c r="G1038" s="37">
        <v>27.5</v>
      </c>
      <c r="H1038" s="37">
        <v>0.83899999999999997</v>
      </c>
      <c r="I1038" s="37">
        <v>0.99390000000000001</v>
      </c>
    </row>
    <row r="1039" spans="4:9" x14ac:dyDescent="0.25">
      <c r="D1039" s="37">
        <v>28</v>
      </c>
      <c r="E1039" s="37">
        <v>0.77500000000000002</v>
      </c>
      <c r="F1039" s="37">
        <v>0.78090000000000004</v>
      </c>
      <c r="G1039" s="37">
        <v>27.5</v>
      </c>
      <c r="H1039" s="37">
        <v>0.84</v>
      </c>
      <c r="I1039" s="37">
        <v>0.99390000000000001</v>
      </c>
    </row>
    <row r="1040" spans="4:9" x14ac:dyDescent="0.25">
      <c r="D1040" s="37">
        <v>28</v>
      </c>
      <c r="E1040" s="37">
        <v>0.77600000000000002</v>
      </c>
      <c r="F1040" s="37">
        <v>0.78180000000000005</v>
      </c>
      <c r="G1040" s="37">
        <v>27.5</v>
      </c>
      <c r="H1040" s="37">
        <v>0.84099999999999997</v>
      </c>
      <c r="I1040" s="37">
        <v>0.99390000000000001</v>
      </c>
    </row>
    <row r="1041" spans="4:9" x14ac:dyDescent="0.25">
      <c r="D1041" s="37">
        <v>28</v>
      </c>
      <c r="E1041" s="37">
        <v>0.77700000000000002</v>
      </c>
      <c r="F1041" s="37">
        <v>0.78280000000000005</v>
      </c>
      <c r="G1041" s="37">
        <v>27.5</v>
      </c>
      <c r="H1041" s="37">
        <v>0.84199999999999997</v>
      </c>
      <c r="I1041" s="37">
        <v>0.99390000000000001</v>
      </c>
    </row>
    <row r="1042" spans="4:9" x14ac:dyDescent="0.25">
      <c r="D1042" s="37">
        <v>28</v>
      </c>
      <c r="E1042" s="37">
        <v>0.77800000000000002</v>
      </c>
      <c r="F1042" s="37">
        <v>0.78380000000000005</v>
      </c>
      <c r="G1042" s="37">
        <v>27.5</v>
      </c>
      <c r="H1042" s="37">
        <v>0.84299999999999997</v>
      </c>
      <c r="I1042" s="37">
        <v>0.99390000000000001</v>
      </c>
    </row>
    <row r="1043" spans="4:9" x14ac:dyDescent="0.25">
      <c r="D1043" s="37">
        <v>28</v>
      </c>
      <c r="E1043" s="37">
        <v>0.77900000000000003</v>
      </c>
      <c r="F1043" s="37">
        <v>0.78480000000000005</v>
      </c>
      <c r="G1043" s="37">
        <v>27.5</v>
      </c>
      <c r="H1043" s="37">
        <v>0.84399999999999997</v>
      </c>
      <c r="I1043" s="37">
        <v>0.99390000000000001</v>
      </c>
    </row>
    <row r="1044" spans="4:9" x14ac:dyDescent="0.25">
      <c r="D1044" s="37">
        <v>28</v>
      </c>
      <c r="E1044" s="37">
        <v>0.78</v>
      </c>
      <c r="F1044" s="37">
        <v>0.78580000000000005</v>
      </c>
      <c r="G1044" s="37">
        <v>27.5</v>
      </c>
      <c r="H1044" s="37">
        <v>0.84499999999999997</v>
      </c>
      <c r="I1044" s="37">
        <v>0.99390000000000001</v>
      </c>
    </row>
    <row r="1045" spans="4:9" x14ac:dyDescent="0.25">
      <c r="D1045" s="37">
        <v>28</v>
      </c>
      <c r="E1045" s="37">
        <v>0.78100000000000003</v>
      </c>
      <c r="F1045" s="37">
        <v>0.78680000000000005</v>
      </c>
      <c r="G1045" s="37">
        <v>27.5</v>
      </c>
      <c r="H1045" s="37">
        <v>0.84599999999999997</v>
      </c>
      <c r="I1045" s="37">
        <v>0.99399999999999999</v>
      </c>
    </row>
    <row r="1046" spans="4:9" x14ac:dyDescent="0.25">
      <c r="D1046" s="37">
        <v>28</v>
      </c>
      <c r="E1046" s="37">
        <v>0.78200000000000003</v>
      </c>
      <c r="F1046" s="37">
        <v>0.78779999999999994</v>
      </c>
      <c r="G1046" s="37">
        <v>27.5</v>
      </c>
      <c r="H1046" s="37">
        <v>0.84699999999999998</v>
      </c>
      <c r="I1046" s="37">
        <v>0.99399999999999999</v>
      </c>
    </row>
    <row r="1047" spans="4:9" x14ac:dyDescent="0.25">
      <c r="D1047" s="37">
        <v>28</v>
      </c>
      <c r="E1047" s="37">
        <v>0.78300000000000003</v>
      </c>
      <c r="F1047" s="37">
        <v>0.78879999999999995</v>
      </c>
      <c r="G1047" s="37">
        <v>27.5</v>
      </c>
      <c r="H1047" s="37">
        <v>0.84799999999999998</v>
      </c>
      <c r="I1047" s="37">
        <v>0.99399999999999999</v>
      </c>
    </row>
    <row r="1048" spans="4:9" x14ac:dyDescent="0.25">
      <c r="D1048" s="37">
        <v>28</v>
      </c>
      <c r="E1048" s="37">
        <v>0.78400000000000003</v>
      </c>
      <c r="F1048" s="37">
        <v>0.78969999999999996</v>
      </c>
      <c r="G1048" s="37">
        <v>27.5</v>
      </c>
      <c r="H1048" s="37">
        <v>0.84899999999999998</v>
      </c>
      <c r="I1048" s="37">
        <v>0.99399999999999999</v>
      </c>
    </row>
    <row r="1049" spans="4:9" x14ac:dyDescent="0.25">
      <c r="D1049" s="37">
        <v>28</v>
      </c>
      <c r="E1049" s="37">
        <v>0.78500000000000003</v>
      </c>
      <c r="F1049" s="37">
        <v>0.79069999999999996</v>
      </c>
      <c r="G1049" s="37">
        <v>27.5</v>
      </c>
      <c r="H1049" s="37">
        <v>0.85</v>
      </c>
      <c r="I1049" s="37">
        <v>0.99399999999999999</v>
      </c>
    </row>
    <row r="1050" spans="4:9" x14ac:dyDescent="0.25">
      <c r="D1050" s="37">
        <v>28</v>
      </c>
      <c r="E1050" s="37">
        <v>0.78600000000000003</v>
      </c>
      <c r="F1050" s="37">
        <v>0.79169999999999996</v>
      </c>
      <c r="G1050" s="37">
        <v>27.5</v>
      </c>
      <c r="H1050" s="37">
        <v>0.85099999999999998</v>
      </c>
      <c r="I1050" s="37">
        <v>0.99399999999999999</v>
      </c>
    </row>
    <row r="1051" spans="4:9" x14ac:dyDescent="0.25">
      <c r="D1051" s="37">
        <v>28</v>
      </c>
      <c r="E1051" s="37">
        <v>0.78700000000000003</v>
      </c>
      <c r="F1051" s="37">
        <v>0.79269999999999996</v>
      </c>
      <c r="G1051" s="37">
        <v>27.5</v>
      </c>
      <c r="H1051" s="37">
        <v>0.85199999999999998</v>
      </c>
      <c r="I1051" s="37">
        <v>0.99399999999999999</v>
      </c>
    </row>
    <row r="1052" spans="4:9" x14ac:dyDescent="0.25">
      <c r="D1052" s="37">
        <v>28</v>
      </c>
      <c r="E1052" s="37">
        <v>0.78800000000000003</v>
      </c>
      <c r="F1052" s="37">
        <v>0.79369999999999996</v>
      </c>
      <c r="G1052" s="37">
        <v>27.5</v>
      </c>
      <c r="H1052" s="37">
        <v>0.85299999999999998</v>
      </c>
      <c r="I1052" s="37">
        <v>0.99399999999999999</v>
      </c>
    </row>
    <row r="1053" spans="4:9" x14ac:dyDescent="0.25">
      <c r="D1053" s="37">
        <v>28</v>
      </c>
      <c r="E1053" s="37">
        <v>0.78900000000000003</v>
      </c>
      <c r="F1053" s="37">
        <v>0.79469999999999996</v>
      </c>
      <c r="G1053" s="37">
        <v>27.5</v>
      </c>
      <c r="H1053" s="37">
        <v>0.85399999999999998</v>
      </c>
      <c r="I1053" s="37">
        <v>0.99409999999999998</v>
      </c>
    </row>
    <row r="1054" spans="4:9" x14ac:dyDescent="0.25">
      <c r="D1054" s="37">
        <v>28</v>
      </c>
      <c r="E1054" s="37">
        <v>0.79</v>
      </c>
      <c r="F1054" s="37">
        <v>0.79569999999999996</v>
      </c>
      <c r="G1054" s="37">
        <v>27.5</v>
      </c>
      <c r="H1054" s="37">
        <v>0.85499999999999998</v>
      </c>
      <c r="I1054" s="37">
        <v>0.99409999999999998</v>
      </c>
    </row>
    <row r="1055" spans="4:9" x14ac:dyDescent="0.25">
      <c r="D1055" s="37">
        <v>28</v>
      </c>
      <c r="E1055" s="37">
        <v>0.79100000000000004</v>
      </c>
      <c r="F1055" s="37">
        <v>0.79669999999999996</v>
      </c>
      <c r="G1055" s="37">
        <v>27.5</v>
      </c>
      <c r="H1055" s="37">
        <v>0.85599999999999998</v>
      </c>
      <c r="I1055" s="37">
        <v>0.99409999999999998</v>
      </c>
    </row>
    <row r="1056" spans="4:9" x14ac:dyDescent="0.25">
      <c r="D1056" s="37">
        <v>28</v>
      </c>
      <c r="E1056" s="37">
        <v>0.79200000000000004</v>
      </c>
      <c r="F1056" s="37">
        <v>0.79769999999999996</v>
      </c>
      <c r="G1056" s="37">
        <v>27.5</v>
      </c>
      <c r="H1056" s="37">
        <v>0.85699999999999998</v>
      </c>
      <c r="I1056" s="37">
        <v>0.99409999999999998</v>
      </c>
    </row>
    <row r="1057" spans="4:9" x14ac:dyDescent="0.25">
      <c r="D1057" s="37">
        <v>28</v>
      </c>
      <c r="E1057" s="37">
        <v>0.79300000000000004</v>
      </c>
      <c r="F1057" s="37">
        <v>0.79869999999999997</v>
      </c>
      <c r="G1057" s="37">
        <v>27.5</v>
      </c>
      <c r="H1057" s="37">
        <v>0.85799999999999998</v>
      </c>
      <c r="I1057" s="37">
        <v>0.99409999999999998</v>
      </c>
    </row>
    <row r="1058" spans="4:9" x14ac:dyDescent="0.25">
      <c r="D1058" s="37">
        <v>28</v>
      </c>
      <c r="E1058" s="37">
        <v>0.79400000000000004</v>
      </c>
      <c r="F1058" s="37">
        <v>0.79959999999999998</v>
      </c>
      <c r="G1058" s="37">
        <v>27.5</v>
      </c>
      <c r="H1058" s="37">
        <v>0.85899999999999999</v>
      </c>
      <c r="I1058" s="37">
        <v>0.99409999999999998</v>
      </c>
    </row>
    <row r="1059" spans="4:9" x14ac:dyDescent="0.25">
      <c r="D1059" s="37">
        <v>28</v>
      </c>
      <c r="E1059" s="37">
        <v>0.79500000000000004</v>
      </c>
      <c r="F1059" s="37">
        <v>0.80059999999999998</v>
      </c>
      <c r="G1059" s="37">
        <v>27.5</v>
      </c>
      <c r="H1059" s="37">
        <v>0.86</v>
      </c>
      <c r="I1059" s="37">
        <v>0.99409999999999998</v>
      </c>
    </row>
    <row r="1060" spans="4:9" x14ac:dyDescent="0.25">
      <c r="D1060" s="37">
        <v>28</v>
      </c>
      <c r="E1060" s="37">
        <v>0.79600000000000004</v>
      </c>
      <c r="F1060" s="37">
        <v>0.80159999999999998</v>
      </c>
      <c r="G1060" s="37">
        <v>27.5</v>
      </c>
      <c r="H1060" s="37">
        <v>0.86099999999999999</v>
      </c>
      <c r="I1060" s="37">
        <v>0.99409999999999998</v>
      </c>
    </row>
    <row r="1061" spans="4:9" x14ac:dyDescent="0.25">
      <c r="D1061" s="37">
        <v>28</v>
      </c>
      <c r="E1061" s="37">
        <v>0.79700000000000004</v>
      </c>
      <c r="F1061" s="37">
        <v>0.80259999999999998</v>
      </c>
      <c r="G1061" s="37">
        <v>27.5</v>
      </c>
      <c r="H1061" s="37">
        <v>0.86199999999999999</v>
      </c>
      <c r="I1061" s="37">
        <v>0.99419999999999997</v>
      </c>
    </row>
    <row r="1062" spans="4:9" x14ac:dyDescent="0.25">
      <c r="D1062" s="37">
        <v>28</v>
      </c>
      <c r="E1062" s="37">
        <v>0.79800000000000004</v>
      </c>
      <c r="F1062" s="37">
        <v>0.80359999999999998</v>
      </c>
      <c r="G1062" s="37">
        <v>27.5</v>
      </c>
      <c r="H1062" s="37">
        <v>0.86299999999999999</v>
      </c>
      <c r="I1062" s="37">
        <v>0.99419999999999997</v>
      </c>
    </row>
    <row r="1063" spans="4:9" x14ac:dyDescent="0.25">
      <c r="D1063" s="37">
        <v>28</v>
      </c>
      <c r="E1063" s="37">
        <v>0.79900000000000004</v>
      </c>
      <c r="F1063" s="37">
        <v>0.80459999999999998</v>
      </c>
      <c r="G1063" s="37">
        <v>27.5</v>
      </c>
      <c r="H1063" s="37">
        <v>0.86399999999999999</v>
      </c>
      <c r="I1063" s="37">
        <v>0.99419999999999997</v>
      </c>
    </row>
    <row r="1064" spans="4:9" x14ac:dyDescent="0.25">
      <c r="D1064" s="37">
        <v>28</v>
      </c>
      <c r="E1064" s="37">
        <v>0.8</v>
      </c>
      <c r="F1064" s="37">
        <v>0.80559999999999998</v>
      </c>
      <c r="G1064" s="37">
        <v>27.5</v>
      </c>
      <c r="H1064" s="37">
        <v>0.86499999999999999</v>
      </c>
      <c r="I1064" s="37">
        <v>0.99419999999999997</v>
      </c>
    </row>
    <row r="1065" spans="4:9" x14ac:dyDescent="0.25">
      <c r="D1065" s="37">
        <v>28</v>
      </c>
      <c r="E1065" s="37">
        <v>0.80100000000000005</v>
      </c>
      <c r="F1065" s="37">
        <v>0.80659999999999998</v>
      </c>
      <c r="G1065" s="37">
        <v>27.5</v>
      </c>
      <c r="H1065" s="37">
        <v>0.86599999999999999</v>
      </c>
      <c r="I1065" s="37">
        <v>0.99419999999999997</v>
      </c>
    </row>
    <row r="1066" spans="4:9" x14ac:dyDescent="0.25">
      <c r="D1066" s="37">
        <v>28</v>
      </c>
      <c r="E1066" s="37">
        <v>0.80200000000000005</v>
      </c>
      <c r="F1066" s="37">
        <v>0.80759999999999998</v>
      </c>
      <c r="G1066" s="37">
        <v>27.5</v>
      </c>
      <c r="H1066" s="37">
        <v>0.86699999999999999</v>
      </c>
      <c r="I1066" s="37">
        <v>0.99419999999999997</v>
      </c>
    </row>
    <row r="1067" spans="4:9" x14ac:dyDescent="0.25">
      <c r="D1067" s="37">
        <v>28</v>
      </c>
      <c r="E1067" s="37">
        <v>0.80300000000000005</v>
      </c>
      <c r="F1067" s="37">
        <v>0.80859999999999999</v>
      </c>
      <c r="G1067" s="37">
        <v>27.5</v>
      </c>
      <c r="H1067" s="37">
        <v>0.86799999999999999</v>
      </c>
      <c r="I1067" s="37">
        <v>0.99419999999999997</v>
      </c>
    </row>
    <row r="1068" spans="4:9" x14ac:dyDescent="0.25">
      <c r="D1068" s="37">
        <v>28</v>
      </c>
      <c r="E1068" s="37">
        <v>0.80400000000000005</v>
      </c>
      <c r="F1068" s="37">
        <v>0.8095</v>
      </c>
      <c r="G1068" s="37">
        <v>27.5</v>
      </c>
      <c r="H1068" s="37">
        <v>0.86899999999999999</v>
      </c>
      <c r="I1068" s="37">
        <v>0.99419999999999997</v>
      </c>
    </row>
    <row r="1069" spans="4:9" x14ac:dyDescent="0.25">
      <c r="D1069" s="37">
        <v>28</v>
      </c>
      <c r="E1069" s="37">
        <v>0.80500000000000005</v>
      </c>
      <c r="F1069" s="37">
        <v>0.8105</v>
      </c>
      <c r="G1069" s="37">
        <v>27.5</v>
      </c>
      <c r="H1069" s="37">
        <v>0.87</v>
      </c>
      <c r="I1069" s="37">
        <v>0.99419999999999997</v>
      </c>
    </row>
    <row r="1070" spans="4:9" x14ac:dyDescent="0.25">
      <c r="D1070" s="37">
        <v>28</v>
      </c>
      <c r="E1070" s="37">
        <v>0.80600000000000005</v>
      </c>
      <c r="F1070" s="37">
        <v>0.8115</v>
      </c>
      <c r="G1070" s="37">
        <v>27.5</v>
      </c>
      <c r="H1070" s="37">
        <v>0.871</v>
      </c>
      <c r="I1070" s="37">
        <v>0.99419999999999997</v>
      </c>
    </row>
    <row r="1071" spans="4:9" x14ac:dyDescent="0.25">
      <c r="D1071" s="37">
        <v>28</v>
      </c>
      <c r="E1071" s="37">
        <v>0.80700000000000005</v>
      </c>
      <c r="F1071" s="37">
        <v>0.8125</v>
      </c>
      <c r="G1071" s="37">
        <v>27.5</v>
      </c>
      <c r="H1071" s="37">
        <v>0.872</v>
      </c>
      <c r="I1071" s="37">
        <v>0.99429999999999996</v>
      </c>
    </row>
    <row r="1072" spans="4:9" x14ac:dyDescent="0.25">
      <c r="D1072" s="37">
        <v>28</v>
      </c>
      <c r="E1072" s="37">
        <v>0.80800000000000005</v>
      </c>
      <c r="F1072" s="37">
        <v>0.8135</v>
      </c>
      <c r="G1072" s="37">
        <v>27.5</v>
      </c>
      <c r="H1072" s="37">
        <v>0.873</v>
      </c>
      <c r="I1072" s="37">
        <v>0.99429999999999996</v>
      </c>
    </row>
    <row r="1073" spans="4:9" x14ac:dyDescent="0.25">
      <c r="D1073" s="37">
        <v>28</v>
      </c>
      <c r="E1073" s="37">
        <v>0.80900000000000005</v>
      </c>
      <c r="F1073" s="37">
        <v>0.8145</v>
      </c>
      <c r="G1073" s="37">
        <v>27.5</v>
      </c>
      <c r="H1073" s="37">
        <v>0.874</v>
      </c>
      <c r="I1073" s="37">
        <v>0.99943000000000004</v>
      </c>
    </row>
    <row r="1074" spans="4:9" x14ac:dyDescent="0.25">
      <c r="D1074" s="37">
        <v>28</v>
      </c>
      <c r="E1074" s="37">
        <v>0.81</v>
      </c>
      <c r="F1074" s="37">
        <v>0.8155</v>
      </c>
      <c r="G1074" s="37">
        <v>27.5</v>
      </c>
      <c r="H1074" s="37">
        <v>0.875</v>
      </c>
      <c r="I1074" s="37">
        <v>0.99943000000000004</v>
      </c>
    </row>
    <row r="1075" spans="4:9" x14ac:dyDescent="0.25">
      <c r="D1075" s="37">
        <v>28</v>
      </c>
      <c r="E1075" s="37">
        <v>0.81100000000000005</v>
      </c>
      <c r="F1075" s="37">
        <v>0.8165</v>
      </c>
      <c r="G1075" s="37">
        <v>27.5</v>
      </c>
      <c r="H1075" s="37">
        <v>0.876</v>
      </c>
      <c r="I1075" s="37">
        <v>0.99429999999999996</v>
      </c>
    </row>
    <row r="1076" spans="4:9" x14ac:dyDescent="0.25">
      <c r="D1076" s="37">
        <v>28</v>
      </c>
      <c r="E1076" s="37">
        <v>0.81200000000000006</v>
      </c>
      <c r="F1076" s="37">
        <v>0.8175</v>
      </c>
      <c r="G1076" s="37">
        <v>27.5</v>
      </c>
      <c r="H1076" s="37">
        <v>0.877</v>
      </c>
      <c r="I1076" s="37">
        <v>0.99429999999999996</v>
      </c>
    </row>
    <row r="1077" spans="4:9" x14ac:dyDescent="0.25">
      <c r="D1077" s="37">
        <v>28</v>
      </c>
      <c r="E1077" s="37">
        <v>0.81299999999999994</v>
      </c>
      <c r="F1077" s="37">
        <v>0.81850000000000001</v>
      </c>
      <c r="G1077" s="37">
        <v>27.5</v>
      </c>
      <c r="H1077" s="37">
        <v>0.878</v>
      </c>
      <c r="I1077" s="37">
        <v>0.99429999999999996</v>
      </c>
    </row>
    <row r="1078" spans="4:9" x14ac:dyDescent="0.25">
      <c r="D1078" s="37">
        <v>28</v>
      </c>
      <c r="E1078" s="37">
        <v>0.81399999999999995</v>
      </c>
      <c r="F1078" s="37">
        <v>0.81950000000000001</v>
      </c>
      <c r="G1078" s="37">
        <v>27.5</v>
      </c>
      <c r="H1078" s="37">
        <v>0.879</v>
      </c>
      <c r="I1078" s="37">
        <v>0.99429999999999996</v>
      </c>
    </row>
    <row r="1079" spans="4:9" x14ac:dyDescent="0.25">
      <c r="D1079" s="37">
        <v>28</v>
      </c>
      <c r="E1079" s="37">
        <v>0.81499999999999995</v>
      </c>
      <c r="F1079" s="37">
        <v>0.82040000000000002</v>
      </c>
      <c r="G1079" s="37">
        <v>27.5</v>
      </c>
      <c r="H1079" s="37">
        <v>0.88</v>
      </c>
      <c r="I1079" s="37">
        <v>0.99429999999999996</v>
      </c>
    </row>
    <row r="1080" spans="4:9" x14ac:dyDescent="0.25">
      <c r="D1080" s="37">
        <v>28</v>
      </c>
      <c r="E1080" s="37">
        <v>0.81599999999999995</v>
      </c>
      <c r="F1080" s="37">
        <v>0.82140000000000002</v>
      </c>
      <c r="G1080" s="37">
        <v>27.5</v>
      </c>
      <c r="H1080" s="37">
        <v>0.88100000000000001</v>
      </c>
      <c r="I1080" s="37">
        <v>0.99429999999999996</v>
      </c>
    </row>
    <row r="1081" spans="4:9" x14ac:dyDescent="0.25">
      <c r="D1081" s="37">
        <v>28</v>
      </c>
      <c r="E1081" s="37">
        <v>0.81699999999999995</v>
      </c>
      <c r="F1081" s="37">
        <v>0.82240000000000002</v>
      </c>
      <c r="G1081" s="37">
        <v>27.5</v>
      </c>
      <c r="H1081" s="37">
        <v>0.88200000000000001</v>
      </c>
      <c r="I1081" s="37">
        <v>0.99439999999999995</v>
      </c>
    </row>
    <row r="1082" spans="4:9" x14ac:dyDescent="0.25">
      <c r="D1082" s="37">
        <v>28</v>
      </c>
      <c r="E1082" s="37">
        <v>0.81799999999999995</v>
      </c>
      <c r="F1082" s="37">
        <v>0.82340000000000002</v>
      </c>
      <c r="G1082" s="37">
        <v>27.5</v>
      </c>
      <c r="H1082" s="37">
        <v>0.88300000000000001</v>
      </c>
      <c r="I1082" s="37">
        <v>0.99439999999999995</v>
      </c>
    </row>
    <row r="1083" spans="4:9" x14ac:dyDescent="0.25">
      <c r="D1083" s="37">
        <v>28</v>
      </c>
      <c r="E1083" s="37">
        <v>0.81899999999999995</v>
      </c>
      <c r="F1083" s="37">
        <v>0.82440000000000002</v>
      </c>
      <c r="G1083" s="37">
        <v>27.5</v>
      </c>
      <c r="H1083" s="37">
        <v>0.88400000000000001</v>
      </c>
      <c r="I1083" s="37">
        <v>0.99439999999999995</v>
      </c>
    </row>
    <row r="1084" spans="4:9" x14ac:dyDescent="0.25">
      <c r="D1084" s="37">
        <v>28</v>
      </c>
      <c r="E1084" s="37">
        <v>0.82</v>
      </c>
      <c r="F1084" s="37">
        <v>0.82540000000000002</v>
      </c>
      <c r="G1084" s="37">
        <v>27.5</v>
      </c>
      <c r="H1084" s="37">
        <v>0.88500000000000001</v>
      </c>
      <c r="I1084" s="37">
        <v>0.99439999999999995</v>
      </c>
    </row>
    <row r="1085" spans="4:9" x14ac:dyDescent="0.25">
      <c r="D1085" s="37">
        <v>28</v>
      </c>
      <c r="E1085" s="37">
        <v>0.82099999999999995</v>
      </c>
      <c r="F1085" s="37">
        <v>0.82640000000000002</v>
      </c>
      <c r="G1085" s="37">
        <v>27.5</v>
      </c>
      <c r="H1085" s="37">
        <v>0.88600000000000001</v>
      </c>
      <c r="I1085" s="37">
        <v>0.99439999999999995</v>
      </c>
    </row>
    <row r="1086" spans="4:9" x14ac:dyDescent="0.25">
      <c r="D1086" s="37">
        <v>28</v>
      </c>
      <c r="E1086" s="37">
        <v>0.82199999999999995</v>
      </c>
      <c r="F1086" s="37">
        <v>0.82740000000000002</v>
      </c>
      <c r="G1086" s="37">
        <v>27.5</v>
      </c>
      <c r="H1086" s="37">
        <v>0.88700000000000001</v>
      </c>
      <c r="I1086" s="37">
        <v>0.99439999999999995</v>
      </c>
    </row>
    <row r="1087" spans="4:9" x14ac:dyDescent="0.25">
      <c r="D1087" s="37">
        <v>28</v>
      </c>
      <c r="E1087" s="37">
        <v>0.82299999999999995</v>
      </c>
      <c r="F1087" s="37">
        <v>0.82840000000000003</v>
      </c>
      <c r="G1087" s="37">
        <v>27.5</v>
      </c>
      <c r="H1087" s="37">
        <v>0.88800000000000001</v>
      </c>
      <c r="I1087" s="37">
        <v>0.99439999999999995</v>
      </c>
    </row>
    <row r="1088" spans="4:9" x14ac:dyDescent="0.25">
      <c r="D1088" s="37">
        <v>28</v>
      </c>
      <c r="E1088" s="37">
        <v>0.82399999999999995</v>
      </c>
      <c r="F1088" s="37">
        <v>0.82940000000000003</v>
      </c>
      <c r="G1088" s="37">
        <v>27.5</v>
      </c>
      <c r="H1088" s="37">
        <v>0.88900000000000001</v>
      </c>
      <c r="I1088" s="37">
        <v>0.99439999999999995</v>
      </c>
    </row>
    <row r="1089" spans="4:9" x14ac:dyDescent="0.25">
      <c r="D1089" s="37">
        <v>28</v>
      </c>
      <c r="E1089" s="37">
        <v>0.82499999999999996</v>
      </c>
      <c r="F1089" s="37">
        <v>0.83040000000000003</v>
      </c>
      <c r="G1089" s="37">
        <v>27.5</v>
      </c>
      <c r="H1089" s="37">
        <v>0.89</v>
      </c>
      <c r="I1089" s="37">
        <v>0.99439999999999995</v>
      </c>
    </row>
    <row r="1090" spans="4:9" x14ac:dyDescent="0.25">
      <c r="D1090" s="37">
        <v>28</v>
      </c>
      <c r="E1090" s="37">
        <v>0.82599999999999996</v>
      </c>
      <c r="F1090" s="37">
        <v>0.83140000000000003</v>
      </c>
      <c r="G1090" s="37">
        <v>27.5</v>
      </c>
      <c r="H1090" s="37">
        <v>0.89100000000000001</v>
      </c>
      <c r="I1090" s="37">
        <v>0.99439999999999995</v>
      </c>
    </row>
    <row r="1091" spans="4:9" x14ac:dyDescent="0.25">
      <c r="D1091" s="37">
        <v>28</v>
      </c>
      <c r="E1091" s="37">
        <v>0.82699999999999996</v>
      </c>
      <c r="F1091" s="37">
        <v>0.83240000000000003</v>
      </c>
      <c r="G1091" s="37">
        <v>27.5</v>
      </c>
      <c r="H1091" s="37">
        <v>0.89200000000000002</v>
      </c>
      <c r="I1091" s="37">
        <v>0.99439999999999995</v>
      </c>
    </row>
    <row r="1092" spans="4:9" x14ac:dyDescent="0.25">
      <c r="D1092" s="37">
        <v>28</v>
      </c>
      <c r="E1092" s="37">
        <v>0.82799999999999996</v>
      </c>
      <c r="F1092" s="37">
        <v>0.83340000000000003</v>
      </c>
      <c r="G1092" s="37">
        <v>27.5</v>
      </c>
      <c r="H1092" s="37">
        <v>0.89300000000000002</v>
      </c>
      <c r="I1092" s="37">
        <v>0.99439999999999995</v>
      </c>
    </row>
    <row r="1093" spans="4:9" x14ac:dyDescent="0.25">
      <c r="D1093" s="37">
        <v>28</v>
      </c>
      <c r="E1093" s="37">
        <v>0.82899999999999996</v>
      </c>
      <c r="F1093" s="37">
        <v>0.83440000000000003</v>
      </c>
      <c r="G1093" s="37">
        <v>27.5</v>
      </c>
      <c r="H1093" s="37">
        <v>0.89400000000000002</v>
      </c>
      <c r="I1093" s="37">
        <v>0.99450000000000005</v>
      </c>
    </row>
    <row r="1094" spans="4:9" x14ac:dyDescent="0.25">
      <c r="D1094" s="37">
        <v>28</v>
      </c>
      <c r="E1094" s="37">
        <v>0.83</v>
      </c>
      <c r="F1094" s="37">
        <v>0.83530000000000004</v>
      </c>
      <c r="G1094" s="37">
        <v>27.5</v>
      </c>
      <c r="H1094" s="37">
        <v>0.89500000000000002</v>
      </c>
      <c r="I1094" s="37">
        <v>0.99450000000000005</v>
      </c>
    </row>
    <row r="1095" spans="4:9" x14ac:dyDescent="0.25">
      <c r="D1095" s="37">
        <v>28</v>
      </c>
      <c r="E1095" s="37">
        <v>0.83099999999999996</v>
      </c>
      <c r="F1095" s="37">
        <v>0.83630000000000004</v>
      </c>
      <c r="G1095" s="37">
        <v>27.5</v>
      </c>
      <c r="H1095" s="37">
        <v>0.89600000000000002</v>
      </c>
      <c r="I1095" s="37">
        <v>0.99450000000000005</v>
      </c>
    </row>
    <row r="1096" spans="4:9" x14ac:dyDescent="0.25">
      <c r="D1096" s="37">
        <v>28</v>
      </c>
      <c r="E1096" s="37">
        <v>0.83199999999999996</v>
      </c>
      <c r="F1096" s="37">
        <v>0.83730000000000004</v>
      </c>
      <c r="G1096" s="37">
        <v>27.5</v>
      </c>
      <c r="H1096" s="37">
        <v>0.89700000000000002</v>
      </c>
      <c r="I1096" s="37">
        <v>0.99450000000000005</v>
      </c>
    </row>
    <row r="1097" spans="4:9" x14ac:dyDescent="0.25">
      <c r="D1097" s="37">
        <v>28</v>
      </c>
      <c r="E1097" s="37">
        <v>0.83299999999999996</v>
      </c>
      <c r="F1097" s="37">
        <v>0.83830000000000005</v>
      </c>
      <c r="G1097" s="37">
        <v>27.5</v>
      </c>
      <c r="H1097" s="37">
        <v>0.89800000000000002</v>
      </c>
      <c r="I1097" s="37">
        <v>0.99450000000000005</v>
      </c>
    </row>
    <row r="1098" spans="4:9" x14ac:dyDescent="0.25">
      <c r="D1098" s="37">
        <v>28</v>
      </c>
      <c r="E1098" s="37">
        <v>0.83399999999999996</v>
      </c>
      <c r="F1098" s="37">
        <v>0.83930000000000005</v>
      </c>
      <c r="G1098" s="37">
        <v>27.5</v>
      </c>
      <c r="H1098" s="37">
        <v>0.89900000000000002</v>
      </c>
      <c r="I1098" s="37">
        <v>0.99450000000000005</v>
      </c>
    </row>
    <row r="1099" spans="4:9" x14ac:dyDescent="0.25">
      <c r="D1099" s="37">
        <v>28</v>
      </c>
      <c r="E1099" s="37">
        <v>0.83499999999999996</v>
      </c>
      <c r="F1099" s="37">
        <v>0.84030000000000005</v>
      </c>
      <c r="G1099" s="37">
        <v>27.5</v>
      </c>
      <c r="H1099" s="37">
        <v>0.9</v>
      </c>
      <c r="I1099" s="37">
        <v>0.99450000000000005</v>
      </c>
    </row>
    <row r="1100" spans="4:9" x14ac:dyDescent="0.25">
      <c r="D1100" s="37">
        <v>28</v>
      </c>
      <c r="E1100" s="37">
        <v>0.83599999999999997</v>
      </c>
      <c r="F1100" s="37">
        <v>0.84130000000000005</v>
      </c>
      <c r="G1100" s="37">
        <v>27.5</v>
      </c>
      <c r="H1100" s="37">
        <v>0.90100000000000002</v>
      </c>
      <c r="I1100" s="37">
        <v>0.99450000000000005</v>
      </c>
    </row>
    <row r="1101" spans="4:9" x14ac:dyDescent="0.25">
      <c r="D1101" s="37">
        <v>28</v>
      </c>
      <c r="E1101" s="37">
        <v>0.83699999999999997</v>
      </c>
      <c r="F1101" s="37">
        <v>0.84230000000000005</v>
      </c>
      <c r="G1101" s="37">
        <v>27.5</v>
      </c>
      <c r="H1101" s="37">
        <v>0.90200000000000002</v>
      </c>
      <c r="I1101" s="37">
        <v>0.99450000000000005</v>
      </c>
    </row>
    <row r="1102" spans="4:9" x14ac:dyDescent="0.25">
      <c r="D1102" s="37">
        <v>28</v>
      </c>
      <c r="E1102" s="37">
        <v>0.83799999999999997</v>
      </c>
      <c r="F1102" s="37">
        <v>0.84330000000000005</v>
      </c>
      <c r="G1102" s="37">
        <v>27.5</v>
      </c>
      <c r="H1102" s="37">
        <v>0.90300000000000002</v>
      </c>
      <c r="I1102" s="37">
        <v>0.99450000000000005</v>
      </c>
    </row>
    <row r="1103" spans="4:9" x14ac:dyDescent="0.25">
      <c r="D1103" s="37">
        <v>28</v>
      </c>
      <c r="E1103" s="37">
        <v>0.83899999999999997</v>
      </c>
      <c r="F1103" s="37">
        <v>0.84430000000000005</v>
      </c>
      <c r="G1103" s="37">
        <v>27.5</v>
      </c>
      <c r="H1103" s="37">
        <v>0.90400000000000003</v>
      </c>
      <c r="I1103" s="37">
        <v>0.99450000000000005</v>
      </c>
    </row>
    <row r="1104" spans="4:9" x14ac:dyDescent="0.25">
      <c r="D1104" s="37">
        <v>28</v>
      </c>
      <c r="E1104" s="37">
        <v>0.84</v>
      </c>
      <c r="F1104" s="37">
        <v>0.84530000000000005</v>
      </c>
      <c r="G1104" s="37">
        <v>27.5</v>
      </c>
      <c r="H1104" s="37">
        <v>0.90500000000000003</v>
      </c>
      <c r="I1104" s="37">
        <v>0.99450000000000005</v>
      </c>
    </row>
    <row r="1105" spans="4:9" x14ac:dyDescent="0.25">
      <c r="D1105" s="37">
        <v>28</v>
      </c>
      <c r="E1105" s="37">
        <v>0.84099999999999997</v>
      </c>
      <c r="F1105" s="37">
        <v>0.84630000000000005</v>
      </c>
      <c r="G1105" s="37">
        <v>27.5</v>
      </c>
      <c r="H1105" s="37">
        <v>0.90600000000000003</v>
      </c>
      <c r="I1105" s="37">
        <v>0.99460000000000004</v>
      </c>
    </row>
    <row r="1106" spans="4:9" x14ac:dyDescent="0.25">
      <c r="D1106" s="37">
        <v>28</v>
      </c>
      <c r="E1106" s="37">
        <v>0.84199999999999997</v>
      </c>
      <c r="F1106" s="37">
        <v>0.84730000000000005</v>
      </c>
      <c r="G1106" s="37">
        <v>27.5</v>
      </c>
      <c r="H1106" s="37">
        <v>0.90700000000000003</v>
      </c>
      <c r="I1106" s="37">
        <v>0.99460000000000004</v>
      </c>
    </row>
    <row r="1107" spans="4:9" x14ac:dyDescent="0.25">
      <c r="D1107" s="37">
        <v>28</v>
      </c>
      <c r="E1107" s="37">
        <v>0.84299999999999997</v>
      </c>
      <c r="F1107" s="37">
        <v>0.84830000000000005</v>
      </c>
      <c r="G1107" s="37">
        <v>27.5</v>
      </c>
      <c r="H1107" s="37">
        <v>0.90800000000000003</v>
      </c>
      <c r="I1107" s="37">
        <v>0.99460000000000004</v>
      </c>
    </row>
    <row r="1108" spans="4:9" x14ac:dyDescent="0.25">
      <c r="D1108" s="37">
        <v>28</v>
      </c>
      <c r="E1108" s="37">
        <v>0.84399999999999997</v>
      </c>
      <c r="F1108" s="37">
        <v>0.84930000000000005</v>
      </c>
      <c r="G1108" s="37">
        <v>27.5</v>
      </c>
      <c r="H1108" s="37">
        <v>0.90900000000000003</v>
      </c>
      <c r="I1108" s="37">
        <v>0.99460000000000004</v>
      </c>
    </row>
    <row r="1109" spans="4:9" x14ac:dyDescent="0.25">
      <c r="D1109" s="37">
        <v>28</v>
      </c>
      <c r="E1109" s="37">
        <v>0.84499999999999997</v>
      </c>
      <c r="F1109" s="37">
        <v>0.85029999999999994</v>
      </c>
      <c r="G1109" s="37">
        <v>27.5</v>
      </c>
      <c r="H1109" s="37">
        <v>0.91</v>
      </c>
      <c r="I1109" s="37">
        <v>0.99460000000000004</v>
      </c>
    </row>
    <row r="1110" spans="4:9" x14ac:dyDescent="0.25">
      <c r="D1110" s="37">
        <v>28</v>
      </c>
      <c r="E1110" s="37">
        <v>0.84599999999999997</v>
      </c>
      <c r="F1110" s="37">
        <v>0.85129999999999995</v>
      </c>
      <c r="G1110" s="37">
        <v>27.5</v>
      </c>
      <c r="H1110" s="37">
        <v>0.91100000000000003</v>
      </c>
      <c r="I1110" s="37">
        <v>0.99460000000000004</v>
      </c>
    </row>
    <row r="1111" spans="4:9" x14ac:dyDescent="0.25">
      <c r="D1111" s="37">
        <v>28</v>
      </c>
      <c r="E1111" s="37">
        <v>0.84699999999999998</v>
      </c>
      <c r="F1111" s="37">
        <v>0.85229999999999995</v>
      </c>
      <c r="G1111" s="37">
        <v>27.5</v>
      </c>
      <c r="H1111" s="37">
        <v>0.91200000000000003</v>
      </c>
      <c r="I1111" s="37">
        <v>0.99460000000000004</v>
      </c>
    </row>
    <row r="1112" spans="4:9" x14ac:dyDescent="0.25">
      <c r="D1112" s="37">
        <v>28</v>
      </c>
      <c r="E1112" s="37">
        <v>0.84799999999999998</v>
      </c>
      <c r="F1112" s="37">
        <v>0.85329999999999995</v>
      </c>
      <c r="G1112" s="37">
        <v>27.5</v>
      </c>
      <c r="H1112" s="37">
        <v>0.91300000000000003</v>
      </c>
      <c r="I1112" s="37">
        <v>0.99460000000000004</v>
      </c>
    </row>
    <row r="1113" spans="4:9" x14ac:dyDescent="0.25">
      <c r="D1113" s="37">
        <v>28</v>
      </c>
      <c r="E1113" s="37">
        <v>0.84899999999999998</v>
      </c>
      <c r="F1113" s="37">
        <v>0.85419999999999996</v>
      </c>
      <c r="G1113" s="37">
        <v>27.5</v>
      </c>
      <c r="H1113" s="37">
        <v>0.91400000000000003</v>
      </c>
      <c r="I1113" s="37">
        <v>0.99460000000000004</v>
      </c>
    </row>
    <row r="1114" spans="4:9" x14ac:dyDescent="0.25">
      <c r="D1114" s="37">
        <v>28</v>
      </c>
      <c r="E1114" s="37">
        <v>0.85</v>
      </c>
      <c r="F1114" s="37">
        <v>0.85519999999999996</v>
      </c>
      <c r="G1114" s="37">
        <v>27.5</v>
      </c>
      <c r="H1114" s="37">
        <v>0.91500000000000004</v>
      </c>
      <c r="I1114" s="37">
        <v>0.99460000000000004</v>
      </c>
    </row>
    <row r="1115" spans="4:9" x14ac:dyDescent="0.25">
      <c r="D1115" s="37">
        <v>28</v>
      </c>
      <c r="E1115" s="37">
        <v>0.85099999999999998</v>
      </c>
      <c r="F1115" s="37">
        <v>0.85619999999999996</v>
      </c>
      <c r="G1115" s="37">
        <v>27.5</v>
      </c>
      <c r="H1115" s="37">
        <v>0.91600000000000004</v>
      </c>
      <c r="I1115" s="37">
        <v>0.99460000000000004</v>
      </c>
    </row>
    <row r="1116" spans="4:9" x14ac:dyDescent="0.25">
      <c r="D1116" s="37">
        <v>28</v>
      </c>
      <c r="E1116" s="37">
        <v>0.85199999999999998</v>
      </c>
      <c r="F1116" s="37">
        <v>0.85719999999999996</v>
      </c>
      <c r="G1116" s="37">
        <v>27.5</v>
      </c>
      <c r="H1116" s="37">
        <v>0.91700000000000004</v>
      </c>
      <c r="I1116" s="37">
        <v>0.99460000000000004</v>
      </c>
    </row>
    <row r="1117" spans="4:9" x14ac:dyDescent="0.25">
      <c r="D1117" s="37">
        <v>28</v>
      </c>
      <c r="E1117" s="37">
        <v>0.85299999999999998</v>
      </c>
      <c r="F1117" s="37">
        <v>0.85819999999999996</v>
      </c>
      <c r="G1117" s="37">
        <v>27.5</v>
      </c>
      <c r="H1117" s="37">
        <v>0.91800000000000004</v>
      </c>
      <c r="I1117" s="37">
        <v>0.99460000000000004</v>
      </c>
    </row>
    <row r="1118" spans="4:9" x14ac:dyDescent="0.25">
      <c r="D1118" s="37">
        <v>28</v>
      </c>
      <c r="E1118" s="37">
        <v>0.85399999999999998</v>
      </c>
      <c r="F1118" s="37">
        <v>0.85919999999999996</v>
      </c>
      <c r="G1118" s="37">
        <v>27.5</v>
      </c>
      <c r="H1118" s="37">
        <v>0.91900000000000004</v>
      </c>
      <c r="I1118" s="37">
        <v>0.99460000000000004</v>
      </c>
    </row>
    <row r="1119" spans="4:9" x14ac:dyDescent="0.25">
      <c r="D1119" s="37">
        <v>28</v>
      </c>
      <c r="E1119" s="37">
        <v>0.85499999999999998</v>
      </c>
      <c r="F1119" s="37">
        <v>0.86019999999999996</v>
      </c>
      <c r="G1119" s="37">
        <v>27.5</v>
      </c>
      <c r="H1119" s="37">
        <v>0.92</v>
      </c>
      <c r="I1119" s="37">
        <v>0.99460000000000004</v>
      </c>
    </row>
    <row r="1120" spans="4:9" x14ac:dyDescent="0.25">
      <c r="D1120" s="37">
        <v>28</v>
      </c>
      <c r="E1120" s="37">
        <v>0.85599999999999998</v>
      </c>
      <c r="F1120" s="37">
        <v>0.86119999999999997</v>
      </c>
      <c r="G1120" s="37">
        <v>27.5</v>
      </c>
      <c r="H1120" s="37">
        <v>0.92100000000000004</v>
      </c>
      <c r="I1120" s="37">
        <v>0.99460000000000004</v>
      </c>
    </row>
    <row r="1121" spans="4:9" x14ac:dyDescent="0.25">
      <c r="D1121" s="37">
        <v>28</v>
      </c>
      <c r="E1121" s="37">
        <v>0.85699999999999998</v>
      </c>
      <c r="F1121" s="37">
        <v>0.86219999999999997</v>
      </c>
      <c r="G1121" s="37">
        <v>27.5</v>
      </c>
      <c r="H1121" s="37">
        <v>0.92200000000000004</v>
      </c>
      <c r="I1121" s="37">
        <v>0.99470000000000003</v>
      </c>
    </row>
    <row r="1122" spans="4:9" x14ac:dyDescent="0.25">
      <c r="D1122" s="37">
        <v>28</v>
      </c>
      <c r="E1122" s="37">
        <v>0.85799999999999998</v>
      </c>
      <c r="F1122" s="37">
        <v>0.86319999999999997</v>
      </c>
      <c r="G1122" s="37">
        <v>27.5</v>
      </c>
      <c r="H1122" s="37">
        <v>0.92300000000000004</v>
      </c>
      <c r="I1122" s="37">
        <v>0.99470000000000003</v>
      </c>
    </row>
    <row r="1123" spans="4:9" x14ac:dyDescent="0.25">
      <c r="D1123" s="37">
        <v>28</v>
      </c>
      <c r="E1123" s="37">
        <v>0.85899999999999999</v>
      </c>
      <c r="F1123" s="37">
        <v>0.86419999999999997</v>
      </c>
      <c r="G1123" s="37">
        <v>27.5</v>
      </c>
      <c r="H1123" s="37">
        <v>0.92400000000000004</v>
      </c>
      <c r="I1123" s="37">
        <v>0.99470000000000003</v>
      </c>
    </row>
    <row r="1124" spans="4:9" x14ac:dyDescent="0.25">
      <c r="D1124" s="37">
        <v>28</v>
      </c>
      <c r="E1124" s="37">
        <v>0.86</v>
      </c>
      <c r="F1124" s="37">
        <v>0.86519999999999997</v>
      </c>
      <c r="G1124" s="37">
        <v>27.5</v>
      </c>
      <c r="H1124" s="37">
        <v>0.92500000000000004</v>
      </c>
      <c r="I1124" s="37">
        <v>0.99470000000000003</v>
      </c>
    </row>
    <row r="1125" spans="4:9" x14ac:dyDescent="0.25">
      <c r="D1125" s="37">
        <v>28</v>
      </c>
      <c r="E1125" s="37">
        <v>0.86099999999999999</v>
      </c>
      <c r="F1125" s="37">
        <v>0.86619999999999997</v>
      </c>
      <c r="G1125" s="37">
        <v>27.5</v>
      </c>
      <c r="H1125" s="37">
        <v>0.92600000000000005</v>
      </c>
      <c r="I1125" s="37">
        <v>0.99470000000000003</v>
      </c>
    </row>
    <row r="1126" spans="4:9" x14ac:dyDescent="0.25">
      <c r="D1126" s="37">
        <v>28</v>
      </c>
      <c r="E1126" s="37">
        <v>0.86199999999999999</v>
      </c>
      <c r="F1126" s="37">
        <v>0.86719999999999997</v>
      </c>
      <c r="G1126" s="37">
        <v>27.5</v>
      </c>
      <c r="H1126" s="37">
        <v>0.92700000000000005</v>
      </c>
      <c r="I1126" s="37">
        <v>0.99470000000000003</v>
      </c>
    </row>
    <row r="1127" spans="4:9" x14ac:dyDescent="0.25">
      <c r="D1127" s="37">
        <v>28</v>
      </c>
      <c r="E1127" s="37">
        <v>0.86299999999999999</v>
      </c>
      <c r="F1127" s="37">
        <v>0.86819999999999997</v>
      </c>
      <c r="G1127" s="37">
        <v>27.5</v>
      </c>
      <c r="H1127" s="37">
        <v>0.92800000000000005</v>
      </c>
      <c r="I1127" s="37">
        <v>0.99470000000000003</v>
      </c>
    </row>
    <row r="1128" spans="4:9" x14ac:dyDescent="0.25">
      <c r="D1128" s="37">
        <v>28</v>
      </c>
      <c r="E1128" s="37">
        <v>0.86399999999999999</v>
      </c>
      <c r="F1128" s="37">
        <v>0.86919999999999997</v>
      </c>
      <c r="G1128" s="37">
        <v>27.5</v>
      </c>
      <c r="H1128" s="37">
        <v>0.92900000000000005</v>
      </c>
      <c r="I1128" s="37">
        <v>0.99470000000000003</v>
      </c>
    </row>
    <row r="1129" spans="4:9" x14ac:dyDescent="0.25">
      <c r="D1129" s="37">
        <v>28</v>
      </c>
      <c r="E1129" s="37">
        <v>0.86499999999999999</v>
      </c>
      <c r="F1129" s="37">
        <v>0.87019999999999997</v>
      </c>
      <c r="G1129" s="37">
        <v>27.5</v>
      </c>
      <c r="H1129" s="37">
        <v>0.93</v>
      </c>
      <c r="I1129" s="37">
        <v>0.99470000000000003</v>
      </c>
    </row>
    <row r="1130" spans="4:9" x14ac:dyDescent="0.25">
      <c r="D1130" s="37">
        <v>28</v>
      </c>
      <c r="E1130" s="37">
        <v>0.86599999999999999</v>
      </c>
      <c r="F1130" s="37">
        <v>0.87119999999999997</v>
      </c>
      <c r="G1130" s="37">
        <v>27.5</v>
      </c>
      <c r="H1130" s="37">
        <v>0.93100000000000005</v>
      </c>
      <c r="I1130" s="37">
        <v>0.99470000000000003</v>
      </c>
    </row>
    <row r="1131" spans="4:9" x14ac:dyDescent="0.25">
      <c r="D1131" s="37">
        <v>28</v>
      </c>
      <c r="E1131" s="37">
        <v>0.86699999999999999</v>
      </c>
      <c r="F1131" s="37">
        <v>0.87219999999999998</v>
      </c>
      <c r="G1131" s="37">
        <v>27.5</v>
      </c>
      <c r="H1131" s="37">
        <v>0.93200000000000005</v>
      </c>
      <c r="I1131" s="37">
        <v>0.99470000000000003</v>
      </c>
    </row>
    <row r="1132" spans="4:9" x14ac:dyDescent="0.25">
      <c r="D1132" s="37">
        <v>28</v>
      </c>
      <c r="E1132" s="37">
        <v>0.86799999999999999</v>
      </c>
      <c r="F1132" s="37">
        <v>0.87319999999999998</v>
      </c>
      <c r="G1132" s="37">
        <v>27.5</v>
      </c>
      <c r="H1132" s="37">
        <v>0.93300000000000005</v>
      </c>
      <c r="I1132" s="37">
        <v>0.99470000000000003</v>
      </c>
    </row>
    <row r="1133" spans="4:9" x14ac:dyDescent="0.25">
      <c r="D1133" s="37">
        <v>28</v>
      </c>
      <c r="E1133" s="37">
        <v>0.86899999999999999</v>
      </c>
      <c r="F1133" s="37">
        <v>0.87419999999999998</v>
      </c>
      <c r="G1133" s="37">
        <v>27.5</v>
      </c>
      <c r="H1133" s="37">
        <v>0.93400000000000005</v>
      </c>
      <c r="I1133" s="37">
        <v>0.99470000000000003</v>
      </c>
    </row>
    <row r="1134" spans="4:9" x14ac:dyDescent="0.25">
      <c r="D1134" s="37">
        <v>28</v>
      </c>
      <c r="E1134" s="37">
        <v>0.87</v>
      </c>
      <c r="F1134" s="37">
        <v>0.87519999999999998</v>
      </c>
      <c r="G1134" s="37">
        <v>27.5</v>
      </c>
      <c r="H1134" s="37">
        <v>0.93500000000000005</v>
      </c>
      <c r="I1134" s="37">
        <v>0.99470000000000003</v>
      </c>
    </row>
    <row r="1135" spans="4:9" x14ac:dyDescent="0.25">
      <c r="D1135" s="37">
        <v>28</v>
      </c>
      <c r="E1135" s="37">
        <v>0.871</v>
      </c>
      <c r="F1135" s="37">
        <v>0.87619999999999998</v>
      </c>
      <c r="G1135" s="37">
        <v>27.5</v>
      </c>
      <c r="H1135" s="37">
        <v>0.93600000000000005</v>
      </c>
      <c r="I1135" s="37">
        <v>0.99470000000000003</v>
      </c>
    </row>
    <row r="1136" spans="4:9" x14ac:dyDescent="0.25">
      <c r="D1136" s="37">
        <v>28</v>
      </c>
      <c r="E1136" s="37">
        <v>0.872</v>
      </c>
      <c r="F1136" s="37">
        <v>0.87719999999999998</v>
      </c>
      <c r="G1136" s="37">
        <v>27.5</v>
      </c>
      <c r="H1136" s="37">
        <v>0.93700000000000006</v>
      </c>
      <c r="I1136" s="37">
        <v>0.99470000000000003</v>
      </c>
    </row>
    <row r="1137" spans="4:9" x14ac:dyDescent="0.25">
      <c r="D1137" s="37">
        <v>28</v>
      </c>
      <c r="E1137" s="37">
        <v>0.873</v>
      </c>
      <c r="F1137" s="37">
        <v>0.87809999999999999</v>
      </c>
      <c r="G1137" s="37">
        <v>27.5</v>
      </c>
      <c r="H1137" s="37">
        <v>0.93799999999999994</v>
      </c>
      <c r="I1137" s="37">
        <v>0.99480000000000002</v>
      </c>
    </row>
    <row r="1138" spans="4:9" x14ac:dyDescent="0.25">
      <c r="D1138" s="37">
        <v>28</v>
      </c>
      <c r="E1138" s="37">
        <v>0.874</v>
      </c>
      <c r="F1138" s="37">
        <v>0.87909999999999999</v>
      </c>
      <c r="G1138" s="37">
        <v>27.5</v>
      </c>
      <c r="H1138" s="37">
        <v>0.93899999999999995</v>
      </c>
      <c r="I1138" s="37">
        <v>0.99480000000000002</v>
      </c>
    </row>
    <row r="1139" spans="4:9" x14ac:dyDescent="0.25">
      <c r="D1139" s="37">
        <v>28</v>
      </c>
      <c r="E1139" s="37">
        <v>0.875</v>
      </c>
      <c r="F1139" s="37">
        <v>0.88009999999999999</v>
      </c>
      <c r="G1139" s="37">
        <v>27.5</v>
      </c>
      <c r="H1139" s="37">
        <v>0.94</v>
      </c>
      <c r="I1139" s="37">
        <v>0.99480000000000002</v>
      </c>
    </row>
    <row r="1140" spans="4:9" x14ac:dyDescent="0.25">
      <c r="D1140" s="37">
        <v>28</v>
      </c>
      <c r="E1140" s="37">
        <v>0.876</v>
      </c>
      <c r="F1140" s="37">
        <v>0.88109999999999999</v>
      </c>
      <c r="G1140" s="37">
        <v>27.5</v>
      </c>
      <c r="H1140" s="37">
        <v>0.94099999999999995</v>
      </c>
      <c r="I1140" s="37">
        <v>0.99480000000000002</v>
      </c>
    </row>
    <row r="1141" spans="4:9" x14ac:dyDescent="0.25">
      <c r="D1141" s="37">
        <v>28</v>
      </c>
      <c r="E1141" s="37">
        <v>0.877</v>
      </c>
      <c r="F1141" s="37">
        <v>0.8821</v>
      </c>
      <c r="G1141" s="37">
        <v>27.5</v>
      </c>
      <c r="H1141" s="37">
        <v>0.94199999999999995</v>
      </c>
      <c r="I1141" s="37">
        <v>0.99480000000000002</v>
      </c>
    </row>
    <row r="1142" spans="4:9" x14ac:dyDescent="0.25">
      <c r="D1142" s="37">
        <v>28</v>
      </c>
      <c r="E1142" s="37">
        <v>0.878</v>
      </c>
      <c r="F1142" s="37">
        <v>0.8831</v>
      </c>
      <c r="G1142" s="37">
        <v>27.5</v>
      </c>
      <c r="H1142" s="37">
        <v>0.94299999999999995</v>
      </c>
      <c r="I1142" s="37">
        <v>0.99480000000000002</v>
      </c>
    </row>
    <row r="1143" spans="4:9" x14ac:dyDescent="0.25">
      <c r="D1143" s="37">
        <v>28</v>
      </c>
      <c r="E1143" s="37">
        <v>0.879</v>
      </c>
      <c r="F1143" s="37">
        <v>0.8841</v>
      </c>
      <c r="G1143" s="37">
        <v>27.5</v>
      </c>
      <c r="H1143" s="37">
        <v>0.94399999999999995</v>
      </c>
      <c r="I1143" s="37">
        <v>0.99480000000000002</v>
      </c>
    </row>
    <row r="1144" spans="4:9" x14ac:dyDescent="0.25">
      <c r="D1144" s="37">
        <v>28</v>
      </c>
      <c r="E1144" s="37">
        <v>0.88</v>
      </c>
      <c r="F1144" s="37">
        <v>0.8851</v>
      </c>
      <c r="G1144" s="37">
        <v>27.5</v>
      </c>
      <c r="H1144" s="37">
        <v>0.94499999999999995</v>
      </c>
      <c r="I1144" s="37">
        <v>0.99480000000000002</v>
      </c>
    </row>
    <row r="1145" spans="4:9" x14ac:dyDescent="0.25">
      <c r="D1145" s="37">
        <v>28</v>
      </c>
      <c r="E1145" s="37">
        <v>0.88100000000000001</v>
      </c>
      <c r="F1145" s="37">
        <v>0.8861</v>
      </c>
      <c r="G1145" s="37">
        <v>27.5</v>
      </c>
      <c r="H1145" s="37">
        <v>0.94599999999999995</v>
      </c>
      <c r="I1145" s="37">
        <v>0.99480000000000002</v>
      </c>
    </row>
    <row r="1146" spans="4:9" x14ac:dyDescent="0.25">
      <c r="D1146" s="37">
        <v>28</v>
      </c>
      <c r="E1146" s="37">
        <v>0.88200000000000001</v>
      </c>
      <c r="F1146" s="37">
        <v>0.8871</v>
      </c>
      <c r="G1146" s="37">
        <v>27.5</v>
      </c>
      <c r="H1146" s="37">
        <v>0.94699999999999995</v>
      </c>
      <c r="I1146" s="37">
        <v>0.99480000000000002</v>
      </c>
    </row>
    <row r="1147" spans="4:9" x14ac:dyDescent="0.25">
      <c r="D1147" s="37">
        <v>28</v>
      </c>
      <c r="E1147" s="37">
        <v>0.88300000000000001</v>
      </c>
      <c r="F1147" s="37">
        <v>0.8881</v>
      </c>
      <c r="G1147" s="37">
        <v>27.5</v>
      </c>
      <c r="H1147" s="37">
        <v>0.94799999999999995</v>
      </c>
      <c r="I1147" s="37">
        <v>0.99480000000000002</v>
      </c>
    </row>
    <row r="1148" spans="4:9" x14ac:dyDescent="0.25">
      <c r="D1148" s="37">
        <v>28</v>
      </c>
      <c r="E1148" s="37">
        <v>0.88400000000000001</v>
      </c>
      <c r="F1148" s="37">
        <v>0.8891</v>
      </c>
      <c r="G1148" s="37">
        <v>27.5</v>
      </c>
      <c r="H1148" s="37">
        <v>0.94899999999999995</v>
      </c>
      <c r="I1148" s="37">
        <v>0.99480000000000002</v>
      </c>
    </row>
    <row r="1149" spans="4:9" x14ac:dyDescent="0.25">
      <c r="D1149" s="37">
        <v>28</v>
      </c>
      <c r="E1149" s="37">
        <v>0.88500000000000001</v>
      </c>
      <c r="F1149" s="37">
        <v>0.8901</v>
      </c>
      <c r="G1149" s="37">
        <v>27.5</v>
      </c>
      <c r="H1149" s="37">
        <v>0.95</v>
      </c>
      <c r="I1149" s="37">
        <v>0.99480000000000002</v>
      </c>
    </row>
    <row r="1150" spans="4:9" x14ac:dyDescent="0.25">
      <c r="D1150" s="37">
        <v>28</v>
      </c>
      <c r="E1150" s="37">
        <v>0.88600000000000001</v>
      </c>
      <c r="F1150" s="37">
        <v>0.8911</v>
      </c>
      <c r="G1150" s="37">
        <v>28</v>
      </c>
      <c r="H1150" s="37">
        <v>0.76</v>
      </c>
      <c r="I1150" s="37">
        <v>0.99170000000000003</v>
      </c>
    </row>
    <row r="1151" spans="4:9" x14ac:dyDescent="0.25">
      <c r="D1151" s="37">
        <v>28</v>
      </c>
      <c r="E1151" s="37">
        <v>0.88700000000000001</v>
      </c>
      <c r="F1151" s="37">
        <v>0.8921</v>
      </c>
      <c r="G1151" s="37">
        <v>28</v>
      </c>
      <c r="H1151" s="37">
        <v>0.76100000000000001</v>
      </c>
      <c r="I1151" s="37">
        <v>0.99170000000000003</v>
      </c>
    </row>
    <row r="1152" spans="4:9" x14ac:dyDescent="0.25">
      <c r="D1152" s="37">
        <v>28</v>
      </c>
      <c r="E1152" s="37">
        <v>0.88800000000000001</v>
      </c>
      <c r="F1152" s="37">
        <v>0.8931</v>
      </c>
      <c r="G1152" s="37">
        <v>28</v>
      </c>
      <c r="H1152" s="37">
        <v>0.76200000000000001</v>
      </c>
      <c r="I1152" s="37">
        <v>0.99180000000000001</v>
      </c>
    </row>
    <row r="1153" spans="4:9" x14ac:dyDescent="0.25">
      <c r="D1153" s="37">
        <v>28</v>
      </c>
      <c r="E1153" s="37">
        <v>0.88900000000000001</v>
      </c>
      <c r="F1153" s="37">
        <v>0.89410000000000001</v>
      </c>
      <c r="G1153" s="37">
        <v>28</v>
      </c>
      <c r="H1153" s="37">
        <v>0.76300000000000001</v>
      </c>
      <c r="I1153" s="37">
        <v>0.99180000000000001</v>
      </c>
    </row>
    <row r="1154" spans="4:9" x14ac:dyDescent="0.25">
      <c r="D1154" s="37">
        <v>28</v>
      </c>
      <c r="E1154" s="37">
        <v>0.89</v>
      </c>
      <c r="F1154" s="37">
        <v>0.89510000000000001</v>
      </c>
      <c r="G1154" s="37">
        <v>28</v>
      </c>
      <c r="H1154" s="37">
        <v>0.76400000000000001</v>
      </c>
      <c r="I1154" s="37">
        <v>0.9919</v>
      </c>
    </row>
    <row r="1155" spans="4:9" x14ac:dyDescent="0.25">
      <c r="D1155" s="37">
        <v>28</v>
      </c>
      <c r="E1155" s="37">
        <v>0.89100000000000001</v>
      </c>
      <c r="F1155" s="37">
        <v>0.89610000000000001</v>
      </c>
      <c r="G1155" s="37">
        <v>28</v>
      </c>
      <c r="H1155" s="37">
        <v>0.76500000000000001</v>
      </c>
      <c r="I1155" s="37">
        <v>0.9919</v>
      </c>
    </row>
    <row r="1156" spans="4:9" x14ac:dyDescent="0.25">
      <c r="D1156" s="37">
        <v>28</v>
      </c>
      <c r="E1156" s="37">
        <v>0.89200000000000002</v>
      </c>
      <c r="F1156" s="37">
        <v>0.89710000000000001</v>
      </c>
      <c r="G1156" s="37">
        <v>28</v>
      </c>
      <c r="H1156" s="37">
        <v>0.76600000000000001</v>
      </c>
      <c r="I1156" s="37">
        <v>0.9919</v>
      </c>
    </row>
    <row r="1157" spans="4:9" x14ac:dyDescent="0.25">
      <c r="D1157" s="37">
        <v>28</v>
      </c>
      <c r="E1157" s="37">
        <v>0.89300000000000002</v>
      </c>
      <c r="F1157" s="37">
        <v>0.89810000000000001</v>
      </c>
      <c r="G1157" s="37">
        <v>28</v>
      </c>
      <c r="H1157" s="37">
        <v>0.76700000000000002</v>
      </c>
      <c r="I1157" s="37">
        <v>0.9919</v>
      </c>
    </row>
    <row r="1158" spans="4:9" x14ac:dyDescent="0.25">
      <c r="D1158" s="37">
        <v>28</v>
      </c>
      <c r="E1158" s="37">
        <v>0.89400000000000002</v>
      </c>
      <c r="F1158" s="37">
        <v>0.89910000000000001</v>
      </c>
      <c r="G1158" s="37">
        <v>28</v>
      </c>
      <c r="H1158" s="37">
        <v>0.76800000000000002</v>
      </c>
      <c r="I1158" s="37">
        <v>0.99199999999999999</v>
      </c>
    </row>
    <row r="1159" spans="4:9" x14ac:dyDescent="0.25">
      <c r="D1159" s="37">
        <v>28</v>
      </c>
      <c r="E1159" s="37">
        <v>0.89500000000000002</v>
      </c>
      <c r="F1159" s="37">
        <v>0.90010000000000001</v>
      </c>
      <c r="G1159" s="37">
        <v>28</v>
      </c>
      <c r="H1159" s="37">
        <v>0.76900000000000002</v>
      </c>
      <c r="I1159" s="37">
        <v>0.99199999999999999</v>
      </c>
    </row>
    <row r="1160" spans="4:9" x14ac:dyDescent="0.25">
      <c r="D1160" s="37">
        <v>28</v>
      </c>
      <c r="E1160" s="37">
        <v>0.89600000000000002</v>
      </c>
      <c r="F1160" s="37">
        <v>0.90110000000000001</v>
      </c>
      <c r="G1160" s="37">
        <v>28</v>
      </c>
      <c r="H1160" s="37">
        <v>0.77</v>
      </c>
      <c r="I1160" s="37">
        <v>0.99199999999999999</v>
      </c>
    </row>
    <row r="1161" spans="4:9" x14ac:dyDescent="0.25">
      <c r="D1161" s="37">
        <v>28</v>
      </c>
      <c r="E1161" s="37">
        <v>0.89700000000000002</v>
      </c>
      <c r="F1161" s="37">
        <v>0.90210000000000001</v>
      </c>
      <c r="G1161" s="37">
        <v>28</v>
      </c>
      <c r="H1161" s="37">
        <v>0.77100000000000002</v>
      </c>
      <c r="I1161" s="37">
        <v>0.99199999999999999</v>
      </c>
    </row>
    <row r="1162" spans="4:9" x14ac:dyDescent="0.25">
      <c r="D1162" s="37">
        <v>28</v>
      </c>
      <c r="E1162" s="37">
        <v>0.89800000000000002</v>
      </c>
      <c r="F1162" s="37">
        <v>0.90310000000000001</v>
      </c>
      <c r="G1162" s="37">
        <v>28</v>
      </c>
      <c r="H1162" s="37">
        <v>0.77200000000000002</v>
      </c>
      <c r="I1162" s="37">
        <v>0.99209999999999998</v>
      </c>
    </row>
    <row r="1163" spans="4:9" x14ac:dyDescent="0.25">
      <c r="D1163" s="37">
        <v>28</v>
      </c>
      <c r="E1163" s="37">
        <v>0.89900000000000002</v>
      </c>
      <c r="F1163" s="37">
        <v>0.90410000000000001</v>
      </c>
      <c r="G1163" s="37">
        <v>28</v>
      </c>
      <c r="H1163" s="37">
        <v>0.77300000000000002</v>
      </c>
      <c r="I1163" s="37">
        <v>0.99209999999999998</v>
      </c>
    </row>
    <row r="1164" spans="4:9" x14ac:dyDescent="0.25">
      <c r="D1164" s="37">
        <v>28</v>
      </c>
      <c r="E1164" s="37">
        <v>0.9</v>
      </c>
      <c r="F1164" s="37">
        <v>0.90510000000000002</v>
      </c>
      <c r="G1164" s="37">
        <v>28</v>
      </c>
      <c r="H1164" s="37">
        <v>0.77400000000000002</v>
      </c>
      <c r="I1164" s="37">
        <v>0.99209999999999998</v>
      </c>
    </row>
    <row r="1165" spans="4:9" x14ac:dyDescent="0.25">
      <c r="D1165" s="37">
        <v>28</v>
      </c>
      <c r="E1165" s="37">
        <v>0.90100000000000002</v>
      </c>
      <c r="F1165" s="37">
        <v>0.90610000000000002</v>
      </c>
      <c r="G1165" s="37">
        <v>28</v>
      </c>
      <c r="H1165" s="37">
        <v>0.77500000000000002</v>
      </c>
      <c r="I1165" s="37">
        <v>0.99209999999999998</v>
      </c>
    </row>
    <row r="1166" spans="4:9" x14ac:dyDescent="0.25">
      <c r="D1166" s="37">
        <v>28</v>
      </c>
      <c r="E1166" s="37">
        <v>0.90200000000000002</v>
      </c>
      <c r="F1166" s="37">
        <v>0.90710000000000002</v>
      </c>
      <c r="G1166" s="37">
        <v>28</v>
      </c>
      <c r="H1166" s="37">
        <v>0.77600000000000002</v>
      </c>
      <c r="I1166" s="37">
        <v>0.99219999999999997</v>
      </c>
    </row>
    <row r="1167" spans="4:9" x14ac:dyDescent="0.25">
      <c r="D1167" s="37">
        <v>28</v>
      </c>
      <c r="E1167" s="37">
        <v>0.90300000000000002</v>
      </c>
      <c r="F1167" s="37">
        <v>0.90810000000000002</v>
      </c>
      <c r="G1167" s="37">
        <v>28</v>
      </c>
      <c r="H1167" s="37">
        <v>0.77700000000000002</v>
      </c>
      <c r="I1167" s="37">
        <v>0.99219999999999997</v>
      </c>
    </row>
    <row r="1168" spans="4:9" x14ac:dyDescent="0.25">
      <c r="D1168" s="37">
        <v>28</v>
      </c>
      <c r="E1168" s="37">
        <v>0.90400000000000003</v>
      </c>
      <c r="F1168" s="37">
        <v>0.90910000000000002</v>
      </c>
      <c r="G1168" s="37">
        <v>28</v>
      </c>
      <c r="H1168" s="37">
        <v>0.77800000000000002</v>
      </c>
      <c r="I1168" s="37">
        <v>0.99219999999999997</v>
      </c>
    </row>
    <row r="1169" spans="4:9" x14ac:dyDescent="0.25">
      <c r="D1169" s="37">
        <v>28</v>
      </c>
      <c r="E1169" s="37">
        <v>0.90500000000000003</v>
      </c>
      <c r="F1169" s="37">
        <v>0.91010000000000002</v>
      </c>
      <c r="G1169" s="37">
        <v>28</v>
      </c>
      <c r="H1169" s="37">
        <v>0.77900000000000003</v>
      </c>
      <c r="I1169" s="37">
        <v>0.99219999999999997</v>
      </c>
    </row>
    <row r="1170" spans="4:9" x14ac:dyDescent="0.25">
      <c r="D1170" s="37">
        <v>28</v>
      </c>
      <c r="E1170" s="37">
        <v>0.90600000000000003</v>
      </c>
      <c r="F1170" s="37">
        <v>0.91110000000000002</v>
      </c>
      <c r="G1170" s="37">
        <v>28</v>
      </c>
      <c r="H1170" s="37">
        <v>0.78</v>
      </c>
      <c r="I1170" s="37">
        <v>0.99229999999999996</v>
      </c>
    </row>
    <row r="1171" spans="4:9" x14ac:dyDescent="0.25">
      <c r="D1171" s="37">
        <v>28</v>
      </c>
      <c r="E1171" s="37">
        <v>0.90700000000000003</v>
      </c>
      <c r="F1171" s="37">
        <v>0.91210000000000002</v>
      </c>
      <c r="G1171" s="37">
        <v>28</v>
      </c>
      <c r="H1171" s="37">
        <v>0.78100000000000003</v>
      </c>
      <c r="I1171" s="37">
        <v>0.99229999999999996</v>
      </c>
    </row>
    <row r="1172" spans="4:9" x14ac:dyDescent="0.25">
      <c r="D1172" s="37">
        <v>28</v>
      </c>
      <c r="E1172" s="37">
        <v>0.90800000000000003</v>
      </c>
      <c r="F1172" s="37">
        <v>0.91310000000000002</v>
      </c>
      <c r="G1172" s="37">
        <v>28</v>
      </c>
      <c r="H1172" s="37">
        <v>0.78200000000000003</v>
      </c>
      <c r="I1172" s="37">
        <v>0.99229999999999996</v>
      </c>
    </row>
    <row r="1173" spans="4:9" x14ac:dyDescent="0.25">
      <c r="D1173" s="37">
        <v>28</v>
      </c>
      <c r="E1173" s="37">
        <v>0.90900000000000003</v>
      </c>
      <c r="F1173" s="37">
        <v>0.91410000000000002</v>
      </c>
      <c r="G1173" s="37">
        <v>28</v>
      </c>
      <c r="H1173" s="37">
        <v>0.78300000000000003</v>
      </c>
      <c r="I1173" s="37">
        <v>0.99229999999999996</v>
      </c>
    </row>
    <row r="1174" spans="4:9" x14ac:dyDescent="0.25">
      <c r="D1174" s="37">
        <v>28</v>
      </c>
      <c r="E1174" s="37">
        <v>0.91</v>
      </c>
      <c r="F1174" s="37">
        <v>0.91510000000000002</v>
      </c>
      <c r="G1174" s="37">
        <v>28</v>
      </c>
      <c r="H1174" s="37">
        <v>0.78400000000000003</v>
      </c>
      <c r="I1174" s="37">
        <v>0.99239999999999995</v>
      </c>
    </row>
    <row r="1175" spans="4:9" x14ac:dyDescent="0.25">
      <c r="D1175" s="37">
        <v>28</v>
      </c>
      <c r="E1175" s="37">
        <v>0.91100000000000003</v>
      </c>
      <c r="F1175" s="37">
        <v>0.91610000000000003</v>
      </c>
      <c r="G1175" s="37">
        <v>28</v>
      </c>
      <c r="H1175" s="37">
        <v>0.78500000000000003</v>
      </c>
      <c r="I1175" s="37">
        <v>0.99239999999999995</v>
      </c>
    </row>
    <row r="1176" spans="4:9" x14ac:dyDescent="0.25">
      <c r="D1176" s="37">
        <v>28</v>
      </c>
      <c r="E1176" s="37">
        <v>0.91200000000000003</v>
      </c>
      <c r="F1176" s="37">
        <v>0.91710000000000003</v>
      </c>
      <c r="G1176" s="37">
        <v>28</v>
      </c>
      <c r="H1176" s="37">
        <v>0.78600000000000003</v>
      </c>
      <c r="I1176" s="37">
        <v>0.99239999999999995</v>
      </c>
    </row>
    <row r="1177" spans="4:9" x14ac:dyDescent="0.25">
      <c r="D1177" s="37">
        <v>28</v>
      </c>
      <c r="E1177" s="37">
        <v>0.91300000000000003</v>
      </c>
      <c r="F1177" s="37">
        <v>0.91810000000000003</v>
      </c>
      <c r="G1177" s="37">
        <v>28</v>
      </c>
      <c r="H1177" s="37">
        <v>0.78700000000000003</v>
      </c>
      <c r="I1177" s="37">
        <v>0.99239999999999995</v>
      </c>
    </row>
    <row r="1178" spans="4:9" x14ac:dyDescent="0.25">
      <c r="D1178" s="37">
        <v>28</v>
      </c>
      <c r="E1178" s="37">
        <v>0.91400000000000003</v>
      </c>
      <c r="F1178" s="37">
        <v>0.91910000000000003</v>
      </c>
      <c r="G1178" s="37">
        <v>28</v>
      </c>
      <c r="H1178" s="37">
        <v>0.78800000000000003</v>
      </c>
      <c r="I1178" s="37">
        <v>0.99250000000000005</v>
      </c>
    </row>
    <row r="1179" spans="4:9" x14ac:dyDescent="0.25">
      <c r="D1179" s="37">
        <v>28</v>
      </c>
      <c r="E1179" s="37">
        <v>0.91500000000000004</v>
      </c>
      <c r="F1179" s="37">
        <v>0.92010000000000003</v>
      </c>
      <c r="G1179" s="37">
        <v>28</v>
      </c>
      <c r="H1179" s="37">
        <v>0.78900000000000003</v>
      </c>
      <c r="I1179" s="37">
        <v>0.99250000000000005</v>
      </c>
    </row>
    <row r="1180" spans="4:9" x14ac:dyDescent="0.25">
      <c r="D1180" s="37">
        <v>28</v>
      </c>
      <c r="E1180" s="37">
        <v>0.91600000000000004</v>
      </c>
      <c r="F1180" s="37">
        <v>0.92110000000000003</v>
      </c>
      <c r="G1180" s="37">
        <v>28</v>
      </c>
      <c r="H1180" s="37">
        <v>0.79</v>
      </c>
      <c r="I1180" s="37">
        <v>0.99250000000000005</v>
      </c>
    </row>
    <row r="1181" spans="4:9" x14ac:dyDescent="0.25">
      <c r="D1181" s="37">
        <v>28</v>
      </c>
      <c r="E1181" s="37">
        <v>0.91700000000000004</v>
      </c>
      <c r="F1181" s="37">
        <v>0.92210000000000003</v>
      </c>
      <c r="G1181" s="37">
        <v>28</v>
      </c>
      <c r="H1181" s="37">
        <v>0.79100000000000004</v>
      </c>
      <c r="I1181" s="37">
        <v>0.99250000000000005</v>
      </c>
    </row>
    <row r="1182" spans="4:9" x14ac:dyDescent="0.25">
      <c r="D1182" s="37">
        <v>28</v>
      </c>
      <c r="E1182" s="37">
        <v>0.91800000000000004</v>
      </c>
      <c r="F1182" s="37">
        <v>0.92310000000000003</v>
      </c>
      <c r="G1182" s="37">
        <v>28</v>
      </c>
      <c r="H1182" s="37">
        <v>0.79200000000000004</v>
      </c>
      <c r="I1182" s="37">
        <v>0.99260000000000004</v>
      </c>
    </row>
    <row r="1183" spans="4:9" x14ac:dyDescent="0.25">
      <c r="D1183" s="37">
        <v>28</v>
      </c>
      <c r="E1183" s="37">
        <v>0.91900000000000004</v>
      </c>
      <c r="F1183" s="37">
        <v>0.92410000000000003</v>
      </c>
      <c r="G1183" s="37">
        <v>28</v>
      </c>
      <c r="H1183" s="37">
        <v>0.79300000000000004</v>
      </c>
      <c r="I1183" s="37">
        <v>0.99260000000000004</v>
      </c>
    </row>
    <row r="1184" spans="4:9" x14ac:dyDescent="0.25">
      <c r="D1184" s="37">
        <v>28</v>
      </c>
      <c r="E1184" s="37">
        <v>0.92</v>
      </c>
      <c r="F1184" s="37">
        <v>0.92510000000000003</v>
      </c>
      <c r="G1184" s="37">
        <v>28</v>
      </c>
      <c r="H1184" s="37">
        <v>0.79400000000000004</v>
      </c>
      <c r="I1184" s="37">
        <v>0.99260000000000004</v>
      </c>
    </row>
    <row r="1185" spans="4:9" x14ac:dyDescent="0.25">
      <c r="D1185" s="37">
        <v>28</v>
      </c>
      <c r="E1185" s="37">
        <v>0.92100000000000004</v>
      </c>
      <c r="F1185" s="37">
        <v>0.92610000000000003</v>
      </c>
      <c r="G1185" s="37">
        <v>28</v>
      </c>
      <c r="H1185" s="37">
        <v>0.79500000000000004</v>
      </c>
      <c r="I1185" s="37">
        <v>0.99260000000000004</v>
      </c>
    </row>
    <row r="1186" spans="4:9" x14ac:dyDescent="0.25">
      <c r="D1186" s="37">
        <v>28</v>
      </c>
      <c r="E1186" s="37">
        <v>0.92200000000000004</v>
      </c>
      <c r="F1186" s="37">
        <v>0.92710000000000004</v>
      </c>
      <c r="G1186" s="37">
        <v>28</v>
      </c>
      <c r="H1186" s="37">
        <v>0.79600000000000004</v>
      </c>
      <c r="I1186" s="37">
        <v>0.99270000000000003</v>
      </c>
    </row>
    <row r="1187" spans="4:9" x14ac:dyDescent="0.25">
      <c r="D1187" s="37">
        <v>28</v>
      </c>
      <c r="E1187" s="37">
        <v>0.92300000000000004</v>
      </c>
      <c r="F1187" s="37">
        <v>0.92810000000000004</v>
      </c>
      <c r="G1187" s="37">
        <v>28</v>
      </c>
      <c r="H1187" s="37">
        <v>0.79700000000000004</v>
      </c>
      <c r="I1187" s="37">
        <v>0.99270000000000003</v>
      </c>
    </row>
    <row r="1188" spans="4:9" x14ac:dyDescent="0.25">
      <c r="D1188" s="37">
        <v>28</v>
      </c>
      <c r="E1188" s="37">
        <v>0.92400000000000004</v>
      </c>
      <c r="F1188" s="37">
        <v>0.92910000000000004</v>
      </c>
      <c r="G1188" s="37">
        <v>28</v>
      </c>
      <c r="H1188" s="37">
        <v>0.79800000000000004</v>
      </c>
      <c r="I1188" s="37">
        <v>0.99270000000000003</v>
      </c>
    </row>
    <row r="1189" spans="4:9" x14ac:dyDescent="0.25">
      <c r="D1189" s="37">
        <v>28</v>
      </c>
      <c r="E1189" s="37">
        <v>0.92500000000000004</v>
      </c>
      <c r="F1189" s="37">
        <v>0.93010000000000004</v>
      </c>
      <c r="G1189" s="37">
        <v>28</v>
      </c>
      <c r="H1189" s="37">
        <v>0.79900000000000004</v>
      </c>
      <c r="I1189" s="37">
        <v>0.99270000000000003</v>
      </c>
    </row>
    <row r="1190" spans="4:9" x14ac:dyDescent="0.25">
      <c r="D1190" s="37">
        <v>28</v>
      </c>
      <c r="E1190" s="37">
        <v>0.92600000000000005</v>
      </c>
      <c r="F1190" s="37">
        <v>0.93110000000000004</v>
      </c>
      <c r="G1190" s="37">
        <v>28</v>
      </c>
      <c r="H1190" s="37">
        <v>0.8</v>
      </c>
      <c r="I1190" s="37">
        <v>0.99280000000000002</v>
      </c>
    </row>
    <row r="1191" spans="4:9" x14ac:dyDescent="0.25">
      <c r="D1191" s="37">
        <v>28</v>
      </c>
      <c r="E1191" s="37">
        <v>0.92700000000000005</v>
      </c>
      <c r="F1191" s="37">
        <v>0.93210000000000004</v>
      </c>
      <c r="G1191" s="37">
        <v>28</v>
      </c>
      <c r="H1191" s="37">
        <v>0.80100000000000005</v>
      </c>
      <c r="I1191" s="37">
        <v>0.99280000000000002</v>
      </c>
    </row>
    <row r="1192" spans="4:9" x14ac:dyDescent="0.25">
      <c r="D1192" s="37">
        <v>28</v>
      </c>
      <c r="E1192" s="37">
        <v>0.92800000000000005</v>
      </c>
      <c r="F1192" s="37">
        <v>0.93310000000000004</v>
      </c>
      <c r="G1192" s="37">
        <v>28</v>
      </c>
      <c r="H1192" s="37">
        <v>0.80200000000000005</v>
      </c>
      <c r="I1192" s="37">
        <v>0.99280000000000002</v>
      </c>
    </row>
    <row r="1193" spans="4:9" x14ac:dyDescent="0.25">
      <c r="D1193" s="37">
        <v>28</v>
      </c>
      <c r="E1193" s="37">
        <v>0.92900000000000005</v>
      </c>
      <c r="F1193" s="37">
        <v>0.93410000000000004</v>
      </c>
      <c r="G1193" s="37">
        <v>28</v>
      </c>
      <c r="H1193" s="37">
        <v>0.80300000000000005</v>
      </c>
      <c r="I1193" s="37">
        <v>0.99280000000000002</v>
      </c>
    </row>
    <row r="1194" spans="4:9" x14ac:dyDescent="0.25">
      <c r="D1194" s="37">
        <v>28.5</v>
      </c>
      <c r="E1194" s="37">
        <v>0.76</v>
      </c>
      <c r="F1194" s="37">
        <v>0.76639999999999997</v>
      </c>
      <c r="G1194" s="37">
        <v>28</v>
      </c>
      <c r="H1194" s="37">
        <v>0.80400000000000005</v>
      </c>
      <c r="I1194" s="37">
        <v>0.9929</v>
      </c>
    </row>
    <row r="1195" spans="4:9" x14ac:dyDescent="0.25">
      <c r="D1195" s="37">
        <v>28.5</v>
      </c>
      <c r="E1195" s="37">
        <v>0.76100000000000001</v>
      </c>
      <c r="F1195" s="37">
        <v>0.76739999999999997</v>
      </c>
      <c r="G1195" s="37">
        <v>28</v>
      </c>
      <c r="H1195" s="37">
        <v>0.80500000000000005</v>
      </c>
      <c r="I1195" s="37">
        <v>0.9929</v>
      </c>
    </row>
    <row r="1196" spans="4:9" x14ac:dyDescent="0.25">
      <c r="D1196" s="37">
        <v>28.5</v>
      </c>
      <c r="E1196" s="37">
        <v>0.76200000000000001</v>
      </c>
      <c r="F1196" s="37">
        <v>0.76839999999999997</v>
      </c>
      <c r="G1196" s="37">
        <v>28</v>
      </c>
      <c r="H1196" s="37">
        <v>0.80600000000000005</v>
      </c>
      <c r="I1196" s="37">
        <v>0.9929</v>
      </c>
    </row>
    <row r="1197" spans="4:9" x14ac:dyDescent="0.25">
      <c r="D1197" s="37">
        <v>28.5</v>
      </c>
      <c r="E1197" s="37">
        <v>0.76300000000000001</v>
      </c>
      <c r="F1197" s="37">
        <v>0.76939999999999997</v>
      </c>
      <c r="G1197" s="37">
        <v>28</v>
      </c>
      <c r="H1197" s="37">
        <v>0.80700000000000005</v>
      </c>
      <c r="I1197" s="37">
        <v>0.9929</v>
      </c>
    </row>
    <row r="1198" spans="4:9" x14ac:dyDescent="0.25">
      <c r="D1198" s="37">
        <v>28.5</v>
      </c>
      <c r="E1198" s="37">
        <v>0.76400000000000001</v>
      </c>
      <c r="F1198" s="37">
        <v>0.77039999999999997</v>
      </c>
      <c r="G1198" s="37">
        <v>28</v>
      </c>
      <c r="H1198" s="37">
        <v>0.80800000000000005</v>
      </c>
      <c r="I1198" s="37">
        <v>0.9929</v>
      </c>
    </row>
    <row r="1199" spans="4:9" x14ac:dyDescent="0.25">
      <c r="D1199" s="37">
        <v>28.5</v>
      </c>
      <c r="E1199" s="37">
        <v>0.76500000000000001</v>
      </c>
      <c r="F1199" s="37">
        <v>0.77129999999999999</v>
      </c>
      <c r="G1199" s="37">
        <v>28</v>
      </c>
      <c r="H1199" s="37">
        <v>0.80900000000000005</v>
      </c>
      <c r="I1199" s="37">
        <v>0.9929</v>
      </c>
    </row>
    <row r="1200" spans="4:9" x14ac:dyDescent="0.25">
      <c r="D1200" s="37">
        <v>28.5</v>
      </c>
      <c r="E1200" s="37">
        <v>0.76600000000000001</v>
      </c>
      <c r="F1200" s="37">
        <v>0.77229999999999999</v>
      </c>
      <c r="G1200" s="37">
        <v>28</v>
      </c>
      <c r="H1200" s="37">
        <v>0.81</v>
      </c>
      <c r="I1200" s="37">
        <v>0.99299999999999999</v>
      </c>
    </row>
    <row r="1201" spans="4:9" x14ac:dyDescent="0.25">
      <c r="D1201" s="37">
        <v>28.5</v>
      </c>
      <c r="E1201" s="37">
        <v>0.76700000000000002</v>
      </c>
      <c r="F1201" s="37">
        <v>0.77329999999999999</v>
      </c>
      <c r="G1201" s="37">
        <v>28</v>
      </c>
      <c r="H1201" s="37">
        <v>0.81100000000000005</v>
      </c>
      <c r="I1201" s="37">
        <v>0.99299999999999999</v>
      </c>
    </row>
    <row r="1202" spans="4:9" x14ac:dyDescent="0.25">
      <c r="D1202" s="37">
        <v>28.5</v>
      </c>
      <c r="E1202" s="37">
        <v>0.76800000000000002</v>
      </c>
      <c r="F1202" s="37">
        <v>0.77429999999999999</v>
      </c>
      <c r="G1202" s="37">
        <v>28</v>
      </c>
      <c r="H1202" s="37">
        <v>0.81200000000000006</v>
      </c>
      <c r="I1202" s="37">
        <v>0.99299999999999999</v>
      </c>
    </row>
    <row r="1203" spans="4:9" x14ac:dyDescent="0.25">
      <c r="D1203" s="37">
        <v>28.5</v>
      </c>
      <c r="E1203" s="37">
        <v>0.76900000000000002</v>
      </c>
      <c r="F1203" s="37">
        <v>0.77529999999999999</v>
      </c>
      <c r="G1203" s="37">
        <v>28</v>
      </c>
      <c r="H1203" s="37">
        <v>0.81299999999999994</v>
      </c>
      <c r="I1203" s="37">
        <v>0.99299999999999999</v>
      </c>
    </row>
    <row r="1204" spans="4:9" x14ac:dyDescent="0.25">
      <c r="D1204" s="37">
        <v>28.5</v>
      </c>
      <c r="E1204" s="37">
        <v>0.77</v>
      </c>
      <c r="F1204" s="37">
        <v>0.77629999999999999</v>
      </c>
      <c r="G1204" s="37">
        <v>28</v>
      </c>
      <c r="H1204" s="37">
        <v>0.81399999999999995</v>
      </c>
      <c r="I1204" s="37">
        <v>0.99299999999999999</v>
      </c>
    </row>
    <row r="1205" spans="4:9" x14ac:dyDescent="0.25">
      <c r="D1205" s="37">
        <v>28.5</v>
      </c>
      <c r="E1205" s="37">
        <v>0.77100000000000002</v>
      </c>
      <c r="F1205" s="37">
        <v>0.77729999999999999</v>
      </c>
      <c r="G1205" s="37">
        <v>28</v>
      </c>
      <c r="H1205" s="37">
        <v>0.81499999999999995</v>
      </c>
      <c r="I1205" s="37">
        <v>0.99299999999999999</v>
      </c>
    </row>
    <row r="1206" spans="4:9" x14ac:dyDescent="0.25">
      <c r="D1206" s="37">
        <v>28.5</v>
      </c>
      <c r="E1206" s="37">
        <v>0.77200000000000002</v>
      </c>
      <c r="F1206" s="37">
        <v>0.77829999999999999</v>
      </c>
      <c r="G1206" s="37">
        <v>28</v>
      </c>
      <c r="H1206" s="37">
        <v>0.81599999999999995</v>
      </c>
      <c r="I1206" s="37">
        <v>0.99309999999999998</v>
      </c>
    </row>
    <row r="1207" spans="4:9" x14ac:dyDescent="0.25">
      <c r="D1207" s="37">
        <v>28.5</v>
      </c>
      <c r="E1207" s="37">
        <v>0.77300000000000002</v>
      </c>
      <c r="F1207" s="37">
        <v>0.7792</v>
      </c>
      <c r="G1207" s="37">
        <v>28</v>
      </c>
      <c r="H1207" s="37">
        <v>0.81699999999999995</v>
      </c>
      <c r="I1207" s="37">
        <v>0.99309999999999998</v>
      </c>
    </row>
    <row r="1208" spans="4:9" x14ac:dyDescent="0.25">
      <c r="D1208" s="37">
        <v>28.5</v>
      </c>
      <c r="E1208" s="37">
        <v>0.77400000000000002</v>
      </c>
      <c r="F1208" s="37">
        <v>0.7802</v>
      </c>
      <c r="G1208" s="37">
        <v>28</v>
      </c>
      <c r="H1208" s="37">
        <v>0.81799999999999995</v>
      </c>
      <c r="I1208" s="37">
        <v>0.99309999999999998</v>
      </c>
    </row>
    <row r="1209" spans="4:9" x14ac:dyDescent="0.25">
      <c r="D1209" s="37">
        <v>28.5</v>
      </c>
      <c r="E1209" s="37">
        <v>0.77500000000000002</v>
      </c>
      <c r="F1209" s="37">
        <v>0.78120000000000001</v>
      </c>
      <c r="G1209" s="37">
        <v>28</v>
      </c>
      <c r="H1209" s="37">
        <v>0.81899999999999995</v>
      </c>
      <c r="I1209" s="37">
        <v>0.99309999999999998</v>
      </c>
    </row>
    <row r="1210" spans="4:9" x14ac:dyDescent="0.25">
      <c r="D1210" s="37">
        <v>28.5</v>
      </c>
      <c r="E1210" s="37">
        <v>0.77600000000000002</v>
      </c>
      <c r="F1210" s="37">
        <v>0.78220000000000001</v>
      </c>
      <c r="G1210" s="37">
        <v>28</v>
      </c>
      <c r="H1210" s="37">
        <v>0.82</v>
      </c>
      <c r="I1210" s="37">
        <v>0.99319999999999997</v>
      </c>
    </row>
    <row r="1211" spans="4:9" x14ac:dyDescent="0.25">
      <c r="D1211" s="37">
        <v>28.5</v>
      </c>
      <c r="E1211" s="37">
        <v>0.77700000000000002</v>
      </c>
      <c r="F1211" s="37">
        <v>0.78320000000000001</v>
      </c>
      <c r="G1211" s="37">
        <v>28</v>
      </c>
      <c r="H1211" s="37">
        <v>0.82099999999999995</v>
      </c>
      <c r="I1211" s="37">
        <v>0.99319999999999997</v>
      </c>
    </row>
    <row r="1212" spans="4:9" x14ac:dyDescent="0.25">
      <c r="D1212" s="37">
        <v>28.5</v>
      </c>
      <c r="E1212" s="37">
        <v>0.77800000000000002</v>
      </c>
      <c r="F1212" s="37">
        <v>0.78420000000000001</v>
      </c>
      <c r="G1212" s="37">
        <v>28</v>
      </c>
      <c r="H1212" s="37">
        <v>0.82199999999999995</v>
      </c>
      <c r="I1212" s="37">
        <v>0.99319999999999997</v>
      </c>
    </row>
    <row r="1213" spans="4:9" x14ac:dyDescent="0.25">
      <c r="D1213" s="37">
        <v>28.5</v>
      </c>
      <c r="E1213" s="37">
        <v>0.77900000000000003</v>
      </c>
      <c r="F1213" s="37">
        <v>0.78520000000000001</v>
      </c>
      <c r="G1213" s="37">
        <v>28</v>
      </c>
      <c r="H1213" s="37">
        <v>0.82299999999999995</v>
      </c>
      <c r="I1213" s="37">
        <v>0.99319999999999997</v>
      </c>
    </row>
    <row r="1214" spans="4:9" x14ac:dyDescent="0.25">
      <c r="D1214" s="37">
        <v>28.5</v>
      </c>
      <c r="E1214" s="37">
        <v>0.78</v>
      </c>
      <c r="F1214" s="37">
        <v>0.78610000000000002</v>
      </c>
      <c r="G1214" s="37">
        <v>28</v>
      </c>
      <c r="H1214" s="37">
        <v>0.82399999999999995</v>
      </c>
      <c r="I1214" s="37">
        <v>0.99319999999999997</v>
      </c>
    </row>
    <row r="1215" spans="4:9" x14ac:dyDescent="0.25">
      <c r="D1215" s="37">
        <v>28.5</v>
      </c>
      <c r="E1215" s="37">
        <v>0.78100000000000003</v>
      </c>
      <c r="F1215" s="37">
        <v>0.78710000000000002</v>
      </c>
      <c r="G1215" s="37">
        <v>28</v>
      </c>
      <c r="H1215" s="37">
        <v>0.82499999999999996</v>
      </c>
      <c r="I1215" s="37">
        <v>0.99319999999999997</v>
      </c>
    </row>
    <row r="1216" spans="4:9" x14ac:dyDescent="0.25">
      <c r="D1216" s="37">
        <v>28.5</v>
      </c>
      <c r="E1216" s="37">
        <v>0.78200000000000003</v>
      </c>
      <c r="F1216" s="37">
        <v>0.78810000000000002</v>
      </c>
      <c r="G1216" s="37">
        <v>28</v>
      </c>
      <c r="H1216" s="37">
        <v>0.82599999999999996</v>
      </c>
      <c r="I1216" s="37">
        <v>0.99329999999999996</v>
      </c>
    </row>
    <row r="1217" spans="4:9" x14ac:dyDescent="0.25">
      <c r="D1217" s="37">
        <v>28.5</v>
      </c>
      <c r="E1217" s="37">
        <v>0.78300000000000003</v>
      </c>
      <c r="F1217" s="37">
        <v>0.78910000000000002</v>
      </c>
      <c r="G1217" s="37">
        <v>28</v>
      </c>
      <c r="H1217" s="37">
        <v>0.82699999999999996</v>
      </c>
      <c r="I1217" s="37">
        <v>0.99329999999999996</v>
      </c>
    </row>
    <row r="1218" spans="4:9" x14ac:dyDescent="0.25">
      <c r="D1218" s="37">
        <v>28.5</v>
      </c>
      <c r="E1218" s="37">
        <v>0.78400000000000003</v>
      </c>
      <c r="F1218" s="37">
        <v>0.79010000000000002</v>
      </c>
      <c r="G1218" s="37">
        <v>28</v>
      </c>
      <c r="H1218" s="37">
        <v>0.82799999999999996</v>
      </c>
      <c r="I1218" s="37">
        <v>0.99329999999999996</v>
      </c>
    </row>
    <row r="1219" spans="4:9" x14ac:dyDescent="0.25">
      <c r="D1219" s="37">
        <v>28.5</v>
      </c>
      <c r="E1219" s="37">
        <v>0.78500000000000003</v>
      </c>
      <c r="F1219" s="37">
        <v>0.79110000000000003</v>
      </c>
      <c r="G1219" s="37">
        <v>28</v>
      </c>
      <c r="H1219" s="37">
        <v>0.82899999999999996</v>
      </c>
      <c r="I1219" s="37">
        <v>0.99329999999999996</v>
      </c>
    </row>
    <row r="1220" spans="4:9" x14ac:dyDescent="0.25">
      <c r="D1220" s="37">
        <v>28.5</v>
      </c>
      <c r="E1220" s="37">
        <v>0.78600000000000003</v>
      </c>
      <c r="F1220" s="37">
        <v>0.79210000000000003</v>
      </c>
      <c r="G1220" s="37">
        <v>28</v>
      </c>
      <c r="H1220" s="37">
        <v>0.83</v>
      </c>
      <c r="I1220" s="37">
        <v>0.99329999999999996</v>
      </c>
    </row>
    <row r="1221" spans="4:9" x14ac:dyDescent="0.25">
      <c r="D1221" s="37">
        <v>28.5</v>
      </c>
      <c r="E1221" s="37">
        <v>0.78700000000000003</v>
      </c>
      <c r="F1221" s="37">
        <v>0.79310000000000003</v>
      </c>
      <c r="G1221" s="37">
        <v>28</v>
      </c>
      <c r="H1221" s="37">
        <v>0.83099999999999996</v>
      </c>
      <c r="I1221" s="37">
        <v>0.99329999999999996</v>
      </c>
    </row>
    <row r="1222" spans="4:9" x14ac:dyDescent="0.25">
      <c r="D1222" s="37">
        <v>28.5</v>
      </c>
      <c r="E1222" s="37">
        <v>0.78800000000000003</v>
      </c>
      <c r="F1222" s="37">
        <v>0.79410000000000003</v>
      </c>
      <c r="G1222" s="37">
        <v>28</v>
      </c>
      <c r="H1222" s="37">
        <v>0.83199999999999996</v>
      </c>
      <c r="I1222" s="37">
        <v>0.99339999999999995</v>
      </c>
    </row>
    <row r="1223" spans="4:9" x14ac:dyDescent="0.25">
      <c r="D1223" s="37">
        <v>28.5</v>
      </c>
      <c r="E1223" s="37">
        <v>0.78900000000000003</v>
      </c>
      <c r="F1223" s="37">
        <v>0.79500000000000004</v>
      </c>
      <c r="G1223" s="37">
        <v>28</v>
      </c>
      <c r="H1223" s="37">
        <v>0.83299999999999996</v>
      </c>
      <c r="I1223" s="37">
        <v>0.99339999999999995</v>
      </c>
    </row>
    <row r="1224" spans="4:9" x14ac:dyDescent="0.25">
      <c r="D1224" s="37">
        <v>28.5</v>
      </c>
      <c r="E1224" s="37">
        <v>0.79</v>
      </c>
      <c r="F1224" s="37">
        <v>0.79600000000000004</v>
      </c>
      <c r="G1224" s="37">
        <v>28</v>
      </c>
      <c r="H1224" s="37">
        <v>0.83399999999999996</v>
      </c>
      <c r="I1224" s="37">
        <v>0.99339999999999995</v>
      </c>
    </row>
    <row r="1225" spans="4:9" x14ac:dyDescent="0.25">
      <c r="D1225" s="37">
        <v>28.5</v>
      </c>
      <c r="E1225" s="37">
        <v>0.79100000000000004</v>
      </c>
      <c r="F1225" s="37">
        <v>0.79700000000000004</v>
      </c>
      <c r="G1225" s="37">
        <v>28</v>
      </c>
      <c r="H1225" s="37">
        <v>0.83499999999999996</v>
      </c>
      <c r="I1225" s="37">
        <v>0.99339999999999995</v>
      </c>
    </row>
    <row r="1226" spans="4:9" x14ac:dyDescent="0.25">
      <c r="D1226" s="37">
        <v>28.5</v>
      </c>
      <c r="E1226" s="37">
        <v>0.79200000000000004</v>
      </c>
      <c r="F1226" s="37">
        <v>0.79800000000000004</v>
      </c>
      <c r="G1226" s="37">
        <v>28</v>
      </c>
      <c r="H1226" s="37">
        <v>0.83599999999999997</v>
      </c>
      <c r="I1226" s="37">
        <v>0.99339999999999995</v>
      </c>
    </row>
    <row r="1227" spans="4:9" x14ac:dyDescent="0.25">
      <c r="D1227" s="37">
        <v>28.5</v>
      </c>
      <c r="E1227" s="37">
        <v>0.79300000000000004</v>
      </c>
      <c r="F1227" s="37">
        <v>0.79900000000000004</v>
      </c>
      <c r="G1227" s="37">
        <v>28</v>
      </c>
      <c r="H1227" s="37">
        <v>0.83699999999999997</v>
      </c>
      <c r="I1227" s="37">
        <v>0.99339999999999995</v>
      </c>
    </row>
    <row r="1228" spans="4:9" x14ac:dyDescent="0.25">
      <c r="D1228" s="37">
        <v>28.5</v>
      </c>
      <c r="E1228" s="37">
        <v>0.79400000000000004</v>
      </c>
      <c r="F1228" s="37">
        <v>0.8</v>
      </c>
      <c r="G1228" s="37">
        <v>28</v>
      </c>
      <c r="H1228" s="37">
        <v>0.83799999999999997</v>
      </c>
      <c r="I1228" s="37">
        <v>0.99339999999999995</v>
      </c>
    </row>
    <row r="1229" spans="4:9" x14ac:dyDescent="0.25">
      <c r="D1229" s="37">
        <v>28.5</v>
      </c>
      <c r="E1229" s="37">
        <v>0.79500000000000004</v>
      </c>
      <c r="F1229" s="37">
        <v>0.80100000000000005</v>
      </c>
      <c r="G1229" s="37">
        <v>28</v>
      </c>
      <c r="H1229" s="37">
        <v>0.83899999999999997</v>
      </c>
      <c r="I1229" s="37">
        <v>0.99339999999999995</v>
      </c>
    </row>
    <row r="1230" spans="4:9" x14ac:dyDescent="0.25">
      <c r="D1230" s="37">
        <v>28.5</v>
      </c>
      <c r="E1230" s="37">
        <v>0.79600000000000004</v>
      </c>
      <c r="F1230" s="37">
        <v>0.80200000000000005</v>
      </c>
      <c r="G1230" s="37">
        <v>28</v>
      </c>
      <c r="H1230" s="37">
        <v>0.84</v>
      </c>
      <c r="I1230" s="37">
        <v>0.99350000000000005</v>
      </c>
    </row>
    <row r="1231" spans="4:9" x14ac:dyDescent="0.25">
      <c r="D1231" s="37">
        <v>28.5</v>
      </c>
      <c r="E1231" s="37">
        <v>0.79700000000000004</v>
      </c>
      <c r="F1231" s="37">
        <v>0.80300000000000005</v>
      </c>
      <c r="G1231" s="37">
        <v>28</v>
      </c>
      <c r="H1231" s="37">
        <v>0.84099999999999997</v>
      </c>
      <c r="I1231" s="37">
        <v>0.99350000000000005</v>
      </c>
    </row>
    <row r="1232" spans="4:9" x14ac:dyDescent="0.25">
      <c r="D1232" s="37">
        <v>28.5</v>
      </c>
      <c r="E1232" s="37">
        <v>0.79800000000000004</v>
      </c>
      <c r="F1232" s="37">
        <v>0.80389999999999995</v>
      </c>
      <c r="G1232" s="37">
        <v>28</v>
      </c>
      <c r="H1232" s="37">
        <v>0.84199999999999997</v>
      </c>
      <c r="I1232" s="37">
        <v>0.99350000000000005</v>
      </c>
    </row>
    <row r="1233" spans="4:9" x14ac:dyDescent="0.25">
      <c r="D1233" s="37">
        <v>28.5</v>
      </c>
      <c r="E1233" s="37">
        <v>0.79900000000000004</v>
      </c>
      <c r="F1233" s="37">
        <v>0.80489999999999995</v>
      </c>
      <c r="G1233" s="37">
        <v>28</v>
      </c>
      <c r="H1233" s="37">
        <v>0.84299999999999997</v>
      </c>
      <c r="I1233" s="37">
        <v>0.99350000000000005</v>
      </c>
    </row>
    <row r="1234" spans="4:9" x14ac:dyDescent="0.25">
      <c r="D1234" s="37">
        <v>28.5</v>
      </c>
      <c r="E1234" s="37">
        <v>0.8</v>
      </c>
      <c r="F1234" s="37">
        <v>0.80589999999999995</v>
      </c>
      <c r="G1234" s="37">
        <v>28</v>
      </c>
      <c r="H1234" s="37">
        <v>0.84399999999999997</v>
      </c>
      <c r="I1234" s="37">
        <v>0.99350000000000005</v>
      </c>
    </row>
    <row r="1235" spans="4:9" x14ac:dyDescent="0.25">
      <c r="D1235" s="37">
        <v>28.5</v>
      </c>
      <c r="E1235" s="37">
        <v>0.80100000000000005</v>
      </c>
      <c r="F1235" s="37">
        <v>0.80689999999999995</v>
      </c>
      <c r="G1235" s="37">
        <v>28</v>
      </c>
      <c r="H1235" s="37">
        <v>0.84499999999999997</v>
      </c>
      <c r="I1235" s="37">
        <v>0.99350000000000005</v>
      </c>
    </row>
    <row r="1236" spans="4:9" x14ac:dyDescent="0.25">
      <c r="D1236" s="37">
        <v>28.5</v>
      </c>
      <c r="E1236" s="37">
        <v>0.80200000000000005</v>
      </c>
      <c r="F1236" s="37">
        <v>0.80789999999999995</v>
      </c>
      <c r="G1236" s="37">
        <v>28</v>
      </c>
      <c r="H1236" s="37">
        <v>0.84599999999999997</v>
      </c>
      <c r="I1236" s="37">
        <v>0.99360000000000004</v>
      </c>
    </row>
    <row r="1237" spans="4:9" x14ac:dyDescent="0.25">
      <c r="D1237" s="37">
        <v>28.5</v>
      </c>
      <c r="E1237" s="37">
        <v>0.80300000000000005</v>
      </c>
      <c r="F1237" s="37">
        <v>0.80889999999999995</v>
      </c>
      <c r="G1237" s="37">
        <v>28</v>
      </c>
      <c r="H1237" s="37">
        <v>0.84699999999999998</v>
      </c>
      <c r="I1237" s="37">
        <v>0.99360000000000004</v>
      </c>
    </row>
    <row r="1238" spans="4:9" x14ac:dyDescent="0.25">
      <c r="D1238" s="37">
        <v>28.5</v>
      </c>
      <c r="E1238" s="37">
        <v>0.80400000000000005</v>
      </c>
      <c r="F1238" s="37">
        <v>0.80989999999999995</v>
      </c>
      <c r="G1238" s="37">
        <v>28</v>
      </c>
      <c r="H1238" s="37">
        <v>0.84799999999999998</v>
      </c>
      <c r="I1238" s="37">
        <v>0.99360000000000004</v>
      </c>
    </row>
    <row r="1239" spans="4:9" x14ac:dyDescent="0.25">
      <c r="D1239" s="37">
        <v>28.5</v>
      </c>
      <c r="E1239" s="37">
        <v>0.80500000000000005</v>
      </c>
      <c r="F1239" s="37">
        <v>0.81089999999999995</v>
      </c>
      <c r="G1239" s="37">
        <v>28</v>
      </c>
      <c r="H1239" s="37">
        <v>0.84899999999999998</v>
      </c>
      <c r="I1239" s="37">
        <v>0.99360000000000004</v>
      </c>
    </row>
    <row r="1240" spans="4:9" x14ac:dyDescent="0.25">
      <c r="D1240" s="37">
        <v>28.5</v>
      </c>
      <c r="E1240" s="37">
        <v>0.80600000000000005</v>
      </c>
      <c r="F1240" s="37">
        <v>0.81189999999999996</v>
      </c>
      <c r="G1240" s="37">
        <v>28</v>
      </c>
      <c r="H1240" s="37">
        <v>0.85</v>
      </c>
      <c r="I1240" s="37">
        <v>0.99360000000000004</v>
      </c>
    </row>
    <row r="1241" spans="4:9" x14ac:dyDescent="0.25">
      <c r="D1241" s="37">
        <v>28.5</v>
      </c>
      <c r="E1241" s="37">
        <v>0.80700000000000005</v>
      </c>
      <c r="F1241" s="37">
        <v>0.81289999999999996</v>
      </c>
      <c r="G1241" s="37">
        <v>28</v>
      </c>
      <c r="H1241" s="37">
        <v>0.85099999999999998</v>
      </c>
      <c r="I1241" s="37">
        <v>0.99360000000000004</v>
      </c>
    </row>
    <row r="1242" spans="4:9" x14ac:dyDescent="0.25">
      <c r="D1242" s="37">
        <v>28.5</v>
      </c>
      <c r="E1242" s="37">
        <v>0.80800000000000005</v>
      </c>
      <c r="F1242" s="37">
        <v>0.81379999999999997</v>
      </c>
      <c r="G1242" s="37">
        <v>28</v>
      </c>
      <c r="H1242" s="37">
        <v>0.85199999999999998</v>
      </c>
      <c r="I1242" s="37">
        <v>0.99360000000000004</v>
      </c>
    </row>
    <row r="1243" spans="4:9" x14ac:dyDescent="0.25">
      <c r="D1243" s="37">
        <v>28.5</v>
      </c>
      <c r="E1243" s="37">
        <v>0.80900000000000005</v>
      </c>
      <c r="F1243" s="37">
        <v>0.81479999999999997</v>
      </c>
      <c r="G1243" s="37">
        <v>28</v>
      </c>
      <c r="H1243" s="37">
        <v>0.85299999999999998</v>
      </c>
      <c r="I1243" s="37">
        <v>0.99360000000000004</v>
      </c>
    </row>
    <row r="1244" spans="4:9" x14ac:dyDescent="0.25">
      <c r="D1244" s="37">
        <v>28.5</v>
      </c>
      <c r="E1244" s="37">
        <v>0.81</v>
      </c>
      <c r="F1244" s="37">
        <v>0.81579999999999997</v>
      </c>
      <c r="G1244" s="37">
        <v>28</v>
      </c>
      <c r="H1244" s="37">
        <v>0.85399999999999998</v>
      </c>
      <c r="I1244" s="37">
        <v>0.99370000000000003</v>
      </c>
    </row>
    <row r="1245" spans="4:9" x14ac:dyDescent="0.25">
      <c r="D1245" s="37">
        <v>28.5</v>
      </c>
      <c r="E1245" s="37">
        <v>0.81100000000000005</v>
      </c>
      <c r="F1245" s="37">
        <v>0.81679999999999997</v>
      </c>
      <c r="G1245" s="37">
        <v>28</v>
      </c>
      <c r="H1245" s="37">
        <v>0.85499999999999998</v>
      </c>
      <c r="I1245" s="37">
        <v>0.99370000000000003</v>
      </c>
    </row>
    <row r="1246" spans="4:9" x14ac:dyDescent="0.25">
      <c r="D1246" s="37">
        <v>28.5</v>
      </c>
      <c r="E1246" s="37">
        <v>0.81200000000000006</v>
      </c>
      <c r="F1246" s="37">
        <v>0.81779999999999997</v>
      </c>
      <c r="G1246" s="37">
        <v>28</v>
      </c>
      <c r="H1246" s="37">
        <v>0.85599999999999998</v>
      </c>
      <c r="I1246" s="37">
        <v>0.99370000000000003</v>
      </c>
    </row>
    <row r="1247" spans="4:9" x14ac:dyDescent="0.25">
      <c r="D1247" s="37">
        <v>28.5</v>
      </c>
      <c r="E1247" s="37">
        <v>0.81299999999999994</v>
      </c>
      <c r="F1247" s="37">
        <v>0.81879999999999997</v>
      </c>
      <c r="G1247" s="37">
        <v>28</v>
      </c>
      <c r="H1247" s="37">
        <v>0.85699999999999998</v>
      </c>
      <c r="I1247" s="37">
        <v>0.99370000000000003</v>
      </c>
    </row>
    <row r="1248" spans="4:9" x14ac:dyDescent="0.25">
      <c r="D1248" s="37">
        <v>28.5</v>
      </c>
      <c r="E1248" s="37">
        <v>0.81399999999999995</v>
      </c>
      <c r="F1248" s="37">
        <v>0.81979999999999997</v>
      </c>
      <c r="G1248" s="37">
        <v>28</v>
      </c>
      <c r="H1248" s="37">
        <v>0.85799999999999998</v>
      </c>
      <c r="I1248" s="37">
        <v>0.99370000000000003</v>
      </c>
    </row>
    <row r="1249" spans="4:9" x14ac:dyDescent="0.25">
      <c r="D1249" s="37">
        <v>28.5</v>
      </c>
      <c r="E1249" s="37">
        <v>0.81499999999999995</v>
      </c>
      <c r="F1249" s="37">
        <v>0.82079999999999997</v>
      </c>
      <c r="G1249" s="37">
        <v>28</v>
      </c>
      <c r="H1249" s="37">
        <v>0.85899999999999999</v>
      </c>
      <c r="I1249" s="37">
        <v>0.99370000000000003</v>
      </c>
    </row>
    <row r="1250" spans="4:9" x14ac:dyDescent="0.25">
      <c r="D1250" s="37">
        <v>28.5</v>
      </c>
      <c r="E1250" s="37">
        <v>0.81599999999999995</v>
      </c>
      <c r="F1250" s="37">
        <v>0.82179999999999997</v>
      </c>
      <c r="G1250" s="37">
        <v>28</v>
      </c>
      <c r="H1250" s="37">
        <v>0.86</v>
      </c>
      <c r="I1250" s="37">
        <v>0.99370000000000003</v>
      </c>
    </row>
    <row r="1251" spans="4:9" x14ac:dyDescent="0.25">
      <c r="D1251" s="37">
        <v>28.5</v>
      </c>
      <c r="E1251" s="37">
        <v>0.81699999999999995</v>
      </c>
      <c r="F1251" s="37">
        <v>0.82279999999999998</v>
      </c>
      <c r="G1251" s="37">
        <v>28</v>
      </c>
      <c r="H1251" s="37">
        <v>0.86099999999999999</v>
      </c>
      <c r="I1251" s="37">
        <v>0.99370000000000003</v>
      </c>
    </row>
    <row r="1252" spans="4:9" x14ac:dyDescent="0.25">
      <c r="D1252" s="37">
        <v>28.5</v>
      </c>
      <c r="E1252" s="37">
        <v>0.81799999999999995</v>
      </c>
      <c r="F1252" s="37">
        <v>0.82379999999999998</v>
      </c>
      <c r="G1252" s="37">
        <v>28</v>
      </c>
      <c r="H1252" s="37">
        <v>0.86199999999999999</v>
      </c>
      <c r="I1252" s="37">
        <v>0.99380000000000002</v>
      </c>
    </row>
    <row r="1253" spans="4:9" x14ac:dyDescent="0.25">
      <c r="D1253" s="37">
        <v>28.5</v>
      </c>
      <c r="E1253" s="37">
        <v>0.81899999999999995</v>
      </c>
      <c r="F1253" s="37">
        <v>0.82479999999999998</v>
      </c>
      <c r="G1253" s="37">
        <v>28</v>
      </c>
      <c r="H1253" s="37">
        <v>0.86299999999999999</v>
      </c>
      <c r="I1253" s="37">
        <v>0.99380000000000002</v>
      </c>
    </row>
    <row r="1254" spans="4:9" x14ac:dyDescent="0.25">
      <c r="D1254" s="37">
        <v>28.5</v>
      </c>
      <c r="E1254" s="37">
        <v>0.82</v>
      </c>
      <c r="F1254" s="37">
        <v>0.82569999999999999</v>
      </c>
      <c r="G1254" s="37">
        <v>28</v>
      </c>
      <c r="H1254" s="37">
        <v>0.86399999999999999</v>
      </c>
      <c r="I1254" s="37">
        <v>0.99380000000000002</v>
      </c>
    </row>
    <row r="1255" spans="4:9" x14ac:dyDescent="0.25">
      <c r="D1255" s="37">
        <v>28.5</v>
      </c>
      <c r="E1255" s="37">
        <v>0.82099999999999995</v>
      </c>
      <c r="F1255" s="37">
        <v>0.82669999999999999</v>
      </c>
      <c r="G1255" s="37">
        <v>28</v>
      </c>
      <c r="H1255" s="37">
        <v>0.86499999999999999</v>
      </c>
      <c r="I1255" s="37">
        <v>0.99380000000000002</v>
      </c>
    </row>
    <row r="1256" spans="4:9" x14ac:dyDescent="0.25">
      <c r="D1256" s="37">
        <v>28.5</v>
      </c>
      <c r="E1256" s="37">
        <v>0.82199999999999995</v>
      </c>
      <c r="F1256" s="37">
        <v>0.82769999999999999</v>
      </c>
      <c r="G1256" s="37">
        <v>28</v>
      </c>
      <c r="H1256" s="37">
        <v>0.86599999999999999</v>
      </c>
      <c r="I1256" s="37">
        <v>0.99380000000000002</v>
      </c>
    </row>
    <row r="1257" spans="4:9" x14ac:dyDescent="0.25">
      <c r="D1257" s="37">
        <v>28.5</v>
      </c>
      <c r="E1257" s="37">
        <v>0.82299999999999995</v>
      </c>
      <c r="F1257" s="37">
        <v>0.82869999999999999</v>
      </c>
      <c r="G1257" s="37">
        <v>28</v>
      </c>
      <c r="H1257" s="37">
        <v>0.86699999999999999</v>
      </c>
      <c r="I1257" s="37">
        <v>0.99380000000000002</v>
      </c>
    </row>
    <row r="1258" spans="4:9" x14ac:dyDescent="0.25">
      <c r="D1258" s="37">
        <v>28.5</v>
      </c>
      <c r="E1258" s="37">
        <v>0.82399999999999995</v>
      </c>
      <c r="F1258" s="37">
        <v>0.82969999999999999</v>
      </c>
      <c r="G1258" s="37">
        <v>28</v>
      </c>
      <c r="H1258" s="37">
        <v>0.86799999999999999</v>
      </c>
      <c r="I1258" s="37">
        <v>0.99380000000000002</v>
      </c>
    </row>
    <row r="1259" spans="4:9" x14ac:dyDescent="0.25">
      <c r="D1259" s="37">
        <v>28.5</v>
      </c>
      <c r="E1259" s="37">
        <v>0.82499999999999996</v>
      </c>
      <c r="F1259" s="37">
        <v>0.83069999999999999</v>
      </c>
      <c r="G1259" s="37">
        <v>28</v>
      </c>
      <c r="H1259" s="37">
        <v>0.86899999999999999</v>
      </c>
      <c r="I1259" s="37">
        <v>0.99380000000000002</v>
      </c>
    </row>
    <row r="1260" spans="4:9" x14ac:dyDescent="0.25">
      <c r="D1260" s="37">
        <v>28.5</v>
      </c>
      <c r="E1260" s="37">
        <v>0.82599999999999996</v>
      </c>
      <c r="F1260" s="37">
        <v>0.83169999999999999</v>
      </c>
      <c r="G1260" s="37">
        <v>28</v>
      </c>
      <c r="H1260" s="37">
        <v>0.87</v>
      </c>
      <c r="I1260" s="37">
        <v>0.99390000000000001</v>
      </c>
    </row>
    <row r="1261" spans="4:9" x14ac:dyDescent="0.25">
      <c r="D1261" s="37">
        <v>28.5</v>
      </c>
      <c r="E1261" s="37">
        <v>0.82699999999999996</v>
      </c>
      <c r="F1261" s="37">
        <v>0.8327</v>
      </c>
      <c r="G1261" s="37">
        <v>28</v>
      </c>
      <c r="H1261" s="37">
        <v>0.871</v>
      </c>
      <c r="I1261" s="37">
        <v>0.99390000000000001</v>
      </c>
    </row>
    <row r="1262" spans="4:9" x14ac:dyDescent="0.25">
      <c r="D1262" s="37">
        <v>28.5</v>
      </c>
      <c r="E1262" s="37">
        <v>0.82799999999999996</v>
      </c>
      <c r="F1262" s="37">
        <v>0.8337</v>
      </c>
      <c r="G1262" s="37">
        <v>28</v>
      </c>
      <c r="H1262" s="37">
        <v>0.872</v>
      </c>
      <c r="I1262" s="37">
        <v>0.99390000000000001</v>
      </c>
    </row>
    <row r="1263" spans="4:9" x14ac:dyDescent="0.25">
      <c r="D1263" s="37">
        <v>28.5</v>
      </c>
      <c r="E1263" s="37">
        <v>0.82899999999999996</v>
      </c>
      <c r="F1263" s="37">
        <v>0.8347</v>
      </c>
      <c r="G1263" s="37">
        <v>28</v>
      </c>
      <c r="H1263" s="37">
        <v>0.873</v>
      </c>
      <c r="I1263" s="37">
        <v>0.99390000000000001</v>
      </c>
    </row>
    <row r="1264" spans="4:9" x14ac:dyDescent="0.25">
      <c r="D1264" s="37">
        <v>28.5</v>
      </c>
      <c r="E1264" s="37">
        <v>0.83</v>
      </c>
      <c r="F1264" s="37">
        <v>0.8357</v>
      </c>
      <c r="G1264" s="37">
        <v>28</v>
      </c>
      <c r="H1264" s="37">
        <v>0.874</v>
      </c>
      <c r="I1264" s="37">
        <v>0.99390000000000001</v>
      </c>
    </row>
    <row r="1265" spans="4:9" x14ac:dyDescent="0.25">
      <c r="D1265" s="37">
        <v>28.5</v>
      </c>
      <c r="E1265" s="37">
        <v>0.83099999999999996</v>
      </c>
      <c r="F1265" s="37">
        <v>0.8367</v>
      </c>
      <c r="G1265" s="37">
        <v>28</v>
      </c>
      <c r="H1265" s="37">
        <v>0.875</v>
      </c>
      <c r="I1265" s="37">
        <v>0.99390000000000001</v>
      </c>
    </row>
    <row r="1266" spans="4:9" x14ac:dyDescent="0.25">
      <c r="D1266" s="37">
        <v>28.5</v>
      </c>
      <c r="E1266" s="37">
        <v>0.83199999999999996</v>
      </c>
      <c r="F1266" s="37">
        <v>0.8377</v>
      </c>
      <c r="G1266" s="37">
        <v>28</v>
      </c>
      <c r="H1266" s="37">
        <v>0.876</v>
      </c>
      <c r="I1266" s="37">
        <v>0.99390000000000001</v>
      </c>
    </row>
    <row r="1267" spans="4:9" x14ac:dyDescent="0.25">
      <c r="D1267" s="37">
        <v>28.5</v>
      </c>
      <c r="E1267" s="37">
        <v>0.83299999999999996</v>
      </c>
      <c r="F1267" s="37">
        <v>0.8387</v>
      </c>
      <c r="G1267" s="37">
        <v>28</v>
      </c>
      <c r="H1267" s="37">
        <v>0.877</v>
      </c>
      <c r="I1267" s="37">
        <v>0.99390000000000001</v>
      </c>
    </row>
    <row r="1268" spans="4:9" x14ac:dyDescent="0.25">
      <c r="D1268" s="37">
        <v>28.5</v>
      </c>
      <c r="E1268" s="37">
        <v>0.83399999999999996</v>
      </c>
      <c r="F1268" s="37">
        <v>0.8397</v>
      </c>
      <c r="G1268" s="37">
        <v>28</v>
      </c>
      <c r="H1268" s="37">
        <v>0.878</v>
      </c>
      <c r="I1268" s="37">
        <v>0.99390000000000001</v>
      </c>
    </row>
    <row r="1269" spans="4:9" x14ac:dyDescent="0.25">
      <c r="D1269" s="37">
        <v>28.5</v>
      </c>
      <c r="E1269" s="37">
        <v>0.83499999999999996</v>
      </c>
      <c r="F1269" s="37">
        <v>0.84060000000000001</v>
      </c>
      <c r="G1269" s="37">
        <v>28</v>
      </c>
      <c r="H1269" s="37">
        <v>0.879</v>
      </c>
      <c r="I1269" s="37">
        <v>0.99390000000000001</v>
      </c>
    </row>
    <row r="1270" spans="4:9" x14ac:dyDescent="0.25">
      <c r="D1270" s="37">
        <v>28.5</v>
      </c>
      <c r="E1270" s="37">
        <v>0.83599999999999997</v>
      </c>
      <c r="F1270" s="37">
        <v>0.84160000000000001</v>
      </c>
      <c r="G1270" s="37">
        <v>28</v>
      </c>
      <c r="H1270" s="37">
        <v>0.88</v>
      </c>
      <c r="I1270" s="37">
        <v>0.99399999999999999</v>
      </c>
    </row>
    <row r="1271" spans="4:9" x14ac:dyDescent="0.25">
      <c r="D1271" s="37">
        <v>28.5</v>
      </c>
      <c r="E1271" s="37">
        <v>0.83699999999999997</v>
      </c>
      <c r="F1271" s="37">
        <v>0.84260000000000002</v>
      </c>
      <c r="G1271" s="37">
        <v>28</v>
      </c>
      <c r="H1271" s="37">
        <v>0.88100000000000001</v>
      </c>
      <c r="I1271" s="37">
        <v>0.99399999999999999</v>
      </c>
    </row>
    <row r="1272" spans="4:9" x14ac:dyDescent="0.25">
      <c r="D1272" s="37">
        <v>28.5</v>
      </c>
      <c r="E1272" s="37">
        <v>0.83799999999999997</v>
      </c>
      <c r="F1272" s="37">
        <v>0.84360000000000002</v>
      </c>
      <c r="G1272" s="37">
        <v>28</v>
      </c>
      <c r="H1272" s="37">
        <v>0.88200000000000001</v>
      </c>
      <c r="I1272" s="37">
        <v>0.99399999999999999</v>
      </c>
    </row>
    <row r="1273" spans="4:9" x14ac:dyDescent="0.25">
      <c r="D1273" s="37">
        <v>28.5</v>
      </c>
      <c r="E1273" s="37">
        <v>0.83899999999999997</v>
      </c>
      <c r="F1273" s="37">
        <v>0.84460000000000002</v>
      </c>
      <c r="G1273" s="37">
        <v>28</v>
      </c>
      <c r="H1273" s="37">
        <v>0.88300000000000001</v>
      </c>
      <c r="I1273" s="37">
        <v>0.99399999999999999</v>
      </c>
    </row>
    <row r="1274" spans="4:9" x14ac:dyDescent="0.25">
      <c r="D1274" s="37">
        <v>28.5</v>
      </c>
      <c r="E1274" s="37">
        <v>0.84</v>
      </c>
      <c r="F1274" s="37">
        <v>0.84560000000000002</v>
      </c>
      <c r="G1274" s="37">
        <v>28</v>
      </c>
      <c r="H1274" s="37">
        <v>0.88400000000000001</v>
      </c>
      <c r="I1274" s="37">
        <v>0.99399999999999999</v>
      </c>
    </row>
    <row r="1275" spans="4:9" x14ac:dyDescent="0.25">
      <c r="D1275" s="37">
        <v>28.5</v>
      </c>
      <c r="E1275" s="37">
        <v>0.84099999999999997</v>
      </c>
      <c r="F1275" s="37">
        <v>0.84660000000000002</v>
      </c>
      <c r="G1275" s="37">
        <v>28</v>
      </c>
      <c r="H1275" s="37">
        <v>0.88500000000000001</v>
      </c>
      <c r="I1275" s="37">
        <v>0.99399999999999999</v>
      </c>
    </row>
    <row r="1276" spans="4:9" x14ac:dyDescent="0.25">
      <c r="D1276" s="37">
        <v>28.5</v>
      </c>
      <c r="E1276" s="37">
        <v>0.84199999999999997</v>
      </c>
      <c r="F1276" s="37">
        <v>0.84760000000000002</v>
      </c>
      <c r="G1276" s="37">
        <v>28</v>
      </c>
      <c r="H1276" s="37">
        <v>0.88600000000000001</v>
      </c>
      <c r="I1276" s="37">
        <v>0.99399999999999999</v>
      </c>
    </row>
    <row r="1277" spans="4:9" x14ac:dyDescent="0.25">
      <c r="D1277" s="37">
        <v>28.5</v>
      </c>
      <c r="E1277" s="37">
        <v>0.84299999999999997</v>
      </c>
      <c r="F1277" s="37">
        <v>0.84860000000000002</v>
      </c>
      <c r="G1277" s="37">
        <v>28</v>
      </c>
      <c r="H1277" s="37">
        <v>0.88700000000000001</v>
      </c>
      <c r="I1277" s="37">
        <v>0.99399999999999999</v>
      </c>
    </row>
    <row r="1278" spans="4:9" x14ac:dyDescent="0.25">
      <c r="D1278" s="37">
        <v>28.5</v>
      </c>
      <c r="E1278" s="37">
        <v>0.84399999999999997</v>
      </c>
      <c r="F1278" s="37">
        <v>0.84960000000000002</v>
      </c>
      <c r="G1278" s="37">
        <v>28</v>
      </c>
      <c r="H1278" s="37">
        <v>0.88800000000000001</v>
      </c>
      <c r="I1278" s="37">
        <v>0.99399999999999999</v>
      </c>
    </row>
    <row r="1279" spans="4:9" x14ac:dyDescent="0.25">
      <c r="D1279" s="37">
        <v>28.5</v>
      </c>
      <c r="E1279" s="37">
        <v>0.84499999999999997</v>
      </c>
      <c r="F1279" s="37">
        <v>0.85060000000000002</v>
      </c>
      <c r="G1279" s="37">
        <v>28</v>
      </c>
      <c r="H1279" s="37">
        <v>0.88900000000000001</v>
      </c>
      <c r="I1279" s="37">
        <v>0.99399999999999999</v>
      </c>
    </row>
    <row r="1280" spans="4:9" x14ac:dyDescent="0.25">
      <c r="D1280" s="37">
        <v>28.5</v>
      </c>
      <c r="E1280" s="37">
        <v>0.84599999999999997</v>
      </c>
      <c r="F1280" s="37">
        <v>0.85160000000000002</v>
      </c>
      <c r="G1280" s="37">
        <v>28</v>
      </c>
      <c r="H1280" s="37">
        <v>0.89</v>
      </c>
      <c r="I1280" s="37">
        <v>0.99409999999999998</v>
      </c>
    </row>
    <row r="1281" spans="4:9" x14ac:dyDescent="0.25">
      <c r="D1281" s="37">
        <v>28.5</v>
      </c>
      <c r="E1281" s="37">
        <v>0.84699999999999998</v>
      </c>
      <c r="F1281" s="37">
        <v>0.85260000000000002</v>
      </c>
      <c r="G1281" s="37">
        <v>28</v>
      </c>
      <c r="H1281" s="37">
        <v>0.89100000000000001</v>
      </c>
      <c r="I1281" s="37">
        <v>0.99409999999999998</v>
      </c>
    </row>
    <row r="1282" spans="4:9" x14ac:dyDescent="0.25">
      <c r="D1282" s="37">
        <v>28.5</v>
      </c>
      <c r="E1282" s="37">
        <v>0.84799999999999998</v>
      </c>
      <c r="F1282" s="37">
        <v>0.85360000000000003</v>
      </c>
      <c r="G1282" s="37">
        <v>28</v>
      </c>
      <c r="H1282" s="37">
        <v>0.89200000000000002</v>
      </c>
      <c r="I1282" s="37">
        <v>0.99409999999999998</v>
      </c>
    </row>
    <row r="1283" spans="4:9" x14ac:dyDescent="0.25">
      <c r="D1283" s="37">
        <v>28.5</v>
      </c>
      <c r="E1283" s="37">
        <v>0.84899999999999998</v>
      </c>
      <c r="F1283" s="37">
        <v>0.85460000000000003</v>
      </c>
      <c r="G1283" s="37">
        <v>28</v>
      </c>
      <c r="H1283" s="37">
        <v>0.89300000000000002</v>
      </c>
      <c r="I1283" s="37">
        <v>0.99409999999999998</v>
      </c>
    </row>
    <row r="1284" spans="4:9" x14ac:dyDescent="0.25">
      <c r="D1284" s="37">
        <v>28.5</v>
      </c>
      <c r="E1284" s="37">
        <v>0.85</v>
      </c>
      <c r="F1284" s="37">
        <v>0.85560000000000003</v>
      </c>
      <c r="G1284" s="37">
        <v>28</v>
      </c>
      <c r="H1284" s="37">
        <v>0.89400000000000002</v>
      </c>
      <c r="I1284" s="37">
        <v>0.99409999999999998</v>
      </c>
    </row>
    <row r="1285" spans="4:9" x14ac:dyDescent="0.25">
      <c r="D1285" s="37">
        <v>28.5</v>
      </c>
      <c r="E1285" s="37">
        <v>0.85099999999999998</v>
      </c>
      <c r="F1285" s="37">
        <v>0.85660000000000003</v>
      </c>
      <c r="G1285" s="37">
        <v>28</v>
      </c>
      <c r="H1285" s="37">
        <v>0.89500000000000002</v>
      </c>
      <c r="I1285" s="37">
        <v>0.99409999999999998</v>
      </c>
    </row>
    <row r="1286" spans="4:9" x14ac:dyDescent="0.25">
      <c r="D1286" s="37">
        <v>28.5</v>
      </c>
      <c r="E1286" s="37">
        <v>0.85199999999999998</v>
      </c>
      <c r="F1286" s="37">
        <v>0.85760000000000003</v>
      </c>
      <c r="G1286" s="37">
        <v>28</v>
      </c>
      <c r="H1286" s="37">
        <v>0.89600000000000002</v>
      </c>
      <c r="I1286" s="37">
        <v>0.99409999999999998</v>
      </c>
    </row>
    <row r="1287" spans="4:9" x14ac:dyDescent="0.25">
      <c r="D1287" s="37">
        <v>28.5</v>
      </c>
      <c r="E1287" s="37">
        <v>0.85299999999999998</v>
      </c>
      <c r="F1287" s="37">
        <v>0.85860000000000003</v>
      </c>
      <c r="G1287" s="37">
        <v>28</v>
      </c>
      <c r="H1287" s="37">
        <v>0.89700000000000002</v>
      </c>
      <c r="I1287" s="37">
        <v>0.99409999999999998</v>
      </c>
    </row>
    <row r="1288" spans="4:9" x14ac:dyDescent="0.25">
      <c r="D1288" s="37">
        <v>28.5</v>
      </c>
      <c r="E1288" s="37">
        <v>0.85399999999999998</v>
      </c>
      <c r="F1288" s="37">
        <v>0.85960000000000003</v>
      </c>
      <c r="G1288" s="37">
        <v>28</v>
      </c>
      <c r="H1288" s="37">
        <v>0.89800000000000002</v>
      </c>
      <c r="I1288" s="37">
        <v>0.99409999999999998</v>
      </c>
    </row>
    <row r="1289" spans="4:9" x14ac:dyDescent="0.25">
      <c r="D1289" s="37">
        <v>28.5</v>
      </c>
      <c r="E1289" s="37">
        <v>0.85499999999999998</v>
      </c>
      <c r="F1289" s="37">
        <v>0.86050000000000004</v>
      </c>
      <c r="G1289" s="37">
        <v>28</v>
      </c>
      <c r="H1289" s="37">
        <v>0.89900000000000002</v>
      </c>
      <c r="I1289" s="37">
        <v>0.99409999999999998</v>
      </c>
    </row>
    <row r="1290" spans="4:9" x14ac:dyDescent="0.25">
      <c r="D1290" s="37">
        <v>28.5</v>
      </c>
      <c r="E1290" s="37">
        <v>0.85599999999999998</v>
      </c>
      <c r="F1290" s="37">
        <v>0.86150000000000004</v>
      </c>
      <c r="G1290" s="37">
        <v>28</v>
      </c>
      <c r="H1290" s="37">
        <v>0.9</v>
      </c>
      <c r="I1290" s="37">
        <v>0.99409999999999998</v>
      </c>
    </row>
    <row r="1291" spans="4:9" x14ac:dyDescent="0.25">
      <c r="D1291" s="37">
        <v>28.5</v>
      </c>
      <c r="E1291" s="37">
        <v>0.85699999999999998</v>
      </c>
      <c r="F1291" s="37">
        <v>0.86250000000000004</v>
      </c>
      <c r="G1291" s="37">
        <v>28</v>
      </c>
      <c r="H1291" s="37">
        <v>0.90100000000000002</v>
      </c>
      <c r="I1291" s="37">
        <v>0.99409999999999998</v>
      </c>
    </row>
    <row r="1292" spans="4:9" x14ac:dyDescent="0.25">
      <c r="D1292" s="37">
        <v>28.5</v>
      </c>
      <c r="E1292" s="37">
        <v>0.85799999999999998</v>
      </c>
      <c r="F1292" s="37">
        <v>0.86350000000000005</v>
      </c>
      <c r="G1292" s="37">
        <v>28</v>
      </c>
      <c r="H1292" s="37">
        <v>0.90200000000000002</v>
      </c>
      <c r="I1292" s="37">
        <v>0.99419999999999997</v>
      </c>
    </row>
    <row r="1293" spans="4:9" x14ac:dyDescent="0.25">
      <c r="D1293" s="37">
        <v>28.5</v>
      </c>
      <c r="E1293" s="37">
        <v>0.85899999999999999</v>
      </c>
      <c r="F1293" s="37">
        <v>0.86450000000000005</v>
      </c>
      <c r="G1293" s="37">
        <v>28</v>
      </c>
      <c r="H1293" s="37">
        <v>0.90300000000000002</v>
      </c>
      <c r="I1293" s="37">
        <v>0.99419999999999997</v>
      </c>
    </row>
    <row r="1294" spans="4:9" x14ac:dyDescent="0.25">
      <c r="D1294" s="37">
        <v>28.5</v>
      </c>
      <c r="E1294" s="37">
        <v>0.86</v>
      </c>
      <c r="F1294" s="37">
        <v>0.86550000000000005</v>
      </c>
      <c r="G1294" s="37">
        <v>28</v>
      </c>
      <c r="H1294" s="37">
        <v>0.90400000000000003</v>
      </c>
      <c r="I1294" s="37">
        <v>0.99419999999999997</v>
      </c>
    </row>
    <row r="1295" spans="4:9" x14ac:dyDescent="0.25">
      <c r="D1295" s="37">
        <v>28.5</v>
      </c>
      <c r="E1295" s="37">
        <v>0.86099999999999999</v>
      </c>
      <c r="F1295" s="37">
        <v>0.86650000000000005</v>
      </c>
      <c r="G1295" s="37">
        <v>28</v>
      </c>
      <c r="H1295" s="37">
        <v>0.90500000000000003</v>
      </c>
      <c r="I1295" s="37">
        <v>0.99419999999999997</v>
      </c>
    </row>
    <row r="1296" spans="4:9" x14ac:dyDescent="0.25">
      <c r="D1296" s="37">
        <v>28.5</v>
      </c>
      <c r="E1296" s="37">
        <v>0.86199999999999999</v>
      </c>
      <c r="F1296" s="37">
        <v>0.86750000000000005</v>
      </c>
      <c r="G1296" s="37">
        <v>28</v>
      </c>
      <c r="H1296" s="37">
        <v>0.90600000000000003</v>
      </c>
      <c r="I1296" s="37">
        <v>0.99419999999999997</v>
      </c>
    </row>
    <row r="1297" spans="4:9" x14ac:dyDescent="0.25">
      <c r="D1297" s="37">
        <v>28.5</v>
      </c>
      <c r="E1297" s="37">
        <v>0.86299999999999999</v>
      </c>
      <c r="F1297" s="37">
        <v>0.86850000000000005</v>
      </c>
      <c r="G1297" s="37">
        <v>28</v>
      </c>
      <c r="H1297" s="37">
        <v>0.90700000000000003</v>
      </c>
      <c r="I1297" s="37">
        <v>0.99419999999999997</v>
      </c>
    </row>
    <row r="1298" spans="4:9" x14ac:dyDescent="0.25">
      <c r="D1298" s="37">
        <v>28.5</v>
      </c>
      <c r="E1298" s="37">
        <v>0.86399999999999999</v>
      </c>
      <c r="F1298" s="37">
        <v>0.86950000000000005</v>
      </c>
      <c r="G1298" s="37">
        <v>28</v>
      </c>
      <c r="H1298" s="37">
        <v>0.90800000000000003</v>
      </c>
      <c r="I1298" s="37">
        <v>0.99419999999999997</v>
      </c>
    </row>
    <row r="1299" spans="4:9" x14ac:dyDescent="0.25">
      <c r="D1299" s="37">
        <v>28.5</v>
      </c>
      <c r="E1299" s="37">
        <v>0.86499999999999999</v>
      </c>
      <c r="F1299" s="37">
        <v>0.87050000000000005</v>
      </c>
      <c r="G1299" s="37">
        <v>28</v>
      </c>
      <c r="H1299" s="37">
        <v>0.90900000000000003</v>
      </c>
      <c r="I1299" s="37">
        <v>0.99419999999999997</v>
      </c>
    </row>
    <row r="1300" spans="4:9" x14ac:dyDescent="0.25">
      <c r="D1300" s="37">
        <v>28.5</v>
      </c>
      <c r="E1300" s="37">
        <v>0.86599999999999999</v>
      </c>
      <c r="F1300" s="37">
        <v>0.87150000000000005</v>
      </c>
      <c r="G1300" s="37">
        <v>28</v>
      </c>
      <c r="H1300" s="37">
        <v>0.91</v>
      </c>
      <c r="I1300" s="37">
        <v>0.94199999999999995</v>
      </c>
    </row>
    <row r="1301" spans="4:9" x14ac:dyDescent="0.25">
      <c r="D1301" s="37">
        <v>28.5</v>
      </c>
      <c r="E1301" s="37">
        <v>0.86699999999999999</v>
      </c>
      <c r="F1301" s="37">
        <v>0.87250000000000005</v>
      </c>
      <c r="G1301" s="37">
        <v>28</v>
      </c>
      <c r="H1301" s="37">
        <v>0.91100000000000003</v>
      </c>
      <c r="I1301" s="37">
        <v>0.94199999999999995</v>
      </c>
    </row>
    <row r="1302" spans="4:9" x14ac:dyDescent="0.25">
      <c r="D1302" s="37">
        <v>28.5</v>
      </c>
      <c r="E1302" s="37">
        <v>0.86799999999999999</v>
      </c>
      <c r="F1302" s="37">
        <v>0.87350000000000005</v>
      </c>
      <c r="G1302" s="37">
        <v>28</v>
      </c>
      <c r="H1302" s="37">
        <v>0.91200000000000003</v>
      </c>
      <c r="I1302" s="37">
        <v>0.99419999999999997</v>
      </c>
    </row>
    <row r="1303" spans="4:9" x14ac:dyDescent="0.25">
      <c r="D1303" s="37">
        <v>28.5</v>
      </c>
      <c r="E1303" s="37">
        <v>0.86899999999999999</v>
      </c>
      <c r="F1303" s="37">
        <v>0.87450000000000006</v>
      </c>
      <c r="G1303" s="37">
        <v>28</v>
      </c>
      <c r="H1303" s="37">
        <v>0.91300000000000003</v>
      </c>
      <c r="I1303" s="37">
        <v>0.99419999999999997</v>
      </c>
    </row>
    <row r="1304" spans="4:9" x14ac:dyDescent="0.25">
      <c r="D1304" s="37">
        <v>28.5</v>
      </c>
      <c r="E1304" s="37">
        <v>0.87</v>
      </c>
      <c r="F1304" s="37">
        <v>0.87549999999999994</v>
      </c>
      <c r="G1304" s="37">
        <v>28</v>
      </c>
      <c r="H1304" s="37">
        <v>0.91400000000000003</v>
      </c>
      <c r="I1304" s="37">
        <v>0.99419999999999997</v>
      </c>
    </row>
    <row r="1305" spans="4:9" x14ac:dyDescent="0.25">
      <c r="D1305" s="37">
        <v>28.5</v>
      </c>
      <c r="E1305" s="37">
        <v>0.871</v>
      </c>
      <c r="F1305" s="37">
        <v>0.87649999999999995</v>
      </c>
      <c r="G1305" s="37">
        <v>28</v>
      </c>
      <c r="H1305" s="37">
        <v>0.91500000000000004</v>
      </c>
      <c r="I1305" s="37">
        <v>0.99419999999999997</v>
      </c>
    </row>
    <row r="1306" spans="4:9" x14ac:dyDescent="0.25">
      <c r="D1306" s="37">
        <v>28.5</v>
      </c>
      <c r="E1306" s="37">
        <v>0.872</v>
      </c>
      <c r="F1306" s="37">
        <v>0.87749999999999995</v>
      </c>
      <c r="G1306" s="37">
        <v>28</v>
      </c>
      <c r="H1306" s="37">
        <v>0.91600000000000004</v>
      </c>
      <c r="I1306" s="37">
        <v>0.99429999999999996</v>
      </c>
    </row>
    <row r="1307" spans="4:9" x14ac:dyDescent="0.25">
      <c r="D1307" s="37">
        <v>28.5</v>
      </c>
      <c r="E1307" s="37">
        <v>0.873</v>
      </c>
      <c r="F1307" s="37">
        <v>0.87849999999999995</v>
      </c>
      <c r="G1307" s="37">
        <v>28</v>
      </c>
      <c r="H1307" s="37">
        <v>0.91700000000000004</v>
      </c>
      <c r="I1307" s="37">
        <v>0.99429999999999996</v>
      </c>
    </row>
    <row r="1308" spans="4:9" x14ac:dyDescent="0.25">
      <c r="D1308" s="37">
        <v>28.5</v>
      </c>
      <c r="E1308" s="37">
        <v>0.874</v>
      </c>
      <c r="F1308" s="37">
        <v>0.87949999999999995</v>
      </c>
      <c r="G1308" s="37">
        <v>28</v>
      </c>
      <c r="H1308" s="37">
        <v>0.91800000000000004</v>
      </c>
      <c r="I1308" s="37">
        <v>0.99429999999999996</v>
      </c>
    </row>
    <row r="1309" spans="4:9" x14ac:dyDescent="0.25">
      <c r="D1309" s="37">
        <v>28.5</v>
      </c>
      <c r="E1309" s="37">
        <v>0.875</v>
      </c>
      <c r="F1309" s="37">
        <v>0.88049999999999995</v>
      </c>
      <c r="G1309" s="37">
        <v>28</v>
      </c>
      <c r="H1309" s="37">
        <v>0.91900000000000004</v>
      </c>
      <c r="I1309" s="37">
        <v>0.99429999999999996</v>
      </c>
    </row>
    <row r="1310" spans="4:9" x14ac:dyDescent="0.25">
      <c r="D1310" s="37">
        <v>28.5</v>
      </c>
      <c r="E1310" s="37">
        <v>0.876</v>
      </c>
      <c r="F1310" s="37">
        <v>0.88149999999999995</v>
      </c>
      <c r="G1310" s="37">
        <v>28</v>
      </c>
      <c r="H1310" s="37">
        <v>0.92</v>
      </c>
      <c r="I1310" s="37">
        <v>0.99429999999999996</v>
      </c>
    </row>
    <row r="1311" spans="4:9" x14ac:dyDescent="0.25">
      <c r="D1311" s="37">
        <v>28.5</v>
      </c>
      <c r="E1311" s="37">
        <v>0.877</v>
      </c>
      <c r="F1311" s="37">
        <v>0.88249999999999995</v>
      </c>
      <c r="G1311" s="37">
        <v>28</v>
      </c>
      <c r="H1311" s="37">
        <v>0.92100000000000004</v>
      </c>
      <c r="I1311" s="37">
        <v>0.99429999999999996</v>
      </c>
    </row>
    <row r="1312" spans="4:9" x14ac:dyDescent="0.25">
      <c r="D1312" s="37">
        <v>28.5</v>
      </c>
      <c r="E1312" s="37">
        <v>0.878</v>
      </c>
      <c r="F1312" s="37">
        <v>0.88349999999999995</v>
      </c>
      <c r="G1312" s="37">
        <v>28</v>
      </c>
      <c r="H1312" s="37">
        <v>0.92200000000000004</v>
      </c>
      <c r="I1312" s="37">
        <v>0.99429999999999996</v>
      </c>
    </row>
    <row r="1313" spans="4:9" x14ac:dyDescent="0.25">
      <c r="D1313" s="37">
        <v>28.5</v>
      </c>
      <c r="E1313" s="37">
        <v>0.879</v>
      </c>
      <c r="F1313" s="37">
        <v>0.88449999999999995</v>
      </c>
      <c r="G1313" s="37">
        <v>28</v>
      </c>
      <c r="H1313" s="37">
        <v>0.92300000000000004</v>
      </c>
      <c r="I1313" s="37">
        <v>0.99429999999999996</v>
      </c>
    </row>
    <row r="1314" spans="4:9" x14ac:dyDescent="0.25">
      <c r="D1314" s="37">
        <v>28.5</v>
      </c>
      <c r="E1314" s="37">
        <v>0.88</v>
      </c>
      <c r="F1314" s="37">
        <v>0.88539999999999996</v>
      </c>
      <c r="G1314" s="37">
        <v>28</v>
      </c>
      <c r="H1314" s="37">
        <v>0.92400000000000004</v>
      </c>
      <c r="I1314" s="37">
        <v>0.99429999999999996</v>
      </c>
    </row>
    <row r="1315" spans="4:9" x14ac:dyDescent="0.25">
      <c r="D1315" s="37">
        <v>28.5</v>
      </c>
      <c r="E1315" s="37">
        <v>0.88100000000000001</v>
      </c>
      <c r="F1315" s="37">
        <v>0.88639999999999997</v>
      </c>
      <c r="G1315" s="37">
        <v>28</v>
      </c>
      <c r="H1315" s="37">
        <v>0.92500000000000004</v>
      </c>
      <c r="I1315" s="37">
        <v>0.99429999999999996</v>
      </c>
    </row>
    <row r="1316" spans="4:9" x14ac:dyDescent="0.25">
      <c r="D1316" s="37">
        <v>28.5</v>
      </c>
      <c r="E1316" s="37">
        <v>0.88200000000000001</v>
      </c>
      <c r="F1316" s="37">
        <v>0.88739999999999997</v>
      </c>
      <c r="G1316" s="37">
        <v>28</v>
      </c>
      <c r="H1316" s="37">
        <v>0.92600000000000005</v>
      </c>
      <c r="I1316" s="37">
        <v>0.99429999999999996</v>
      </c>
    </row>
    <row r="1317" spans="4:9" x14ac:dyDescent="0.25">
      <c r="D1317" s="37">
        <v>28.5</v>
      </c>
      <c r="E1317" s="37">
        <v>0.88300000000000001</v>
      </c>
      <c r="F1317" s="37">
        <v>0.88839999999999997</v>
      </c>
      <c r="G1317" s="37">
        <v>28</v>
      </c>
      <c r="H1317" s="37">
        <v>0.92700000000000005</v>
      </c>
      <c r="I1317" s="37">
        <v>0.99429999999999996</v>
      </c>
    </row>
    <row r="1318" spans="4:9" x14ac:dyDescent="0.25">
      <c r="D1318" s="37">
        <v>28.5</v>
      </c>
      <c r="E1318" s="37">
        <v>0.88400000000000001</v>
      </c>
      <c r="F1318" s="37">
        <v>0.88939999999999997</v>
      </c>
      <c r="G1318" s="37">
        <v>28</v>
      </c>
      <c r="H1318" s="37">
        <v>0.92800000000000005</v>
      </c>
      <c r="I1318" s="37">
        <v>0.99429999999999996</v>
      </c>
    </row>
    <row r="1319" spans="4:9" x14ac:dyDescent="0.25">
      <c r="D1319" s="37">
        <v>28.5</v>
      </c>
      <c r="E1319" s="37">
        <v>0.88500000000000001</v>
      </c>
      <c r="F1319" s="37">
        <v>0.89039999999999997</v>
      </c>
      <c r="G1319" s="37">
        <v>28</v>
      </c>
      <c r="H1319" s="37">
        <v>0.92900000000000005</v>
      </c>
      <c r="I1319" s="37">
        <v>0.99429999999999996</v>
      </c>
    </row>
    <row r="1320" spans="4:9" x14ac:dyDescent="0.25">
      <c r="D1320" s="37">
        <v>28.5</v>
      </c>
      <c r="E1320" s="37">
        <v>0.88600000000000001</v>
      </c>
      <c r="F1320" s="37">
        <v>0.89139999999999997</v>
      </c>
      <c r="G1320" s="37">
        <v>28</v>
      </c>
      <c r="H1320" s="37">
        <v>0.93</v>
      </c>
      <c r="I1320" s="37">
        <v>0.99439999999999995</v>
      </c>
    </row>
    <row r="1321" spans="4:9" x14ac:dyDescent="0.25">
      <c r="D1321" s="37">
        <v>28.5</v>
      </c>
      <c r="E1321" s="37">
        <v>0.88700000000000001</v>
      </c>
      <c r="F1321" s="37">
        <v>0.89239999999999997</v>
      </c>
      <c r="G1321" s="37">
        <v>28</v>
      </c>
      <c r="H1321" s="37">
        <v>0.93100000000000005</v>
      </c>
      <c r="I1321" s="37">
        <v>0.99439999999999995</v>
      </c>
    </row>
    <row r="1322" spans="4:9" x14ac:dyDescent="0.25">
      <c r="D1322" s="37">
        <v>28.5</v>
      </c>
      <c r="E1322" s="37">
        <v>0.88800000000000001</v>
      </c>
      <c r="F1322" s="37">
        <v>0.89339999999999997</v>
      </c>
      <c r="G1322" s="37">
        <v>28</v>
      </c>
      <c r="H1322" s="37">
        <v>0.93200000000000005</v>
      </c>
      <c r="I1322" s="37">
        <v>0.99439999999999995</v>
      </c>
    </row>
    <row r="1323" spans="4:9" x14ac:dyDescent="0.25">
      <c r="D1323" s="37">
        <v>28.5</v>
      </c>
      <c r="E1323" s="37">
        <v>0.88900000000000001</v>
      </c>
      <c r="F1323" s="37">
        <v>0.89439999999999997</v>
      </c>
      <c r="G1323" s="37">
        <v>28</v>
      </c>
      <c r="H1323" s="37">
        <v>0.93300000000000005</v>
      </c>
      <c r="I1323" s="37">
        <v>0.99439999999999995</v>
      </c>
    </row>
    <row r="1324" spans="4:9" x14ac:dyDescent="0.25">
      <c r="D1324" s="37">
        <v>28.5</v>
      </c>
      <c r="E1324" s="37">
        <v>0.89</v>
      </c>
      <c r="F1324" s="37">
        <v>0.89539999999999997</v>
      </c>
      <c r="G1324" s="37">
        <v>28</v>
      </c>
      <c r="H1324" s="37">
        <v>0.93400000000000005</v>
      </c>
      <c r="I1324" s="37">
        <v>0.99439999999999995</v>
      </c>
    </row>
    <row r="1325" spans="4:9" x14ac:dyDescent="0.25">
      <c r="D1325" s="37">
        <v>28.5</v>
      </c>
      <c r="E1325" s="37">
        <v>0.89100000000000001</v>
      </c>
      <c r="F1325" s="37">
        <v>0.89639999999999997</v>
      </c>
      <c r="G1325" s="37">
        <v>28</v>
      </c>
      <c r="H1325" s="37">
        <v>0.93500000000000005</v>
      </c>
      <c r="I1325" s="37">
        <v>0.99439999999999995</v>
      </c>
    </row>
    <row r="1326" spans="4:9" x14ac:dyDescent="0.25">
      <c r="D1326" s="37">
        <v>28.5</v>
      </c>
      <c r="E1326" s="37">
        <v>0.89200000000000002</v>
      </c>
      <c r="F1326" s="37">
        <v>0.89739999999999998</v>
      </c>
      <c r="G1326" s="37">
        <v>28</v>
      </c>
      <c r="H1326" s="37">
        <v>0.93600000000000005</v>
      </c>
      <c r="I1326" s="37">
        <v>0.99439999999999995</v>
      </c>
    </row>
    <row r="1327" spans="4:9" x14ac:dyDescent="0.25">
      <c r="D1327" s="37">
        <v>28.5</v>
      </c>
      <c r="E1327" s="37">
        <v>0.89300000000000002</v>
      </c>
      <c r="F1327" s="37">
        <v>0.89839999999999998</v>
      </c>
      <c r="G1327" s="37">
        <v>28</v>
      </c>
      <c r="H1327" s="37">
        <v>0.93700000000000006</v>
      </c>
      <c r="I1327" s="37">
        <v>0.99439999999999995</v>
      </c>
    </row>
    <row r="1328" spans="4:9" x14ac:dyDescent="0.25">
      <c r="D1328" s="37">
        <v>28.5</v>
      </c>
      <c r="E1328" s="37">
        <v>0.89400000000000002</v>
      </c>
      <c r="F1328" s="37">
        <v>0.89939999999999998</v>
      </c>
      <c r="G1328" s="37">
        <v>28</v>
      </c>
      <c r="H1328" s="37">
        <v>0.93799999999999994</v>
      </c>
      <c r="I1328" s="37">
        <v>0.99439999999999995</v>
      </c>
    </row>
    <row r="1329" spans="4:9" x14ac:dyDescent="0.25">
      <c r="D1329" s="37">
        <v>28.5</v>
      </c>
      <c r="E1329" s="37">
        <v>0.89500000000000002</v>
      </c>
      <c r="F1329" s="37">
        <v>0.90039999999999998</v>
      </c>
      <c r="G1329" s="37">
        <v>28</v>
      </c>
      <c r="H1329" s="37">
        <v>0.93899999999999995</v>
      </c>
      <c r="I1329" s="37">
        <v>0.99439999999999995</v>
      </c>
    </row>
    <row r="1330" spans="4:9" x14ac:dyDescent="0.25">
      <c r="D1330" s="37">
        <v>28.5</v>
      </c>
      <c r="E1330" s="37">
        <v>0.89600000000000002</v>
      </c>
      <c r="F1330" s="37">
        <v>0.90139999999999998</v>
      </c>
      <c r="G1330" s="37">
        <v>28</v>
      </c>
      <c r="H1330" s="37">
        <v>0.94</v>
      </c>
      <c r="I1330" s="37">
        <v>0.99439999999999995</v>
      </c>
    </row>
    <row r="1331" spans="4:9" x14ac:dyDescent="0.25">
      <c r="D1331" s="37">
        <v>28.5</v>
      </c>
      <c r="E1331" s="37">
        <v>0.89700000000000002</v>
      </c>
      <c r="F1331" s="37">
        <v>0.90239999999999998</v>
      </c>
      <c r="G1331" s="37">
        <v>28</v>
      </c>
      <c r="H1331" s="37">
        <v>0.94099999999999995</v>
      </c>
      <c r="I1331" s="37">
        <v>0.99439999999999995</v>
      </c>
    </row>
    <row r="1332" spans="4:9" x14ac:dyDescent="0.25">
      <c r="D1332" s="37">
        <v>28.5</v>
      </c>
      <c r="E1332" s="37">
        <v>0.89800000000000002</v>
      </c>
      <c r="F1332" s="37">
        <v>0.90339999999999998</v>
      </c>
      <c r="G1332" s="37">
        <v>28</v>
      </c>
      <c r="H1332" s="37">
        <v>0.94199999999999995</v>
      </c>
      <c r="I1332" s="37">
        <v>0.99439999999999995</v>
      </c>
    </row>
    <row r="1333" spans="4:9" x14ac:dyDescent="0.25">
      <c r="D1333" s="37">
        <v>28.5</v>
      </c>
      <c r="E1333" s="37">
        <v>0.89900000000000002</v>
      </c>
      <c r="F1333" s="37">
        <v>0.90439999999999998</v>
      </c>
      <c r="G1333" s="37">
        <v>28</v>
      </c>
      <c r="H1333" s="37">
        <v>0.94299999999999995</v>
      </c>
      <c r="I1333" s="37">
        <v>0.99439999999999995</v>
      </c>
    </row>
    <row r="1334" spans="4:9" x14ac:dyDescent="0.25">
      <c r="D1334" s="37">
        <v>28.5</v>
      </c>
      <c r="E1334" s="37">
        <v>0.9</v>
      </c>
      <c r="F1334" s="37">
        <v>0.90539999999999998</v>
      </c>
      <c r="G1334" s="37">
        <v>28</v>
      </c>
      <c r="H1334" s="37">
        <v>0.94399999999999995</v>
      </c>
      <c r="I1334" s="37">
        <v>0.99450000000000005</v>
      </c>
    </row>
    <row r="1335" spans="4:9" x14ac:dyDescent="0.25">
      <c r="D1335" s="37">
        <v>28.5</v>
      </c>
      <c r="E1335" s="37">
        <v>0.90100000000000002</v>
      </c>
      <c r="F1335" s="37">
        <v>0.90639999999999998</v>
      </c>
      <c r="G1335" s="37">
        <v>28</v>
      </c>
      <c r="H1335" s="37">
        <v>0.94499999999999995</v>
      </c>
      <c r="I1335" s="37">
        <v>0.99450000000000005</v>
      </c>
    </row>
    <row r="1336" spans="4:9" x14ac:dyDescent="0.25">
      <c r="D1336" s="37">
        <v>28.5</v>
      </c>
      <c r="E1336" s="37">
        <v>0.90200000000000002</v>
      </c>
      <c r="F1336" s="37">
        <v>0.90739999999999998</v>
      </c>
      <c r="G1336" s="37">
        <v>28</v>
      </c>
      <c r="H1336" s="37">
        <v>0.94599999999999995</v>
      </c>
      <c r="I1336" s="37">
        <v>0.94450000000000001</v>
      </c>
    </row>
    <row r="1337" spans="4:9" x14ac:dyDescent="0.25">
      <c r="D1337" s="37">
        <v>28.5</v>
      </c>
      <c r="E1337" s="37">
        <v>0.90300000000000002</v>
      </c>
      <c r="F1337" s="37">
        <v>0.90839999999999999</v>
      </c>
      <c r="G1337" s="37">
        <v>28</v>
      </c>
      <c r="H1337" s="37">
        <v>0.94699999999999995</v>
      </c>
      <c r="I1337" s="37">
        <v>0.94450000000000001</v>
      </c>
    </row>
    <row r="1338" spans="4:9" x14ac:dyDescent="0.25">
      <c r="D1338" s="37">
        <v>28.5</v>
      </c>
      <c r="E1338" s="37">
        <v>0.90400000000000003</v>
      </c>
      <c r="F1338" s="37">
        <v>0.90939999999999999</v>
      </c>
      <c r="G1338" s="37">
        <v>28</v>
      </c>
      <c r="H1338" s="37">
        <v>0.94799999999999995</v>
      </c>
      <c r="I1338" s="37">
        <v>0.99450000000000005</v>
      </c>
    </row>
    <row r="1339" spans="4:9" x14ac:dyDescent="0.25">
      <c r="D1339" s="37">
        <v>28.5</v>
      </c>
      <c r="E1339" s="37">
        <v>0.90500000000000003</v>
      </c>
      <c r="F1339" s="37">
        <v>0.91039999999999999</v>
      </c>
      <c r="G1339" s="37">
        <v>28</v>
      </c>
      <c r="H1339" s="37">
        <v>0.94899999999999995</v>
      </c>
      <c r="I1339" s="37">
        <v>0.99450000000000005</v>
      </c>
    </row>
    <row r="1340" spans="4:9" x14ac:dyDescent="0.25">
      <c r="D1340" s="37">
        <v>28.5</v>
      </c>
      <c r="E1340" s="37">
        <v>0.90600000000000003</v>
      </c>
      <c r="F1340" s="37">
        <v>0.91139999999999999</v>
      </c>
      <c r="G1340" s="37">
        <v>28</v>
      </c>
      <c r="H1340" s="37">
        <v>0.95</v>
      </c>
      <c r="I1340" s="37">
        <v>0.94450000000000001</v>
      </c>
    </row>
    <row r="1341" spans="4:9" x14ac:dyDescent="0.25">
      <c r="D1341" s="37">
        <v>28.5</v>
      </c>
      <c r="E1341" s="37">
        <v>0.90700000000000003</v>
      </c>
      <c r="F1341" s="37">
        <v>0.91239999999999999</v>
      </c>
      <c r="G1341" s="37">
        <v>28.5</v>
      </c>
      <c r="H1341" s="37">
        <v>0.76</v>
      </c>
      <c r="I1341" s="37">
        <v>0.99119999999999997</v>
      </c>
    </row>
    <row r="1342" spans="4:9" x14ac:dyDescent="0.25">
      <c r="D1342" s="37">
        <v>28.5</v>
      </c>
      <c r="E1342" s="37">
        <v>0.90800000000000003</v>
      </c>
      <c r="F1342" s="37">
        <v>0.91339999999999999</v>
      </c>
      <c r="G1342" s="37">
        <v>28.5</v>
      </c>
      <c r="H1342" s="37">
        <v>0.76100000000000001</v>
      </c>
      <c r="I1342" s="37">
        <v>0.99119999999999997</v>
      </c>
    </row>
    <row r="1343" spans="4:9" x14ac:dyDescent="0.25">
      <c r="D1343" s="37">
        <v>28.5</v>
      </c>
      <c r="E1343" s="37">
        <v>0.90900000000000003</v>
      </c>
      <c r="F1343" s="37">
        <v>0.91439999999999999</v>
      </c>
      <c r="G1343" s="37">
        <v>28.5</v>
      </c>
      <c r="H1343" s="37">
        <v>0.76200000000000001</v>
      </c>
      <c r="I1343" s="37">
        <v>0.99129999999999996</v>
      </c>
    </row>
    <row r="1344" spans="4:9" x14ac:dyDescent="0.25">
      <c r="D1344" s="37">
        <v>28.5</v>
      </c>
      <c r="E1344" s="37">
        <v>0.91</v>
      </c>
      <c r="F1344" s="37">
        <v>0.91539999999999999</v>
      </c>
      <c r="G1344" s="37">
        <v>28.5</v>
      </c>
      <c r="H1344" s="37">
        <v>0.76300000000000001</v>
      </c>
      <c r="I1344" s="37">
        <v>0.99129999999999996</v>
      </c>
    </row>
    <row r="1345" spans="4:9" x14ac:dyDescent="0.25">
      <c r="D1345" s="37">
        <v>28.5</v>
      </c>
      <c r="E1345" s="37">
        <v>0.91100000000000003</v>
      </c>
      <c r="F1345" s="37">
        <v>0.91639999999999999</v>
      </c>
      <c r="G1345" s="37">
        <v>28.5</v>
      </c>
      <c r="H1345" s="37">
        <v>0.76400000000000001</v>
      </c>
      <c r="I1345" s="37">
        <v>0.99139999999999995</v>
      </c>
    </row>
    <row r="1346" spans="4:9" x14ac:dyDescent="0.25">
      <c r="D1346" s="37">
        <v>28.5</v>
      </c>
      <c r="E1346" s="37">
        <v>0.91200000000000003</v>
      </c>
      <c r="F1346" s="37">
        <v>0.91739999999999999</v>
      </c>
      <c r="G1346" s="37">
        <v>28.5</v>
      </c>
      <c r="H1346" s="37">
        <v>0.76500000000000001</v>
      </c>
      <c r="I1346" s="37">
        <v>0.99139999999999995</v>
      </c>
    </row>
    <row r="1347" spans="4:9" x14ac:dyDescent="0.25">
      <c r="D1347" s="37">
        <v>28.5</v>
      </c>
      <c r="E1347" s="37">
        <v>0.91300000000000003</v>
      </c>
      <c r="F1347" s="37">
        <v>0.91839999999999999</v>
      </c>
      <c r="G1347" s="37">
        <v>28.5</v>
      </c>
      <c r="H1347" s="37">
        <v>0.76600000000000001</v>
      </c>
      <c r="I1347" s="37">
        <v>0.99139999999999995</v>
      </c>
    </row>
    <row r="1348" spans="4:9" x14ac:dyDescent="0.25">
      <c r="D1348" s="37">
        <v>28.5</v>
      </c>
      <c r="E1348" s="37">
        <v>0.91400000000000003</v>
      </c>
      <c r="F1348" s="37">
        <v>0.9194</v>
      </c>
      <c r="G1348" s="37">
        <v>28.5</v>
      </c>
      <c r="H1348" s="37">
        <v>0.76700000000000002</v>
      </c>
      <c r="I1348" s="37">
        <v>0.99139999999999995</v>
      </c>
    </row>
    <row r="1349" spans="4:9" x14ac:dyDescent="0.25">
      <c r="D1349" s="37">
        <v>28.5</v>
      </c>
      <c r="E1349" s="37">
        <v>0.91500000000000004</v>
      </c>
      <c r="F1349" s="37">
        <v>0.9204</v>
      </c>
      <c r="G1349" s="37">
        <v>28.5</v>
      </c>
      <c r="H1349" s="37">
        <v>0.76800000000000002</v>
      </c>
      <c r="I1349" s="37">
        <v>0.99150000000000005</v>
      </c>
    </row>
    <row r="1350" spans="4:9" x14ac:dyDescent="0.25">
      <c r="D1350" s="37">
        <v>28.5</v>
      </c>
      <c r="E1350" s="37">
        <v>0.91600000000000004</v>
      </c>
      <c r="F1350" s="37">
        <v>0.9214</v>
      </c>
      <c r="G1350" s="37">
        <v>28.5</v>
      </c>
      <c r="H1350" s="37">
        <v>0.76900000000000002</v>
      </c>
      <c r="I1350" s="37">
        <v>0.99150000000000005</v>
      </c>
    </row>
    <row r="1351" spans="4:9" x14ac:dyDescent="0.25">
      <c r="D1351" s="37">
        <v>28.5</v>
      </c>
      <c r="E1351" s="37">
        <v>0.91700000000000004</v>
      </c>
      <c r="F1351" s="37">
        <v>0.9224</v>
      </c>
      <c r="G1351" s="37">
        <v>28.5</v>
      </c>
      <c r="H1351" s="37">
        <v>0.77</v>
      </c>
      <c r="I1351" s="37">
        <v>0.99150000000000005</v>
      </c>
    </row>
    <row r="1352" spans="4:9" x14ac:dyDescent="0.25">
      <c r="D1352" s="37">
        <v>28.5</v>
      </c>
      <c r="E1352" s="37">
        <v>0.91800000000000004</v>
      </c>
      <c r="F1352" s="37">
        <v>0.9234</v>
      </c>
      <c r="G1352" s="37">
        <v>28.5</v>
      </c>
      <c r="H1352" s="37">
        <v>0.77100000000000002</v>
      </c>
      <c r="I1352" s="37">
        <v>0.99150000000000005</v>
      </c>
    </row>
    <row r="1353" spans="4:9" x14ac:dyDescent="0.25">
      <c r="D1353" s="37">
        <v>28.5</v>
      </c>
      <c r="E1353" s="37">
        <v>0.91900000000000004</v>
      </c>
      <c r="F1353" s="37">
        <v>0.9244</v>
      </c>
      <c r="G1353" s="37">
        <v>28.5</v>
      </c>
      <c r="H1353" s="37">
        <v>0.77200000000000002</v>
      </c>
      <c r="I1353" s="37">
        <v>0.99160000000000004</v>
      </c>
    </row>
    <row r="1354" spans="4:9" x14ac:dyDescent="0.25">
      <c r="D1354" s="37">
        <v>28.5</v>
      </c>
      <c r="E1354" s="37">
        <v>0.92</v>
      </c>
      <c r="F1354" s="37">
        <v>0.9254</v>
      </c>
      <c r="G1354" s="37">
        <v>28.5</v>
      </c>
      <c r="H1354" s="37">
        <v>0.77300000000000002</v>
      </c>
      <c r="I1354" s="37">
        <v>0.99160000000000004</v>
      </c>
    </row>
    <row r="1355" spans="4:9" x14ac:dyDescent="0.25">
      <c r="D1355" s="37">
        <v>28.5</v>
      </c>
      <c r="E1355" s="37">
        <v>0.92100000000000004</v>
      </c>
      <c r="F1355" s="37">
        <v>0.9264</v>
      </c>
      <c r="G1355" s="37">
        <v>28.5</v>
      </c>
      <c r="H1355" s="37">
        <v>0.77400000000000002</v>
      </c>
      <c r="I1355" s="37">
        <v>0.99170000000000003</v>
      </c>
    </row>
    <row r="1356" spans="4:9" x14ac:dyDescent="0.25">
      <c r="D1356" s="37">
        <v>28.5</v>
      </c>
      <c r="E1356" s="37">
        <v>0.92200000000000004</v>
      </c>
      <c r="F1356" s="37">
        <v>0.9274</v>
      </c>
      <c r="G1356" s="37">
        <v>28.5</v>
      </c>
      <c r="H1356" s="37">
        <v>0.77500000000000002</v>
      </c>
      <c r="I1356" s="37">
        <v>0.99170000000000003</v>
      </c>
    </row>
    <row r="1357" spans="4:9" x14ac:dyDescent="0.25">
      <c r="D1357" s="37">
        <v>28.5</v>
      </c>
      <c r="E1357" s="37">
        <v>0.92300000000000004</v>
      </c>
      <c r="F1357" s="37">
        <v>0.9284</v>
      </c>
      <c r="G1357" s="37">
        <v>28.5</v>
      </c>
      <c r="H1357" s="37">
        <v>0.77600000000000002</v>
      </c>
      <c r="I1357" s="37">
        <v>0.99170000000000003</v>
      </c>
    </row>
    <row r="1358" spans="4:9" x14ac:dyDescent="0.25">
      <c r="D1358" s="37">
        <v>28.5</v>
      </c>
      <c r="E1358" s="37">
        <v>0.92400000000000004</v>
      </c>
      <c r="F1358" s="37">
        <v>0.9294</v>
      </c>
      <c r="G1358" s="37">
        <v>28.5</v>
      </c>
      <c r="H1358" s="37">
        <v>0.77700000000000002</v>
      </c>
      <c r="I1358" s="37">
        <v>0.99170000000000003</v>
      </c>
    </row>
    <row r="1359" spans="4:9" x14ac:dyDescent="0.25">
      <c r="D1359" s="37">
        <v>28.5</v>
      </c>
      <c r="E1359" s="37">
        <v>0.92500000000000004</v>
      </c>
      <c r="F1359" s="37">
        <v>0.9304</v>
      </c>
      <c r="G1359" s="37">
        <v>28.5</v>
      </c>
      <c r="H1359" s="37">
        <v>0.77800000000000002</v>
      </c>
      <c r="I1359" s="37">
        <v>0.99180000000000001</v>
      </c>
    </row>
    <row r="1360" spans="4:9" x14ac:dyDescent="0.25">
      <c r="D1360" s="37">
        <v>28.5</v>
      </c>
      <c r="E1360" s="37">
        <v>0.92600000000000005</v>
      </c>
      <c r="F1360" s="37">
        <v>0.93140000000000001</v>
      </c>
      <c r="G1360" s="37">
        <v>28.5</v>
      </c>
      <c r="H1360" s="37">
        <v>0.77900000000000003</v>
      </c>
      <c r="I1360" s="37">
        <v>0.99180000000000001</v>
      </c>
    </row>
    <row r="1361" spans="4:9" x14ac:dyDescent="0.25">
      <c r="D1361" s="37">
        <v>28.5</v>
      </c>
      <c r="E1361" s="37">
        <v>0.92700000000000005</v>
      </c>
      <c r="F1361" s="37">
        <v>0.93240000000000001</v>
      </c>
      <c r="G1361" s="37">
        <v>28.5</v>
      </c>
      <c r="H1361" s="37">
        <v>0.78</v>
      </c>
      <c r="I1361" s="37">
        <v>0.99180000000000001</v>
      </c>
    </row>
    <row r="1362" spans="4:9" x14ac:dyDescent="0.25">
      <c r="D1362" s="37">
        <v>28.5</v>
      </c>
      <c r="E1362" s="37">
        <v>0.92800000000000005</v>
      </c>
      <c r="F1362" s="37">
        <v>0.93340000000000001</v>
      </c>
      <c r="G1362" s="37">
        <v>28.5</v>
      </c>
      <c r="H1362" s="37">
        <v>0.78100000000000003</v>
      </c>
      <c r="I1362" s="37">
        <v>0.99180000000000001</v>
      </c>
    </row>
    <row r="1363" spans="4:9" x14ac:dyDescent="0.25">
      <c r="D1363" s="37">
        <v>28.5</v>
      </c>
      <c r="E1363" s="37">
        <v>0.92900000000000005</v>
      </c>
      <c r="F1363" s="37">
        <v>0.93440000000000001</v>
      </c>
      <c r="G1363" s="37">
        <v>28.5</v>
      </c>
      <c r="H1363" s="37">
        <v>0.78200000000000003</v>
      </c>
      <c r="I1363" s="37">
        <v>0.9919</v>
      </c>
    </row>
    <row r="1364" spans="4:9" x14ac:dyDescent="0.25">
      <c r="D1364" s="37">
        <v>29</v>
      </c>
      <c r="E1364" s="37">
        <v>0.76</v>
      </c>
      <c r="F1364" s="37">
        <v>0.76680000000000004</v>
      </c>
      <c r="G1364" s="37">
        <v>28.5</v>
      </c>
      <c r="H1364" s="37">
        <v>0.78300000000000003</v>
      </c>
      <c r="I1364" s="37">
        <v>0.9919</v>
      </c>
    </row>
    <row r="1365" spans="4:9" x14ac:dyDescent="0.25">
      <c r="D1365" s="37">
        <v>29</v>
      </c>
      <c r="E1365" s="37">
        <v>0.76100000000000001</v>
      </c>
      <c r="F1365" s="37">
        <v>0.76780000000000004</v>
      </c>
      <c r="G1365" s="37">
        <v>28.5</v>
      </c>
      <c r="H1365" s="37">
        <v>0.78400000000000003</v>
      </c>
      <c r="I1365" s="37">
        <v>0.9919</v>
      </c>
    </row>
    <row r="1366" spans="4:9" x14ac:dyDescent="0.25">
      <c r="D1366" s="37">
        <v>29</v>
      </c>
      <c r="E1366" s="37">
        <v>0.76200000000000001</v>
      </c>
      <c r="F1366" s="37">
        <v>0.76880000000000004</v>
      </c>
      <c r="G1366" s="37">
        <v>28.5</v>
      </c>
      <c r="H1366" s="37">
        <v>0.78500000000000003</v>
      </c>
      <c r="I1366" s="37">
        <v>0.9919</v>
      </c>
    </row>
    <row r="1367" spans="4:9" x14ac:dyDescent="0.25">
      <c r="D1367" s="37">
        <v>29</v>
      </c>
      <c r="E1367" s="37">
        <v>0.76300000000000001</v>
      </c>
      <c r="F1367" s="37">
        <v>0.76970000000000005</v>
      </c>
      <c r="G1367" s="37">
        <v>28.5</v>
      </c>
      <c r="H1367" s="37">
        <v>0.78600000000000003</v>
      </c>
      <c r="I1367" s="37">
        <v>0.99199999999999999</v>
      </c>
    </row>
    <row r="1368" spans="4:9" x14ac:dyDescent="0.25">
      <c r="D1368" s="37">
        <v>29</v>
      </c>
      <c r="E1368" s="37">
        <v>0.76400000000000001</v>
      </c>
      <c r="F1368" s="37">
        <v>0.77070000000000005</v>
      </c>
      <c r="G1368" s="37">
        <v>28.5</v>
      </c>
      <c r="H1368" s="37">
        <v>0.78700000000000003</v>
      </c>
      <c r="I1368" s="37">
        <v>0.99199999999999999</v>
      </c>
    </row>
    <row r="1369" spans="4:9" x14ac:dyDescent="0.25">
      <c r="D1369" s="37">
        <v>29</v>
      </c>
      <c r="E1369" s="37">
        <v>0.76500000000000001</v>
      </c>
      <c r="F1369" s="37">
        <v>0.77170000000000005</v>
      </c>
      <c r="G1369" s="37">
        <v>28.5</v>
      </c>
      <c r="H1369" s="37">
        <v>0.78800000000000003</v>
      </c>
      <c r="I1369" s="37">
        <v>0.99199999999999999</v>
      </c>
    </row>
    <row r="1370" spans="4:9" x14ac:dyDescent="0.25">
      <c r="D1370" s="37">
        <v>29</v>
      </c>
      <c r="E1370" s="37">
        <v>0.76600000000000001</v>
      </c>
      <c r="F1370" s="37">
        <v>0.77270000000000005</v>
      </c>
      <c r="G1370" s="37">
        <v>28.5</v>
      </c>
      <c r="H1370" s="37">
        <v>0.78900000000000003</v>
      </c>
      <c r="I1370" s="37">
        <v>0.99199999999999999</v>
      </c>
    </row>
    <row r="1371" spans="4:9" x14ac:dyDescent="0.25">
      <c r="D1371" s="37">
        <v>29</v>
      </c>
      <c r="E1371" s="37">
        <v>0.76700000000000002</v>
      </c>
      <c r="F1371" s="37">
        <v>0.77370000000000005</v>
      </c>
      <c r="G1371" s="37">
        <v>28.5</v>
      </c>
      <c r="H1371" s="37">
        <v>0.79</v>
      </c>
      <c r="I1371" s="37">
        <v>0.99209999999999998</v>
      </c>
    </row>
    <row r="1372" spans="4:9" x14ac:dyDescent="0.25">
      <c r="D1372" s="37">
        <v>29</v>
      </c>
      <c r="E1372" s="37">
        <v>0.76800000000000002</v>
      </c>
      <c r="F1372" s="37">
        <v>0.77470000000000006</v>
      </c>
      <c r="G1372" s="37">
        <v>28.5</v>
      </c>
      <c r="H1372" s="37">
        <v>0.79100000000000004</v>
      </c>
      <c r="I1372" s="37">
        <v>0.99209999999999998</v>
      </c>
    </row>
    <row r="1373" spans="4:9" x14ac:dyDescent="0.25">
      <c r="D1373" s="37">
        <v>29</v>
      </c>
      <c r="E1373" s="37">
        <v>0.76900000000000002</v>
      </c>
      <c r="F1373" s="37">
        <v>0.77569999999999995</v>
      </c>
      <c r="G1373" s="37">
        <v>28.5</v>
      </c>
      <c r="H1373" s="37">
        <v>0.79200000000000004</v>
      </c>
      <c r="I1373" s="37">
        <v>0.99209999999999998</v>
      </c>
    </row>
    <row r="1374" spans="4:9" x14ac:dyDescent="0.25">
      <c r="D1374" s="37">
        <v>29</v>
      </c>
      <c r="E1374" s="37">
        <v>0.77</v>
      </c>
      <c r="F1374" s="37">
        <v>0.77659999999999996</v>
      </c>
      <c r="G1374" s="37">
        <v>28.5</v>
      </c>
      <c r="H1374" s="37">
        <v>0.79300000000000004</v>
      </c>
      <c r="I1374" s="37">
        <v>0.99209999999999998</v>
      </c>
    </row>
    <row r="1375" spans="4:9" x14ac:dyDescent="0.25">
      <c r="D1375" s="37">
        <v>29</v>
      </c>
      <c r="E1375" s="37">
        <v>0.77100000000000002</v>
      </c>
      <c r="F1375" s="37">
        <v>0.77759999999999996</v>
      </c>
      <c r="G1375" s="37">
        <v>28.5</v>
      </c>
      <c r="H1375" s="37">
        <v>0.79400000000000004</v>
      </c>
      <c r="I1375" s="37">
        <v>0.99219999999999997</v>
      </c>
    </row>
    <row r="1376" spans="4:9" x14ac:dyDescent="0.25">
      <c r="D1376" s="37">
        <v>29</v>
      </c>
      <c r="E1376" s="37">
        <v>0.77200000000000002</v>
      </c>
      <c r="F1376" s="37">
        <v>0.77859999999999996</v>
      </c>
      <c r="G1376" s="37">
        <v>28.5</v>
      </c>
      <c r="H1376" s="37">
        <v>0.79500000000000004</v>
      </c>
      <c r="I1376" s="37">
        <v>0.99219999999999997</v>
      </c>
    </row>
    <row r="1377" spans="4:9" x14ac:dyDescent="0.25">
      <c r="D1377" s="37">
        <v>29</v>
      </c>
      <c r="E1377" s="37">
        <v>0.77300000000000002</v>
      </c>
      <c r="F1377" s="37">
        <v>0.77959999999999996</v>
      </c>
      <c r="G1377" s="37">
        <v>28.5</v>
      </c>
      <c r="H1377" s="37">
        <v>0.79600000000000004</v>
      </c>
      <c r="I1377" s="37">
        <v>0.99219999999999997</v>
      </c>
    </row>
    <row r="1378" spans="4:9" x14ac:dyDescent="0.25">
      <c r="D1378" s="37">
        <v>29</v>
      </c>
      <c r="E1378" s="37">
        <v>0.77400000000000002</v>
      </c>
      <c r="F1378" s="37">
        <v>0.78059999999999996</v>
      </c>
      <c r="G1378" s="37">
        <v>28.5</v>
      </c>
      <c r="H1378" s="37">
        <v>0.79700000000000004</v>
      </c>
      <c r="I1378" s="37">
        <v>0.99219999999999997</v>
      </c>
    </row>
    <row r="1379" spans="4:9" x14ac:dyDescent="0.25">
      <c r="D1379" s="37">
        <v>29</v>
      </c>
      <c r="E1379" s="37">
        <v>0.77500000000000002</v>
      </c>
      <c r="F1379" s="37">
        <v>0.78159999999999996</v>
      </c>
      <c r="G1379" s="37">
        <v>28.5</v>
      </c>
      <c r="H1379" s="37">
        <v>0.79800000000000004</v>
      </c>
      <c r="I1379" s="37">
        <v>0.99229999999999996</v>
      </c>
    </row>
    <row r="1380" spans="4:9" x14ac:dyDescent="0.25">
      <c r="D1380" s="37">
        <v>29</v>
      </c>
      <c r="E1380" s="37">
        <v>0.77600000000000002</v>
      </c>
      <c r="F1380" s="37">
        <v>0.78259999999999996</v>
      </c>
      <c r="G1380" s="37">
        <v>28.5</v>
      </c>
      <c r="H1380" s="37">
        <v>0.79900000000000004</v>
      </c>
      <c r="I1380" s="37">
        <v>0.99229999999999996</v>
      </c>
    </row>
    <row r="1381" spans="4:9" x14ac:dyDescent="0.25">
      <c r="D1381" s="37">
        <v>29</v>
      </c>
      <c r="E1381" s="37">
        <v>0.77700000000000002</v>
      </c>
      <c r="F1381" s="37">
        <v>0.78349999999999997</v>
      </c>
      <c r="G1381" s="37">
        <v>28.5</v>
      </c>
      <c r="H1381" s="37">
        <v>0.8</v>
      </c>
      <c r="I1381" s="37">
        <v>0.99229999999999996</v>
      </c>
    </row>
    <row r="1382" spans="4:9" x14ac:dyDescent="0.25">
      <c r="D1382" s="37">
        <v>29</v>
      </c>
      <c r="E1382" s="37">
        <v>0.77800000000000002</v>
      </c>
      <c r="F1382" s="37">
        <v>0.78449999999999998</v>
      </c>
      <c r="G1382" s="37">
        <v>28.5</v>
      </c>
      <c r="H1382" s="37">
        <v>0.80100000000000005</v>
      </c>
      <c r="I1382" s="37">
        <v>0.99229999999999996</v>
      </c>
    </row>
    <row r="1383" spans="4:9" x14ac:dyDescent="0.25">
      <c r="D1383" s="37">
        <v>29</v>
      </c>
      <c r="E1383" s="37">
        <v>0.77900000000000003</v>
      </c>
      <c r="F1383" s="37">
        <v>0.78549999999999998</v>
      </c>
      <c r="G1383" s="37">
        <v>28.5</v>
      </c>
      <c r="H1383" s="37">
        <v>0.80200000000000005</v>
      </c>
      <c r="I1383" s="37">
        <v>0.99239999999999995</v>
      </c>
    </row>
    <row r="1384" spans="4:9" x14ac:dyDescent="0.25">
      <c r="D1384" s="37">
        <v>29</v>
      </c>
      <c r="E1384" s="37">
        <v>0.78</v>
      </c>
      <c r="F1384" s="37">
        <v>0.78649999999999998</v>
      </c>
      <c r="G1384" s="37">
        <v>28.5</v>
      </c>
      <c r="H1384" s="37">
        <v>0.80300000000000005</v>
      </c>
      <c r="I1384" s="37">
        <v>0.99239999999999995</v>
      </c>
    </row>
    <row r="1385" spans="4:9" x14ac:dyDescent="0.25">
      <c r="D1385" s="37">
        <v>29</v>
      </c>
      <c r="E1385" s="37">
        <v>0.78100000000000003</v>
      </c>
      <c r="F1385" s="37">
        <v>0.78749999999999998</v>
      </c>
      <c r="G1385" s="37">
        <v>28.5</v>
      </c>
      <c r="H1385" s="37">
        <v>0.80400000000000005</v>
      </c>
      <c r="I1385" s="37">
        <v>0.99239999999999995</v>
      </c>
    </row>
    <row r="1386" spans="4:9" x14ac:dyDescent="0.25">
      <c r="D1386" s="37">
        <v>29</v>
      </c>
      <c r="E1386" s="37">
        <v>0.78200000000000003</v>
      </c>
      <c r="F1386" s="37">
        <v>0.78849999999999998</v>
      </c>
      <c r="G1386" s="37">
        <v>28.5</v>
      </c>
      <c r="H1386" s="37">
        <v>0.80500000000000005</v>
      </c>
      <c r="I1386" s="37">
        <v>0.99239999999999995</v>
      </c>
    </row>
    <row r="1387" spans="4:9" x14ac:dyDescent="0.25">
      <c r="D1387" s="37">
        <v>29</v>
      </c>
      <c r="E1387" s="37">
        <v>0.78300000000000003</v>
      </c>
      <c r="F1387" s="37">
        <v>0.78949999999999998</v>
      </c>
      <c r="G1387" s="37">
        <v>28.5</v>
      </c>
      <c r="H1387" s="37">
        <v>0.80600000000000005</v>
      </c>
      <c r="I1387" s="37">
        <v>0.99239999999999995</v>
      </c>
    </row>
    <row r="1388" spans="4:9" x14ac:dyDescent="0.25">
      <c r="D1388" s="37">
        <v>29</v>
      </c>
      <c r="E1388" s="37">
        <v>0.78400000000000003</v>
      </c>
      <c r="F1388" s="37">
        <v>0.79049999999999998</v>
      </c>
      <c r="G1388" s="37">
        <v>28.5</v>
      </c>
      <c r="H1388" s="37">
        <v>0.80700000000000005</v>
      </c>
      <c r="I1388" s="37">
        <v>0.99239999999999995</v>
      </c>
    </row>
    <row r="1389" spans="4:9" x14ac:dyDescent="0.25">
      <c r="D1389" s="37">
        <v>29</v>
      </c>
      <c r="E1389" s="37">
        <v>0.78500000000000003</v>
      </c>
      <c r="F1389" s="37">
        <v>0.79139999999999999</v>
      </c>
      <c r="G1389" s="37">
        <v>28.5</v>
      </c>
      <c r="H1389" s="37">
        <v>0.80800000000000005</v>
      </c>
      <c r="I1389" s="37">
        <v>0.99250000000000005</v>
      </c>
    </row>
    <row r="1390" spans="4:9" x14ac:dyDescent="0.25">
      <c r="D1390" s="37">
        <v>29</v>
      </c>
      <c r="E1390" s="37">
        <v>0.78600000000000003</v>
      </c>
      <c r="F1390" s="37">
        <v>0.79239999999999999</v>
      </c>
      <c r="G1390" s="37">
        <v>28.5</v>
      </c>
      <c r="H1390" s="37">
        <v>0.80900000000000005</v>
      </c>
      <c r="I1390" s="37">
        <v>0.99250000000000005</v>
      </c>
    </row>
    <row r="1391" spans="4:9" x14ac:dyDescent="0.25">
      <c r="D1391" s="37">
        <v>29</v>
      </c>
      <c r="E1391" s="37">
        <v>0.78700000000000003</v>
      </c>
      <c r="F1391" s="37">
        <v>0.79339999999999999</v>
      </c>
      <c r="G1391" s="37">
        <v>28.5</v>
      </c>
      <c r="H1391" s="37">
        <v>0.81</v>
      </c>
      <c r="I1391" s="37">
        <v>0.99250000000000005</v>
      </c>
    </row>
    <row r="1392" spans="4:9" x14ac:dyDescent="0.25">
      <c r="D1392" s="37">
        <v>29</v>
      </c>
      <c r="E1392" s="37">
        <v>0.78800000000000003</v>
      </c>
      <c r="F1392" s="37">
        <v>0.7944</v>
      </c>
      <c r="G1392" s="37">
        <v>28.5</v>
      </c>
      <c r="H1392" s="37">
        <v>0.81100000000000005</v>
      </c>
      <c r="I1392" s="37">
        <v>0.99250000000000005</v>
      </c>
    </row>
    <row r="1393" spans="4:9" x14ac:dyDescent="0.25">
      <c r="D1393" s="37">
        <v>29</v>
      </c>
      <c r="E1393" s="37">
        <v>0.78900000000000003</v>
      </c>
      <c r="F1393" s="37">
        <v>0.7954</v>
      </c>
      <c r="G1393" s="37">
        <v>28.5</v>
      </c>
      <c r="H1393" s="37">
        <v>0.81200000000000006</v>
      </c>
      <c r="I1393" s="37">
        <v>0.99260000000000004</v>
      </c>
    </row>
    <row r="1394" spans="4:9" x14ac:dyDescent="0.25">
      <c r="D1394" s="37">
        <v>29</v>
      </c>
      <c r="E1394" s="37">
        <v>0.79</v>
      </c>
      <c r="F1394" s="37">
        <v>0.7964</v>
      </c>
      <c r="G1394" s="37">
        <v>28.5</v>
      </c>
      <c r="H1394" s="37">
        <v>0.81299999999999994</v>
      </c>
      <c r="I1394" s="37">
        <v>0.99260000000000004</v>
      </c>
    </row>
    <row r="1395" spans="4:9" x14ac:dyDescent="0.25">
      <c r="D1395" s="37">
        <v>29</v>
      </c>
      <c r="E1395" s="37">
        <v>0.79100000000000004</v>
      </c>
      <c r="F1395" s="37">
        <v>0.7974</v>
      </c>
      <c r="G1395" s="37">
        <v>28.5</v>
      </c>
      <c r="H1395" s="37">
        <v>0.81399999999999995</v>
      </c>
      <c r="I1395" s="37">
        <v>0.99260000000000004</v>
      </c>
    </row>
    <row r="1396" spans="4:9" x14ac:dyDescent="0.25">
      <c r="D1396" s="37">
        <v>29</v>
      </c>
      <c r="E1396" s="37">
        <v>0.79200000000000004</v>
      </c>
      <c r="F1396" s="37">
        <v>0.7984</v>
      </c>
      <c r="G1396" s="37">
        <v>28.5</v>
      </c>
      <c r="H1396" s="37">
        <v>0.81499999999999995</v>
      </c>
      <c r="I1396" s="37">
        <v>0.99260000000000004</v>
      </c>
    </row>
    <row r="1397" spans="4:9" x14ac:dyDescent="0.25">
      <c r="D1397" s="37">
        <v>29</v>
      </c>
      <c r="E1397" s="37">
        <v>0.79300000000000004</v>
      </c>
      <c r="F1397" s="37">
        <v>0.79930000000000001</v>
      </c>
      <c r="G1397" s="37">
        <v>28.5</v>
      </c>
      <c r="H1397" s="37">
        <v>0.81599999999999995</v>
      </c>
      <c r="I1397" s="37">
        <v>0.99260000000000004</v>
      </c>
    </row>
    <row r="1398" spans="4:9" x14ac:dyDescent="0.25">
      <c r="D1398" s="37">
        <v>29</v>
      </c>
      <c r="E1398" s="37">
        <v>0.79400000000000004</v>
      </c>
      <c r="F1398" s="37">
        <v>0.80030000000000001</v>
      </c>
      <c r="G1398" s="37">
        <v>28.5</v>
      </c>
      <c r="H1398" s="37">
        <v>0.81699999999999995</v>
      </c>
      <c r="I1398" s="37">
        <v>0.99260000000000004</v>
      </c>
    </row>
    <row r="1399" spans="4:9" x14ac:dyDescent="0.25">
      <c r="D1399" s="37">
        <v>29</v>
      </c>
      <c r="E1399" s="37">
        <v>0.79500000000000004</v>
      </c>
      <c r="F1399" s="37">
        <v>0.80130000000000001</v>
      </c>
      <c r="G1399" s="37">
        <v>28.5</v>
      </c>
      <c r="H1399" s="37">
        <v>0.81799999999999995</v>
      </c>
      <c r="I1399" s="37">
        <v>0.99270000000000003</v>
      </c>
    </row>
    <row r="1400" spans="4:9" x14ac:dyDescent="0.25">
      <c r="D1400" s="37">
        <v>29</v>
      </c>
      <c r="E1400" s="37">
        <v>0.79600000000000004</v>
      </c>
      <c r="F1400" s="37">
        <v>0.80230000000000001</v>
      </c>
      <c r="G1400" s="37">
        <v>28.5</v>
      </c>
      <c r="H1400" s="37">
        <v>0.81899999999999995</v>
      </c>
      <c r="I1400" s="37">
        <v>0.99270000000000003</v>
      </c>
    </row>
    <row r="1401" spans="4:9" x14ac:dyDescent="0.25">
      <c r="D1401" s="37">
        <v>29</v>
      </c>
      <c r="E1401" s="37">
        <v>0.79700000000000004</v>
      </c>
      <c r="F1401" s="37">
        <v>0.80330000000000001</v>
      </c>
      <c r="G1401" s="37">
        <v>28.5</v>
      </c>
      <c r="H1401" s="37">
        <v>0.82</v>
      </c>
      <c r="I1401" s="37">
        <v>0.99270000000000003</v>
      </c>
    </row>
    <row r="1402" spans="4:9" x14ac:dyDescent="0.25">
      <c r="D1402" s="37">
        <v>29</v>
      </c>
      <c r="E1402" s="37">
        <v>0.79800000000000004</v>
      </c>
      <c r="F1402" s="37">
        <v>0.80430000000000001</v>
      </c>
      <c r="G1402" s="37">
        <v>28.5</v>
      </c>
      <c r="H1402" s="37">
        <v>0.82099999999999995</v>
      </c>
      <c r="I1402" s="37">
        <v>0.99270000000000003</v>
      </c>
    </row>
    <row r="1403" spans="4:9" x14ac:dyDescent="0.25">
      <c r="D1403" s="37">
        <v>29</v>
      </c>
      <c r="E1403" s="37">
        <v>0.79900000000000004</v>
      </c>
      <c r="F1403" s="37">
        <v>0.80530000000000002</v>
      </c>
      <c r="G1403" s="37">
        <v>28.5</v>
      </c>
      <c r="H1403" s="37">
        <v>0.82199999999999995</v>
      </c>
      <c r="I1403" s="37">
        <v>0.99280000000000002</v>
      </c>
    </row>
    <row r="1404" spans="4:9" x14ac:dyDescent="0.25">
      <c r="D1404" s="37">
        <v>29</v>
      </c>
      <c r="E1404" s="37">
        <v>0.8</v>
      </c>
      <c r="F1404" s="37">
        <v>0.80630000000000002</v>
      </c>
      <c r="G1404" s="37">
        <v>28.5</v>
      </c>
      <c r="H1404" s="37">
        <v>0.82299999999999995</v>
      </c>
      <c r="I1404" s="37">
        <v>0.99280000000000002</v>
      </c>
    </row>
    <row r="1405" spans="4:9" x14ac:dyDescent="0.25">
      <c r="D1405" s="37">
        <v>29</v>
      </c>
      <c r="E1405" s="37">
        <v>0.80100000000000005</v>
      </c>
      <c r="F1405" s="37">
        <v>0.80730000000000002</v>
      </c>
      <c r="G1405" s="37">
        <v>28.5</v>
      </c>
      <c r="H1405" s="37">
        <v>0.82399999999999995</v>
      </c>
      <c r="I1405" s="37">
        <v>0.99280000000000002</v>
      </c>
    </row>
    <row r="1406" spans="4:9" x14ac:dyDescent="0.25">
      <c r="D1406" s="37">
        <v>29</v>
      </c>
      <c r="E1406" s="37">
        <v>0.80200000000000005</v>
      </c>
      <c r="F1406" s="37">
        <v>0.80830000000000002</v>
      </c>
      <c r="G1406" s="37">
        <v>28.5</v>
      </c>
      <c r="H1406" s="37">
        <v>0.82499999999999996</v>
      </c>
      <c r="I1406" s="37">
        <v>0.99280000000000002</v>
      </c>
    </row>
    <row r="1407" spans="4:9" x14ac:dyDescent="0.25">
      <c r="D1407" s="37">
        <v>29</v>
      </c>
      <c r="E1407" s="37">
        <v>0.80300000000000005</v>
      </c>
      <c r="F1407" s="37">
        <v>0.80920000000000003</v>
      </c>
      <c r="G1407" s="37">
        <v>28.5</v>
      </c>
      <c r="H1407" s="37">
        <v>0.82599999999999996</v>
      </c>
      <c r="I1407" s="37">
        <v>0.99280000000000002</v>
      </c>
    </row>
    <row r="1408" spans="4:9" x14ac:dyDescent="0.25">
      <c r="D1408" s="37">
        <v>29</v>
      </c>
      <c r="E1408" s="37">
        <v>0.80400000000000005</v>
      </c>
      <c r="F1408" s="37">
        <v>0.81020000000000003</v>
      </c>
      <c r="G1408" s="37">
        <v>28.5</v>
      </c>
      <c r="H1408" s="37">
        <v>0.82699999999999996</v>
      </c>
      <c r="I1408" s="37">
        <v>0.99280000000000002</v>
      </c>
    </row>
    <row r="1409" spans="4:9" x14ac:dyDescent="0.25">
      <c r="D1409" s="37">
        <v>29</v>
      </c>
      <c r="E1409" s="37">
        <v>0.80500000000000005</v>
      </c>
      <c r="F1409" s="37">
        <v>0.81120000000000003</v>
      </c>
      <c r="G1409" s="37">
        <v>28.5</v>
      </c>
      <c r="H1409" s="37">
        <v>0.82799999999999996</v>
      </c>
      <c r="I1409" s="37">
        <v>0.9929</v>
      </c>
    </row>
    <row r="1410" spans="4:9" x14ac:dyDescent="0.25">
      <c r="D1410" s="37">
        <v>29</v>
      </c>
      <c r="E1410" s="37">
        <v>0.80600000000000005</v>
      </c>
      <c r="F1410" s="37">
        <v>0.81220000000000003</v>
      </c>
      <c r="G1410" s="37">
        <v>28.5</v>
      </c>
      <c r="H1410" s="37">
        <v>0.82899999999999996</v>
      </c>
      <c r="I1410" s="37">
        <v>0.9929</v>
      </c>
    </row>
    <row r="1411" spans="4:9" x14ac:dyDescent="0.25">
      <c r="D1411" s="37">
        <v>29</v>
      </c>
      <c r="E1411" s="37">
        <v>0.80700000000000005</v>
      </c>
      <c r="F1411" s="37">
        <v>0.81320000000000003</v>
      </c>
      <c r="G1411" s="37">
        <v>28.5</v>
      </c>
      <c r="H1411" s="37">
        <v>0.83</v>
      </c>
      <c r="I1411" s="37">
        <v>0.9929</v>
      </c>
    </row>
    <row r="1412" spans="4:9" x14ac:dyDescent="0.25">
      <c r="D1412" s="37">
        <v>29</v>
      </c>
      <c r="E1412" s="37">
        <v>0.80800000000000005</v>
      </c>
      <c r="F1412" s="37">
        <v>0.81420000000000003</v>
      </c>
      <c r="G1412" s="37">
        <v>28.5</v>
      </c>
      <c r="H1412" s="37">
        <v>0.83099999999999996</v>
      </c>
      <c r="I1412" s="37">
        <v>0.9929</v>
      </c>
    </row>
    <row r="1413" spans="4:9" x14ac:dyDescent="0.25">
      <c r="D1413" s="37">
        <v>29</v>
      </c>
      <c r="E1413" s="37">
        <v>0.80900000000000005</v>
      </c>
      <c r="F1413" s="37">
        <v>0.81520000000000004</v>
      </c>
      <c r="G1413" s="37">
        <v>28.5</v>
      </c>
      <c r="H1413" s="37">
        <v>0.83199999999999996</v>
      </c>
      <c r="I1413" s="37">
        <v>0.9929</v>
      </c>
    </row>
    <row r="1414" spans="4:9" x14ac:dyDescent="0.25">
      <c r="D1414" s="37">
        <v>29</v>
      </c>
      <c r="E1414" s="37">
        <v>0.81</v>
      </c>
      <c r="F1414" s="37">
        <v>0.81620000000000004</v>
      </c>
      <c r="G1414" s="37">
        <v>28.5</v>
      </c>
      <c r="H1414" s="37">
        <v>0.83299999999999996</v>
      </c>
      <c r="I1414" s="37">
        <v>0.9929</v>
      </c>
    </row>
    <row r="1415" spans="4:9" x14ac:dyDescent="0.25">
      <c r="D1415" s="37">
        <v>29</v>
      </c>
      <c r="E1415" s="37">
        <v>0.81100000000000005</v>
      </c>
      <c r="F1415" s="37">
        <v>0.81720000000000004</v>
      </c>
      <c r="G1415" s="37">
        <v>28.5</v>
      </c>
      <c r="H1415" s="37">
        <v>0.83399999999999996</v>
      </c>
      <c r="I1415" s="37">
        <v>0.99299999999999999</v>
      </c>
    </row>
    <row r="1416" spans="4:9" x14ac:dyDescent="0.25">
      <c r="D1416" s="37">
        <v>29</v>
      </c>
      <c r="E1416" s="37">
        <v>0.81200000000000006</v>
      </c>
      <c r="F1416" s="37">
        <v>0.81820000000000004</v>
      </c>
      <c r="G1416" s="37">
        <v>28.5</v>
      </c>
      <c r="H1416" s="37">
        <v>0.83499999999999996</v>
      </c>
      <c r="I1416" s="37">
        <v>0.99299999999999999</v>
      </c>
    </row>
    <row r="1417" spans="4:9" x14ac:dyDescent="0.25">
      <c r="D1417" s="37">
        <v>29</v>
      </c>
      <c r="E1417" s="37">
        <v>0.81299999999999994</v>
      </c>
      <c r="F1417" s="37">
        <v>0.81910000000000005</v>
      </c>
      <c r="G1417" s="37">
        <v>28.5</v>
      </c>
      <c r="H1417" s="37">
        <v>0.83599999999999997</v>
      </c>
      <c r="I1417" s="37">
        <v>0.99299999999999999</v>
      </c>
    </row>
    <row r="1418" spans="4:9" x14ac:dyDescent="0.25">
      <c r="D1418" s="37">
        <v>29</v>
      </c>
      <c r="E1418" s="37">
        <v>0.81399999999999995</v>
      </c>
      <c r="F1418" s="37">
        <v>0.82010000000000005</v>
      </c>
      <c r="G1418" s="37">
        <v>28.5</v>
      </c>
      <c r="H1418" s="37">
        <v>0.83699999999999997</v>
      </c>
      <c r="I1418" s="37">
        <v>0.99299999999999999</v>
      </c>
    </row>
    <row r="1419" spans="4:9" x14ac:dyDescent="0.25">
      <c r="D1419" s="37">
        <v>29</v>
      </c>
      <c r="E1419" s="37">
        <v>0.81499999999999995</v>
      </c>
      <c r="F1419" s="37">
        <v>0.82110000000000005</v>
      </c>
      <c r="G1419" s="37">
        <v>28.5</v>
      </c>
      <c r="H1419" s="37">
        <v>0.83799999999999997</v>
      </c>
      <c r="I1419" s="37">
        <v>0.99299999999999999</v>
      </c>
    </row>
    <row r="1420" spans="4:9" x14ac:dyDescent="0.25">
      <c r="D1420" s="37">
        <v>29</v>
      </c>
      <c r="E1420" s="37">
        <v>0.81599999999999995</v>
      </c>
      <c r="F1420" s="37">
        <v>0.82210000000000005</v>
      </c>
      <c r="G1420" s="37">
        <v>28.5</v>
      </c>
      <c r="H1420" s="37">
        <v>0.83899999999999997</v>
      </c>
      <c r="I1420" s="37">
        <v>0.99299999999999999</v>
      </c>
    </row>
    <row r="1421" spans="4:9" x14ac:dyDescent="0.25">
      <c r="D1421" s="37">
        <v>29</v>
      </c>
      <c r="E1421" s="37">
        <v>0.81699999999999995</v>
      </c>
      <c r="F1421" s="37">
        <v>0.82310000000000005</v>
      </c>
      <c r="G1421" s="37">
        <v>28.5</v>
      </c>
      <c r="H1421" s="37">
        <v>0.84</v>
      </c>
      <c r="I1421" s="37">
        <v>0.99309999999999998</v>
      </c>
    </row>
    <row r="1422" spans="4:9" x14ac:dyDescent="0.25">
      <c r="D1422" s="37">
        <v>29</v>
      </c>
      <c r="E1422" s="37">
        <v>0.81799999999999995</v>
      </c>
      <c r="F1422" s="37">
        <v>0.82410000000000005</v>
      </c>
      <c r="G1422" s="37">
        <v>28.5</v>
      </c>
      <c r="H1422" s="37">
        <v>0.84099999999999997</v>
      </c>
      <c r="I1422" s="37">
        <v>0.99309999999999998</v>
      </c>
    </row>
    <row r="1423" spans="4:9" x14ac:dyDescent="0.25">
      <c r="D1423" s="37">
        <v>29</v>
      </c>
      <c r="E1423" s="37">
        <v>0.81899999999999995</v>
      </c>
      <c r="F1423" s="37">
        <v>0.82509999999999994</v>
      </c>
      <c r="G1423" s="37">
        <v>28.5</v>
      </c>
      <c r="H1423" s="37">
        <v>0.84199999999999997</v>
      </c>
      <c r="I1423" s="37">
        <v>0.99309999999999998</v>
      </c>
    </row>
    <row r="1424" spans="4:9" x14ac:dyDescent="0.25">
      <c r="D1424" s="37">
        <v>29</v>
      </c>
      <c r="E1424" s="37">
        <v>0.82</v>
      </c>
      <c r="F1424" s="37">
        <v>0.82609999999999995</v>
      </c>
      <c r="G1424" s="37">
        <v>28.5</v>
      </c>
      <c r="H1424" s="37">
        <v>0.84299999999999997</v>
      </c>
      <c r="I1424" s="37">
        <v>0.99309999999999998</v>
      </c>
    </row>
    <row r="1425" spans="4:9" x14ac:dyDescent="0.25">
      <c r="D1425" s="37">
        <v>29</v>
      </c>
      <c r="E1425" s="37">
        <v>0.82099999999999995</v>
      </c>
      <c r="F1425" s="37">
        <v>0.82709999999999995</v>
      </c>
      <c r="G1425" s="37">
        <v>28.5</v>
      </c>
      <c r="H1425" s="37">
        <v>0.84399999999999997</v>
      </c>
      <c r="I1425" s="37">
        <v>0.99309999999999998</v>
      </c>
    </row>
    <row r="1426" spans="4:9" x14ac:dyDescent="0.25">
      <c r="D1426" s="37">
        <v>29</v>
      </c>
      <c r="E1426" s="37">
        <v>0.82199999999999995</v>
      </c>
      <c r="F1426" s="37">
        <v>0.82809999999999995</v>
      </c>
      <c r="G1426" s="37">
        <v>28.5</v>
      </c>
      <c r="H1426" s="37">
        <v>0.84499999999999997</v>
      </c>
      <c r="I1426" s="37">
        <v>0.99309999999999998</v>
      </c>
    </row>
    <row r="1427" spans="4:9" x14ac:dyDescent="0.25">
      <c r="D1427" s="37">
        <v>29</v>
      </c>
      <c r="E1427" s="37">
        <v>0.82299999999999995</v>
      </c>
      <c r="F1427" s="37">
        <v>0.82909999999999995</v>
      </c>
      <c r="G1427" s="37">
        <v>28.5</v>
      </c>
      <c r="H1427" s="37">
        <v>0.84599999999999997</v>
      </c>
      <c r="I1427" s="37">
        <v>0.96319999999999995</v>
      </c>
    </row>
    <row r="1428" spans="4:9" x14ac:dyDescent="0.25">
      <c r="D1428" s="37">
        <v>29</v>
      </c>
      <c r="E1428" s="37">
        <v>0.82399999999999995</v>
      </c>
      <c r="F1428" s="37">
        <v>0.83009999999999995</v>
      </c>
      <c r="G1428" s="37">
        <v>28.5</v>
      </c>
      <c r="H1428" s="37">
        <v>0.84699999999999998</v>
      </c>
      <c r="I1428" s="37">
        <v>0.96319999999999995</v>
      </c>
    </row>
    <row r="1429" spans="4:9" x14ac:dyDescent="0.25">
      <c r="D1429" s="37">
        <v>29</v>
      </c>
      <c r="E1429" s="37">
        <v>0.82499999999999996</v>
      </c>
      <c r="F1429" s="37">
        <v>0.83099999999999996</v>
      </c>
      <c r="G1429" s="37">
        <v>28.5</v>
      </c>
      <c r="H1429" s="37">
        <v>0.84799999999999998</v>
      </c>
      <c r="I1429" s="37">
        <v>0.96319999999999995</v>
      </c>
    </row>
    <row r="1430" spans="4:9" x14ac:dyDescent="0.25">
      <c r="D1430" s="37">
        <v>29</v>
      </c>
      <c r="E1430" s="37">
        <v>0.82599999999999996</v>
      </c>
      <c r="F1430" s="37">
        <v>0.83199999999999996</v>
      </c>
      <c r="G1430" s="37">
        <v>28.5</v>
      </c>
      <c r="H1430" s="37">
        <v>0.84899999999999998</v>
      </c>
      <c r="I1430" s="37">
        <v>0.96319999999999995</v>
      </c>
    </row>
    <row r="1431" spans="4:9" x14ac:dyDescent="0.25">
      <c r="D1431" s="37">
        <v>29</v>
      </c>
      <c r="E1431" s="37">
        <v>0.82699999999999996</v>
      </c>
      <c r="F1431" s="37">
        <v>0.83299999999999996</v>
      </c>
      <c r="G1431" s="37">
        <v>28.5</v>
      </c>
      <c r="H1431" s="37">
        <v>0.85</v>
      </c>
      <c r="I1431" s="37">
        <v>0.96319999999999995</v>
      </c>
    </row>
    <row r="1432" spans="4:9" x14ac:dyDescent="0.25">
      <c r="D1432" s="37">
        <v>29</v>
      </c>
      <c r="E1432" s="37">
        <v>0.82799999999999996</v>
      </c>
      <c r="F1432" s="37">
        <v>0.83399999999999996</v>
      </c>
      <c r="G1432" s="37">
        <v>28.5</v>
      </c>
      <c r="H1432" s="37">
        <v>0.85099999999999998</v>
      </c>
      <c r="I1432" s="37">
        <v>0.96319999999999995</v>
      </c>
    </row>
    <row r="1433" spans="4:9" x14ac:dyDescent="0.25">
      <c r="D1433" s="37">
        <v>29</v>
      </c>
      <c r="E1433" s="37">
        <v>0.82899999999999996</v>
      </c>
      <c r="F1433" s="37">
        <v>0.83499999999999996</v>
      </c>
      <c r="G1433" s="37">
        <v>28.5</v>
      </c>
      <c r="H1433" s="37">
        <v>0.85199999999999998</v>
      </c>
      <c r="I1433" s="37">
        <v>0.96319999999999995</v>
      </c>
    </row>
    <row r="1434" spans="4:9" x14ac:dyDescent="0.25">
      <c r="D1434" s="37">
        <v>29</v>
      </c>
      <c r="E1434" s="37">
        <v>0.83</v>
      </c>
      <c r="F1434" s="37">
        <v>0.83599999999999997</v>
      </c>
      <c r="G1434" s="37">
        <v>28.5</v>
      </c>
      <c r="H1434" s="37">
        <v>0.85299999999999998</v>
      </c>
      <c r="I1434" s="37">
        <v>0.96319999999999995</v>
      </c>
    </row>
    <row r="1435" spans="4:9" x14ac:dyDescent="0.25">
      <c r="D1435" s="37">
        <v>29</v>
      </c>
      <c r="E1435" s="37">
        <v>0.83099999999999996</v>
      </c>
      <c r="F1435" s="37">
        <v>0.83699999999999997</v>
      </c>
      <c r="G1435" s="37">
        <v>28.5</v>
      </c>
      <c r="H1435" s="37">
        <v>0.85399999999999998</v>
      </c>
      <c r="I1435" s="37">
        <v>0.99329999999999996</v>
      </c>
    </row>
    <row r="1436" spans="4:9" x14ac:dyDescent="0.25">
      <c r="D1436" s="37">
        <v>29</v>
      </c>
      <c r="E1436" s="37">
        <v>0.83199999999999996</v>
      </c>
      <c r="F1436" s="37">
        <v>0.83799999999999997</v>
      </c>
      <c r="G1436" s="37">
        <v>28.5</v>
      </c>
      <c r="H1436" s="37">
        <v>0.85499999999999998</v>
      </c>
      <c r="I1436" s="37">
        <v>0.99329999999999996</v>
      </c>
    </row>
    <row r="1437" spans="4:9" x14ac:dyDescent="0.25">
      <c r="D1437" s="37">
        <v>29</v>
      </c>
      <c r="E1437" s="37">
        <v>0.83299999999999996</v>
      </c>
      <c r="F1437" s="37">
        <v>0.83899999999999997</v>
      </c>
      <c r="G1437" s="37">
        <v>28.5</v>
      </c>
      <c r="H1437" s="37">
        <v>0.85599999999999998</v>
      </c>
      <c r="I1437" s="37">
        <v>0.99329999999999996</v>
      </c>
    </row>
    <row r="1438" spans="4:9" x14ac:dyDescent="0.25">
      <c r="D1438" s="37">
        <v>29</v>
      </c>
      <c r="E1438" s="37">
        <v>0.83399999999999996</v>
      </c>
      <c r="F1438" s="37">
        <v>0.84</v>
      </c>
      <c r="G1438" s="37">
        <v>28.5</v>
      </c>
      <c r="H1438" s="37">
        <v>0.85699999999999998</v>
      </c>
      <c r="I1438" s="37">
        <v>0.99329999999999996</v>
      </c>
    </row>
    <row r="1439" spans="4:9" x14ac:dyDescent="0.25">
      <c r="D1439" s="37">
        <v>29</v>
      </c>
      <c r="E1439" s="37">
        <v>0.83499999999999996</v>
      </c>
      <c r="F1439" s="37">
        <v>0.84099999999999997</v>
      </c>
      <c r="G1439" s="37">
        <v>28.5</v>
      </c>
      <c r="H1439" s="37">
        <v>0.85799999999999998</v>
      </c>
      <c r="I1439" s="37">
        <v>0.99329999999999996</v>
      </c>
    </row>
    <row r="1440" spans="4:9" x14ac:dyDescent="0.25">
      <c r="D1440" s="37">
        <v>29</v>
      </c>
      <c r="E1440" s="37">
        <v>0.83599999999999997</v>
      </c>
      <c r="F1440" s="37">
        <v>0.84199999999999997</v>
      </c>
      <c r="G1440" s="37">
        <v>28.5</v>
      </c>
      <c r="H1440" s="37">
        <v>0.85899999999999999</v>
      </c>
      <c r="I1440" s="37">
        <v>0.99329999999999996</v>
      </c>
    </row>
    <row r="1441" spans="4:9" x14ac:dyDescent="0.25">
      <c r="D1441" s="37">
        <v>29</v>
      </c>
      <c r="E1441" s="37">
        <v>0.83699999999999997</v>
      </c>
      <c r="F1441" s="37">
        <v>0.84299999999999997</v>
      </c>
      <c r="G1441" s="37">
        <v>28.5</v>
      </c>
      <c r="H1441" s="37">
        <v>0.86</v>
      </c>
      <c r="I1441" s="37">
        <v>0.99329999999999996</v>
      </c>
    </row>
    <row r="1442" spans="4:9" x14ac:dyDescent="0.25">
      <c r="D1442" s="37">
        <v>29</v>
      </c>
      <c r="E1442" s="37">
        <v>0.83799999999999997</v>
      </c>
      <c r="F1442" s="37">
        <v>0.84399999999999997</v>
      </c>
      <c r="G1442" s="37">
        <v>28.5</v>
      </c>
      <c r="H1442" s="37">
        <v>0.86099999999999999</v>
      </c>
      <c r="I1442" s="37">
        <v>0.99329999999999996</v>
      </c>
    </row>
    <row r="1443" spans="4:9" x14ac:dyDescent="0.25">
      <c r="D1443" s="37">
        <v>29</v>
      </c>
      <c r="E1443" s="37">
        <v>0.83899999999999997</v>
      </c>
      <c r="F1443" s="37">
        <v>0.84499999999999997</v>
      </c>
      <c r="G1443" s="37">
        <v>28.5</v>
      </c>
      <c r="H1443" s="37">
        <v>0.86199999999999999</v>
      </c>
      <c r="I1443" s="37">
        <v>0.99339999999999995</v>
      </c>
    </row>
    <row r="1444" spans="4:9" x14ac:dyDescent="0.25">
      <c r="D1444" s="37">
        <v>29</v>
      </c>
      <c r="E1444" s="37">
        <v>0.84</v>
      </c>
      <c r="F1444" s="37">
        <v>0.84589999999999999</v>
      </c>
      <c r="G1444" s="37">
        <v>28.5</v>
      </c>
      <c r="H1444" s="37">
        <v>0.86299999999999999</v>
      </c>
      <c r="I1444" s="37">
        <v>0.99339999999999995</v>
      </c>
    </row>
    <row r="1445" spans="4:9" x14ac:dyDescent="0.25">
      <c r="D1445" s="37">
        <v>29</v>
      </c>
      <c r="E1445" s="37">
        <v>0.84099999999999997</v>
      </c>
      <c r="F1445" s="37">
        <v>0.84689999999999999</v>
      </c>
      <c r="G1445" s="37">
        <v>28.5</v>
      </c>
      <c r="H1445" s="37">
        <v>0.86399999999999999</v>
      </c>
      <c r="I1445" s="37">
        <v>0.99339999999999995</v>
      </c>
    </row>
    <row r="1446" spans="4:9" x14ac:dyDescent="0.25">
      <c r="D1446" s="37">
        <v>29</v>
      </c>
      <c r="E1446" s="37">
        <v>0.84199999999999997</v>
      </c>
      <c r="F1446" s="37">
        <v>0.84789999999999999</v>
      </c>
      <c r="G1446" s="37">
        <v>28.5</v>
      </c>
      <c r="H1446" s="37">
        <v>0.86499999999999999</v>
      </c>
      <c r="I1446" s="37">
        <v>0.99339999999999995</v>
      </c>
    </row>
    <row r="1447" spans="4:9" x14ac:dyDescent="0.25">
      <c r="D1447" s="37">
        <v>29</v>
      </c>
      <c r="E1447" s="37">
        <v>0.84299999999999997</v>
      </c>
      <c r="F1447" s="37">
        <v>0.84889999999999999</v>
      </c>
      <c r="G1447" s="37">
        <v>28.5</v>
      </c>
      <c r="H1447" s="37">
        <v>0.86599999999999999</v>
      </c>
      <c r="I1447" s="37">
        <v>0.99339999999999995</v>
      </c>
    </row>
    <row r="1448" spans="4:9" x14ac:dyDescent="0.25">
      <c r="D1448" s="37">
        <v>29</v>
      </c>
      <c r="E1448" s="37">
        <v>0.84399999999999997</v>
      </c>
      <c r="F1448" s="37">
        <v>0.84989999999999999</v>
      </c>
      <c r="G1448" s="37">
        <v>28.5</v>
      </c>
      <c r="H1448" s="37">
        <v>0.86699999999999999</v>
      </c>
      <c r="I1448" s="37">
        <v>0.99339999999999995</v>
      </c>
    </row>
    <row r="1449" spans="4:9" x14ac:dyDescent="0.25">
      <c r="D1449" s="37">
        <v>29</v>
      </c>
      <c r="E1449" s="37">
        <v>0.84499999999999997</v>
      </c>
      <c r="F1449" s="37">
        <v>0.85089999999999999</v>
      </c>
      <c r="G1449" s="37">
        <v>28.5</v>
      </c>
      <c r="H1449" s="37">
        <v>0.86799999999999999</v>
      </c>
      <c r="I1449" s="37">
        <v>0.99350000000000005</v>
      </c>
    </row>
    <row r="1450" spans="4:9" x14ac:dyDescent="0.25">
      <c r="D1450" s="37">
        <v>29</v>
      </c>
      <c r="E1450" s="37">
        <v>0.84599999999999997</v>
      </c>
      <c r="F1450" s="37">
        <v>0.85189999999999999</v>
      </c>
      <c r="G1450" s="37">
        <v>28.5</v>
      </c>
      <c r="H1450" s="37">
        <v>0.86899999999999999</v>
      </c>
      <c r="I1450" s="37">
        <v>0.99350000000000005</v>
      </c>
    </row>
    <row r="1451" spans="4:9" x14ac:dyDescent="0.25">
      <c r="D1451" s="37">
        <v>29</v>
      </c>
      <c r="E1451" s="37">
        <v>0.84699999999999998</v>
      </c>
      <c r="F1451" s="37">
        <v>0.85289999999999999</v>
      </c>
      <c r="G1451" s="37">
        <v>28.5</v>
      </c>
      <c r="H1451" s="37">
        <v>0.87</v>
      </c>
      <c r="I1451" s="37">
        <v>0.99350000000000005</v>
      </c>
    </row>
    <row r="1452" spans="4:9" x14ac:dyDescent="0.25">
      <c r="D1452" s="37">
        <v>29</v>
      </c>
      <c r="E1452" s="37">
        <v>0.84799999999999998</v>
      </c>
      <c r="F1452" s="37">
        <v>0.85389999999999999</v>
      </c>
      <c r="G1452" s="37">
        <v>28.5</v>
      </c>
      <c r="H1452" s="37">
        <v>0.871</v>
      </c>
      <c r="I1452" s="37">
        <v>0.99350000000000005</v>
      </c>
    </row>
    <row r="1453" spans="4:9" x14ac:dyDescent="0.25">
      <c r="D1453" s="37">
        <v>29</v>
      </c>
      <c r="E1453" s="37">
        <v>0.84899999999999998</v>
      </c>
      <c r="F1453" s="37">
        <v>0.85489999999999999</v>
      </c>
      <c r="G1453" s="37">
        <v>28.5</v>
      </c>
      <c r="H1453" s="37">
        <v>0.872</v>
      </c>
      <c r="I1453" s="37">
        <v>0.99350000000000005</v>
      </c>
    </row>
    <row r="1454" spans="4:9" x14ac:dyDescent="0.25">
      <c r="D1454" s="37">
        <v>29</v>
      </c>
      <c r="E1454" s="37">
        <v>0.85</v>
      </c>
      <c r="F1454" s="37">
        <v>0.85589999999999999</v>
      </c>
      <c r="G1454" s="37">
        <v>28.5</v>
      </c>
      <c r="H1454" s="37">
        <v>0.873</v>
      </c>
      <c r="I1454" s="37">
        <v>0.99350000000000005</v>
      </c>
    </row>
    <row r="1455" spans="4:9" x14ac:dyDescent="0.25">
      <c r="D1455" s="37">
        <v>29</v>
      </c>
      <c r="E1455" s="37">
        <v>0.85099999999999998</v>
      </c>
      <c r="F1455" s="37">
        <v>0.8569</v>
      </c>
      <c r="G1455" s="37">
        <v>28.5</v>
      </c>
      <c r="H1455" s="37">
        <v>0.874</v>
      </c>
      <c r="I1455" s="37">
        <v>0.99350000000000005</v>
      </c>
    </row>
    <row r="1456" spans="4:9" x14ac:dyDescent="0.25">
      <c r="D1456" s="37">
        <v>29</v>
      </c>
      <c r="E1456" s="37">
        <v>0.85199999999999998</v>
      </c>
      <c r="F1456" s="37">
        <v>0.8579</v>
      </c>
      <c r="G1456" s="37">
        <v>28.5</v>
      </c>
      <c r="H1456" s="37">
        <v>0.875</v>
      </c>
      <c r="I1456" s="37">
        <v>0.99350000000000005</v>
      </c>
    </row>
    <row r="1457" spans="4:9" x14ac:dyDescent="0.25">
      <c r="D1457" s="37">
        <v>29</v>
      </c>
      <c r="E1457" s="37">
        <v>0.85299999999999998</v>
      </c>
      <c r="F1457" s="37">
        <v>0.8589</v>
      </c>
      <c r="G1457" s="37">
        <v>28.5</v>
      </c>
      <c r="H1457" s="37">
        <v>0.876</v>
      </c>
      <c r="I1457" s="37">
        <v>0.99350000000000005</v>
      </c>
    </row>
    <row r="1458" spans="4:9" x14ac:dyDescent="0.25">
      <c r="D1458" s="37">
        <v>29</v>
      </c>
      <c r="E1458" s="37">
        <v>0.85399999999999998</v>
      </c>
      <c r="F1458" s="37">
        <v>0.8599</v>
      </c>
      <c r="G1458" s="37">
        <v>28.5</v>
      </c>
      <c r="H1458" s="37">
        <v>0.877</v>
      </c>
      <c r="I1458" s="37">
        <v>0.99350000000000005</v>
      </c>
    </row>
    <row r="1459" spans="4:9" x14ac:dyDescent="0.25">
      <c r="D1459" s="37">
        <v>29</v>
      </c>
      <c r="E1459" s="37">
        <v>0.85499999999999998</v>
      </c>
      <c r="F1459" s="37">
        <v>0.8609</v>
      </c>
      <c r="G1459" s="37">
        <v>28.5</v>
      </c>
      <c r="H1459" s="37">
        <v>0.878</v>
      </c>
      <c r="I1459" s="37">
        <v>0.99360000000000004</v>
      </c>
    </row>
    <row r="1460" spans="4:9" x14ac:dyDescent="0.25">
      <c r="D1460" s="37">
        <v>29</v>
      </c>
      <c r="E1460" s="37">
        <v>0.85599999999999998</v>
      </c>
      <c r="F1460" s="37">
        <v>0.8619</v>
      </c>
      <c r="G1460" s="37">
        <v>28.5</v>
      </c>
      <c r="H1460" s="37">
        <v>0.879</v>
      </c>
      <c r="I1460" s="37">
        <v>0.99360000000000004</v>
      </c>
    </row>
    <row r="1461" spans="4:9" x14ac:dyDescent="0.25">
      <c r="D1461" s="37">
        <v>29</v>
      </c>
      <c r="E1461" s="37">
        <v>0.85699999999999998</v>
      </c>
      <c r="F1461" s="37">
        <v>0.8629</v>
      </c>
      <c r="G1461" s="37">
        <v>28.5</v>
      </c>
      <c r="H1461" s="37">
        <v>0.88</v>
      </c>
      <c r="I1461" s="37">
        <v>0.99360000000000004</v>
      </c>
    </row>
    <row r="1462" spans="4:9" x14ac:dyDescent="0.25">
      <c r="D1462" s="37">
        <v>29</v>
      </c>
      <c r="E1462" s="37">
        <v>0.85799999999999998</v>
      </c>
      <c r="F1462" s="37">
        <v>0.86380000000000001</v>
      </c>
      <c r="G1462" s="37">
        <v>28.5</v>
      </c>
      <c r="H1462" s="37">
        <v>0.88100000000000001</v>
      </c>
      <c r="I1462" s="37">
        <v>0.99360000000000004</v>
      </c>
    </row>
    <row r="1463" spans="4:9" x14ac:dyDescent="0.25">
      <c r="D1463" s="37">
        <v>29</v>
      </c>
      <c r="E1463" s="37">
        <v>0.85899999999999999</v>
      </c>
      <c r="F1463" s="37">
        <v>0.86480000000000001</v>
      </c>
      <c r="G1463" s="37">
        <v>28.5</v>
      </c>
      <c r="H1463" s="37">
        <v>0.88200000000000001</v>
      </c>
      <c r="I1463" s="37">
        <v>0.99360000000000004</v>
      </c>
    </row>
    <row r="1464" spans="4:9" x14ac:dyDescent="0.25">
      <c r="D1464" s="37">
        <v>29</v>
      </c>
      <c r="E1464" s="37">
        <v>0.86</v>
      </c>
      <c r="F1464" s="37">
        <v>0.86580000000000001</v>
      </c>
      <c r="G1464" s="37">
        <v>28.5</v>
      </c>
      <c r="H1464" s="37">
        <v>0.88300000000000001</v>
      </c>
      <c r="I1464" s="37">
        <v>0.99360000000000004</v>
      </c>
    </row>
    <row r="1465" spans="4:9" x14ac:dyDescent="0.25">
      <c r="D1465" s="37">
        <v>29</v>
      </c>
      <c r="E1465" s="37">
        <v>0.86099999999999999</v>
      </c>
      <c r="F1465" s="37">
        <v>0.86680000000000001</v>
      </c>
      <c r="G1465" s="37">
        <v>28.5</v>
      </c>
      <c r="H1465" s="37">
        <v>0.88400000000000001</v>
      </c>
      <c r="I1465" s="37">
        <v>0.99360000000000004</v>
      </c>
    </row>
    <row r="1466" spans="4:9" x14ac:dyDescent="0.25">
      <c r="D1466" s="37">
        <v>29</v>
      </c>
      <c r="E1466" s="37">
        <v>0.86199999999999999</v>
      </c>
      <c r="F1466" s="37">
        <v>0.86780000000000002</v>
      </c>
      <c r="G1466" s="37">
        <v>28.5</v>
      </c>
      <c r="H1466" s="37">
        <v>0.88500000000000001</v>
      </c>
      <c r="I1466" s="37">
        <v>0.99360000000000004</v>
      </c>
    </row>
    <row r="1467" spans="4:9" x14ac:dyDescent="0.25">
      <c r="D1467" s="37">
        <v>29</v>
      </c>
      <c r="E1467" s="37">
        <v>0.86299999999999999</v>
      </c>
      <c r="F1467" s="37">
        <v>0.86880000000000002</v>
      </c>
      <c r="G1467" s="37">
        <v>28.5</v>
      </c>
      <c r="H1467" s="37">
        <v>0.88600000000000001</v>
      </c>
      <c r="I1467" s="37">
        <v>0.99360000000000004</v>
      </c>
    </row>
    <row r="1468" spans="4:9" x14ac:dyDescent="0.25">
      <c r="D1468" s="37">
        <v>29</v>
      </c>
      <c r="E1468" s="37">
        <v>0.86399999999999999</v>
      </c>
      <c r="F1468" s="37">
        <v>0.86980000000000002</v>
      </c>
      <c r="G1468" s="37">
        <v>28.5</v>
      </c>
      <c r="H1468" s="37">
        <v>0.88700000000000001</v>
      </c>
      <c r="I1468" s="37">
        <v>0.99360000000000004</v>
      </c>
    </row>
    <row r="1469" spans="4:9" x14ac:dyDescent="0.25">
      <c r="D1469" s="37">
        <v>29</v>
      </c>
      <c r="E1469" s="37">
        <v>0.86499999999999999</v>
      </c>
      <c r="F1469" s="37">
        <v>0.87080000000000002</v>
      </c>
      <c r="G1469" s="37">
        <v>28.5</v>
      </c>
      <c r="H1469" s="37">
        <v>0.88800000000000001</v>
      </c>
      <c r="I1469" s="37">
        <v>0.99370000000000003</v>
      </c>
    </row>
    <row r="1470" spans="4:9" x14ac:dyDescent="0.25">
      <c r="D1470" s="37">
        <v>29</v>
      </c>
      <c r="E1470" s="37">
        <v>0.86599999999999999</v>
      </c>
      <c r="F1470" s="37">
        <v>0.87180000000000002</v>
      </c>
      <c r="G1470" s="37">
        <v>28.5</v>
      </c>
      <c r="H1470" s="37">
        <v>0.88900000000000001</v>
      </c>
      <c r="I1470" s="37">
        <v>0.99370000000000003</v>
      </c>
    </row>
    <row r="1471" spans="4:9" x14ac:dyDescent="0.25">
      <c r="D1471" s="37">
        <v>29</v>
      </c>
      <c r="E1471" s="37">
        <v>0.86699999999999999</v>
      </c>
      <c r="F1471" s="37">
        <v>0.87280000000000002</v>
      </c>
      <c r="G1471" s="37">
        <v>28.5</v>
      </c>
      <c r="H1471" s="37">
        <v>0.89</v>
      </c>
      <c r="I1471" s="37">
        <v>0.99370000000000003</v>
      </c>
    </row>
    <row r="1472" spans="4:9" x14ac:dyDescent="0.25">
      <c r="D1472" s="37">
        <v>29</v>
      </c>
      <c r="E1472" s="37">
        <v>0.86799999999999999</v>
      </c>
      <c r="F1472" s="37">
        <v>0.87380000000000002</v>
      </c>
      <c r="G1472" s="37">
        <v>28.5</v>
      </c>
      <c r="H1472" s="37">
        <v>0.89100000000000001</v>
      </c>
      <c r="I1472" s="37">
        <v>0.99370000000000003</v>
      </c>
    </row>
    <row r="1473" spans="4:9" x14ac:dyDescent="0.25">
      <c r="D1473" s="37">
        <v>29</v>
      </c>
      <c r="E1473" s="37">
        <v>0.86899999999999999</v>
      </c>
      <c r="F1473" s="37">
        <v>0.87480000000000002</v>
      </c>
      <c r="G1473" s="37">
        <v>28.5</v>
      </c>
      <c r="H1473" s="37">
        <v>0.89200000000000002</v>
      </c>
      <c r="I1473" s="37">
        <v>0.99370000000000003</v>
      </c>
    </row>
    <row r="1474" spans="4:9" x14ac:dyDescent="0.25">
      <c r="D1474" s="37">
        <v>29</v>
      </c>
      <c r="E1474" s="37">
        <v>0.87</v>
      </c>
      <c r="F1474" s="37">
        <v>0.87580000000000002</v>
      </c>
      <c r="G1474" s="37">
        <v>28.5</v>
      </c>
      <c r="H1474" s="37">
        <v>0.89300000000000002</v>
      </c>
      <c r="I1474" s="37">
        <v>0.99370000000000003</v>
      </c>
    </row>
    <row r="1475" spans="4:9" x14ac:dyDescent="0.25">
      <c r="D1475" s="37">
        <v>29</v>
      </c>
      <c r="E1475" s="37">
        <v>0.871</v>
      </c>
      <c r="F1475" s="37">
        <v>0.87680000000000002</v>
      </c>
      <c r="G1475" s="37">
        <v>28.5</v>
      </c>
      <c r="H1475" s="37">
        <v>0.89400000000000002</v>
      </c>
      <c r="I1475" s="37">
        <v>0.99370000000000003</v>
      </c>
    </row>
    <row r="1476" spans="4:9" x14ac:dyDescent="0.25">
      <c r="D1476" s="37">
        <v>29</v>
      </c>
      <c r="E1476" s="37">
        <v>0.872</v>
      </c>
      <c r="F1476" s="37">
        <v>0.87780000000000002</v>
      </c>
      <c r="G1476" s="37">
        <v>28.5</v>
      </c>
      <c r="H1476" s="37">
        <v>0.89500000000000002</v>
      </c>
      <c r="I1476" s="37">
        <v>0.99370000000000003</v>
      </c>
    </row>
    <row r="1477" spans="4:9" x14ac:dyDescent="0.25">
      <c r="D1477" s="37">
        <v>29</v>
      </c>
      <c r="E1477" s="37">
        <v>0.873</v>
      </c>
      <c r="F1477" s="37">
        <v>0.87880000000000003</v>
      </c>
      <c r="G1477" s="37">
        <v>28.5</v>
      </c>
      <c r="H1477" s="37">
        <v>0.89600000000000002</v>
      </c>
      <c r="I1477" s="37">
        <v>0.99370000000000003</v>
      </c>
    </row>
    <row r="1478" spans="4:9" x14ac:dyDescent="0.25">
      <c r="D1478" s="37">
        <v>29</v>
      </c>
      <c r="E1478" s="37">
        <v>0.874</v>
      </c>
      <c r="F1478" s="37">
        <v>0.87980000000000003</v>
      </c>
      <c r="G1478" s="37">
        <v>28.5</v>
      </c>
      <c r="H1478" s="37">
        <v>0.89700000000000002</v>
      </c>
      <c r="I1478" s="37">
        <v>0.99370000000000003</v>
      </c>
    </row>
    <row r="1479" spans="4:9" x14ac:dyDescent="0.25">
      <c r="D1479" s="37">
        <v>29</v>
      </c>
      <c r="E1479" s="37">
        <v>0.875</v>
      </c>
      <c r="F1479" s="37">
        <v>0.88080000000000003</v>
      </c>
      <c r="G1479" s="37">
        <v>28.5</v>
      </c>
      <c r="H1479" s="37">
        <v>0.89800000000000002</v>
      </c>
      <c r="I1479" s="37">
        <v>0.99380000000000002</v>
      </c>
    </row>
    <row r="1480" spans="4:9" x14ac:dyDescent="0.25">
      <c r="D1480" s="37">
        <v>29</v>
      </c>
      <c r="E1480" s="37">
        <v>0.876</v>
      </c>
      <c r="F1480" s="37">
        <v>0.88180000000000003</v>
      </c>
      <c r="G1480" s="37">
        <v>28.5</v>
      </c>
      <c r="H1480" s="37">
        <v>0.89900000000000002</v>
      </c>
      <c r="I1480" s="37">
        <v>0.99380000000000002</v>
      </c>
    </row>
    <row r="1481" spans="4:9" x14ac:dyDescent="0.25">
      <c r="D1481" s="37">
        <v>29</v>
      </c>
      <c r="E1481" s="37">
        <v>0.877</v>
      </c>
      <c r="F1481" s="37">
        <v>0.88280000000000003</v>
      </c>
      <c r="G1481" s="37">
        <v>28.5</v>
      </c>
      <c r="H1481" s="37">
        <v>0.9</v>
      </c>
      <c r="I1481" s="37">
        <v>0.99380000000000002</v>
      </c>
    </row>
    <row r="1482" spans="4:9" x14ac:dyDescent="0.25">
      <c r="D1482" s="37">
        <v>29</v>
      </c>
      <c r="E1482" s="37">
        <v>0.878</v>
      </c>
      <c r="F1482" s="37">
        <v>0.88380000000000003</v>
      </c>
      <c r="G1482" s="37">
        <v>28.5</v>
      </c>
      <c r="H1482" s="37">
        <v>0.90100000000000002</v>
      </c>
      <c r="I1482" s="37">
        <v>0.99380000000000002</v>
      </c>
    </row>
    <row r="1483" spans="4:9" x14ac:dyDescent="0.25">
      <c r="D1483" s="37">
        <v>29</v>
      </c>
      <c r="E1483" s="37">
        <v>0.879</v>
      </c>
      <c r="F1483" s="37">
        <v>0.88480000000000003</v>
      </c>
      <c r="G1483" s="37">
        <v>28.5</v>
      </c>
      <c r="H1483" s="37">
        <v>0.90200000000000002</v>
      </c>
      <c r="I1483" s="37">
        <v>0.99380000000000002</v>
      </c>
    </row>
    <row r="1484" spans="4:9" x14ac:dyDescent="0.25">
      <c r="D1484" s="37">
        <v>29</v>
      </c>
      <c r="E1484" s="37">
        <v>0.88</v>
      </c>
      <c r="F1484" s="37">
        <v>0.88580000000000003</v>
      </c>
      <c r="G1484" s="37">
        <v>28.5</v>
      </c>
      <c r="H1484" s="37">
        <v>0.90300000000000002</v>
      </c>
      <c r="I1484" s="37">
        <v>0.99380000000000002</v>
      </c>
    </row>
    <row r="1485" spans="4:9" x14ac:dyDescent="0.25">
      <c r="D1485" s="37">
        <v>29</v>
      </c>
      <c r="E1485" s="37">
        <v>0.88100000000000001</v>
      </c>
      <c r="F1485" s="37">
        <v>0.88680000000000003</v>
      </c>
      <c r="G1485" s="37">
        <v>28.5</v>
      </c>
      <c r="H1485" s="37">
        <v>0.90400000000000003</v>
      </c>
      <c r="I1485" s="37">
        <v>0.99380000000000002</v>
      </c>
    </row>
    <row r="1486" spans="4:9" x14ac:dyDescent="0.25">
      <c r="D1486" s="37">
        <v>29</v>
      </c>
      <c r="E1486" s="37">
        <v>0.88200000000000001</v>
      </c>
      <c r="F1486" s="37">
        <v>0.88780000000000003</v>
      </c>
      <c r="G1486" s="37">
        <v>28.5</v>
      </c>
      <c r="H1486" s="37">
        <v>0.90500000000000003</v>
      </c>
      <c r="I1486" s="37">
        <v>0.99380000000000002</v>
      </c>
    </row>
    <row r="1487" spans="4:9" x14ac:dyDescent="0.25">
      <c r="D1487" s="37">
        <v>29</v>
      </c>
      <c r="E1487" s="37">
        <v>0.88300000000000001</v>
      </c>
      <c r="F1487" s="37">
        <v>0.88880000000000003</v>
      </c>
      <c r="G1487" s="37">
        <v>28.5</v>
      </c>
      <c r="H1487" s="37">
        <v>0.90600000000000003</v>
      </c>
      <c r="I1487" s="37">
        <v>0.99380000000000002</v>
      </c>
    </row>
    <row r="1488" spans="4:9" x14ac:dyDescent="0.25">
      <c r="D1488" s="37">
        <v>29</v>
      </c>
      <c r="E1488" s="37">
        <v>0.88400000000000001</v>
      </c>
      <c r="F1488" s="37">
        <v>0.88980000000000004</v>
      </c>
      <c r="G1488" s="37">
        <v>28.5</v>
      </c>
      <c r="H1488" s="37">
        <v>0.90700000000000003</v>
      </c>
      <c r="I1488" s="37">
        <v>0.99380000000000002</v>
      </c>
    </row>
    <row r="1489" spans="4:9" x14ac:dyDescent="0.25">
      <c r="D1489" s="37">
        <v>29</v>
      </c>
      <c r="E1489" s="37">
        <v>0.88500000000000001</v>
      </c>
      <c r="F1489" s="37">
        <v>0.89080000000000004</v>
      </c>
      <c r="G1489" s="37">
        <v>28.5</v>
      </c>
      <c r="H1489" s="37">
        <v>0.90800000000000003</v>
      </c>
      <c r="I1489" s="37">
        <v>0.99378</v>
      </c>
    </row>
    <row r="1490" spans="4:9" x14ac:dyDescent="0.25">
      <c r="D1490" s="37">
        <v>29</v>
      </c>
      <c r="E1490" s="37">
        <v>0.88600000000000001</v>
      </c>
      <c r="F1490" s="37">
        <v>0.89180000000000004</v>
      </c>
      <c r="G1490" s="37">
        <v>28.5</v>
      </c>
      <c r="H1490" s="37">
        <v>0.90900000000000003</v>
      </c>
      <c r="I1490" s="37">
        <v>0.99378</v>
      </c>
    </row>
    <row r="1491" spans="4:9" x14ac:dyDescent="0.25">
      <c r="D1491" s="37">
        <v>29</v>
      </c>
      <c r="E1491" s="37">
        <v>0.88700000000000001</v>
      </c>
      <c r="F1491" s="37">
        <v>0.89270000000000005</v>
      </c>
      <c r="G1491" s="37">
        <v>28.5</v>
      </c>
      <c r="H1491" s="37">
        <v>0.91</v>
      </c>
      <c r="I1491" s="37">
        <v>0.99390000000000001</v>
      </c>
    </row>
    <row r="1492" spans="4:9" x14ac:dyDescent="0.25">
      <c r="D1492" s="37">
        <v>29</v>
      </c>
      <c r="E1492" s="37">
        <v>0.88800000000000001</v>
      </c>
      <c r="F1492" s="37">
        <v>0.89370000000000005</v>
      </c>
      <c r="G1492" s="37">
        <v>28.5</v>
      </c>
      <c r="H1492" s="37">
        <v>0.91100000000000003</v>
      </c>
      <c r="I1492" s="37">
        <v>0.99390000000000001</v>
      </c>
    </row>
    <row r="1493" spans="4:9" x14ac:dyDescent="0.25">
      <c r="D1493" s="37">
        <v>29</v>
      </c>
      <c r="E1493" s="37">
        <v>0.88900000000000001</v>
      </c>
      <c r="F1493" s="37">
        <v>0.89470000000000005</v>
      </c>
      <c r="G1493" s="37">
        <v>28.5</v>
      </c>
      <c r="H1493" s="37">
        <v>0.91200000000000003</v>
      </c>
      <c r="I1493" s="37">
        <v>0.99390000000000001</v>
      </c>
    </row>
    <row r="1494" spans="4:9" x14ac:dyDescent="0.25">
      <c r="D1494" s="37">
        <v>29</v>
      </c>
      <c r="E1494" s="37">
        <v>0.89</v>
      </c>
      <c r="F1494" s="37">
        <v>0.89570000000000005</v>
      </c>
      <c r="G1494" s="37">
        <v>28.5</v>
      </c>
      <c r="H1494" s="37">
        <v>0.91300000000000003</v>
      </c>
      <c r="I1494" s="37">
        <v>0.99390000000000001</v>
      </c>
    </row>
    <row r="1495" spans="4:9" x14ac:dyDescent="0.25">
      <c r="D1495" s="37">
        <v>29</v>
      </c>
      <c r="E1495" s="37">
        <v>0.89100000000000001</v>
      </c>
      <c r="F1495" s="37">
        <v>0.89670000000000005</v>
      </c>
      <c r="G1495" s="37">
        <v>28.5</v>
      </c>
      <c r="H1495" s="37">
        <v>0.91400000000000003</v>
      </c>
      <c r="I1495" s="37">
        <v>0.99390000000000001</v>
      </c>
    </row>
    <row r="1496" spans="4:9" x14ac:dyDescent="0.25">
      <c r="D1496" s="37">
        <v>29</v>
      </c>
      <c r="E1496" s="37">
        <v>0.89200000000000002</v>
      </c>
      <c r="F1496" s="37">
        <v>0.89770000000000005</v>
      </c>
      <c r="G1496" s="37">
        <v>28.5</v>
      </c>
      <c r="H1496" s="37">
        <v>0.91500000000000004</v>
      </c>
      <c r="I1496" s="37">
        <v>0.99390000000000001</v>
      </c>
    </row>
    <row r="1497" spans="4:9" x14ac:dyDescent="0.25">
      <c r="D1497" s="37">
        <v>29</v>
      </c>
      <c r="E1497" s="37">
        <v>0.89300000000000002</v>
      </c>
      <c r="F1497" s="37">
        <v>0.89870000000000005</v>
      </c>
      <c r="G1497" s="37">
        <v>28.5</v>
      </c>
      <c r="H1497" s="37">
        <v>0.91600000000000004</v>
      </c>
      <c r="I1497" s="37">
        <v>0.99390000000000001</v>
      </c>
    </row>
    <row r="1498" spans="4:9" x14ac:dyDescent="0.25">
      <c r="D1498" s="37">
        <v>29</v>
      </c>
      <c r="E1498" s="37">
        <v>0.89400000000000002</v>
      </c>
      <c r="F1498" s="37">
        <v>0.89970000000000006</v>
      </c>
      <c r="G1498" s="37">
        <v>28.5</v>
      </c>
      <c r="H1498" s="37">
        <v>0.91700000000000004</v>
      </c>
      <c r="I1498" s="37">
        <v>0.99390000000000001</v>
      </c>
    </row>
    <row r="1499" spans="4:9" x14ac:dyDescent="0.25">
      <c r="D1499" s="37">
        <v>29</v>
      </c>
      <c r="E1499" s="37">
        <v>0.89500000000000002</v>
      </c>
      <c r="F1499" s="37">
        <v>0.90069999999999995</v>
      </c>
      <c r="G1499" s="37">
        <v>28.5</v>
      </c>
      <c r="H1499" s="37">
        <v>0.91800000000000004</v>
      </c>
      <c r="I1499" s="37">
        <v>0.99390000000000001</v>
      </c>
    </row>
    <row r="1500" spans="4:9" x14ac:dyDescent="0.25">
      <c r="D1500" s="37">
        <v>29</v>
      </c>
      <c r="E1500" s="37">
        <v>0.89600000000000002</v>
      </c>
      <c r="F1500" s="37">
        <v>0.90169999999999995</v>
      </c>
      <c r="G1500" s="37">
        <v>28.5</v>
      </c>
      <c r="H1500" s="37">
        <v>0.91900000000000004</v>
      </c>
      <c r="I1500" s="37">
        <v>0.99390000000000001</v>
      </c>
    </row>
    <row r="1501" spans="4:9" x14ac:dyDescent="0.25">
      <c r="D1501" s="37">
        <v>29</v>
      </c>
      <c r="E1501" s="37">
        <v>0.89700000000000002</v>
      </c>
      <c r="F1501" s="37">
        <v>0.90269999999999995</v>
      </c>
      <c r="G1501" s="37">
        <v>28.5</v>
      </c>
      <c r="H1501" s="37">
        <v>0.92</v>
      </c>
      <c r="I1501" s="37">
        <v>0.99390000000000001</v>
      </c>
    </row>
    <row r="1502" spans="4:9" x14ac:dyDescent="0.25">
      <c r="D1502" s="37">
        <v>29</v>
      </c>
      <c r="E1502" s="37">
        <v>0.89800000000000002</v>
      </c>
      <c r="F1502" s="37">
        <v>0.90369999999999995</v>
      </c>
      <c r="G1502" s="37">
        <v>28.5</v>
      </c>
      <c r="H1502" s="37">
        <v>0.92100000000000004</v>
      </c>
      <c r="I1502" s="37">
        <v>0.99390000000000001</v>
      </c>
    </row>
    <row r="1503" spans="4:9" x14ac:dyDescent="0.25">
      <c r="D1503" s="37">
        <v>29</v>
      </c>
      <c r="E1503" s="37">
        <v>0.89900000000000002</v>
      </c>
      <c r="F1503" s="37">
        <v>0.90469999999999995</v>
      </c>
      <c r="G1503" s="37">
        <v>28.5</v>
      </c>
      <c r="H1503" s="37">
        <v>0.92200000000000004</v>
      </c>
      <c r="I1503" s="37">
        <v>0.99390000000000001</v>
      </c>
    </row>
    <row r="1504" spans="4:9" x14ac:dyDescent="0.25">
      <c r="D1504" s="37">
        <v>29</v>
      </c>
      <c r="E1504" s="37">
        <v>0.9</v>
      </c>
      <c r="F1504" s="37">
        <v>0.90569999999999995</v>
      </c>
      <c r="G1504" s="37">
        <v>28.5</v>
      </c>
      <c r="H1504" s="37">
        <v>0.92300000000000004</v>
      </c>
      <c r="I1504" s="37">
        <v>0.99390000000000001</v>
      </c>
    </row>
    <row r="1505" spans="4:9" x14ac:dyDescent="0.25">
      <c r="D1505" s="37">
        <v>29</v>
      </c>
      <c r="E1505" s="37">
        <v>0.90100000000000002</v>
      </c>
      <c r="F1505" s="37">
        <v>0.90669999999999995</v>
      </c>
      <c r="G1505" s="37">
        <v>28.5</v>
      </c>
      <c r="H1505" s="37">
        <v>0.92400000000000004</v>
      </c>
      <c r="I1505" s="37">
        <v>0.99399999999999999</v>
      </c>
    </row>
    <row r="1506" spans="4:9" x14ac:dyDescent="0.25">
      <c r="D1506" s="37">
        <v>29</v>
      </c>
      <c r="E1506" s="37">
        <v>0.90200000000000002</v>
      </c>
      <c r="F1506" s="37">
        <v>0.90769999999999995</v>
      </c>
      <c r="G1506" s="37">
        <v>28.5</v>
      </c>
      <c r="H1506" s="37">
        <v>0.92500000000000004</v>
      </c>
      <c r="I1506" s="37">
        <v>0.99399999999999999</v>
      </c>
    </row>
    <row r="1507" spans="4:9" x14ac:dyDescent="0.25">
      <c r="D1507" s="37">
        <v>29</v>
      </c>
      <c r="E1507" s="37">
        <v>0.90300000000000002</v>
      </c>
      <c r="F1507" s="37">
        <v>0.90869999999999995</v>
      </c>
      <c r="G1507" s="37">
        <v>28.5</v>
      </c>
      <c r="H1507" s="37">
        <v>0.92600000000000005</v>
      </c>
      <c r="I1507" s="37">
        <v>0.99399999999999999</v>
      </c>
    </row>
    <row r="1508" spans="4:9" x14ac:dyDescent="0.25">
      <c r="D1508" s="37">
        <v>29</v>
      </c>
      <c r="E1508" s="37">
        <v>0.90400000000000003</v>
      </c>
      <c r="F1508" s="37">
        <v>0.90969999999999995</v>
      </c>
      <c r="G1508" s="37">
        <v>28.5</v>
      </c>
      <c r="H1508" s="37">
        <v>0.92700000000000005</v>
      </c>
      <c r="I1508" s="37">
        <v>0.99399999999999999</v>
      </c>
    </row>
    <row r="1509" spans="4:9" x14ac:dyDescent="0.25">
      <c r="D1509" s="37">
        <v>29</v>
      </c>
      <c r="E1509" s="37">
        <v>0.90500000000000003</v>
      </c>
      <c r="F1509" s="37">
        <v>0.91069999999999995</v>
      </c>
      <c r="G1509" s="37">
        <v>28.5</v>
      </c>
      <c r="H1509" s="37">
        <v>0.92800000000000005</v>
      </c>
      <c r="I1509" s="37">
        <v>0.99399999999999999</v>
      </c>
    </row>
    <row r="1510" spans="4:9" x14ac:dyDescent="0.25">
      <c r="D1510" s="37">
        <v>29</v>
      </c>
      <c r="E1510" s="37">
        <v>0.90600000000000003</v>
      </c>
      <c r="F1510" s="37">
        <v>0.91169999999999995</v>
      </c>
      <c r="G1510" s="37">
        <v>28.5</v>
      </c>
      <c r="H1510" s="37">
        <v>0.92900000000000005</v>
      </c>
      <c r="I1510" s="37">
        <v>0.99399999999999999</v>
      </c>
    </row>
    <row r="1511" spans="4:9" x14ac:dyDescent="0.25">
      <c r="D1511" s="37">
        <v>29</v>
      </c>
      <c r="E1511" s="37">
        <v>0.90700000000000003</v>
      </c>
      <c r="F1511" s="37">
        <v>0.91269999999999996</v>
      </c>
      <c r="G1511" s="37">
        <v>28.5</v>
      </c>
      <c r="H1511" s="37">
        <v>0.93</v>
      </c>
      <c r="I1511" s="37">
        <v>0.99399999999999999</v>
      </c>
    </row>
    <row r="1512" spans="4:9" x14ac:dyDescent="0.25">
      <c r="D1512" s="37">
        <v>29</v>
      </c>
      <c r="E1512" s="37">
        <v>0.90800000000000003</v>
      </c>
      <c r="F1512" s="37">
        <v>0.91369999999999996</v>
      </c>
      <c r="G1512" s="37">
        <v>28.5</v>
      </c>
      <c r="H1512" s="37">
        <v>0.93100000000000005</v>
      </c>
      <c r="I1512" s="37">
        <v>0.99399999999999999</v>
      </c>
    </row>
    <row r="1513" spans="4:9" x14ac:dyDescent="0.25">
      <c r="D1513" s="37">
        <v>29</v>
      </c>
      <c r="E1513" s="37">
        <v>0.90900000000000003</v>
      </c>
      <c r="F1513" s="37">
        <v>0.91469999999999996</v>
      </c>
      <c r="G1513" s="37">
        <v>28.5</v>
      </c>
      <c r="H1513" s="37">
        <v>0.93200000000000005</v>
      </c>
      <c r="I1513" s="37">
        <v>0.99399999999999999</v>
      </c>
    </row>
    <row r="1514" spans="4:9" x14ac:dyDescent="0.25">
      <c r="D1514" s="37">
        <v>29</v>
      </c>
      <c r="E1514" s="37">
        <v>0.91</v>
      </c>
      <c r="F1514" s="37">
        <v>0.91569999999999996</v>
      </c>
      <c r="G1514" s="37">
        <v>28.5</v>
      </c>
      <c r="H1514" s="37">
        <v>0.93300000000000005</v>
      </c>
      <c r="I1514" s="37">
        <v>0.99399999999999999</v>
      </c>
    </row>
    <row r="1515" spans="4:9" x14ac:dyDescent="0.25">
      <c r="D1515" s="37">
        <v>29</v>
      </c>
      <c r="E1515" s="37">
        <v>0.91100000000000003</v>
      </c>
      <c r="F1515" s="37">
        <v>0.91669999999999996</v>
      </c>
      <c r="G1515" s="37">
        <v>28.5</v>
      </c>
      <c r="H1515" s="37">
        <v>0.93400000000000005</v>
      </c>
      <c r="I1515" s="37">
        <v>0.99399999999999999</v>
      </c>
    </row>
    <row r="1516" spans="4:9" x14ac:dyDescent="0.25">
      <c r="D1516" s="37">
        <v>29</v>
      </c>
      <c r="E1516" s="37">
        <v>0.91200000000000003</v>
      </c>
      <c r="F1516" s="37">
        <v>0.91769999999999996</v>
      </c>
      <c r="G1516" s="37">
        <v>28.5</v>
      </c>
      <c r="H1516" s="37">
        <v>0.93500000000000005</v>
      </c>
      <c r="I1516" s="37">
        <v>0.99399999999999999</v>
      </c>
    </row>
    <row r="1517" spans="4:9" x14ac:dyDescent="0.25">
      <c r="D1517" s="37">
        <v>29</v>
      </c>
      <c r="E1517" s="37">
        <v>0.91300000000000003</v>
      </c>
      <c r="F1517" s="37">
        <v>0.91869999999999996</v>
      </c>
      <c r="G1517" s="37">
        <v>28.5</v>
      </c>
      <c r="H1517" s="37">
        <v>0.93600000000000005</v>
      </c>
      <c r="I1517" s="37">
        <v>0.99409999999999998</v>
      </c>
    </row>
    <row r="1518" spans="4:9" x14ac:dyDescent="0.25">
      <c r="D1518" s="37">
        <v>29</v>
      </c>
      <c r="E1518" s="37">
        <v>0.91400000000000003</v>
      </c>
      <c r="F1518" s="37">
        <v>0.91969999999999996</v>
      </c>
      <c r="G1518" s="37">
        <v>28.5</v>
      </c>
      <c r="H1518" s="37">
        <v>0.93700000000000006</v>
      </c>
      <c r="I1518" s="37">
        <v>0.99409999999999998</v>
      </c>
    </row>
    <row r="1519" spans="4:9" x14ac:dyDescent="0.25">
      <c r="D1519" s="37">
        <v>29</v>
      </c>
      <c r="E1519" s="37">
        <v>0.91500000000000004</v>
      </c>
      <c r="F1519" s="37">
        <v>0.92069999999999996</v>
      </c>
      <c r="G1519" s="37">
        <v>28.5</v>
      </c>
      <c r="H1519" s="37">
        <v>0.93799999999999994</v>
      </c>
      <c r="I1519" s="37">
        <v>0.99409999999999998</v>
      </c>
    </row>
    <row r="1520" spans="4:9" x14ac:dyDescent="0.25">
      <c r="D1520" s="37">
        <v>29</v>
      </c>
      <c r="E1520" s="37">
        <v>0.91600000000000004</v>
      </c>
      <c r="F1520" s="37">
        <v>0.92169999999999996</v>
      </c>
      <c r="G1520" s="37">
        <v>28.5</v>
      </c>
      <c r="H1520" s="37">
        <v>0.93899999999999995</v>
      </c>
      <c r="I1520" s="37">
        <v>0.99409999999999998</v>
      </c>
    </row>
    <row r="1521" spans="4:9" x14ac:dyDescent="0.25">
      <c r="D1521" s="37">
        <v>29</v>
      </c>
      <c r="E1521" s="37">
        <v>0.91700000000000004</v>
      </c>
      <c r="F1521" s="37">
        <v>0.92269999999999996</v>
      </c>
      <c r="G1521" s="37">
        <v>28.5</v>
      </c>
      <c r="H1521" s="37">
        <v>0.94</v>
      </c>
      <c r="I1521" s="37">
        <v>0.99409999999999998</v>
      </c>
    </row>
    <row r="1522" spans="4:9" x14ac:dyDescent="0.25">
      <c r="D1522" s="37">
        <v>29</v>
      </c>
      <c r="E1522" s="37">
        <v>0.91800000000000004</v>
      </c>
      <c r="F1522" s="37">
        <v>0.92369999999999997</v>
      </c>
      <c r="G1522" s="37">
        <v>28.5</v>
      </c>
      <c r="H1522" s="37">
        <v>0.94099999999999995</v>
      </c>
      <c r="I1522" s="37">
        <v>0.99409999999999998</v>
      </c>
    </row>
    <row r="1523" spans="4:9" x14ac:dyDescent="0.25">
      <c r="D1523" s="37">
        <v>29</v>
      </c>
      <c r="E1523" s="37">
        <v>0.91900000000000004</v>
      </c>
      <c r="F1523" s="37">
        <v>0.92469999999999997</v>
      </c>
      <c r="G1523" s="37">
        <v>28.5</v>
      </c>
      <c r="H1523" s="37">
        <v>0.94199999999999995</v>
      </c>
      <c r="I1523" s="37">
        <v>0.99409999999999998</v>
      </c>
    </row>
    <row r="1524" spans="4:9" x14ac:dyDescent="0.25">
      <c r="D1524" s="37">
        <v>29</v>
      </c>
      <c r="E1524" s="37">
        <v>0.92</v>
      </c>
      <c r="F1524" s="37">
        <v>0.92569999999999997</v>
      </c>
      <c r="G1524" s="37">
        <v>28.5</v>
      </c>
      <c r="H1524" s="37">
        <v>0.94299999999999995</v>
      </c>
      <c r="I1524" s="37">
        <v>0.99409999999999998</v>
      </c>
    </row>
    <row r="1525" spans="4:9" x14ac:dyDescent="0.25">
      <c r="D1525" s="37">
        <v>29</v>
      </c>
      <c r="E1525" s="37">
        <v>0.92100000000000004</v>
      </c>
      <c r="F1525" s="37">
        <v>0.92669999999999997</v>
      </c>
      <c r="G1525" s="37">
        <v>28.5</v>
      </c>
      <c r="H1525" s="37">
        <v>0.94399999999999995</v>
      </c>
      <c r="I1525" s="37">
        <v>0.99409999999999998</v>
      </c>
    </row>
    <row r="1526" spans="4:9" x14ac:dyDescent="0.25">
      <c r="D1526" s="37">
        <v>29</v>
      </c>
      <c r="E1526" s="37">
        <v>0.92200000000000004</v>
      </c>
      <c r="F1526" s="37">
        <v>0.92769999999999997</v>
      </c>
      <c r="G1526" s="37">
        <v>28.5</v>
      </c>
      <c r="H1526" s="37">
        <v>0.94499999999999995</v>
      </c>
      <c r="I1526" s="37">
        <v>0.99409999999999998</v>
      </c>
    </row>
    <row r="1527" spans="4:9" x14ac:dyDescent="0.25">
      <c r="D1527" s="37">
        <v>29</v>
      </c>
      <c r="E1527" s="37">
        <v>0.92300000000000004</v>
      </c>
      <c r="F1527" s="37">
        <v>0.92869999999999997</v>
      </c>
      <c r="G1527" s="37">
        <v>28.5</v>
      </c>
      <c r="H1527" s="37">
        <v>0.94599999999999995</v>
      </c>
      <c r="I1527" s="37">
        <v>0.99409999999999998</v>
      </c>
    </row>
    <row r="1528" spans="4:9" x14ac:dyDescent="0.25">
      <c r="D1528" s="37">
        <v>29</v>
      </c>
      <c r="E1528" s="37">
        <v>0.92400000000000004</v>
      </c>
      <c r="F1528" s="37">
        <v>0.92969999999999997</v>
      </c>
      <c r="G1528" s="37">
        <v>28.5</v>
      </c>
      <c r="H1528" s="37">
        <v>0.94699999999999995</v>
      </c>
      <c r="I1528" s="37">
        <v>0.99409999999999998</v>
      </c>
    </row>
    <row r="1529" spans="4:9" x14ac:dyDescent="0.25">
      <c r="D1529" s="37">
        <v>29</v>
      </c>
      <c r="E1529" s="37">
        <v>0.92500000000000004</v>
      </c>
      <c r="F1529" s="37">
        <v>0.93069999999999997</v>
      </c>
      <c r="G1529" s="37">
        <v>28.5</v>
      </c>
      <c r="H1529" s="37">
        <v>0.94799999999999995</v>
      </c>
      <c r="I1529" s="37">
        <v>0.99409999999999998</v>
      </c>
    </row>
    <row r="1530" spans="4:9" x14ac:dyDescent="0.25">
      <c r="D1530" s="37">
        <v>29</v>
      </c>
      <c r="E1530" s="37">
        <v>0.92600000000000005</v>
      </c>
      <c r="F1530" s="37">
        <v>0.93169999999999997</v>
      </c>
      <c r="G1530" s="37">
        <v>28.5</v>
      </c>
      <c r="H1530" s="37">
        <v>0.94899999999999995</v>
      </c>
      <c r="I1530" s="37">
        <v>0.99409999999999998</v>
      </c>
    </row>
    <row r="1531" spans="4:9" x14ac:dyDescent="0.25">
      <c r="D1531" s="37">
        <v>29</v>
      </c>
      <c r="E1531" s="37">
        <v>0.92700000000000005</v>
      </c>
      <c r="F1531" s="37">
        <v>0.93269999999999997</v>
      </c>
      <c r="G1531" s="37">
        <v>28.5</v>
      </c>
      <c r="H1531" s="37">
        <v>0.95</v>
      </c>
      <c r="I1531" s="37">
        <v>0.99409999999999998</v>
      </c>
    </row>
    <row r="1532" spans="4:9" x14ac:dyDescent="0.25">
      <c r="D1532" s="37">
        <v>29</v>
      </c>
      <c r="E1532" s="37">
        <v>0.92800000000000005</v>
      </c>
      <c r="F1532" s="37">
        <v>0.93369999999999997</v>
      </c>
      <c r="G1532" s="37">
        <v>29</v>
      </c>
      <c r="H1532" s="37">
        <v>0.76</v>
      </c>
      <c r="I1532" s="37">
        <v>0.99070000000000003</v>
      </c>
    </row>
    <row r="1533" spans="4:9" x14ac:dyDescent="0.25">
      <c r="D1533" s="37">
        <v>29</v>
      </c>
      <c r="E1533" s="37">
        <v>0.92900000000000005</v>
      </c>
      <c r="F1533" s="37">
        <v>0.93469999999999998</v>
      </c>
      <c r="G1533" s="37">
        <v>29</v>
      </c>
      <c r="H1533" s="37">
        <v>0.76100000000000001</v>
      </c>
      <c r="I1533" s="37">
        <v>0.99070000000000003</v>
      </c>
    </row>
    <row r="1534" spans="4:9" x14ac:dyDescent="0.25">
      <c r="D1534" s="37">
        <v>29.5</v>
      </c>
      <c r="E1534" s="37">
        <v>0.76</v>
      </c>
      <c r="F1534" s="37">
        <v>0.76719999999999999</v>
      </c>
      <c r="G1534" s="37">
        <v>29</v>
      </c>
      <c r="H1534" s="37">
        <v>0.76200000000000001</v>
      </c>
      <c r="I1534" s="37">
        <v>0.99080000000000001</v>
      </c>
    </row>
    <row r="1535" spans="4:9" x14ac:dyDescent="0.25">
      <c r="D1535" s="37">
        <v>29.5</v>
      </c>
      <c r="E1535" s="37">
        <v>0.76100000000000001</v>
      </c>
      <c r="F1535" s="37">
        <v>0.7681</v>
      </c>
      <c r="G1535" s="37">
        <v>29</v>
      </c>
      <c r="H1535" s="37">
        <v>0.76300000000000001</v>
      </c>
      <c r="I1535" s="37">
        <v>0.99080000000000001</v>
      </c>
    </row>
    <row r="1536" spans="4:9" x14ac:dyDescent="0.25">
      <c r="D1536" s="37">
        <v>29.5</v>
      </c>
      <c r="E1536" s="37">
        <v>0.76200000000000001</v>
      </c>
      <c r="F1536" s="37">
        <v>0.76910000000000001</v>
      </c>
      <c r="G1536" s="37">
        <v>29</v>
      </c>
      <c r="H1536" s="37">
        <v>0.76400000000000001</v>
      </c>
      <c r="I1536" s="37">
        <v>0.99080000000000001</v>
      </c>
    </row>
    <row r="1537" spans="4:9" x14ac:dyDescent="0.25">
      <c r="D1537" s="37">
        <v>29.5</v>
      </c>
      <c r="E1537" s="37">
        <v>0.76300000000000001</v>
      </c>
      <c r="F1537" s="37">
        <v>0.77010000000000001</v>
      </c>
      <c r="G1537" s="37">
        <v>29</v>
      </c>
      <c r="H1537" s="37">
        <v>0.76500000000000001</v>
      </c>
      <c r="I1537" s="37">
        <v>0.99080000000000001</v>
      </c>
    </row>
    <row r="1538" spans="4:9" x14ac:dyDescent="0.25">
      <c r="D1538" s="37">
        <v>29.5</v>
      </c>
      <c r="E1538" s="37">
        <v>0.76400000000000001</v>
      </c>
      <c r="F1538" s="37">
        <v>0.77110000000000001</v>
      </c>
      <c r="G1538" s="37">
        <v>29</v>
      </c>
      <c r="H1538" s="37">
        <v>0.76600000000000001</v>
      </c>
      <c r="I1538" s="37">
        <v>0.9909</v>
      </c>
    </row>
    <row r="1539" spans="4:9" x14ac:dyDescent="0.25">
      <c r="D1539" s="37">
        <v>29.5</v>
      </c>
      <c r="E1539" s="37">
        <v>0.76500000000000001</v>
      </c>
      <c r="F1539" s="37">
        <v>0.77210000000000001</v>
      </c>
      <c r="G1539" s="37">
        <v>29</v>
      </c>
      <c r="H1539" s="37">
        <v>0.76700000000000002</v>
      </c>
      <c r="I1539" s="37">
        <v>0.9909</v>
      </c>
    </row>
    <row r="1540" spans="4:9" x14ac:dyDescent="0.25">
      <c r="D1540" s="37">
        <v>29.5</v>
      </c>
      <c r="E1540" s="37">
        <v>0.76600000000000001</v>
      </c>
      <c r="F1540" s="37">
        <v>0.77310000000000001</v>
      </c>
      <c r="G1540" s="37">
        <v>29</v>
      </c>
      <c r="H1540" s="37">
        <v>0.76800000000000002</v>
      </c>
      <c r="I1540" s="37">
        <v>0.99099999999999999</v>
      </c>
    </row>
    <row r="1541" spans="4:9" x14ac:dyDescent="0.25">
      <c r="D1541" s="37">
        <v>29.5</v>
      </c>
      <c r="E1541" s="37">
        <v>0.76700000000000002</v>
      </c>
      <c r="F1541" s="37">
        <v>0.77400000000000002</v>
      </c>
      <c r="G1541" s="37">
        <v>29</v>
      </c>
      <c r="H1541" s="37">
        <v>0.76900000000000002</v>
      </c>
      <c r="I1541" s="37">
        <v>0.99099999999999999</v>
      </c>
    </row>
    <row r="1542" spans="4:9" x14ac:dyDescent="0.25">
      <c r="D1542" s="37">
        <v>29.5</v>
      </c>
      <c r="E1542" s="37">
        <v>0.76800000000000002</v>
      </c>
      <c r="F1542" s="37">
        <v>0.77500000000000002</v>
      </c>
      <c r="G1542" s="37">
        <v>29</v>
      </c>
      <c r="H1542" s="37">
        <v>0.77</v>
      </c>
      <c r="I1542" s="37">
        <v>0.99099999999999999</v>
      </c>
    </row>
    <row r="1543" spans="4:9" x14ac:dyDescent="0.25">
      <c r="D1543" s="37">
        <v>29.5</v>
      </c>
      <c r="E1543" s="37">
        <v>0.76900000000000002</v>
      </c>
      <c r="F1543" s="37">
        <v>0.77600000000000002</v>
      </c>
      <c r="G1543" s="37">
        <v>29</v>
      </c>
      <c r="H1543" s="37">
        <v>0.77100000000000002</v>
      </c>
      <c r="I1543" s="37">
        <v>0.99099999999999999</v>
      </c>
    </row>
    <row r="1544" spans="4:9" x14ac:dyDescent="0.25">
      <c r="D1544" s="37">
        <v>29.5</v>
      </c>
      <c r="E1544" s="37">
        <v>0.77</v>
      </c>
      <c r="F1544" s="37">
        <v>0.77700000000000002</v>
      </c>
      <c r="G1544" s="37">
        <v>29</v>
      </c>
      <c r="H1544" s="37">
        <v>0.77200000000000002</v>
      </c>
      <c r="I1544" s="37">
        <v>0.99109999999999998</v>
      </c>
    </row>
    <row r="1545" spans="4:9" x14ac:dyDescent="0.25">
      <c r="D1545" s="37">
        <v>29.5</v>
      </c>
      <c r="E1545" s="37">
        <v>0.77100000000000002</v>
      </c>
      <c r="F1545" s="37">
        <v>0.77800000000000002</v>
      </c>
      <c r="G1545" s="37">
        <v>29</v>
      </c>
      <c r="H1545" s="37">
        <v>0.77300000000000002</v>
      </c>
      <c r="I1545" s="37">
        <v>0.99109999999999998</v>
      </c>
    </row>
    <row r="1546" spans="4:9" x14ac:dyDescent="0.25">
      <c r="D1546" s="37">
        <v>29.5</v>
      </c>
      <c r="E1546" s="37">
        <v>0.77200000000000002</v>
      </c>
      <c r="F1546" s="37">
        <v>0.77900000000000003</v>
      </c>
      <c r="G1546" s="37">
        <v>29</v>
      </c>
      <c r="H1546" s="37">
        <v>0.77400000000000002</v>
      </c>
      <c r="I1546" s="37">
        <v>0.99109999999999998</v>
      </c>
    </row>
    <row r="1547" spans="4:9" x14ac:dyDescent="0.25">
      <c r="D1547" s="37">
        <v>29.5</v>
      </c>
      <c r="E1547" s="37">
        <v>0.77300000000000002</v>
      </c>
      <c r="F1547" s="37">
        <v>0.78</v>
      </c>
      <c r="G1547" s="37">
        <v>29</v>
      </c>
      <c r="H1547" s="37">
        <v>0.77500000000000002</v>
      </c>
      <c r="I1547" s="37">
        <v>0.99109999999999998</v>
      </c>
    </row>
    <row r="1548" spans="4:9" x14ac:dyDescent="0.25">
      <c r="D1548" s="37">
        <v>29.5</v>
      </c>
      <c r="E1548" s="37">
        <v>0.77400000000000002</v>
      </c>
      <c r="F1548" s="37">
        <v>0.78090000000000004</v>
      </c>
      <c r="G1548" s="37">
        <v>29</v>
      </c>
      <c r="H1548" s="37">
        <v>0.77600000000000002</v>
      </c>
      <c r="I1548" s="37">
        <v>0.99119999999999997</v>
      </c>
    </row>
    <row r="1549" spans="4:9" x14ac:dyDescent="0.25">
      <c r="D1549" s="37">
        <v>29.5</v>
      </c>
      <c r="E1549" s="37">
        <v>0.77500000000000002</v>
      </c>
      <c r="F1549" s="37">
        <v>0.78190000000000004</v>
      </c>
      <c r="G1549" s="37">
        <v>29</v>
      </c>
      <c r="H1549" s="37">
        <v>0.77700000000000002</v>
      </c>
      <c r="I1549" s="37">
        <v>0.99119999999999997</v>
      </c>
    </row>
    <row r="1550" spans="4:9" x14ac:dyDescent="0.25">
      <c r="D1550" s="37">
        <v>29.5</v>
      </c>
      <c r="E1550" s="37">
        <v>0.77600000000000002</v>
      </c>
      <c r="F1550" s="37">
        <v>0.78290000000000004</v>
      </c>
      <c r="G1550" s="37">
        <v>29</v>
      </c>
      <c r="H1550" s="37">
        <v>0.77800000000000002</v>
      </c>
      <c r="I1550" s="37">
        <v>0.99129999999999996</v>
      </c>
    </row>
    <row r="1551" spans="4:9" x14ac:dyDescent="0.25">
      <c r="D1551" s="37">
        <v>29.5</v>
      </c>
      <c r="E1551" s="37">
        <v>0.77700000000000002</v>
      </c>
      <c r="F1551" s="37">
        <v>0.78390000000000004</v>
      </c>
      <c r="G1551" s="37">
        <v>29</v>
      </c>
      <c r="H1551" s="37">
        <v>0.77900000000000003</v>
      </c>
      <c r="I1551" s="37">
        <v>0.99129999999999996</v>
      </c>
    </row>
    <row r="1552" spans="4:9" x14ac:dyDescent="0.25">
      <c r="D1552" s="37">
        <v>29.5</v>
      </c>
      <c r="E1552" s="37">
        <v>0.77800000000000002</v>
      </c>
      <c r="F1552" s="37">
        <v>0.78490000000000004</v>
      </c>
      <c r="G1552" s="37">
        <v>29</v>
      </c>
      <c r="H1552" s="37">
        <v>0.78</v>
      </c>
      <c r="I1552" s="37">
        <v>0.99129999999999996</v>
      </c>
    </row>
    <row r="1553" spans="4:9" x14ac:dyDescent="0.25">
      <c r="D1553" s="37">
        <v>29.5</v>
      </c>
      <c r="E1553" s="37">
        <v>0.77900000000000003</v>
      </c>
      <c r="F1553" s="37">
        <v>0.78590000000000004</v>
      </c>
      <c r="G1553" s="37">
        <v>29</v>
      </c>
      <c r="H1553" s="37">
        <v>0.78100000000000003</v>
      </c>
      <c r="I1553" s="37">
        <v>0.99129999999999996</v>
      </c>
    </row>
    <row r="1554" spans="4:9" x14ac:dyDescent="0.25">
      <c r="D1554" s="37">
        <v>29.5</v>
      </c>
      <c r="E1554" s="37">
        <v>0.78</v>
      </c>
      <c r="F1554" s="37">
        <v>0.78690000000000004</v>
      </c>
      <c r="G1554" s="37">
        <v>29</v>
      </c>
      <c r="H1554" s="37">
        <v>0.78200000000000003</v>
      </c>
      <c r="I1554" s="37">
        <v>0.99139999999999995</v>
      </c>
    </row>
    <row r="1555" spans="4:9" x14ac:dyDescent="0.25">
      <c r="D1555" s="37">
        <v>29.5</v>
      </c>
      <c r="E1555" s="37">
        <v>0.78100000000000003</v>
      </c>
      <c r="F1555" s="37">
        <v>0.78779999999999994</v>
      </c>
      <c r="G1555" s="37">
        <v>29</v>
      </c>
      <c r="H1555" s="37">
        <v>0.78300000000000003</v>
      </c>
      <c r="I1555" s="37">
        <v>0.99139999999999995</v>
      </c>
    </row>
    <row r="1556" spans="4:9" x14ac:dyDescent="0.25">
      <c r="D1556" s="37">
        <v>29.5</v>
      </c>
      <c r="E1556" s="37">
        <v>0.78200000000000003</v>
      </c>
      <c r="F1556" s="37">
        <v>0.78879999999999995</v>
      </c>
      <c r="G1556" s="37">
        <v>29</v>
      </c>
      <c r="H1556" s="37">
        <v>0.78400000000000003</v>
      </c>
      <c r="I1556" s="37">
        <v>0.99139999999999995</v>
      </c>
    </row>
    <row r="1557" spans="4:9" x14ac:dyDescent="0.25">
      <c r="D1557" s="37">
        <v>29.5</v>
      </c>
      <c r="E1557" s="37">
        <v>0.78300000000000003</v>
      </c>
      <c r="F1557" s="37">
        <v>0.78979999999999995</v>
      </c>
      <c r="G1557" s="37">
        <v>29</v>
      </c>
      <c r="H1557" s="37">
        <v>0.78500000000000003</v>
      </c>
      <c r="I1557" s="37">
        <v>0.99139999999999995</v>
      </c>
    </row>
    <row r="1558" spans="4:9" x14ac:dyDescent="0.25">
      <c r="D1558" s="37">
        <v>29.5</v>
      </c>
      <c r="E1558" s="37">
        <v>0.78400000000000003</v>
      </c>
      <c r="F1558" s="37">
        <v>0.79079999999999995</v>
      </c>
      <c r="G1558" s="37">
        <v>29</v>
      </c>
      <c r="H1558" s="37">
        <v>0.78600000000000003</v>
      </c>
      <c r="I1558" s="37">
        <v>0.99150000000000005</v>
      </c>
    </row>
    <row r="1559" spans="4:9" x14ac:dyDescent="0.25">
      <c r="D1559" s="37">
        <v>29.5</v>
      </c>
      <c r="E1559" s="37">
        <v>0.78500000000000003</v>
      </c>
      <c r="F1559" s="37">
        <v>0.79179999999999995</v>
      </c>
      <c r="G1559" s="37">
        <v>29</v>
      </c>
      <c r="H1559" s="37">
        <v>0.78700000000000003</v>
      </c>
      <c r="I1559" s="37">
        <v>0.99150000000000005</v>
      </c>
    </row>
    <row r="1560" spans="4:9" x14ac:dyDescent="0.25">
      <c r="D1560" s="37">
        <v>29.5</v>
      </c>
      <c r="E1560" s="37">
        <v>0.78600000000000003</v>
      </c>
      <c r="F1560" s="37">
        <v>0.79279999999999995</v>
      </c>
      <c r="G1560" s="37">
        <v>29</v>
      </c>
      <c r="H1560" s="37">
        <v>0.78800000000000003</v>
      </c>
      <c r="I1560" s="37">
        <v>0.99160000000000004</v>
      </c>
    </row>
    <row r="1561" spans="4:9" x14ac:dyDescent="0.25">
      <c r="D1561" s="37">
        <v>29.5</v>
      </c>
      <c r="E1561" s="37">
        <v>0.78700000000000003</v>
      </c>
      <c r="F1561" s="37">
        <v>0.79379999999999995</v>
      </c>
      <c r="G1561" s="37">
        <v>29</v>
      </c>
      <c r="H1561" s="37">
        <v>0.78900000000000003</v>
      </c>
      <c r="I1561" s="37">
        <v>0.99160000000000004</v>
      </c>
    </row>
    <row r="1562" spans="4:9" x14ac:dyDescent="0.25">
      <c r="D1562" s="37">
        <v>29.5</v>
      </c>
      <c r="E1562" s="37">
        <v>0.78800000000000003</v>
      </c>
      <c r="F1562" s="37">
        <v>0.79479999999999995</v>
      </c>
      <c r="G1562" s="37">
        <v>29</v>
      </c>
      <c r="H1562" s="37">
        <v>0.79</v>
      </c>
      <c r="I1562" s="37">
        <v>0.99160000000000004</v>
      </c>
    </row>
    <row r="1563" spans="4:9" x14ac:dyDescent="0.25">
      <c r="D1563" s="37">
        <v>29.5</v>
      </c>
      <c r="E1563" s="37">
        <v>0.78900000000000003</v>
      </c>
      <c r="F1563" s="37">
        <v>0.79569999999999996</v>
      </c>
      <c r="G1563" s="37">
        <v>29</v>
      </c>
      <c r="H1563" s="37">
        <v>0.79100000000000004</v>
      </c>
      <c r="I1563" s="37">
        <v>0.99160000000000004</v>
      </c>
    </row>
    <row r="1564" spans="4:9" x14ac:dyDescent="0.25">
      <c r="D1564" s="37">
        <v>29.5</v>
      </c>
      <c r="E1564" s="37">
        <v>0.79</v>
      </c>
      <c r="F1564" s="37">
        <v>0.79669999999999996</v>
      </c>
      <c r="G1564" s="37">
        <v>29</v>
      </c>
      <c r="H1564" s="37">
        <v>0.79200000000000004</v>
      </c>
      <c r="I1564" s="37">
        <v>0.99170000000000003</v>
      </c>
    </row>
    <row r="1565" spans="4:9" x14ac:dyDescent="0.25">
      <c r="D1565" s="37">
        <v>29.5</v>
      </c>
      <c r="E1565" s="37">
        <v>0.79100000000000004</v>
      </c>
      <c r="F1565" s="37">
        <v>0.79769999999999996</v>
      </c>
      <c r="G1565" s="37">
        <v>29</v>
      </c>
      <c r="H1565" s="37">
        <v>0.79300000000000004</v>
      </c>
      <c r="I1565" s="37">
        <v>0.99170000000000003</v>
      </c>
    </row>
    <row r="1566" spans="4:9" x14ac:dyDescent="0.25">
      <c r="D1566" s="37">
        <v>29.5</v>
      </c>
      <c r="E1566" s="37">
        <v>0.79200000000000004</v>
      </c>
      <c r="F1566" s="37">
        <v>0.79869999999999997</v>
      </c>
      <c r="G1566" s="37">
        <v>29</v>
      </c>
      <c r="H1566" s="37">
        <v>0.79400000000000004</v>
      </c>
      <c r="I1566" s="37">
        <v>0.99170000000000003</v>
      </c>
    </row>
    <row r="1567" spans="4:9" x14ac:dyDescent="0.25">
      <c r="D1567" s="37">
        <v>29.5</v>
      </c>
      <c r="E1567" s="37">
        <v>0.79300000000000004</v>
      </c>
      <c r="F1567" s="37">
        <v>0.79969999999999997</v>
      </c>
      <c r="G1567" s="37">
        <v>29</v>
      </c>
      <c r="H1567" s="37">
        <v>0.79500000000000004</v>
      </c>
      <c r="I1567" s="37">
        <v>0.99170000000000003</v>
      </c>
    </row>
    <row r="1568" spans="4:9" x14ac:dyDescent="0.25">
      <c r="D1568" s="37">
        <v>29.5</v>
      </c>
      <c r="E1568" s="37">
        <v>0.79400000000000004</v>
      </c>
      <c r="F1568" s="37">
        <v>0.80069999999999997</v>
      </c>
      <c r="G1568" s="37">
        <v>29</v>
      </c>
      <c r="H1568" s="37">
        <v>0.79600000000000004</v>
      </c>
      <c r="I1568" s="37">
        <v>0.99180000000000001</v>
      </c>
    </row>
    <row r="1569" spans="4:9" x14ac:dyDescent="0.25">
      <c r="D1569" s="37">
        <v>29.5</v>
      </c>
      <c r="E1569" s="37">
        <v>0.79500000000000004</v>
      </c>
      <c r="F1569" s="37">
        <v>0.80169999999999997</v>
      </c>
      <c r="G1569" s="37">
        <v>29</v>
      </c>
      <c r="H1569" s="37">
        <v>0.79700000000000004</v>
      </c>
      <c r="I1569" s="37">
        <v>0.99180000000000001</v>
      </c>
    </row>
    <row r="1570" spans="4:9" x14ac:dyDescent="0.25">
      <c r="D1570" s="37">
        <v>29.5</v>
      </c>
      <c r="E1570" s="37">
        <v>0.79600000000000004</v>
      </c>
      <c r="F1570" s="37">
        <v>0.80269999999999997</v>
      </c>
      <c r="G1570" s="37">
        <v>29</v>
      </c>
      <c r="H1570" s="37">
        <v>0.79800000000000004</v>
      </c>
      <c r="I1570" s="37">
        <v>0.99180000000000001</v>
      </c>
    </row>
    <row r="1571" spans="4:9" x14ac:dyDescent="0.25">
      <c r="D1571" s="37">
        <v>29.5</v>
      </c>
      <c r="E1571" s="37">
        <v>0.79700000000000004</v>
      </c>
      <c r="F1571" s="37">
        <v>0.80359999999999998</v>
      </c>
      <c r="G1571" s="37">
        <v>29</v>
      </c>
      <c r="H1571" s="37">
        <v>0.79900000000000004</v>
      </c>
      <c r="I1571" s="37">
        <v>0.99180000000000001</v>
      </c>
    </row>
    <row r="1572" spans="4:9" x14ac:dyDescent="0.25">
      <c r="D1572" s="37">
        <v>29.5</v>
      </c>
      <c r="E1572" s="37">
        <v>0.79800000000000004</v>
      </c>
      <c r="F1572" s="37">
        <v>0.80459999999999998</v>
      </c>
      <c r="G1572" s="37">
        <v>29</v>
      </c>
      <c r="H1572" s="37">
        <v>0.8</v>
      </c>
      <c r="I1572" s="37">
        <v>0.9919</v>
      </c>
    </row>
    <row r="1573" spans="4:9" x14ac:dyDescent="0.25">
      <c r="D1573" s="37">
        <v>29.5</v>
      </c>
      <c r="E1573" s="37">
        <v>0.79900000000000004</v>
      </c>
      <c r="F1573" s="37">
        <v>0.80559999999999998</v>
      </c>
      <c r="G1573" s="37">
        <v>29</v>
      </c>
      <c r="H1573" s="37">
        <v>0.80100000000000005</v>
      </c>
      <c r="I1573" s="37">
        <v>0.9919</v>
      </c>
    </row>
    <row r="1574" spans="4:9" x14ac:dyDescent="0.25">
      <c r="D1574" s="37">
        <v>29.5</v>
      </c>
      <c r="E1574" s="37">
        <v>0.8</v>
      </c>
      <c r="F1574" s="37">
        <v>0.80659999999999998</v>
      </c>
      <c r="G1574" s="37">
        <v>29</v>
      </c>
      <c r="H1574" s="37">
        <v>0.80200000000000005</v>
      </c>
      <c r="I1574" s="37">
        <v>0.9919</v>
      </c>
    </row>
    <row r="1575" spans="4:9" x14ac:dyDescent="0.25">
      <c r="D1575" s="37">
        <v>29.5</v>
      </c>
      <c r="E1575" s="37">
        <v>0.80100000000000005</v>
      </c>
      <c r="F1575" s="37">
        <v>0.80759999999999998</v>
      </c>
      <c r="G1575" s="37">
        <v>29</v>
      </c>
      <c r="H1575" s="37">
        <v>0.80300000000000005</v>
      </c>
      <c r="I1575" s="37">
        <v>0.9919</v>
      </c>
    </row>
    <row r="1576" spans="4:9" x14ac:dyDescent="0.25">
      <c r="D1576" s="37">
        <v>29.5</v>
      </c>
      <c r="E1576" s="37">
        <v>0.80200000000000005</v>
      </c>
      <c r="F1576" s="37">
        <v>0.80859999999999999</v>
      </c>
      <c r="G1576" s="37">
        <v>29</v>
      </c>
      <c r="H1576" s="37">
        <v>0.80400000000000005</v>
      </c>
      <c r="I1576" s="37">
        <v>0.99199999999999999</v>
      </c>
    </row>
    <row r="1577" spans="4:9" x14ac:dyDescent="0.25">
      <c r="D1577" s="37">
        <v>29.5</v>
      </c>
      <c r="E1577" s="37">
        <v>0.80300000000000005</v>
      </c>
      <c r="F1577" s="37">
        <v>0.80959999999999999</v>
      </c>
      <c r="G1577" s="37">
        <v>29</v>
      </c>
      <c r="H1577" s="37">
        <v>0.80500000000000005</v>
      </c>
      <c r="I1577" s="37">
        <v>0.99199999999999999</v>
      </c>
    </row>
    <row r="1578" spans="4:9" x14ac:dyDescent="0.25">
      <c r="D1578" s="37">
        <v>29.5</v>
      </c>
      <c r="E1578" s="37">
        <v>0.80400000000000005</v>
      </c>
      <c r="F1578" s="37">
        <v>0.81059999999999999</v>
      </c>
      <c r="G1578" s="37">
        <v>29</v>
      </c>
      <c r="H1578" s="37">
        <v>0.80600000000000005</v>
      </c>
      <c r="I1578" s="37">
        <v>0.99199999999999999</v>
      </c>
    </row>
    <row r="1579" spans="4:9" x14ac:dyDescent="0.25">
      <c r="D1579" s="37">
        <v>29.5</v>
      </c>
      <c r="E1579" s="37">
        <v>0.80500000000000005</v>
      </c>
      <c r="F1579" s="37">
        <v>0.81159999999999999</v>
      </c>
      <c r="G1579" s="37">
        <v>29</v>
      </c>
      <c r="H1579" s="37">
        <v>0.80700000000000005</v>
      </c>
      <c r="I1579" s="37">
        <v>0.99199999999999999</v>
      </c>
    </row>
    <row r="1580" spans="4:9" x14ac:dyDescent="0.25">
      <c r="D1580" s="37">
        <v>29.5</v>
      </c>
      <c r="E1580" s="37">
        <v>0.80600000000000005</v>
      </c>
      <c r="F1580" s="37">
        <v>0.81259999999999999</v>
      </c>
      <c r="G1580" s="37">
        <v>29</v>
      </c>
      <c r="H1580" s="37">
        <v>0.80800000000000005</v>
      </c>
      <c r="I1580" s="37">
        <v>0.99199999999999999</v>
      </c>
    </row>
    <row r="1581" spans="4:9" x14ac:dyDescent="0.25">
      <c r="D1581" s="37">
        <v>29.5</v>
      </c>
      <c r="E1581" s="37">
        <v>0.80700000000000005</v>
      </c>
      <c r="F1581" s="37">
        <v>0.8135</v>
      </c>
      <c r="G1581" s="37">
        <v>29</v>
      </c>
      <c r="H1581" s="37">
        <v>0.80900000000000005</v>
      </c>
      <c r="I1581" s="37">
        <v>0.99199999999999999</v>
      </c>
    </row>
    <row r="1582" spans="4:9" x14ac:dyDescent="0.25">
      <c r="D1582" s="37">
        <v>29.5</v>
      </c>
      <c r="E1582" s="37">
        <v>0.80800000000000005</v>
      </c>
      <c r="F1582" s="37">
        <v>0.8145</v>
      </c>
      <c r="G1582" s="37">
        <v>29</v>
      </c>
      <c r="H1582" s="37">
        <v>0.81</v>
      </c>
      <c r="I1582" s="37">
        <v>0.99209999999999998</v>
      </c>
    </row>
    <row r="1583" spans="4:9" x14ac:dyDescent="0.25">
      <c r="D1583" s="37">
        <v>29.5</v>
      </c>
      <c r="E1583" s="37">
        <v>0.80900000000000005</v>
      </c>
      <c r="F1583" s="37">
        <v>0.8155</v>
      </c>
      <c r="G1583" s="37">
        <v>29</v>
      </c>
      <c r="H1583" s="37">
        <v>0.81100000000000005</v>
      </c>
      <c r="I1583" s="37">
        <v>0.99209999999999998</v>
      </c>
    </row>
    <row r="1584" spans="4:9" x14ac:dyDescent="0.25">
      <c r="D1584" s="37">
        <v>29.5</v>
      </c>
      <c r="E1584" s="37">
        <v>0.81</v>
      </c>
      <c r="F1584" s="37">
        <v>0.8165</v>
      </c>
      <c r="G1584" s="37">
        <v>29</v>
      </c>
      <c r="H1584" s="37">
        <v>0.81200000000000006</v>
      </c>
      <c r="I1584" s="37">
        <v>0.99209999999999998</v>
      </c>
    </row>
    <row r="1585" spans="4:9" x14ac:dyDescent="0.25">
      <c r="D1585" s="37">
        <v>29.5</v>
      </c>
      <c r="E1585" s="37">
        <v>0.81100000000000005</v>
      </c>
      <c r="F1585" s="37">
        <v>0.8175</v>
      </c>
      <c r="G1585" s="37">
        <v>29</v>
      </c>
      <c r="H1585" s="37">
        <v>0.81299999999999994</v>
      </c>
      <c r="I1585" s="37">
        <v>0.99209999999999998</v>
      </c>
    </row>
    <row r="1586" spans="4:9" x14ac:dyDescent="0.25">
      <c r="D1586" s="37">
        <v>29.5</v>
      </c>
      <c r="E1586" s="37">
        <v>0.81200000000000006</v>
      </c>
      <c r="F1586" s="37">
        <v>0.81850000000000001</v>
      </c>
      <c r="G1586" s="37">
        <v>29</v>
      </c>
      <c r="H1586" s="37">
        <v>0.81399999999999995</v>
      </c>
      <c r="I1586" s="37">
        <v>0.99219999999999997</v>
      </c>
    </row>
    <row r="1587" spans="4:9" x14ac:dyDescent="0.25">
      <c r="D1587" s="37">
        <v>29.5</v>
      </c>
      <c r="E1587" s="37">
        <v>0.81299999999999994</v>
      </c>
      <c r="F1587" s="37">
        <v>0.81950000000000001</v>
      </c>
      <c r="G1587" s="37">
        <v>29</v>
      </c>
      <c r="H1587" s="37">
        <v>0.81499999999999995</v>
      </c>
      <c r="I1587" s="37">
        <v>0.99219999999999997</v>
      </c>
    </row>
    <row r="1588" spans="4:9" x14ac:dyDescent="0.25">
      <c r="D1588" s="37">
        <v>29.5</v>
      </c>
      <c r="E1588" s="37">
        <v>0.81399999999999995</v>
      </c>
      <c r="F1588" s="37">
        <v>0.82050000000000001</v>
      </c>
      <c r="G1588" s="37">
        <v>29</v>
      </c>
      <c r="H1588" s="37">
        <v>0.81599999999999995</v>
      </c>
      <c r="I1588" s="37">
        <v>0.99219999999999997</v>
      </c>
    </row>
    <row r="1589" spans="4:9" x14ac:dyDescent="0.25">
      <c r="D1589" s="37">
        <v>29.5</v>
      </c>
      <c r="E1589" s="37">
        <v>0.81499999999999995</v>
      </c>
      <c r="F1589" s="37">
        <v>0.82150000000000001</v>
      </c>
      <c r="G1589" s="37">
        <v>29</v>
      </c>
      <c r="H1589" s="37">
        <v>0.81699999999999995</v>
      </c>
      <c r="I1589" s="37">
        <v>0.99219999999999997</v>
      </c>
    </row>
    <row r="1590" spans="4:9" x14ac:dyDescent="0.25">
      <c r="D1590" s="37">
        <v>29.5</v>
      </c>
      <c r="E1590" s="37">
        <v>0.81599999999999995</v>
      </c>
      <c r="F1590" s="37">
        <v>0.82250000000000001</v>
      </c>
      <c r="G1590" s="37">
        <v>29</v>
      </c>
      <c r="H1590" s="37">
        <v>0.81799999999999995</v>
      </c>
      <c r="I1590" s="37">
        <v>0.99229999999999996</v>
      </c>
    </row>
    <row r="1591" spans="4:9" x14ac:dyDescent="0.25">
      <c r="D1591" s="37">
        <v>29.5</v>
      </c>
      <c r="E1591" s="37">
        <v>0.81699999999999995</v>
      </c>
      <c r="F1591" s="37">
        <v>0.82340000000000002</v>
      </c>
      <c r="G1591" s="37">
        <v>29</v>
      </c>
      <c r="H1591" s="37">
        <v>0.81899999999999995</v>
      </c>
      <c r="I1591" s="37">
        <v>0.99229999999999996</v>
      </c>
    </row>
    <row r="1592" spans="4:9" x14ac:dyDescent="0.25">
      <c r="D1592" s="37">
        <v>29.5</v>
      </c>
      <c r="E1592" s="37">
        <v>0.81799999999999995</v>
      </c>
      <c r="F1592" s="37">
        <v>0.82440000000000002</v>
      </c>
      <c r="G1592" s="37">
        <v>29</v>
      </c>
      <c r="H1592" s="37">
        <v>0.82</v>
      </c>
      <c r="I1592" s="37">
        <v>0.99229999999999996</v>
      </c>
    </row>
    <row r="1593" spans="4:9" x14ac:dyDescent="0.25">
      <c r="D1593" s="37">
        <v>29.5</v>
      </c>
      <c r="E1593" s="37">
        <v>0.81899999999999995</v>
      </c>
      <c r="F1593" s="37">
        <v>0.82540000000000002</v>
      </c>
      <c r="G1593" s="37">
        <v>29</v>
      </c>
      <c r="H1593" s="37">
        <v>0.82099999999999995</v>
      </c>
      <c r="I1593" s="37">
        <v>0.99229999999999996</v>
      </c>
    </row>
    <row r="1594" spans="4:9" x14ac:dyDescent="0.25">
      <c r="D1594" s="37">
        <v>29.5</v>
      </c>
      <c r="E1594" s="37">
        <v>0.82</v>
      </c>
      <c r="F1594" s="37">
        <v>0.82640000000000002</v>
      </c>
      <c r="G1594" s="37">
        <v>29</v>
      </c>
      <c r="H1594" s="37">
        <v>0.82199999999999995</v>
      </c>
      <c r="I1594" s="37">
        <v>0.99229999999999996</v>
      </c>
    </row>
    <row r="1595" spans="4:9" x14ac:dyDescent="0.25">
      <c r="D1595" s="37">
        <v>29.5</v>
      </c>
      <c r="E1595" s="37">
        <v>0.82099999999999995</v>
      </c>
      <c r="F1595" s="37">
        <v>0.82740000000000002</v>
      </c>
      <c r="G1595" s="37">
        <v>29</v>
      </c>
      <c r="H1595" s="37">
        <v>0.82299999999999995</v>
      </c>
      <c r="I1595" s="37">
        <v>0.99229999999999996</v>
      </c>
    </row>
    <row r="1596" spans="4:9" x14ac:dyDescent="0.25">
      <c r="D1596" s="37">
        <v>29.5</v>
      </c>
      <c r="E1596" s="37">
        <v>0.82199999999999995</v>
      </c>
      <c r="F1596" s="37">
        <v>0.82840000000000003</v>
      </c>
      <c r="G1596" s="37">
        <v>29</v>
      </c>
      <c r="H1596" s="37">
        <v>0.82399999999999995</v>
      </c>
      <c r="I1596" s="37">
        <v>0.99239999999999995</v>
      </c>
    </row>
    <row r="1597" spans="4:9" x14ac:dyDescent="0.25">
      <c r="D1597" s="37">
        <v>29.5</v>
      </c>
      <c r="E1597" s="37">
        <v>0.82299999999999995</v>
      </c>
      <c r="F1597" s="37">
        <v>0.82940000000000003</v>
      </c>
      <c r="G1597" s="37">
        <v>29</v>
      </c>
      <c r="H1597" s="37">
        <v>0.82499999999999996</v>
      </c>
      <c r="I1597" s="37">
        <v>0.99239999999999995</v>
      </c>
    </row>
    <row r="1598" spans="4:9" x14ac:dyDescent="0.25">
      <c r="D1598" s="37">
        <v>29.5</v>
      </c>
      <c r="E1598" s="37">
        <v>0.82399999999999995</v>
      </c>
      <c r="F1598" s="37">
        <v>0.83040000000000003</v>
      </c>
      <c r="G1598" s="37">
        <v>29</v>
      </c>
      <c r="H1598" s="37">
        <v>0.82599999999999996</v>
      </c>
      <c r="I1598" s="37">
        <v>0.99239999999999995</v>
      </c>
    </row>
    <row r="1599" spans="4:9" x14ac:dyDescent="0.25">
      <c r="D1599" s="37">
        <v>29.5</v>
      </c>
      <c r="E1599" s="37">
        <v>0.82499999999999996</v>
      </c>
      <c r="F1599" s="37">
        <v>0.83140000000000003</v>
      </c>
      <c r="G1599" s="37">
        <v>29</v>
      </c>
      <c r="H1599" s="37">
        <v>0.82699999999999996</v>
      </c>
      <c r="I1599" s="37">
        <v>0.99239999999999995</v>
      </c>
    </row>
    <row r="1600" spans="4:9" x14ac:dyDescent="0.25">
      <c r="D1600" s="37">
        <v>29.5</v>
      </c>
      <c r="E1600" s="37">
        <v>0.82599999999999996</v>
      </c>
      <c r="F1600" s="37">
        <v>0.83240000000000003</v>
      </c>
      <c r="G1600" s="37">
        <v>29</v>
      </c>
      <c r="H1600" s="37">
        <v>0.82799999999999996</v>
      </c>
      <c r="I1600" s="37">
        <v>0.99250000000000005</v>
      </c>
    </row>
    <row r="1601" spans="4:9" x14ac:dyDescent="0.25">
      <c r="D1601" s="37">
        <v>29.5</v>
      </c>
      <c r="E1601" s="37">
        <v>0.82699999999999996</v>
      </c>
      <c r="F1601" s="37">
        <v>0.83340000000000003</v>
      </c>
      <c r="G1601" s="37">
        <v>29</v>
      </c>
      <c r="H1601" s="37">
        <v>0.82899999999999996</v>
      </c>
      <c r="I1601" s="37">
        <v>0.99250000000000005</v>
      </c>
    </row>
    <row r="1602" spans="4:9" x14ac:dyDescent="0.25">
      <c r="D1602" s="37">
        <v>29.5</v>
      </c>
      <c r="E1602" s="37">
        <v>0.82799999999999996</v>
      </c>
      <c r="F1602" s="37">
        <v>0.83440000000000003</v>
      </c>
      <c r="G1602" s="37">
        <v>29</v>
      </c>
      <c r="H1602" s="37">
        <v>0.83</v>
      </c>
      <c r="I1602" s="37">
        <v>0.99250000000000005</v>
      </c>
    </row>
    <row r="1603" spans="4:9" x14ac:dyDescent="0.25">
      <c r="D1603" s="37">
        <v>29.5</v>
      </c>
      <c r="E1603" s="37">
        <v>0.82899999999999996</v>
      </c>
      <c r="F1603" s="37">
        <v>0.83530000000000004</v>
      </c>
      <c r="G1603" s="37">
        <v>29</v>
      </c>
      <c r="H1603" s="37">
        <v>0.83099999999999996</v>
      </c>
      <c r="I1603" s="37">
        <v>0.99250000000000005</v>
      </c>
    </row>
    <row r="1604" spans="4:9" x14ac:dyDescent="0.25">
      <c r="D1604" s="37">
        <v>29.5</v>
      </c>
      <c r="E1604" s="37">
        <v>0.83</v>
      </c>
      <c r="F1604" s="37">
        <v>0.83630000000000004</v>
      </c>
      <c r="G1604" s="37">
        <v>29</v>
      </c>
      <c r="H1604" s="37">
        <v>0.83199999999999996</v>
      </c>
      <c r="I1604" s="37">
        <v>0.99250000000000005</v>
      </c>
    </row>
    <row r="1605" spans="4:9" x14ac:dyDescent="0.25">
      <c r="D1605" s="37">
        <v>29.5</v>
      </c>
      <c r="E1605" s="37">
        <v>0.83099999999999996</v>
      </c>
      <c r="F1605" s="37">
        <v>0.83730000000000004</v>
      </c>
      <c r="G1605" s="37">
        <v>29</v>
      </c>
      <c r="H1605" s="37">
        <v>0.83299999999999996</v>
      </c>
      <c r="I1605" s="37">
        <v>0.99250000000000005</v>
      </c>
    </row>
    <row r="1606" spans="4:9" x14ac:dyDescent="0.25">
      <c r="D1606" s="37">
        <v>29.5</v>
      </c>
      <c r="E1606" s="37">
        <v>0.83199999999999996</v>
      </c>
      <c r="F1606" s="37">
        <v>0.83830000000000005</v>
      </c>
      <c r="G1606" s="37">
        <v>29</v>
      </c>
      <c r="H1606" s="37">
        <v>0.83399999999999996</v>
      </c>
      <c r="I1606" s="37">
        <v>0.99260000000000004</v>
      </c>
    </row>
    <row r="1607" spans="4:9" x14ac:dyDescent="0.25">
      <c r="D1607" s="37">
        <v>29.5</v>
      </c>
      <c r="E1607" s="37">
        <v>0.83299999999999996</v>
      </c>
      <c r="F1607" s="37">
        <v>0.83930000000000005</v>
      </c>
      <c r="G1607" s="37">
        <v>29</v>
      </c>
      <c r="H1607" s="37">
        <v>0.83499999999999996</v>
      </c>
      <c r="I1607" s="37">
        <v>0.99260000000000004</v>
      </c>
    </row>
    <row r="1608" spans="4:9" x14ac:dyDescent="0.25">
      <c r="D1608" s="37">
        <v>29.5</v>
      </c>
      <c r="E1608" s="37">
        <v>0.83399999999999996</v>
      </c>
      <c r="F1608" s="37">
        <v>0.84030000000000005</v>
      </c>
      <c r="G1608" s="37">
        <v>29</v>
      </c>
      <c r="H1608" s="37">
        <v>0.83599999999999997</v>
      </c>
      <c r="I1608" s="37">
        <v>0.99260000000000004</v>
      </c>
    </row>
    <row r="1609" spans="4:9" x14ac:dyDescent="0.25">
      <c r="D1609" s="37">
        <v>29.5</v>
      </c>
      <c r="E1609" s="37">
        <v>0.83499999999999996</v>
      </c>
      <c r="F1609" s="37">
        <v>0.84130000000000005</v>
      </c>
      <c r="G1609" s="37">
        <v>29</v>
      </c>
      <c r="H1609" s="37">
        <v>0.83699999999999997</v>
      </c>
      <c r="I1609" s="37">
        <v>0.99260000000000004</v>
      </c>
    </row>
    <row r="1610" spans="4:9" x14ac:dyDescent="0.25">
      <c r="D1610" s="37">
        <v>29.5</v>
      </c>
      <c r="E1610" s="37">
        <v>0.83599999999999997</v>
      </c>
      <c r="F1610" s="37">
        <v>0.84230000000000005</v>
      </c>
      <c r="G1610" s="37">
        <v>29</v>
      </c>
      <c r="H1610" s="37">
        <v>0.83799999999999997</v>
      </c>
      <c r="I1610" s="37">
        <v>0.99260000000000004</v>
      </c>
    </row>
    <row r="1611" spans="4:9" x14ac:dyDescent="0.25">
      <c r="D1611" s="37">
        <v>29.5</v>
      </c>
      <c r="E1611" s="37">
        <v>0.83699999999999997</v>
      </c>
      <c r="F1611" s="37">
        <v>0.84330000000000005</v>
      </c>
      <c r="G1611" s="37">
        <v>29</v>
      </c>
      <c r="H1611" s="37">
        <v>0.83899999999999997</v>
      </c>
      <c r="I1611" s="37">
        <v>0.99260000000000004</v>
      </c>
    </row>
    <row r="1612" spans="4:9" x14ac:dyDescent="0.25">
      <c r="D1612" s="37">
        <v>29.5</v>
      </c>
      <c r="E1612" s="37">
        <v>0.83799999999999997</v>
      </c>
      <c r="F1612" s="37">
        <v>0.84430000000000005</v>
      </c>
      <c r="G1612" s="37">
        <v>29</v>
      </c>
      <c r="H1612" s="37">
        <v>0.84</v>
      </c>
      <c r="I1612" s="37">
        <v>0.99270000000000003</v>
      </c>
    </row>
    <row r="1613" spans="4:9" x14ac:dyDescent="0.25">
      <c r="D1613" s="37">
        <v>29.5</v>
      </c>
      <c r="E1613" s="37">
        <v>0.83899999999999997</v>
      </c>
      <c r="F1613" s="37">
        <v>0.84530000000000005</v>
      </c>
      <c r="G1613" s="37">
        <v>29</v>
      </c>
      <c r="H1613" s="37">
        <v>0.84099999999999997</v>
      </c>
      <c r="I1613" s="37">
        <v>0.99270000000000003</v>
      </c>
    </row>
    <row r="1614" spans="4:9" x14ac:dyDescent="0.25">
      <c r="D1614" s="37">
        <v>29.5</v>
      </c>
      <c r="E1614" s="37">
        <v>0.84</v>
      </c>
      <c r="F1614" s="37">
        <v>0.84630000000000005</v>
      </c>
      <c r="G1614" s="37">
        <v>29</v>
      </c>
      <c r="H1614" s="37">
        <v>0.84199999999999997</v>
      </c>
      <c r="I1614" s="37">
        <v>0.99270000000000003</v>
      </c>
    </row>
    <row r="1615" spans="4:9" x14ac:dyDescent="0.25">
      <c r="D1615" s="37">
        <v>29.5</v>
      </c>
      <c r="E1615" s="37">
        <v>0.84099999999999997</v>
      </c>
      <c r="F1615" s="37">
        <v>0.84730000000000005</v>
      </c>
      <c r="G1615" s="37">
        <v>29</v>
      </c>
      <c r="H1615" s="37">
        <v>0.84299999999999997</v>
      </c>
      <c r="I1615" s="37">
        <v>0.99270000000000003</v>
      </c>
    </row>
    <row r="1616" spans="4:9" x14ac:dyDescent="0.25">
      <c r="D1616" s="37">
        <v>29.5</v>
      </c>
      <c r="E1616" s="37">
        <v>0.84199999999999997</v>
      </c>
      <c r="F1616" s="37">
        <v>0.84830000000000005</v>
      </c>
      <c r="G1616" s="37">
        <v>29</v>
      </c>
      <c r="H1616" s="37">
        <v>0.84399999999999997</v>
      </c>
      <c r="I1616" s="37">
        <v>0.99270000000000003</v>
      </c>
    </row>
    <row r="1617" spans="4:9" x14ac:dyDescent="0.25">
      <c r="D1617" s="37">
        <v>29.5</v>
      </c>
      <c r="E1617" s="37">
        <v>0.84299999999999997</v>
      </c>
      <c r="F1617" s="37">
        <v>0.84930000000000005</v>
      </c>
      <c r="G1617" s="37">
        <v>29</v>
      </c>
      <c r="H1617" s="37">
        <v>0.84499999999999997</v>
      </c>
      <c r="I1617" s="37">
        <v>0.99270000000000003</v>
      </c>
    </row>
    <row r="1618" spans="4:9" x14ac:dyDescent="0.25">
      <c r="D1618" s="37">
        <v>29.5</v>
      </c>
      <c r="E1618" s="37">
        <v>0.84399999999999997</v>
      </c>
      <c r="F1618" s="37">
        <v>0.85029999999999994</v>
      </c>
      <c r="G1618" s="37">
        <v>29</v>
      </c>
      <c r="H1618" s="37">
        <v>0.84599999999999997</v>
      </c>
      <c r="I1618" s="37">
        <v>0.99280000000000002</v>
      </c>
    </row>
    <row r="1619" spans="4:9" x14ac:dyDescent="0.25">
      <c r="D1619" s="37">
        <v>29.5</v>
      </c>
      <c r="E1619" s="37">
        <v>0.84499999999999997</v>
      </c>
      <c r="F1619" s="37">
        <v>0.85119999999999996</v>
      </c>
      <c r="G1619" s="37">
        <v>29</v>
      </c>
      <c r="H1619" s="37">
        <v>0.84699999999999998</v>
      </c>
      <c r="I1619" s="37">
        <v>0.99280000000000002</v>
      </c>
    </row>
    <row r="1620" spans="4:9" x14ac:dyDescent="0.25">
      <c r="D1620" s="37">
        <v>29.5</v>
      </c>
      <c r="E1620" s="37">
        <v>0.84599999999999997</v>
      </c>
      <c r="F1620" s="37">
        <v>0.85219999999999996</v>
      </c>
      <c r="G1620" s="37">
        <v>29</v>
      </c>
      <c r="H1620" s="37">
        <v>0.84799999999999998</v>
      </c>
      <c r="I1620" s="37">
        <v>0.99280000000000002</v>
      </c>
    </row>
    <row r="1621" spans="4:9" x14ac:dyDescent="0.25">
      <c r="D1621" s="37">
        <v>29.5</v>
      </c>
      <c r="E1621" s="37">
        <v>0.84699999999999998</v>
      </c>
      <c r="F1621" s="37">
        <v>0.85319999999999996</v>
      </c>
      <c r="G1621" s="37">
        <v>29</v>
      </c>
      <c r="H1621" s="37">
        <v>0.84899999999999998</v>
      </c>
      <c r="I1621" s="37">
        <v>0.99280000000000002</v>
      </c>
    </row>
    <row r="1622" spans="4:9" x14ac:dyDescent="0.25">
      <c r="D1622" s="37">
        <v>29.5</v>
      </c>
      <c r="E1622" s="37">
        <v>0.84799999999999998</v>
      </c>
      <c r="F1622" s="37">
        <v>0.85419999999999996</v>
      </c>
      <c r="G1622" s="37">
        <v>29</v>
      </c>
      <c r="H1622" s="37">
        <v>0.85</v>
      </c>
      <c r="I1622" s="37">
        <v>0.99280000000000002</v>
      </c>
    </row>
    <row r="1623" spans="4:9" x14ac:dyDescent="0.25">
      <c r="D1623" s="37">
        <v>29.5</v>
      </c>
      <c r="E1623" s="37">
        <v>0.84899999999999998</v>
      </c>
      <c r="F1623" s="37">
        <v>0.85519999999999996</v>
      </c>
      <c r="G1623" s="37">
        <v>29</v>
      </c>
      <c r="H1623" s="37">
        <v>0.85099999999999998</v>
      </c>
      <c r="I1623" s="37">
        <v>0.99280000000000002</v>
      </c>
    </row>
    <row r="1624" spans="4:9" x14ac:dyDescent="0.25">
      <c r="D1624" s="37">
        <v>29.5</v>
      </c>
      <c r="E1624" s="37">
        <v>0.85</v>
      </c>
      <c r="F1624" s="37">
        <v>0.85619999999999996</v>
      </c>
      <c r="G1624" s="37">
        <v>29</v>
      </c>
      <c r="H1624" s="37">
        <v>0.85199999999999998</v>
      </c>
      <c r="I1624" s="37">
        <v>0.99280000000000002</v>
      </c>
    </row>
    <row r="1625" spans="4:9" x14ac:dyDescent="0.25">
      <c r="D1625" s="37">
        <v>29.5</v>
      </c>
      <c r="E1625" s="37">
        <v>0.85099999999999998</v>
      </c>
      <c r="F1625" s="37">
        <v>0.85719999999999996</v>
      </c>
      <c r="G1625" s="37">
        <v>29</v>
      </c>
      <c r="H1625" s="37">
        <v>0.85299999999999998</v>
      </c>
      <c r="I1625" s="37">
        <v>0.99280000000000002</v>
      </c>
    </row>
    <row r="1626" spans="4:9" x14ac:dyDescent="0.25">
      <c r="D1626" s="37">
        <v>29.5</v>
      </c>
      <c r="E1626" s="37">
        <v>0.85199999999999998</v>
      </c>
      <c r="F1626" s="37">
        <v>0.85819999999999996</v>
      </c>
      <c r="G1626" s="37">
        <v>29</v>
      </c>
      <c r="H1626" s="37">
        <v>0.85399999999999998</v>
      </c>
      <c r="I1626" s="37">
        <v>0.9929</v>
      </c>
    </row>
    <row r="1627" spans="4:9" x14ac:dyDescent="0.25">
      <c r="D1627" s="37">
        <v>29.5</v>
      </c>
      <c r="E1627" s="37">
        <v>0.85299999999999998</v>
      </c>
      <c r="F1627" s="37">
        <v>0.85919999999999996</v>
      </c>
      <c r="G1627" s="37">
        <v>29</v>
      </c>
      <c r="H1627" s="37">
        <v>0.85499999999999998</v>
      </c>
      <c r="I1627" s="37">
        <v>0.9929</v>
      </c>
    </row>
    <row r="1628" spans="4:9" x14ac:dyDescent="0.25">
      <c r="D1628" s="37">
        <v>29.5</v>
      </c>
      <c r="E1628" s="37">
        <v>0.85399999999999998</v>
      </c>
      <c r="F1628" s="37">
        <v>0.86019999999999996</v>
      </c>
      <c r="G1628" s="37">
        <v>29</v>
      </c>
      <c r="H1628" s="37">
        <v>0.85599999999999998</v>
      </c>
      <c r="I1628" s="37">
        <v>0.9929</v>
      </c>
    </row>
    <row r="1629" spans="4:9" x14ac:dyDescent="0.25">
      <c r="D1629" s="37">
        <v>29.5</v>
      </c>
      <c r="E1629" s="37">
        <v>0.85499999999999998</v>
      </c>
      <c r="F1629" s="37">
        <v>0.86119999999999997</v>
      </c>
      <c r="G1629" s="37">
        <v>29</v>
      </c>
      <c r="H1629" s="37">
        <v>0.85699999999999998</v>
      </c>
      <c r="I1629" s="37">
        <v>0.9929</v>
      </c>
    </row>
    <row r="1630" spans="4:9" x14ac:dyDescent="0.25">
      <c r="D1630" s="37">
        <v>29.5</v>
      </c>
      <c r="E1630" s="37">
        <v>0.85599999999999998</v>
      </c>
      <c r="F1630" s="37">
        <v>0.86219999999999997</v>
      </c>
      <c r="G1630" s="37">
        <v>29</v>
      </c>
      <c r="H1630" s="37">
        <v>0.85799999999999998</v>
      </c>
      <c r="I1630" s="37">
        <v>0.9929</v>
      </c>
    </row>
    <row r="1631" spans="4:9" x14ac:dyDescent="0.25">
      <c r="D1631" s="37">
        <v>29.5</v>
      </c>
      <c r="E1631" s="37">
        <v>0.85699999999999998</v>
      </c>
      <c r="F1631" s="37">
        <v>0.86319999999999997</v>
      </c>
      <c r="G1631" s="37">
        <v>29</v>
      </c>
      <c r="H1631" s="37">
        <v>0.85899999999999999</v>
      </c>
      <c r="I1631" s="37">
        <v>0.9929</v>
      </c>
    </row>
    <row r="1632" spans="4:9" x14ac:dyDescent="0.25">
      <c r="D1632" s="37">
        <v>29.5</v>
      </c>
      <c r="E1632" s="37">
        <v>0.85799999999999998</v>
      </c>
      <c r="F1632" s="37">
        <v>0.86419999999999997</v>
      </c>
      <c r="G1632" s="37">
        <v>29</v>
      </c>
      <c r="H1632" s="37">
        <v>0.86</v>
      </c>
      <c r="I1632" s="37">
        <v>0.99299999999999999</v>
      </c>
    </row>
    <row r="1633" spans="4:9" x14ac:dyDescent="0.25">
      <c r="D1633" s="37">
        <v>29.5</v>
      </c>
      <c r="E1633" s="37">
        <v>0.85899999999999999</v>
      </c>
      <c r="F1633" s="37">
        <v>0.86519999999999997</v>
      </c>
      <c r="G1633" s="37">
        <v>29</v>
      </c>
      <c r="H1633" s="37">
        <v>0.86099999999999999</v>
      </c>
      <c r="I1633" s="37">
        <v>0.99299999999999999</v>
      </c>
    </row>
    <row r="1634" spans="4:9" x14ac:dyDescent="0.25">
      <c r="D1634" s="37">
        <v>29.5</v>
      </c>
      <c r="E1634" s="37">
        <v>0.86</v>
      </c>
      <c r="F1634" s="37">
        <v>0.86619999999999997</v>
      </c>
      <c r="G1634" s="37">
        <v>29</v>
      </c>
      <c r="H1634" s="37">
        <v>0.86199999999999999</v>
      </c>
      <c r="I1634" s="37">
        <v>0.99299999999999999</v>
      </c>
    </row>
    <row r="1635" spans="4:9" x14ac:dyDescent="0.25">
      <c r="D1635" s="37">
        <v>29.5</v>
      </c>
      <c r="E1635" s="37">
        <v>0.86099999999999999</v>
      </c>
      <c r="F1635" s="37">
        <v>0.86719999999999997</v>
      </c>
      <c r="G1635" s="37">
        <v>29</v>
      </c>
      <c r="H1635" s="37">
        <v>0.86299999999999999</v>
      </c>
      <c r="I1635" s="37">
        <v>0.99299999999999999</v>
      </c>
    </row>
    <row r="1636" spans="4:9" x14ac:dyDescent="0.25">
      <c r="D1636" s="37">
        <v>29.5</v>
      </c>
      <c r="E1636" s="37">
        <v>0.86199999999999999</v>
      </c>
      <c r="F1636" s="37">
        <v>0.86809999999999998</v>
      </c>
      <c r="G1636" s="37">
        <v>29</v>
      </c>
      <c r="H1636" s="37">
        <v>0.86399999999999999</v>
      </c>
      <c r="I1636" s="37">
        <v>0.99299999999999999</v>
      </c>
    </row>
    <row r="1637" spans="4:9" x14ac:dyDescent="0.25">
      <c r="D1637" s="37">
        <v>29.5</v>
      </c>
      <c r="E1637" s="37">
        <v>0.86299999999999999</v>
      </c>
      <c r="F1637" s="37">
        <v>0.86909999999999998</v>
      </c>
      <c r="G1637" s="37">
        <v>29</v>
      </c>
      <c r="H1637" s="37">
        <v>0.86499999999999999</v>
      </c>
      <c r="I1637" s="37">
        <v>0.99299999999999999</v>
      </c>
    </row>
    <row r="1638" spans="4:9" x14ac:dyDescent="0.25">
      <c r="D1638" s="37">
        <v>29.5</v>
      </c>
      <c r="E1638" s="37">
        <v>0.86399999999999999</v>
      </c>
      <c r="F1638" s="37">
        <v>0.87009999999999998</v>
      </c>
      <c r="G1638" s="37">
        <v>29</v>
      </c>
      <c r="H1638" s="37">
        <v>0.86599999999999999</v>
      </c>
      <c r="I1638" s="37">
        <v>0.99299999999999999</v>
      </c>
    </row>
    <row r="1639" spans="4:9" x14ac:dyDescent="0.25">
      <c r="D1639" s="37">
        <v>29.5</v>
      </c>
      <c r="E1639" s="37">
        <v>0.86499999999999999</v>
      </c>
      <c r="F1639" s="37">
        <v>0.87109999999999999</v>
      </c>
      <c r="G1639" s="37">
        <v>29</v>
      </c>
      <c r="H1639" s="37">
        <v>0.86699999999999999</v>
      </c>
      <c r="I1639" s="37">
        <v>0.99299999999999999</v>
      </c>
    </row>
    <row r="1640" spans="4:9" x14ac:dyDescent="0.25">
      <c r="D1640" s="37">
        <v>29.5</v>
      </c>
      <c r="E1640" s="37">
        <v>0.86599999999999999</v>
      </c>
      <c r="F1640" s="37">
        <v>0.87209999999999999</v>
      </c>
      <c r="G1640" s="37">
        <v>29</v>
      </c>
      <c r="H1640" s="37">
        <v>0.86799999999999999</v>
      </c>
      <c r="I1640" s="37">
        <v>0.99309999999999998</v>
      </c>
    </row>
    <row r="1641" spans="4:9" x14ac:dyDescent="0.25">
      <c r="D1641" s="37">
        <v>29.5</v>
      </c>
      <c r="E1641" s="37">
        <v>0.86699999999999999</v>
      </c>
      <c r="F1641" s="37">
        <v>0.87309999999999999</v>
      </c>
      <c r="G1641" s="37">
        <v>29</v>
      </c>
      <c r="H1641" s="37">
        <v>0.86899999999999999</v>
      </c>
      <c r="I1641" s="37">
        <v>0.99309999999999998</v>
      </c>
    </row>
    <row r="1642" spans="4:9" x14ac:dyDescent="0.25">
      <c r="D1642" s="37">
        <v>29.5</v>
      </c>
      <c r="E1642" s="37">
        <v>0.86799999999999999</v>
      </c>
      <c r="F1642" s="37">
        <v>0.87409999999999999</v>
      </c>
      <c r="G1642" s="37">
        <v>29</v>
      </c>
      <c r="H1642" s="37">
        <v>0.87</v>
      </c>
      <c r="I1642" s="37">
        <v>0.99309999999999998</v>
      </c>
    </row>
    <row r="1643" spans="4:9" x14ac:dyDescent="0.25">
      <c r="D1643" s="37">
        <v>29.5</v>
      </c>
      <c r="E1643" s="37">
        <v>0.86899999999999999</v>
      </c>
      <c r="F1643" s="37">
        <v>0.87509999999999999</v>
      </c>
      <c r="G1643" s="37">
        <v>29</v>
      </c>
      <c r="H1643" s="37">
        <v>0.871</v>
      </c>
      <c r="I1643" s="37">
        <v>0.99309999999999998</v>
      </c>
    </row>
    <row r="1644" spans="4:9" x14ac:dyDescent="0.25">
      <c r="D1644" s="37">
        <v>29.5</v>
      </c>
      <c r="E1644" s="37">
        <v>0.87</v>
      </c>
      <c r="F1644" s="37">
        <v>0.87609999999999999</v>
      </c>
      <c r="G1644" s="37">
        <v>29</v>
      </c>
      <c r="H1644" s="37">
        <v>0.872</v>
      </c>
      <c r="I1644" s="37">
        <v>0.99309999999999998</v>
      </c>
    </row>
    <row r="1645" spans="4:9" x14ac:dyDescent="0.25">
      <c r="D1645" s="37">
        <v>29.5</v>
      </c>
      <c r="E1645" s="37">
        <v>0.871</v>
      </c>
      <c r="F1645" s="37">
        <v>0.87709999999999999</v>
      </c>
      <c r="G1645" s="37">
        <v>29</v>
      </c>
      <c r="H1645" s="37">
        <v>0.873</v>
      </c>
      <c r="I1645" s="37">
        <v>0.99309999999999998</v>
      </c>
    </row>
    <row r="1646" spans="4:9" x14ac:dyDescent="0.25">
      <c r="D1646" s="37">
        <v>29.5</v>
      </c>
      <c r="E1646" s="37">
        <v>0.872</v>
      </c>
      <c r="F1646" s="37">
        <v>0.87809999999999999</v>
      </c>
      <c r="G1646" s="37">
        <v>29</v>
      </c>
      <c r="H1646" s="37">
        <v>0.874</v>
      </c>
      <c r="I1646" s="37">
        <v>0.99309999999999998</v>
      </c>
    </row>
    <row r="1647" spans="4:9" x14ac:dyDescent="0.25">
      <c r="D1647" s="37">
        <v>29.5</v>
      </c>
      <c r="E1647" s="37">
        <v>0.873</v>
      </c>
      <c r="F1647" s="37">
        <v>0.87909999999999999</v>
      </c>
      <c r="G1647" s="37">
        <v>29</v>
      </c>
      <c r="H1647" s="37">
        <v>0.875</v>
      </c>
      <c r="I1647" s="37">
        <v>0.99309999999999998</v>
      </c>
    </row>
    <row r="1648" spans="4:9" x14ac:dyDescent="0.25">
      <c r="D1648" s="37">
        <v>29.5</v>
      </c>
      <c r="E1648" s="37">
        <v>0.874</v>
      </c>
      <c r="F1648" s="37">
        <v>0.88009999999999999</v>
      </c>
      <c r="G1648" s="37">
        <v>29</v>
      </c>
      <c r="H1648" s="37">
        <v>0.876</v>
      </c>
      <c r="I1648" s="37">
        <v>0.99319999999999997</v>
      </c>
    </row>
    <row r="1649" spans="4:9" x14ac:dyDescent="0.25">
      <c r="D1649" s="37">
        <v>29.5</v>
      </c>
      <c r="E1649" s="37">
        <v>0.875</v>
      </c>
      <c r="F1649" s="37">
        <v>0.88109999999999999</v>
      </c>
      <c r="G1649" s="37">
        <v>29</v>
      </c>
      <c r="H1649" s="37">
        <v>0.877</v>
      </c>
      <c r="I1649" s="37">
        <v>0.99319999999999997</v>
      </c>
    </row>
    <row r="1650" spans="4:9" x14ac:dyDescent="0.25">
      <c r="D1650" s="37">
        <v>29.5</v>
      </c>
      <c r="E1650" s="37">
        <v>0.876</v>
      </c>
      <c r="F1650" s="37">
        <v>0.8821</v>
      </c>
      <c r="G1650" s="37">
        <v>29</v>
      </c>
      <c r="H1650" s="37">
        <v>0.878</v>
      </c>
      <c r="I1650" s="37">
        <v>0.99319999999999997</v>
      </c>
    </row>
    <row r="1651" spans="4:9" x14ac:dyDescent="0.25">
      <c r="D1651" s="37">
        <v>29.5</v>
      </c>
      <c r="E1651" s="37">
        <v>0.877</v>
      </c>
      <c r="F1651" s="37">
        <v>0.8831</v>
      </c>
      <c r="G1651" s="37">
        <v>29</v>
      </c>
      <c r="H1651" s="37">
        <v>0.879</v>
      </c>
      <c r="I1651" s="37">
        <v>0.99319999999999997</v>
      </c>
    </row>
    <row r="1652" spans="4:9" x14ac:dyDescent="0.25">
      <c r="D1652" s="37">
        <v>29.5</v>
      </c>
      <c r="E1652" s="37">
        <v>0.878</v>
      </c>
      <c r="F1652" s="37">
        <v>0.8841</v>
      </c>
      <c r="G1652" s="37">
        <v>29</v>
      </c>
      <c r="H1652" s="37">
        <v>0.88</v>
      </c>
      <c r="I1652" s="37">
        <v>0.99319999999999997</v>
      </c>
    </row>
    <row r="1653" spans="4:9" x14ac:dyDescent="0.25">
      <c r="D1653" s="37">
        <v>29.5</v>
      </c>
      <c r="E1653" s="37">
        <v>0.879</v>
      </c>
      <c r="F1653" s="37">
        <v>0.8851</v>
      </c>
      <c r="G1653" s="37">
        <v>29</v>
      </c>
      <c r="H1653" s="37">
        <v>0.88100000000000001</v>
      </c>
      <c r="I1653" s="37">
        <v>0.99319999999999997</v>
      </c>
    </row>
    <row r="1654" spans="4:9" x14ac:dyDescent="0.25">
      <c r="D1654" s="37">
        <v>29.5</v>
      </c>
      <c r="E1654" s="37">
        <v>0.88</v>
      </c>
      <c r="F1654" s="37">
        <v>0.8861</v>
      </c>
      <c r="G1654" s="37">
        <v>29</v>
      </c>
      <c r="H1654" s="37">
        <v>0.88200000000000001</v>
      </c>
      <c r="I1654" s="37">
        <v>0.99319999999999997</v>
      </c>
    </row>
    <row r="1655" spans="4:9" x14ac:dyDescent="0.25">
      <c r="D1655" s="37">
        <v>29.5</v>
      </c>
      <c r="E1655" s="37">
        <v>0.88100000000000001</v>
      </c>
      <c r="F1655" s="37">
        <v>0.8871</v>
      </c>
      <c r="G1655" s="37">
        <v>29</v>
      </c>
      <c r="H1655" s="37">
        <v>0.88300000000000001</v>
      </c>
      <c r="I1655" s="37">
        <v>0.99319999999999997</v>
      </c>
    </row>
    <row r="1656" spans="4:9" x14ac:dyDescent="0.25">
      <c r="D1656" s="37">
        <v>29.5</v>
      </c>
      <c r="E1656" s="37">
        <v>0.88200000000000001</v>
      </c>
      <c r="F1656" s="37">
        <v>0.8881</v>
      </c>
      <c r="G1656" s="37">
        <v>29</v>
      </c>
      <c r="H1656" s="37">
        <v>0.88400000000000001</v>
      </c>
      <c r="I1656" s="37">
        <v>0.99329999999999996</v>
      </c>
    </row>
    <row r="1657" spans="4:9" x14ac:dyDescent="0.25">
      <c r="D1657" s="37">
        <v>29.5</v>
      </c>
      <c r="E1657" s="37">
        <v>0.88300000000000001</v>
      </c>
      <c r="F1657" s="37">
        <v>0.8891</v>
      </c>
      <c r="G1657" s="37">
        <v>29</v>
      </c>
      <c r="H1657" s="37">
        <v>0.88500000000000001</v>
      </c>
      <c r="I1657" s="37">
        <v>0.99329999999999996</v>
      </c>
    </row>
    <row r="1658" spans="4:9" x14ac:dyDescent="0.25">
      <c r="D1658" s="37">
        <v>29.5</v>
      </c>
      <c r="E1658" s="37">
        <v>0.88400000000000001</v>
      </c>
      <c r="F1658" s="37">
        <v>0.8901</v>
      </c>
      <c r="G1658" s="37">
        <v>29</v>
      </c>
      <c r="H1658" s="37">
        <v>0.88600000000000001</v>
      </c>
      <c r="I1658" s="37">
        <v>0.99329999999999996</v>
      </c>
    </row>
    <row r="1659" spans="4:9" x14ac:dyDescent="0.25">
      <c r="D1659" s="37">
        <v>29.5</v>
      </c>
      <c r="E1659" s="37">
        <v>0.88500000000000001</v>
      </c>
      <c r="F1659" s="37">
        <v>0.8911</v>
      </c>
      <c r="G1659" s="37">
        <v>29</v>
      </c>
      <c r="H1659" s="37">
        <v>0.88700000000000001</v>
      </c>
      <c r="I1659" s="37">
        <v>0.99329999999999996</v>
      </c>
    </row>
    <row r="1660" spans="4:9" x14ac:dyDescent="0.25">
      <c r="D1660" s="37">
        <v>29.5</v>
      </c>
      <c r="E1660" s="37">
        <v>0.88600000000000001</v>
      </c>
      <c r="F1660" s="37">
        <v>0.8921</v>
      </c>
      <c r="G1660" s="37">
        <v>29</v>
      </c>
      <c r="H1660" s="37">
        <v>0.88800000000000001</v>
      </c>
      <c r="I1660" s="37">
        <v>0.99329999999999996</v>
      </c>
    </row>
    <row r="1661" spans="4:9" x14ac:dyDescent="0.25">
      <c r="D1661" s="37">
        <v>29.5</v>
      </c>
      <c r="E1661" s="37">
        <v>0.88700000000000001</v>
      </c>
      <c r="F1661" s="37">
        <v>0.8931</v>
      </c>
      <c r="G1661" s="37">
        <v>29</v>
      </c>
      <c r="H1661" s="37">
        <v>0.88900000000000001</v>
      </c>
      <c r="I1661" s="37">
        <v>0.99329999999999996</v>
      </c>
    </row>
    <row r="1662" spans="4:9" x14ac:dyDescent="0.25">
      <c r="D1662" s="37">
        <v>29.5</v>
      </c>
      <c r="E1662" s="37">
        <v>0.88800000000000001</v>
      </c>
      <c r="F1662" s="37">
        <v>0.89410000000000001</v>
      </c>
      <c r="G1662" s="37">
        <v>29</v>
      </c>
      <c r="H1662" s="37">
        <v>0.89</v>
      </c>
      <c r="I1662" s="37">
        <v>0.99329999999999996</v>
      </c>
    </row>
    <row r="1663" spans="4:9" x14ac:dyDescent="0.25">
      <c r="D1663" s="37">
        <v>29.5</v>
      </c>
      <c r="E1663" s="37">
        <v>0.88900000000000001</v>
      </c>
      <c r="F1663" s="37">
        <v>0.89510000000000001</v>
      </c>
      <c r="G1663" s="37">
        <v>29</v>
      </c>
      <c r="H1663" s="37">
        <v>0.89100000000000001</v>
      </c>
      <c r="I1663" s="37">
        <v>0.99329999999999996</v>
      </c>
    </row>
    <row r="1664" spans="4:9" x14ac:dyDescent="0.25">
      <c r="D1664" s="37">
        <v>29.5</v>
      </c>
      <c r="E1664" s="37">
        <v>0.89</v>
      </c>
      <c r="F1664" s="37">
        <v>0.89610000000000001</v>
      </c>
      <c r="G1664" s="37">
        <v>29</v>
      </c>
      <c r="H1664" s="37">
        <v>0.89200000000000002</v>
      </c>
      <c r="I1664" s="37">
        <v>0.99329999999999996</v>
      </c>
    </row>
    <row r="1665" spans="4:9" x14ac:dyDescent="0.25">
      <c r="D1665" s="37">
        <v>29.5</v>
      </c>
      <c r="E1665" s="37">
        <v>0.89100000000000001</v>
      </c>
      <c r="F1665" s="37">
        <v>0.89710000000000001</v>
      </c>
      <c r="G1665" s="37">
        <v>29</v>
      </c>
      <c r="H1665" s="37">
        <v>0.89300000000000002</v>
      </c>
      <c r="I1665" s="37">
        <v>0.99329999999999996</v>
      </c>
    </row>
    <row r="1666" spans="4:9" x14ac:dyDescent="0.25">
      <c r="D1666" s="37">
        <v>29.5</v>
      </c>
      <c r="E1666" s="37">
        <v>0.89200000000000002</v>
      </c>
      <c r="F1666" s="37">
        <v>0.89810000000000001</v>
      </c>
      <c r="G1666" s="37">
        <v>29</v>
      </c>
      <c r="H1666" s="37">
        <v>0.89400000000000002</v>
      </c>
      <c r="I1666" s="37">
        <v>0.99339999999999995</v>
      </c>
    </row>
    <row r="1667" spans="4:9" x14ac:dyDescent="0.25">
      <c r="D1667" s="37">
        <v>29.5</v>
      </c>
      <c r="E1667" s="37">
        <v>0.89300000000000002</v>
      </c>
      <c r="F1667" s="37">
        <v>0.89910000000000001</v>
      </c>
      <c r="G1667" s="37">
        <v>29</v>
      </c>
      <c r="H1667" s="37">
        <v>0.89500000000000002</v>
      </c>
      <c r="I1667" s="37">
        <v>0.99339999999999995</v>
      </c>
    </row>
    <row r="1668" spans="4:9" x14ac:dyDescent="0.25">
      <c r="D1668" s="37">
        <v>29.5</v>
      </c>
      <c r="E1668" s="37">
        <v>0.89400000000000002</v>
      </c>
      <c r="F1668" s="37">
        <v>0.90010000000000001</v>
      </c>
      <c r="G1668" s="37">
        <v>29</v>
      </c>
      <c r="H1668" s="37">
        <v>0.89600000000000002</v>
      </c>
      <c r="I1668" s="37">
        <v>0.99339999999999995</v>
      </c>
    </row>
    <row r="1669" spans="4:9" x14ac:dyDescent="0.25">
      <c r="D1669" s="37">
        <v>29.5</v>
      </c>
      <c r="E1669" s="37">
        <v>0.89500000000000002</v>
      </c>
      <c r="F1669" s="37">
        <v>0.90110000000000001</v>
      </c>
      <c r="G1669" s="37">
        <v>29</v>
      </c>
      <c r="H1669" s="37">
        <v>0.89700000000000002</v>
      </c>
      <c r="I1669" s="37">
        <v>0.99339999999999995</v>
      </c>
    </row>
    <row r="1670" spans="4:9" x14ac:dyDescent="0.25">
      <c r="D1670" s="37">
        <v>29.5</v>
      </c>
      <c r="E1670" s="37">
        <v>0.89600000000000002</v>
      </c>
      <c r="F1670" s="37">
        <v>0.90200000000000002</v>
      </c>
      <c r="G1670" s="37">
        <v>29</v>
      </c>
      <c r="H1670" s="37">
        <v>0.89800000000000002</v>
      </c>
      <c r="I1670" s="37">
        <v>0.99339999999999995</v>
      </c>
    </row>
    <row r="1671" spans="4:9" x14ac:dyDescent="0.25">
      <c r="D1671" s="37">
        <v>29.5</v>
      </c>
      <c r="E1671" s="37">
        <v>0.89700000000000002</v>
      </c>
      <c r="F1671" s="37">
        <v>0.90300000000000002</v>
      </c>
      <c r="G1671" s="37">
        <v>29</v>
      </c>
      <c r="H1671" s="37">
        <v>0.89900000000000002</v>
      </c>
      <c r="I1671" s="37">
        <v>0.99339999999999995</v>
      </c>
    </row>
    <row r="1672" spans="4:9" x14ac:dyDescent="0.25">
      <c r="D1672" s="37">
        <v>29.5</v>
      </c>
      <c r="E1672" s="37">
        <v>0.89800000000000002</v>
      </c>
      <c r="F1672" s="37">
        <v>0.90400000000000003</v>
      </c>
      <c r="G1672" s="37">
        <v>29</v>
      </c>
      <c r="H1672" s="37">
        <v>0.9</v>
      </c>
      <c r="I1672" s="37">
        <v>0.99339999999999995</v>
      </c>
    </row>
    <row r="1673" spans="4:9" x14ac:dyDescent="0.25">
      <c r="D1673" s="37">
        <v>29.5</v>
      </c>
      <c r="E1673" s="37">
        <v>0.89900000000000002</v>
      </c>
      <c r="F1673" s="37">
        <v>0.90500000000000003</v>
      </c>
      <c r="G1673" s="37">
        <v>29</v>
      </c>
      <c r="H1673" s="37">
        <v>0.90100000000000002</v>
      </c>
      <c r="I1673" s="37">
        <v>0.99339999999999995</v>
      </c>
    </row>
    <row r="1674" spans="4:9" x14ac:dyDescent="0.25">
      <c r="D1674" s="37">
        <v>29.5</v>
      </c>
      <c r="E1674" s="37">
        <v>0.9</v>
      </c>
      <c r="F1674" s="37">
        <v>0.90600000000000003</v>
      </c>
      <c r="G1674" s="37">
        <v>29</v>
      </c>
      <c r="H1674" s="37">
        <v>0.90200000000000002</v>
      </c>
      <c r="I1674" s="37">
        <v>0.99339999999999995</v>
      </c>
    </row>
    <row r="1675" spans="4:9" x14ac:dyDescent="0.25">
      <c r="D1675" s="37">
        <v>29.5</v>
      </c>
      <c r="E1675" s="37">
        <v>0.90100000000000002</v>
      </c>
      <c r="F1675" s="37">
        <v>0.90700000000000003</v>
      </c>
      <c r="G1675" s="37">
        <v>29</v>
      </c>
      <c r="H1675" s="37">
        <v>0.90300000000000002</v>
      </c>
      <c r="I1675" s="37">
        <v>0.99339999999999995</v>
      </c>
    </row>
    <row r="1676" spans="4:9" x14ac:dyDescent="0.25">
      <c r="D1676" s="37">
        <v>29.5</v>
      </c>
      <c r="E1676" s="37">
        <v>0.90200000000000002</v>
      </c>
      <c r="F1676" s="37">
        <v>0.90800000000000003</v>
      </c>
      <c r="G1676" s="37">
        <v>29</v>
      </c>
      <c r="H1676" s="37">
        <v>0.90400000000000003</v>
      </c>
      <c r="I1676" s="37">
        <v>0.99350000000000005</v>
      </c>
    </row>
    <row r="1677" spans="4:9" x14ac:dyDescent="0.25">
      <c r="D1677" s="37">
        <v>29.5</v>
      </c>
      <c r="E1677" s="37">
        <v>0.90300000000000002</v>
      </c>
      <c r="F1677" s="37">
        <v>0.90900000000000003</v>
      </c>
      <c r="G1677" s="37">
        <v>29</v>
      </c>
      <c r="H1677" s="37">
        <v>0.90500000000000003</v>
      </c>
      <c r="I1677" s="37">
        <v>0.99350000000000005</v>
      </c>
    </row>
    <row r="1678" spans="4:9" x14ac:dyDescent="0.25">
      <c r="D1678" s="37">
        <v>29.5</v>
      </c>
      <c r="E1678" s="37">
        <v>0.90400000000000003</v>
      </c>
      <c r="F1678" s="37">
        <v>0.91</v>
      </c>
      <c r="G1678" s="37">
        <v>29</v>
      </c>
      <c r="H1678" s="37">
        <v>0.90600000000000003</v>
      </c>
      <c r="I1678" s="37">
        <v>0.93500000000000005</v>
      </c>
    </row>
    <row r="1679" spans="4:9" x14ac:dyDescent="0.25">
      <c r="D1679" s="37">
        <v>29.5</v>
      </c>
      <c r="E1679" s="37">
        <v>0.90500000000000003</v>
      </c>
      <c r="F1679" s="37">
        <v>0.91100000000000003</v>
      </c>
      <c r="G1679" s="37">
        <v>29</v>
      </c>
      <c r="H1679" s="37">
        <v>0.90700000000000003</v>
      </c>
      <c r="I1679" s="37">
        <v>0.93500000000000005</v>
      </c>
    </row>
    <row r="1680" spans="4:9" x14ac:dyDescent="0.25">
      <c r="D1680" s="37">
        <v>29.5</v>
      </c>
      <c r="E1680" s="37">
        <v>0.90600000000000003</v>
      </c>
      <c r="F1680" s="37">
        <v>0.91200000000000003</v>
      </c>
      <c r="G1680" s="37">
        <v>29</v>
      </c>
      <c r="H1680" s="37">
        <v>0.90800000000000003</v>
      </c>
      <c r="I1680" s="37">
        <v>0.99350000000000005</v>
      </c>
    </row>
    <row r="1681" spans="4:9" x14ac:dyDescent="0.25">
      <c r="D1681" s="37">
        <v>29.5</v>
      </c>
      <c r="E1681" s="37">
        <v>0.90700000000000003</v>
      </c>
      <c r="F1681" s="37">
        <v>0.91300000000000003</v>
      </c>
      <c r="G1681" s="37">
        <v>29</v>
      </c>
      <c r="H1681" s="37">
        <v>0.90900000000000003</v>
      </c>
      <c r="I1681" s="37">
        <v>0.99350000000000005</v>
      </c>
    </row>
    <row r="1682" spans="4:9" x14ac:dyDescent="0.25">
      <c r="D1682" s="37">
        <v>29.5</v>
      </c>
      <c r="E1682" s="37">
        <v>0.90800000000000003</v>
      </c>
      <c r="F1682" s="37">
        <v>0.91400000000000003</v>
      </c>
      <c r="G1682" s="37">
        <v>29</v>
      </c>
      <c r="H1682" s="37">
        <v>0.91</v>
      </c>
      <c r="I1682" s="37">
        <v>0.99350000000000005</v>
      </c>
    </row>
    <row r="1683" spans="4:9" x14ac:dyDescent="0.25">
      <c r="D1683" s="37">
        <v>29.5</v>
      </c>
      <c r="E1683" s="37">
        <v>0.90900000000000003</v>
      </c>
      <c r="F1683" s="37">
        <v>0.91500000000000004</v>
      </c>
      <c r="G1683" s="37">
        <v>29</v>
      </c>
      <c r="H1683" s="37">
        <v>0.91100000000000003</v>
      </c>
      <c r="I1683" s="37">
        <v>0.99350000000000005</v>
      </c>
    </row>
    <row r="1684" spans="4:9" x14ac:dyDescent="0.25">
      <c r="D1684" s="37">
        <v>29.5</v>
      </c>
      <c r="E1684" s="37">
        <v>0.91</v>
      </c>
      <c r="F1684" s="37">
        <v>0.91600000000000004</v>
      </c>
      <c r="G1684" s="37">
        <v>29</v>
      </c>
      <c r="H1684" s="37">
        <v>0.91200000000000003</v>
      </c>
      <c r="I1684" s="37">
        <v>0.99350000000000005</v>
      </c>
    </row>
    <row r="1685" spans="4:9" x14ac:dyDescent="0.25">
      <c r="D1685" s="37">
        <v>29.5</v>
      </c>
      <c r="E1685" s="37">
        <v>0.91100000000000003</v>
      </c>
      <c r="F1685" s="37">
        <v>0.91700000000000004</v>
      </c>
      <c r="G1685" s="37">
        <v>29</v>
      </c>
      <c r="H1685" s="37">
        <v>0.91300000000000003</v>
      </c>
      <c r="I1685" s="37">
        <v>0.99350000000000005</v>
      </c>
    </row>
    <row r="1686" spans="4:9" x14ac:dyDescent="0.25">
      <c r="D1686" s="37">
        <v>29.5</v>
      </c>
      <c r="E1686" s="37">
        <v>0.91200000000000003</v>
      </c>
      <c r="F1686" s="37">
        <v>0.91800000000000004</v>
      </c>
      <c r="G1686" s="37">
        <v>29</v>
      </c>
      <c r="H1686" s="37">
        <v>0.91400000000000003</v>
      </c>
      <c r="I1686" s="37">
        <v>0.99350000000000005</v>
      </c>
    </row>
    <row r="1687" spans="4:9" x14ac:dyDescent="0.25">
      <c r="D1687" s="37">
        <v>29.5</v>
      </c>
      <c r="E1687" s="37">
        <v>0.91300000000000003</v>
      </c>
      <c r="F1687" s="37">
        <v>0.91900000000000004</v>
      </c>
      <c r="G1687" s="37">
        <v>29</v>
      </c>
      <c r="H1687" s="37">
        <v>0.91500000000000004</v>
      </c>
      <c r="I1687" s="37">
        <v>0.99350000000000005</v>
      </c>
    </row>
    <row r="1688" spans="4:9" x14ac:dyDescent="0.25">
      <c r="D1688" s="37">
        <v>29.5</v>
      </c>
      <c r="E1688" s="37">
        <v>0.91400000000000003</v>
      </c>
      <c r="F1688" s="37">
        <v>0.92</v>
      </c>
      <c r="G1688" s="37">
        <v>29</v>
      </c>
      <c r="H1688" s="37">
        <v>0.91600000000000004</v>
      </c>
      <c r="I1688" s="37">
        <v>0.99350000000000005</v>
      </c>
    </row>
    <row r="1689" spans="4:9" x14ac:dyDescent="0.25">
      <c r="D1689" s="37">
        <v>29.5</v>
      </c>
      <c r="E1689" s="37">
        <v>0.91500000000000004</v>
      </c>
      <c r="F1689" s="37">
        <v>0.92100000000000004</v>
      </c>
      <c r="G1689" s="37">
        <v>29</v>
      </c>
      <c r="H1689" s="37">
        <v>0.91700000000000004</v>
      </c>
      <c r="I1689" s="37">
        <v>0.99350000000000005</v>
      </c>
    </row>
    <row r="1690" spans="4:9" x14ac:dyDescent="0.25">
      <c r="D1690" s="37">
        <v>29.5</v>
      </c>
      <c r="E1690" s="37">
        <v>0.91600000000000004</v>
      </c>
      <c r="F1690" s="37">
        <v>0.92200000000000004</v>
      </c>
      <c r="G1690" s="37">
        <v>29</v>
      </c>
      <c r="H1690" s="37">
        <v>0.91800000000000004</v>
      </c>
      <c r="I1690" s="37">
        <v>0.99360000000000004</v>
      </c>
    </row>
    <row r="1691" spans="4:9" x14ac:dyDescent="0.25">
      <c r="D1691" s="37">
        <v>29.5</v>
      </c>
      <c r="E1691" s="37">
        <v>0.91700000000000004</v>
      </c>
      <c r="F1691" s="37">
        <v>0.92300000000000004</v>
      </c>
      <c r="G1691" s="37">
        <v>29</v>
      </c>
      <c r="H1691" s="37">
        <v>0.91900000000000004</v>
      </c>
      <c r="I1691" s="37">
        <v>0.99360000000000004</v>
      </c>
    </row>
    <row r="1692" spans="4:9" x14ac:dyDescent="0.25">
      <c r="D1692" s="37">
        <v>29.5</v>
      </c>
      <c r="E1692" s="37">
        <v>0.91800000000000004</v>
      </c>
      <c r="F1692" s="37">
        <v>0.92400000000000004</v>
      </c>
      <c r="G1692" s="37">
        <v>29</v>
      </c>
      <c r="H1692" s="37">
        <v>0.92</v>
      </c>
      <c r="I1692" s="37">
        <v>0.99360000000000004</v>
      </c>
    </row>
    <row r="1693" spans="4:9" x14ac:dyDescent="0.25">
      <c r="D1693" s="37">
        <v>29.5</v>
      </c>
      <c r="E1693" s="37">
        <v>0.91900000000000004</v>
      </c>
      <c r="F1693" s="37">
        <v>0.92500000000000004</v>
      </c>
      <c r="G1693" s="37">
        <v>29</v>
      </c>
      <c r="H1693" s="37">
        <v>0.92100000000000004</v>
      </c>
      <c r="I1693" s="37">
        <v>0.99360000000000004</v>
      </c>
    </row>
    <row r="1694" spans="4:9" x14ac:dyDescent="0.25">
      <c r="D1694" s="37">
        <v>29.5</v>
      </c>
      <c r="E1694" s="37">
        <v>0.92</v>
      </c>
      <c r="F1694" s="37">
        <v>0.92600000000000005</v>
      </c>
      <c r="G1694" s="37">
        <v>29</v>
      </c>
      <c r="H1694" s="37">
        <v>0.92200000000000004</v>
      </c>
      <c r="I1694" s="37">
        <v>0.99360000000000004</v>
      </c>
    </row>
    <row r="1695" spans="4:9" x14ac:dyDescent="0.25">
      <c r="D1695" s="37">
        <v>29.5</v>
      </c>
      <c r="E1695" s="37">
        <v>0.92100000000000004</v>
      </c>
      <c r="F1695" s="37">
        <v>0.92700000000000005</v>
      </c>
      <c r="G1695" s="37">
        <v>29</v>
      </c>
      <c r="H1695" s="37">
        <v>0.92300000000000004</v>
      </c>
      <c r="I1695" s="37">
        <v>0.99360000000000004</v>
      </c>
    </row>
    <row r="1696" spans="4:9" x14ac:dyDescent="0.25">
      <c r="D1696" s="37">
        <v>29.5</v>
      </c>
      <c r="E1696" s="37">
        <v>0.92200000000000004</v>
      </c>
      <c r="F1696" s="37">
        <v>0.92800000000000005</v>
      </c>
      <c r="G1696" s="37">
        <v>29</v>
      </c>
      <c r="H1696" s="37">
        <v>0.92400000000000004</v>
      </c>
      <c r="I1696" s="37">
        <v>0.99360000000000004</v>
      </c>
    </row>
    <row r="1697" spans="4:9" x14ac:dyDescent="0.25">
      <c r="D1697" s="37">
        <v>29.5</v>
      </c>
      <c r="E1697" s="37">
        <v>0.92300000000000004</v>
      </c>
      <c r="F1697" s="37">
        <v>0.92900000000000005</v>
      </c>
      <c r="G1697" s="37">
        <v>29</v>
      </c>
      <c r="H1697" s="37">
        <v>0.92500000000000004</v>
      </c>
      <c r="I1697" s="37">
        <v>0.99360000000000004</v>
      </c>
    </row>
    <row r="1698" spans="4:9" x14ac:dyDescent="0.25">
      <c r="D1698" s="37">
        <v>29.5</v>
      </c>
      <c r="E1698" s="37">
        <v>0.92400000000000004</v>
      </c>
      <c r="F1698" s="37">
        <v>0.93</v>
      </c>
      <c r="G1698" s="37">
        <v>29</v>
      </c>
      <c r="H1698" s="37">
        <v>0.92600000000000005</v>
      </c>
      <c r="I1698" s="37">
        <v>0.99360000000000004</v>
      </c>
    </row>
    <row r="1699" spans="4:9" x14ac:dyDescent="0.25">
      <c r="D1699" s="37">
        <v>29.5</v>
      </c>
      <c r="E1699" s="37">
        <v>0.92500000000000004</v>
      </c>
      <c r="F1699" s="37">
        <v>0.93100000000000005</v>
      </c>
      <c r="G1699" s="37">
        <v>29</v>
      </c>
      <c r="H1699" s="37">
        <v>0.92700000000000005</v>
      </c>
      <c r="I1699" s="37">
        <v>0.99360000000000004</v>
      </c>
    </row>
    <row r="1700" spans="4:9" x14ac:dyDescent="0.25">
      <c r="D1700" s="37">
        <v>29.5</v>
      </c>
      <c r="E1700" s="37">
        <v>0.92600000000000005</v>
      </c>
      <c r="F1700" s="37">
        <v>0.93200000000000005</v>
      </c>
      <c r="G1700" s="37">
        <v>29</v>
      </c>
      <c r="H1700" s="37">
        <v>0.92800000000000005</v>
      </c>
      <c r="I1700" s="37">
        <v>0.99360000000000004</v>
      </c>
    </row>
    <row r="1701" spans="4:9" x14ac:dyDescent="0.25">
      <c r="D1701" s="37">
        <v>29.5</v>
      </c>
      <c r="E1701" s="37">
        <v>0.92700000000000005</v>
      </c>
      <c r="F1701" s="37">
        <v>0.93300000000000005</v>
      </c>
      <c r="G1701" s="37">
        <v>29</v>
      </c>
      <c r="H1701" s="37">
        <v>0.92900000000000005</v>
      </c>
      <c r="I1701" s="37">
        <v>0.99360000000000004</v>
      </c>
    </row>
    <row r="1702" spans="4:9" x14ac:dyDescent="0.25">
      <c r="D1702" s="37">
        <v>29.5</v>
      </c>
      <c r="E1702" s="37">
        <v>0.92800000000000005</v>
      </c>
      <c r="F1702" s="37">
        <v>0.93400000000000005</v>
      </c>
      <c r="G1702" s="37">
        <v>29</v>
      </c>
      <c r="H1702" s="37">
        <v>0.93</v>
      </c>
      <c r="I1702" s="37">
        <v>0.99370000000000003</v>
      </c>
    </row>
    <row r="1703" spans="4:9" x14ac:dyDescent="0.25">
      <c r="D1703" s="37">
        <v>29.5</v>
      </c>
      <c r="E1703" s="37">
        <v>0.92900000000000005</v>
      </c>
      <c r="F1703" s="37">
        <v>0.93500000000000005</v>
      </c>
      <c r="G1703" s="37">
        <v>29</v>
      </c>
      <c r="H1703" s="37">
        <v>0.93100000000000005</v>
      </c>
      <c r="I1703" s="37">
        <v>0.99370000000000003</v>
      </c>
    </row>
    <row r="1704" spans="4:9" x14ac:dyDescent="0.25">
      <c r="D1704" s="37">
        <v>30</v>
      </c>
      <c r="E1704" s="37">
        <v>0.76</v>
      </c>
      <c r="F1704" s="37">
        <v>0.76749999999999996</v>
      </c>
      <c r="G1704" s="37">
        <v>29</v>
      </c>
      <c r="H1704" s="37">
        <v>0.93200000000000005</v>
      </c>
      <c r="I1704" s="37">
        <v>0.99370000000000003</v>
      </c>
    </row>
    <row r="1705" spans="4:9" x14ac:dyDescent="0.25">
      <c r="D1705" s="37">
        <v>30</v>
      </c>
      <c r="E1705" s="37">
        <v>0.76100000000000001</v>
      </c>
      <c r="F1705" s="37">
        <v>0.76849999999999996</v>
      </c>
      <c r="G1705" s="37">
        <v>29</v>
      </c>
      <c r="H1705" s="37">
        <v>0.93300000000000005</v>
      </c>
      <c r="I1705" s="37">
        <v>0.99370000000000003</v>
      </c>
    </row>
    <row r="1706" spans="4:9" x14ac:dyDescent="0.25">
      <c r="D1706" s="37">
        <v>30</v>
      </c>
      <c r="E1706" s="37">
        <v>0.76200000000000001</v>
      </c>
      <c r="F1706" s="37">
        <v>0.76949999999999996</v>
      </c>
      <c r="G1706" s="37">
        <v>29</v>
      </c>
      <c r="H1706" s="37">
        <v>0.93400000000000005</v>
      </c>
      <c r="I1706" s="37">
        <v>0.99370000000000003</v>
      </c>
    </row>
    <row r="1707" spans="4:9" x14ac:dyDescent="0.25">
      <c r="D1707" s="37">
        <v>30</v>
      </c>
      <c r="E1707" s="37">
        <v>0.76300000000000001</v>
      </c>
      <c r="F1707" s="37">
        <v>0.77049999999999996</v>
      </c>
      <c r="G1707" s="37">
        <v>29</v>
      </c>
      <c r="H1707" s="37">
        <v>0.93500000000000005</v>
      </c>
      <c r="I1707" s="37">
        <v>0.99370000000000003</v>
      </c>
    </row>
    <row r="1708" spans="4:9" x14ac:dyDescent="0.25">
      <c r="D1708" s="37">
        <v>30</v>
      </c>
      <c r="E1708" s="37">
        <v>0.76400000000000001</v>
      </c>
      <c r="F1708" s="37">
        <v>0.77149999999999996</v>
      </c>
      <c r="G1708" s="37">
        <v>29</v>
      </c>
      <c r="H1708" s="37">
        <v>0.93600000000000005</v>
      </c>
      <c r="I1708" s="37">
        <v>0.99370000000000003</v>
      </c>
    </row>
    <row r="1709" spans="4:9" x14ac:dyDescent="0.25">
      <c r="D1709" s="37">
        <v>30</v>
      </c>
      <c r="E1709" s="37">
        <v>0.76500000000000001</v>
      </c>
      <c r="F1709" s="37">
        <v>0.77249999999999996</v>
      </c>
      <c r="G1709" s="37">
        <v>29</v>
      </c>
      <c r="H1709" s="37">
        <v>0.93700000000000006</v>
      </c>
      <c r="I1709" s="37">
        <v>0.99370000000000003</v>
      </c>
    </row>
    <row r="1710" spans="4:9" x14ac:dyDescent="0.25">
      <c r="D1710" s="37">
        <v>30</v>
      </c>
      <c r="E1710" s="37">
        <v>0.76600000000000001</v>
      </c>
      <c r="F1710" s="37">
        <v>0.77339999999999998</v>
      </c>
      <c r="G1710" s="37">
        <v>29</v>
      </c>
      <c r="H1710" s="37">
        <v>0.93799999999999994</v>
      </c>
      <c r="I1710" s="37">
        <v>0.99370000000000003</v>
      </c>
    </row>
    <row r="1711" spans="4:9" x14ac:dyDescent="0.25">
      <c r="D1711" s="37">
        <v>30</v>
      </c>
      <c r="E1711" s="37">
        <v>0.76700000000000002</v>
      </c>
      <c r="F1711" s="37">
        <v>0.77439999999999998</v>
      </c>
      <c r="G1711" s="37">
        <v>29</v>
      </c>
      <c r="H1711" s="37">
        <v>0.93899999999999995</v>
      </c>
      <c r="I1711" s="37">
        <v>0.99370000000000003</v>
      </c>
    </row>
    <row r="1712" spans="4:9" x14ac:dyDescent="0.25">
      <c r="D1712" s="37">
        <v>30</v>
      </c>
      <c r="E1712" s="37">
        <v>0.76800000000000002</v>
      </c>
      <c r="F1712" s="37">
        <v>0.77539999999999998</v>
      </c>
      <c r="G1712" s="37">
        <v>29</v>
      </c>
      <c r="H1712" s="37">
        <v>0.94</v>
      </c>
      <c r="I1712" s="37">
        <v>0.99370000000000003</v>
      </c>
    </row>
    <row r="1713" spans="4:9" x14ac:dyDescent="0.25">
      <c r="D1713" s="37">
        <v>30</v>
      </c>
      <c r="E1713" s="37">
        <v>0.76900000000000002</v>
      </c>
      <c r="F1713" s="37">
        <v>0.77639999999999998</v>
      </c>
      <c r="G1713" s="37">
        <v>29</v>
      </c>
      <c r="H1713" s="37">
        <v>0.94099999999999995</v>
      </c>
      <c r="I1713" s="37">
        <v>0.99370000000000003</v>
      </c>
    </row>
    <row r="1714" spans="4:9" x14ac:dyDescent="0.25">
      <c r="D1714" s="37">
        <v>30</v>
      </c>
      <c r="E1714" s="37">
        <v>0.77</v>
      </c>
      <c r="F1714" s="37">
        <v>0.77739999999999998</v>
      </c>
      <c r="G1714" s="37">
        <v>29</v>
      </c>
      <c r="H1714" s="37">
        <v>0.94199999999999995</v>
      </c>
      <c r="I1714" s="37">
        <v>0.99370000000000003</v>
      </c>
    </row>
    <row r="1715" spans="4:9" x14ac:dyDescent="0.25">
      <c r="D1715" s="37">
        <v>30</v>
      </c>
      <c r="E1715" s="37">
        <v>0.77100000000000002</v>
      </c>
      <c r="F1715" s="37">
        <v>0.77839999999999998</v>
      </c>
      <c r="G1715" s="37">
        <v>29</v>
      </c>
      <c r="H1715" s="37">
        <v>0.94299999999999995</v>
      </c>
      <c r="I1715" s="37">
        <v>0.99370000000000003</v>
      </c>
    </row>
    <row r="1716" spans="4:9" x14ac:dyDescent="0.25">
      <c r="D1716" s="37">
        <v>30</v>
      </c>
      <c r="E1716" s="37">
        <v>0.77200000000000002</v>
      </c>
      <c r="F1716" s="37">
        <v>0.77929999999999999</v>
      </c>
      <c r="G1716" s="37">
        <v>29</v>
      </c>
      <c r="H1716" s="37">
        <v>0.94399999999999995</v>
      </c>
      <c r="I1716" s="37">
        <v>0.99380000000000002</v>
      </c>
    </row>
    <row r="1717" spans="4:9" x14ac:dyDescent="0.25">
      <c r="D1717" s="37">
        <v>30</v>
      </c>
      <c r="E1717" s="37">
        <v>0.77300000000000002</v>
      </c>
      <c r="F1717" s="37">
        <v>0.78029999999999999</v>
      </c>
      <c r="G1717" s="37">
        <v>29</v>
      </c>
      <c r="H1717" s="37">
        <v>0.94499999999999995</v>
      </c>
      <c r="I1717" s="37">
        <v>0.99380000000000002</v>
      </c>
    </row>
    <row r="1718" spans="4:9" x14ac:dyDescent="0.25">
      <c r="D1718" s="37">
        <v>30</v>
      </c>
      <c r="E1718" s="37">
        <v>0.77400000000000002</v>
      </c>
      <c r="F1718" s="37">
        <v>0.78129999999999999</v>
      </c>
      <c r="G1718" s="37">
        <v>29</v>
      </c>
      <c r="H1718" s="37">
        <v>0.94599999999999995</v>
      </c>
      <c r="I1718" s="37">
        <v>0.99380000000000002</v>
      </c>
    </row>
    <row r="1719" spans="4:9" x14ac:dyDescent="0.25">
      <c r="D1719" s="37">
        <v>30</v>
      </c>
      <c r="E1719" s="37">
        <v>0.77500000000000002</v>
      </c>
      <c r="F1719" s="37">
        <v>0.7823</v>
      </c>
      <c r="G1719" s="37">
        <v>29</v>
      </c>
      <c r="H1719" s="37">
        <v>0.94699999999999995</v>
      </c>
      <c r="I1719" s="37">
        <v>0.99380000000000002</v>
      </c>
    </row>
    <row r="1720" spans="4:9" x14ac:dyDescent="0.25">
      <c r="D1720" s="37">
        <v>30</v>
      </c>
      <c r="E1720" s="37">
        <v>0.77600000000000002</v>
      </c>
      <c r="F1720" s="37">
        <v>0.7833</v>
      </c>
      <c r="G1720" s="37">
        <v>29</v>
      </c>
      <c r="H1720" s="37">
        <v>0.94799999999999995</v>
      </c>
      <c r="I1720" s="37">
        <v>0.99380000000000002</v>
      </c>
    </row>
    <row r="1721" spans="4:9" x14ac:dyDescent="0.25">
      <c r="D1721" s="37">
        <v>30</v>
      </c>
      <c r="E1721" s="37">
        <v>0.77700000000000002</v>
      </c>
      <c r="F1721" s="37">
        <v>0.7843</v>
      </c>
      <c r="G1721" s="37">
        <v>29</v>
      </c>
      <c r="H1721" s="37">
        <v>0.94899999999999995</v>
      </c>
      <c r="I1721" s="37">
        <v>0.99380000000000002</v>
      </c>
    </row>
    <row r="1722" spans="4:9" x14ac:dyDescent="0.25">
      <c r="D1722" s="37">
        <v>30</v>
      </c>
      <c r="E1722" s="37">
        <v>0.77800000000000002</v>
      </c>
      <c r="F1722" s="37">
        <v>0.78520000000000001</v>
      </c>
      <c r="G1722" s="37">
        <v>29</v>
      </c>
      <c r="H1722" s="37">
        <v>0.95</v>
      </c>
      <c r="I1722" s="37">
        <v>0.99380000000000002</v>
      </c>
    </row>
    <row r="1723" spans="4:9" x14ac:dyDescent="0.25">
      <c r="D1723" s="37">
        <v>30</v>
      </c>
      <c r="E1723" s="37">
        <v>0.77900000000000003</v>
      </c>
      <c r="F1723" s="37">
        <v>0.78620000000000001</v>
      </c>
      <c r="G1723" s="37">
        <v>29.5</v>
      </c>
      <c r="H1723" s="37">
        <v>0.76</v>
      </c>
      <c r="I1723" s="37">
        <v>0.99019999999999997</v>
      </c>
    </row>
    <row r="1724" spans="4:9" x14ac:dyDescent="0.25">
      <c r="D1724" s="37">
        <v>30</v>
      </c>
      <c r="E1724" s="37">
        <v>0.78</v>
      </c>
      <c r="F1724" s="37">
        <v>0.78720000000000001</v>
      </c>
      <c r="G1724" s="37">
        <v>29.5</v>
      </c>
      <c r="H1724" s="37">
        <v>0.76100000000000001</v>
      </c>
      <c r="I1724" s="37">
        <v>0.99019999999999997</v>
      </c>
    </row>
    <row r="1725" spans="4:9" x14ac:dyDescent="0.25">
      <c r="D1725" s="37">
        <v>30</v>
      </c>
      <c r="E1725" s="37">
        <v>0.78100000000000003</v>
      </c>
      <c r="F1725" s="37">
        <v>0.78820000000000001</v>
      </c>
      <c r="G1725" s="37">
        <v>29.5</v>
      </c>
      <c r="H1725" s="37">
        <v>0.76200000000000001</v>
      </c>
      <c r="I1725" s="37">
        <v>0.99029999999999996</v>
      </c>
    </row>
    <row r="1726" spans="4:9" x14ac:dyDescent="0.25">
      <c r="D1726" s="37">
        <v>30</v>
      </c>
      <c r="E1726" s="37">
        <v>0.78200000000000003</v>
      </c>
      <c r="F1726" s="37">
        <v>0.78920000000000001</v>
      </c>
      <c r="G1726" s="37">
        <v>29.5</v>
      </c>
      <c r="H1726" s="37">
        <v>0.76300000000000001</v>
      </c>
      <c r="I1726" s="37">
        <v>0.99029999999999996</v>
      </c>
    </row>
    <row r="1727" spans="4:9" x14ac:dyDescent="0.25">
      <c r="D1727" s="37">
        <v>30</v>
      </c>
      <c r="E1727" s="37">
        <v>0.78300000000000003</v>
      </c>
      <c r="F1727" s="37">
        <v>0.79020000000000001</v>
      </c>
      <c r="G1727" s="37">
        <v>29.5</v>
      </c>
      <c r="H1727" s="37">
        <v>0.76400000000000001</v>
      </c>
      <c r="I1727" s="37">
        <v>0.99029999999999996</v>
      </c>
    </row>
    <row r="1728" spans="4:9" x14ac:dyDescent="0.25">
      <c r="D1728" s="37">
        <v>30</v>
      </c>
      <c r="E1728" s="37">
        <v>0.78400000000000003</v>
      </c>
      <c r="F1728" s="37">
        <v>0.79120000000000001</v>
      </c>
      <c r="G1728" s="37">
        <v>29.5</v>
      </c>
      <c r="H1728" s="37">
        <v>0.76500000000000001</v>
      </c>
      <c r="I1728" s="37">
        <v>0.99029999999999996</v>
      </c>
    </row>
    <row r="1729" spans="4:9" x14ac:dyDescent="0.25">
      <c r="D1729" s="37">
        <v>30</v>
      </c>
      <c r="E1729" s="37">
        <v>0.78500000000000003</v>
      </c>
      <c r="F1729" s="37">
        <v>0.79210000000000003</v>
      </c>
      <c r="G1729" s="37">
        <v>29.5</v>
      </c>
      <c r="H1729" s="37">
        <v>0.76600000000000001</v>
      </c>
      <c r="I1729" s="37">
        <v>0.99039999999999995</v>
      </c>
    </row>
    <row r="1730" spans="4:9" x14ac:dyDescent="0.25">
      <c r="D1730" s="37">
        <v>30</v>
      </c>
      <c r="E1730" s="37">
        <v>0.78600000000000003</v>
      </c>
      <c r="F1730" s="37">
        <v>0.79310000000000003</v>
      </c>
      <c r="G1730" s="37">
        <v>29.5</v>
      </c>
      <c r="H1730" s="37">
        <v>0.76700000000000002</v>
      </c>
      <c r="I1730" s="37">
        <v>0.99039999999999995</v>
      </c>
    </row>
    <row r="1731" spans="4:9" x14ac:dyDescent="0.25">
      <c r="D1731" s="37">
        <v>30</v>
      </c>
      <c r="E1731" s="37">
        <v>0.78700000000000003</v>
      </c>
      <c r="F1731" s="37">
        <v>0.79410000000000003</v>
      </c>
      <c r="G1731" s="37">
        <v>29.5</v>
      </c>
      <c r="H1731" s="37">
        <v>0.76800000000000002</v>
      </c>
      <c r="I1731" s="37">
        <v>0.99050000000000005</v>
      </c>
    </row>
    <row r="1732" spans="4:9" x14ac:dyDescent="0.25">
      <c r="D1732" s="37">
        <v>30</v>
      </c>
      <c r="E1732" s="37">
        <v>0.78800000000000003</v>
      </c>
      <c r="F1732" s="37">
        <v>0.79510000000000003</v>
      </c>
      <c r="G1732" s="37">
        <v>29.5</v>
      </c>
      <c r="H1732" s="37">
        <v>0.76900000000000002</v>
      </c>
      <c r="I1732" s="37">
        <v>0.99050000000000005</v>
      </c>
    </row>
    <row r="1733" spans="4:9" x14ac:dyDescent="0.25">
      <c r="D1733" s="37">
        <v>30</v>
      </c>
      <c r="E1733" s="37">
        <v>0.78900000000000003</v>
      </c>
      <c r="F1733" s="37">
        <v>0.79610000000000003</v>
      </c>
      <c r="G1733" s="37">
        <v>29.5</v>
      </c>
      <c r="H1733" s="37">
        <v>0.77</v>
      </c>
      <c r="I1733" s="37">
        <v>0.99050000000000005</v>
      </c>
    </row>
    <row r="1734" spans="4:9" x14ac:dyDescent="0.25">
      <c r="D1734" s="37">
        <v>30</v>
      </c>
      <c r="E1734" s="37">
        <v>0.79</v>
      </c>
      <c r="F1734" s="37">
        <v>0.79710000000000003</v>
      </c>
      <c r="G1734" s="37">
        <v>29.5</v>
      </c>
      <c r="H1734" s="37">
        <v>0.77100000000000002</v>
      </c>
      <c r="I1734" s="37">
        <v>0.99050000000000005</v>
      </c>
    </row>
    <row r="1735" spans="4:9" x14ac:dyDescent="0.25">
      <c r="D1735" s="37">
        <v>30</v>
      </c>
      <c r="E1735" s="37">
        <v>0.79100000000000004</v>
      </c>
      <c r="F1735" s="37">
        <v>0.79810000000000003</v>
      </c>
      <c r="G1735" s="37">
        <v>29.5</v>
      </c>
      <c r="H1735" s="37">
        <v>0.77200000000000002</v>
      </c>
      <c r="I1735" s="37">
        <v>0.99060000000000004</v>
      </c>
    </row>
    <row r="1736" spans="4:9" x14ac:dyDescent="0.25">
      <c r="D1736" s="37">
        <v>30</v>
      </c>
      <c r="E1736" s="37">
        <v>0.79200000000000004</v>
      </c>
      <c r="F1736" s="37">
        <v>0.79910000000000003</v>
      </c>
      <c r="G1736" s="37">
        <v>29.5</v>
      </c>
      <c r="H1736" s="37">
        <v>0.77300000000000002</v>
      </c>
      <c r="I1736" s="37">
        <v>0.99060000000000004</v>
      </c>
    </row>
    <row r="1737" spans="4:9" x14ac:dyDescent="0.25">
      <c r="D1737" s="37">
        <v>30</v>
      </c>
      <c r="E1737" s="37">
        <v>0.79300000000000004</v>
      </c>
      <c r="F1737" s="37">
        <v>0.8</v>
      </c>
      <c r="G1737" s="37">
        <v>29.5</v>
      </c>
      <c r="H1737" s="37">
        <v>0.77400000000000002</v>
      </c>
      <c r="I1737" s="37">
        <v>0.99070000000000003</v>
      </c>
    </row>
    <row r="1738" spans="4:9" x14ac:dyDescent="0.25">
      <c r="D1738" s="37">
        <v>30</v>
      </c>
      <c r="E1738" s="37">
        <v>0.79400000000000004</v>
      </c>
      <c r="F1738" s="37">
        <v>0.80100000000000005</v>
      </c>
      <c r="G1738" s="37">
        <v>29.5</v>
      </c>
      <c r="H1738" s="37">
        <v>0.77500000000000002</v>
      </c>
      <c r="I1738" s="37">
        <v>0.99070000000000003</v>
      </c>
    </row>
    <row r="1739" spans="4:9" x14ac:dyDescent="0.25">
      <c r="D1739" s="37">
        <v>30</v>
      </c>
      <c r="E1739" s="37">
        <v>0.79500000000000004</v>
      </c>
      <c r="F1739" s="37">
        <v>0.80200000000000005</v>
      </c>
      <c r="G1739" s="37">
        <v>29.5</v>
      </c>
      <c r="H1739" s="37">
        <v>0.77600000000000002</v>
      </c>
      <c r="I1739" s="37">
        <v>0.99070000000000003</v>
      </c>
    </row>
    <row r="1740" spans="4:9" x14ac:dyDescent="0.25">
      <c r="D1740" s="37">
        <v>30</v>
      </c>
      <c r="E1740" s="37">
        <v>0.79600000000000004</v>
      </c>
      <c r="F1740" s="37">
        <v>0.80300000000000005</v>
      </c>
      <c r="G1740" s="37">
        <v>29.5</v>
      </c>
      <c r="H1740" s="37">
        <v>0.77700000000000002</v>
      </c>
      <c r="I1740" s="37">
        <v>0.99070000000000003</v>
      </c>
    </row>
    <row r="1741" spans="4:9" x14ac:dyDescent="0.25">
      <c r="D1741" s="37">
        <v>30</v>
      </c>
      <c r="E1741" s="37">
        <v>0.79700000000000004</v>
      </c>
      <c r="F1741" s="37">
        <v>0.80400000000000005</v>
      </c>
      <c r="G1741" s="37">
        <v>29.5</v>
      </c>
      <c r="H1741" s="37">
        <v>0.77800000000000002</v>
      </c>
      <c r="I1741" s="37">
        <v>0.99080000000000001</v>
      </c>
    </row>
    <row r="1742" spans="4:9" x14ac:dyDescent="0.25">
      <c r="D1742" s="37">
        <v>30</v>
      </c>
      <c r="E1742" s="37">
        <v>0.79800000000000004</v>
      </c>
      <c r="F1742" s="37">
        <v>0.80500000000000005</v>
      </c>
      <c r="G1742" s="37">
        <v>29.5</v>
      </c>
      <c r="H1742" s="37">
        <v>0.77900000000000003</v>
      </c>
      <c r="I1742" s="37">
        <v>0.99080000000000001</v>
      </c>
    </row>
    <row r="1743" spans="4:9" x14ac:dyDescent="0.25">
      <c r="D1743" s="37">
        <v>30</v>
      </c>
      <c r="E1743" s="37">
        <v>0.79900000000000004</v>
      </c>
      <c r="F1743" s="37">
        <v>0.80600000000000005</v>
      </c>
      <c r="G1743" s="37">
        <v>29.5</v>
      </c>
      <c r="H1743" s="37">
        <v>0.78</v>
      </c>
      <c r="I1743" s="37">
        <v>0.99080000000000001</v>
      </c>
    </row>
    <row r="1744" spans="4:9" x14ac:dyDescent="0.25">
      <c r="D1744" s="37">
        <v>30</v>
      </c>
      <c r="E1744" s="37">
        <v>0.8</v>
      </c>
      <c r="F1744" s="37">
        <v>0.80700000000000005</v>
      </c>
      <c r="G1744" s="37">
        <v>29.5</v>
      </c>
      <c r="H1744" s="37">
        <v>0.78100000000000003</v>
      </c>
      <c r="I1744" s="37">
        <v>0.99080000000000001</v>
      </c>
    </row>
    <row r="1745" spans="4:9" x14ac:dyDescent="0.25">
      <c r="D1745" s="37">
        <v>30</v>
      </c>
      <c r="E1745" s="37">
        <v>0.80100000000000005</v>
      </c>
      <c r="F1745" s="37">
        <v>0.80789999999999995</v>
      </c>
      <c r="G1745" s="37">
        <v>29.5</v>
      </c>
      <c r="H1745" s="37">
        <v>0.78200000000000003</v>
      </c>
      <c r="I1745" s="37">
        <v>0.9909</v>
      </c>
    </row>
    <row r="1746" spans="4:9" x14ac:dyDescent="0.25">
      <c r="D1746" s="37">
        <v>30</v>
      </c>
      <c r="E1746" s="37">
        <v>0.80200000000000005</v>
      </c>
      <c r="F1746" s="37">
        <v>0.80889999999999995</v>
      </c>
      <c r="G1746" s="37">
        <v>29.5</v>
      </c>
      <c r="H1746" s="37">
        <v>0.78300000000000003</v>
      </c>
      <c r="I1746" s="37">
        <v>0.9909</v>
      </c>
    </row>
    <row r="1747" spans="4:9" x14ac:dyDescent="0.25">
      <c r="D1747" s="37">
        <v>30</v>
      </c>
      <c r="E1747" s="37">
        <v>0.80300000000000005</v>
      </c>
      <c r="F1747" s="37">
        <v>0.80989999999999995</v>
      </c>
      <c r="G1747" s="37">
        <v>29.5</v>
      </c>
      <c r="H1747" s="37">
        <v>0.78400000000000003</v>
      </c>
      <c r="I1747" s="37">
        <v>0.99099999999999999</v>
      </c>
    </row>
    <row r="1748" spans="4:9" x14ac:dyDescent="0.25">
      <c r="D1748" s="37">
        <v>30</v>
      </c>
      <c r="E1748" s="37">
        <v>0.80400000000000005</v>
      </c>
      <c r="F1748" s="37">
        <v>0.81089999999999995</v>
      </c>
      <c r="G1748" s="37">
        <v>29.5</v>
      </c>
      <c r="H1748" s="37">
        <v>0.78500000000000003</v>
      </c>
      <c r="I1748" s="37">
        <v>0.99099999999999999</v>
      </c>
    </row>
    <row r="1749" spans="4:9" x14ac:dyDescent="0.25">
      <c r="D1749" s="37">
        <v>30</v>
      </c>
      <c r="E1749" s="37">
        <v>0.80500000000000005</v>
      </c>
      <c r="F1749" s="37">
        <v>0.81189999999999996</v>
      </c>
      <c r="G1749" s="37">
        <v>29.5</v>
      </c>
      <c r="H1749" s="37">
        <v>0.78600000000000003</v>
      </c>
      <c r="I1749" s="37">
        <v>0.99099999999999999</v>
      </c>
    </row>
    <row r="1750" spans="4:9" x14ac:dyDescent="0.25">
      <c r="D1750" s="37">
        <v>30</v>
      </c>
      <c r="E1750" s="37">
        <v>0.80600000000000005</v>
      </c>
      <c r="F1750" s="37">
        <v>0.81289999999999996</v>
      </c>
      <c r="G1750" s="37">
        <v>29.5</v>
      </c>
      <c r="H1750" s="37">
        <v>0.78700000000000003</v>
      </c>
      <c r="I1750" s="37">
        <v>0.99099999999999999</v>
      </c>
    </row>
    <row r="1751" spans="4:9" x14ac:dyDescent="0.25">
      <c r="D1751" s="37">
        <v>30</v>
      </c>
      <c r="E1751" s="37">
        <v>0.80700000000000005</v>
      </c>
      <c r="F1751" s="37">
        <v>0.81389999999999996</v>
      </c>
      <c r="G1751" s="37">
        <v>29.5</v>
      </c>
      <c r="H1751" s="37">
        <v>0.78800000000000003</v>
      </c>
      <c r="I1751" s="37">
        <v>0.99109999999999998</v>
      </c>
    </row>
    <row r="1752" spans="4:9" x14ac:dyDescent="0.25">
      <c r="D1752" s="37">
        <v>30</v>
      </c>
      <c r="E1752" s="37">
        <v>0.80800000000000005</v>
      </c>
      <c r="F1752" s="37">
        <v>0.81489999999999996</v>
      </c>
      <c r="G1752" s="37">
        <v>29.5</v>
      </c>
      <c r="H1752" s="37">
        <v>0.78900000000000003</v>
      </c>
      <c r="I1752" s="37">
        <v>0.99109999999999998</v>
      </c>
    </row>
    <row r="1753" spans="4:9" x14ac:dyDescent="0.25">
      <c r="D1753" s="37">
        <v>30</v>
      </c>
      <c r="E1753" s="37">
        <v>0.80900000000000005</v>
      </c>
      <c r="F1753" s="37">
        <v>0.81589999999999996</v>
      </c>
      <c r="G1753" s="37">
        <v>29.5</v>
      </c>
      <c r="H1753" s="37">
        <v>0.79</v>
      </c>
      <c r="I1753" s="37">
        <v>0.99109999999999998</v>
      </c>
    </row>
    <row r="1754" spans="4:9" x14ac:dyDescent="0.25">
      <c r="D1754" s="37">
        <v>30</v>
      </c>
      <c r="E1754" s="37">
        <v>0.81</v>
      </c>
      <c r="F1754" s="37">
        <v>0.81689999999999996</v>
      </c>
      <c r="G1754" s="37">
        <v>29.5</v>
      </c>
      <c r="H1754" s="37">
        <v>0.79100000000000004</v>
      </c>
      <c r="I1754" s="37">
        <v>0.99109999999999998</v>
      </c>
    </row>
    <row r="1755" spans="4:9" x14ac:dyDescent="0.25">
      <c r="D1755" s="37">
        <v>30</v>
      </c>
      <c r="E1755" s="37">
        <v>0.81100000000000005</v>
      </c>
      <c r="F1755" s="37">
        <v>0.81779999999999997</v>
      </c>
      <c r="G1755" s="37">
        <v>29.5</v>
      </c>
      <c r="H1755" s="37">
        <v>0.79200000000000004</v>
      </c>
      <c r="I1755" s="37">
        <v>0.99119999999999997</v>
      </c>
    </row>
    <row r="1756" spans="4:9" x14ac:dyDescent="0.25">
      <c r="D1756" s="37">
        <v>30</v>
      </c>
      <c r="E1756" s="37">
        <v>0.81200000000000006</v>
      </c>
      <c r="F1756" s="37">
        <v>0.81879999999999997</v>
      </c>
      <c r="G1756" s="37">
        <v>29.5</v>
      </c>
      <c r="H1756" s="37">
        <v>0.79300000000000004</v>
      </c>
      <c r="I1756" s="37">
        <v>0.99119999999999997</v>
      </c>
    </row>
    <row r="1757" spans="4:9" x14ac:dyDescent="0.25">
      <c r="D1757" s="37">
        <v>30</v>
      </c>
      <c r="E1757" s="37">
        <v>0.81299999999999994</v>
      </c>
      <c r="F1757" s="37">
        <v>0.81979999999999997</v>
      </c>
      <c r="G1757" s="37">
        <v>29.5</v>
      </c>
      <c r="H1757" s="37">
        <v>0.79400000000000004</v>
      </c>
      <c r="I1757" s="37">
        <v>0.99119999999999997</v>
      </c>
    </row>
    <row r="1758" spans="4:9" x14ac:dyDescent="0.25">
      <c r="D1758" s="37">
        <v>30</v>
      </c>
      <c r="E1758" s="37">
        <v>0.81399999999999995</v>
      </c>
      <c r="F1758" s="37">
        <v>0.82079999999999997</v>
      </c>
      <c r="G1758" s="37">
        <v>29.5</v>
      </c>
      <c r="H1758" s="37">
        <v>0.79500000000000004</v>
      </c>
      <c r="I1758" s="37">
        <v>0.99119999999999997</v>
      </c>
    </row>
    <row r="1759" spans="4:9" x14ac:dyDescent="0.25">
      <c r="D1759" s="37">
        <v>30</v>
      </c>
      <c r="E1759" s="37">
        <v>0.81499999999999995</v>
      </c>
      <c r="F1759" s="37">
        <v>0.82179999999999997</v>
      </c>
      <c r="G1759" s="37">
        <v>29.5</v>
      </c>
      <c r="H1759" s="37">
        <v>0.79600000000000004</v>
      </c>
      <c r="I1759" s="37">
        <v>0.99129999999999996</v>
      </c>
    </row>
    <row r="1760" spans="4:9" x14ac:dyDescent="0.25">
      <c r="D1760" s="37">
        <v>30</v>
      </c>
      <c r="E1760" s="37">
        <v>0.81599999999999995</v>
      </c>
      <c r="F1760" s="37">
        <v>0.82279999999999998</v>
      </c>
      <c r="G1760" s="37">
        <v>29.5</v>
      </c>
      <c r="H1760" s="37">
        <v>0.79700000000000004</v>
      </c>
      <c r="I1760" s="37">
        <v>0.99129999999999996</v>
      </c>
    </row>
    <row r="1761" spans="4:9" x14ac:dyDescent="0.25">
      <c r="D1761" s="37">
        <v>30</v>
      </c>
      <c r="E1761" s="37">
        <v>0.81699999999999995</v>
      </c>
      <c r="F1761" s="37">
        <v>0.82379999999999998</v>
      </c>
      <c r="G1761" s="37">
        <v>29.5</v>
      </c>
      <c r="H1761" s="37">
        <v>0.79800000000000004</v>
      </c>
      <c r="I1761" s="37">
        <v>0.99139999999999995</v>
      </c>
    </row>
    <row r="1762" spans="4:9" x14ac:dyDescent="0.25">
      <c r="D1762" s="37">
        <v>30</v>
      </c>
      <c r="E1762" s="37">
        <v>0.81799999999999995</v>
      </c>
      <c r="F1762" s="37">
        <v>0.82479999999999998</v>
      </c>
      <c r="G1762" s="37">
        <v>29.5</v>
      </c>
      <c r="H1762" s="37">
        <v>0.79900000000000004</v>
      </c>
      <c r="I1762" s="37">
        <v>0.99139999999999995</v>
      </c>
    </row>
    <row r="1763" spans="4:9" x14ac:dyDescent="0.25">
      <c r="D1763" s="37">
        <v>30</v>
      </c>
      <c r="E1763" s="37">
        <v>0.81899999999999995</v>
      </c>
      <c r="F1763" s="37">
        <v>0.82579999999999998</v>
      </c>
      <c r="G1763" s="37">
        <v>29.5</v>
      </c>
      <c r="H1763" s="37">
        <v>0.8</v>
      </c>
      <c r="I1763" s="37">
        <v>0.99139999999999995</v>
      </c>
    </row>
    <row r="1764" spans="4:9" x14ac:dyDescent="0.25">
      <c r="D1764" s="37">
        <v>30</v>
      </c>
      <c r="E1764" s="37">
        <v>0.82</v>
      </c>
      <c r="F1764" s="37">
        <v>0.82669999999999999</v>
      </c>
      <c r="G1764" s="37">
        <v>29.5</v>
      </c>
      <c r="H1764" s="37">
        <v>0.80100000000000005</v>
      </c>
      <c r="I1764" s="37">
        <v>0.99139999999999995</v>
      </c>
    </row>
    <row r="1765" spans="4:9" x14ac:dyDescent="0.25">
      <c r="D1765" s="37">
        <v>30</v>
      </c>
      <c r="E1765" s="37">
        <v>0.82099999999999995</v>
      </c>
      <c r="F1765" s="37">
        <v>0.82769999999999999</v>
      </c>
      <c r="G1765" s="37">
        <v>29.5</v>
      </c>
      <c r="H1765" s="37">
        <v>0.80200000000000005</v>
      </c>
      <c r="I1765" s="37">
        <v>0.99150000000000005</v>
      </c>
    </row>
    <row r="1766" spans="4:9" x14ac:dyDescent="0.25">
      <c r="D1766" s="37">
        <v>30</v>
      </c>
      <c r="E1766" s="37">
        <v>0.82199999999999995</v>
      </c>
      <c r="F1766" s="37">
        <v>0.82869999999999999</v>
      </c>
      <c r="G1766" s="37">
        <v>29.5</v>
      </c>
      <c r="H1766" s="37">
        <v>0.80300000000000005</v>
      </c>
      <c r="I1766" s="37">
        <v>0.99150000000000005</v>
      </c>
    </row>
    <row r="1767" spans="4:9" x14ac:dyDescent="0.25">
      <c r="D1767" s="37">
        <v>30</v>
      </c>
      <c r="E1767" s="37">
        <v>0.82299999999999995</v>
      </c>
      <c r="F1767" s="37">
        <v>0.82969999999999999</v>
      </c>
      <c r="G1767" s="37">
        <v>29.5</v>
      </c>
      <c r="H1767" s="37">
        <v>0.80400000000000005</v>
      </c>
      <c r="I1767" s="37">
        <v>0.99150000000000005</v>
      </c>
    </row>
    <row r="1768" spans="4:9" x14ac:dyDescent="0.25">
      <c r="D1768" s="37">
        <v>30</v>
      </c>
      <c r="E1768" s="37">
        <v>0.82399999999999995</v>
      </c>
      <c r="F1768" s="37">
        <v>0.83069999999999999</v>
      </c>
      <c r="G1768" s="37">
        <v>29.5</v>
      </c>
      <c r="H1768" s="37">
        <v>0.80500000000000005</v>
      </c>
      <c r="I1768" s="37">
        <v>0.99150000000000005</v>
      </c>
    </row>
    <row r="1769" spans="4:9" x14ac:dyDescent="0.25">
      <c r="D1769" s="37">
        <v>30</v>
      </c>
      <c r="E1769" s="37">
        <v>0.82499999999999996</v>
      </c>
      <c r="F1769" s="37">
        <v>0.83169999999999999</v>
      </c>
      <c r="G1769" s="37">
        <v>29.5</v>
      </c>
      <c r="H1769" s="37">
        <v>0.80600000000000005</v>
      </c>
      <c r="I1769" s="37">
        <v>0.99160000000000004</v>
      </c>
    </row>
    <row r="1770" spans="4:9" x14ac:dyDescent="0.25">
      <c r="D1770" s="37">
        <v>30</v>
      </c>
      <c r="E1770" s="37">
        <v>0.82599999999999996</v>
      </c>
      <c r="F1770" s="37">
        <v>0.8327</v>
      </c>
      <c r="G1770" s="37">
        <v>29.5</v>
      </c>
      <c r="H1770" s="37">
        <v>0.80700000000000005</v>
      </c>
      <c r="I1770" s="37">
        <v>0.99160000000000004</v>
      </c>
    </row>
    <row r="1771" spans="4:9" x14ac:dyDescent="0.25">
      <c r="D1771" s="37">
        <v>30</v>
      </c>
      <c r="E1771" s="37">
        <v>0.82699999999999996</v>
      </c>
      <c r="F1771" s="37">
        <v>0.8337</v>
      </c>
      <c r="G1771" s="37">
        <v>29.5</v>
      </c>
      <c r="H1771" s="37">
        <v>0.80800000000000005</v>
      </c>
      <c r="I1771" s="37">
        <v>0.99160000000000004</v>
      </c>
    </row>
    <row r="1772" spans="4:9" x14ac:dyDescent="0.25">
      <c r="D1772" s="37">
        <v>30</v>
      </c>
      <c r="E1772" s="37">
        <v>0.82799999999999996</v>
      </c>
      <c r="F1772" s="37">
        <v>0.8347</v>
      </c>
      <c r="G1772" s="37">
        <v>29.5</v>
      </c>
      <c r="H1772" s="37">
        <v>0.80900000000000005</v>
      </c>
      <c r="I1772" s="37">
        <v>0.99160000000000004</v>
      </c>
    </row>
    <row r="1773" spans="4:9" x14ac:dyDescent="0.25">
      <c r="D1773" s="37">
        <v>30</v>
      </c>
      <c r="E1773" s="37">
        <v>0.82899999999999996</v>
      </c>
      <c r="F1773" s="37">
        <v>0.8357</v>
      </c>
      <c r="G1773" s="37">
        <v>29.5</v>
      </c>
      <c r="H1773" s="37">
        <v>0.81</v>
      </c>
      <c r="I1773" s="37">
        <v>0.99170000000000003</v>
      </c>
    </row>
    <row r="1774" spans="4:9" x14ac:dyDescent="0.25">
      <c r="D1774" s="37">
        <v>30</v>
      </c>
      <c r="E1774" s="37">
        <v>0.83</v>
      </c>
      <c r="F1774" s="37">
        <v>0.8367</v>
      </c>
      <c r="G1774" s="37">
        <v>29.5</v>
      </c>
      <c r="H1774" s="37">
        <v>0.81100000000000005</v>
      </c>
      <c r="I1774" s="37">
        <v>0.99170000000000003</v>
      </c>
    </row>
    <row r="1775" spans="4:9" x14ac:dyDescent="0.25">
      <c r="D1775" s="37">
        <v>30</v>
      </c>
      <c r="E1775" s="37">
        <v>0.83099999999999996</v>
      </c>
      <c r="F1775" s="37">
        <v>0.8377</v>
      </c>
      <c r="G1775" s="37">
        <v>29.5</v>
      </c>
      <c r="H1775" s="37">
        <v>0.81200000000000006</v>
      </c>
      <c r="I1775" s="37">
        <v>0.99170000000000003</v>
      </c>
    </row>
    <row r="1776" spans="4:9" x14ac:dyDescent="0.25">
      <c r="D1776" s="37">
        <v>30</v>
      </c>
      <c r="E1776" s="37">
        <v>0.83199999999999996</v>
      </c>
      <c r="F1776" s="37">
        <v>0.8387</v>
      </c>
      <c r="G1776" s="37">
        <v>29.5</v>
      </c>
      <c r="H1776" s="37">
        <v>0.81299999999999994</v>
      </c>
      <c r="I1776" s="37">
        <v>0.99170000000000003</v>
      </c>
    </row>
    <row r="1777" spans="4:9" x14ac:dyDescent="0.25">
      <c r="D1777" s="37">
        <v>30</v>
      </c>
      <c r="E1777" s="37">
        <v>0.83299999999999996</v>
      </c>
      <c r="F1777" s="37">
        <v>0.8397</v>
      </c>
      <c r="G1777" s="37">
        <v>29.5</v>
      </c>
      <c r="H1777" s="37">
        <v>0.81399999999999995</v>
      </c>
      <c r="I1777" s="37">
        <v>0.99170000000000003</v>
      </c>
    </row>
    <row r="1778" spans="4:9" x14ac:dyDescent="0.25">
      <c r="D1778" s="37">
        <v>30</v>
      </c>
      <c r="E1778" s="37">
        <v>0.83399999999999996</v>
      </c>
      <c r="F1778" s="37">
        <v>0.84060000000000001</v>
      </c>
      <c r="G1778" s="37">
        <v>29.5</v>
      </c>
      <c r="H1778" s="37">
        <v>0.81499999999999995</v>
      </c>
      <c r="I1778" s="37">
        <v>0.99170000000000003</v>
      </c>
    </row>
    <row r="1779" spans="4:9" x14ac:dyDescent="0.25">
      <c r="D1779" s="37">
        <v>30</v>
      </c>
      <c r="E1779" s="37">
        <v>0.83499999999999996</v>
      </c>
      <c r="F1779" s="37">
        <v>0.84160000000000001</v>
      </c>
      <c r="G1779" s="37">
        <v>29.5</v>
      </c>
      <c r="H1779" s="37">
        <v>0.81599999999999995</v>
      </c>
      <c r="I1779" s="37">
        <v>0.99180000000000001</v>
      </c>
    </row>
    <row r="1780" spans="4:9" x14ac:dyDescent="0.25">
      <c r="D1780" s="37">
        <v>30</v>
      </c>
      <c r="E1780" s="37">
        <v>0.83599999999999997</v>
      </c>
      <c r="F1780" s="37">
        <v>0.84260000000000002</v>
      </c>
      <c r="G1780" s="37">
        <v>29.5</v>
      </c>
      <c r="H1780" s="37">
        <v>0.81699999999999995</v>
      </c>
      <c r="I1780" s="37">
        <v>0.99180000000000001</v>
      </c>
    </row>
    <row r="1781" spans="4:9" x14ac:dyDescent="0.25">
      <c r="D1781" s="37">
        <v>30</v>
      </c>
      <c r="E1781" s="37">
        <v>0.83699999999999997</v>
      </c>
      <c r="F1781" s="37">
        <v>0.84360000000000002</v>
      </c>
      <c r="G1781" s="37">
        <v>29.5</v>
      </c>
      <c r="H1781" s="37">
        <v>0.81799999999999995</v>
      </c>
      <c r="I1781" s="37">
        <v>0.99180000000000001</v>
      </c>
    </row>
    <row r="1782" spans="4:9" x14ac:dyDescent="0.25">
      <c r="D1782" s="37">
        <v>30</v>
      </c>
      <c r="E1782" s="37">
        <v>0.83799999999999997</v>
      </c>
      <c r="F1782" s="37">
        <v>0.84460000000000002</v>
      </c>
      <c r="G1782" s="37">
        <v>29.5</v>
      </c>
      <c r="H1782" s="37">
        <v>0.81899999999999995</v>
      </c>
      <c r="I1782" s="37">
        <v>0.99180000000000001</v>
      </c>
    </row>
    <row r="1783" spans="4:9" x14ac:dyDescent="0.25">
      <c r="D1783" s="37">
        <v>30</v>
      </c>
      <c r="E1783" s="37">
        <v>0.83899999999999997</v>
      </c>
      <c r="F1783" s="37">
        <v>0.84560000000000002</v>
      </c>
      <c r="G1783" s="37">
        <v>29.5</v>
      </c>
      <c r="H1783" s="37">
        <v>0.82</v>
      </c>
      <c r="I1783" s="37">
        <v>0.9919</v>
      </c>
    </row>
    <row r="1784" spans="4:9" x14ac:dyDescent="0.25">
      <c r="D1784" s="37">
        <v>30</v>
      </c>
      <c r="E1784" s="37">
        <v>0.84</v>
      </c>
      <c r="F1784" s="37">
        <v>0.84660000000000002</v>
      </c>
      <c r="G1784" s="37">
        <v>29.5</v>
      </c>
      <c r="H1784" s="37">
        <v>0.82099999999999995</v>
      </c>
      <c r="I1784" s="37">
        <v>0.9919</v>
      </c>
    </row>
    <row r="1785" spans="4:9" x14ac:dyDescent="0.25">
      <c r="D1785" s="37">
        <v>30</v>
      </c>
      <c r="E1785" s="37">
        <v>0.84099999999999997</v>
      </c>
      <c r="F1785" s="37">
        <v>0.84760000000000002</v>
      </c>
      <c r="G1785" s="37">
        <v>29.5</v>
      </c>
      <c r="H1785" s="37">
        <v>0.82199999999999995</v>
      </c>
      <c r="I1785" s="37">
        <v>0.9919</v>
      </c>
    </row>
    <row r="1786" spans="4:9" x14ac:dyDescent="0.25">
      <c r="D1786" s="37">
        <v>30</v>
      </c>
      <c r="E1786" s="37">
        <v>0.84199999999999997</v>
      </c>
      <c r="F1786" s="37">
        <v>0.84860000000000002</v>
      </c>
      <c r="G1786" s="37">
        <v>29.5</v>
      </c>
      <c r="H1786" s="37">
        <v>0.82299999999999995</v>
      </c>
      <c r="I1786" s="37">
        <v>0.9919</v>
      </c>
    </row>
    <row r="1787" spans="4:9" x14ac:dyDescent="0.25">
      <c r="D1787" s="37">
        <v>30</v>
      </c>
      <c r="E1787" s="37">
        <v>0.84299999999999997</v>
      </c>
      <c r="F1787" s="37">
        <v>0.84960000000000002</v>
      </c>
      <c r="G1787" s="37">
        <v>29.5</v>
      </c>
      <c r="H1787" s="37">
        <v>0.82399999999999995</v>
      </c>
      <c r="I1787" s="37">
        <v>0.99199999999999999</v>
      </c>
    </row>
    <row r="1788" spans="4:9" x14ac:dyDescent="0.25">
      <c r="D1788" s="37">
        <v>30</v>
      </c>
      <c r="E1788" s="37">
        <v>0.84399999999999997</v>
      </c>
      <c r="F1788" s="37">
        <v>0.85060000000000002</v>
      </c>
      <c r="G1788" s="37">
        <v>29.5</v>
      </c>
      <c r="H1788" s="37">
        <v>0.82499999999999996</v>
      </c>
      <c r="I1788" s="37">
        <v>0.99199999999999999</v>
      </c>
    </row>
    <row r="1789" spans="4:9" x14ac:dyDescent="0.25">
      <c r="D1789" s="37">
        <v>30</v>
      </c>
      <c r="E1789" s="37">
        <v>0.84499999999999997</v>
      </c>
      <c r="F1789" s="37">
        <v>0.85160000000000002</v>
      </c>
      <c r="G1789" s="37">
        <v>29.5</v>
      </c>
      <c r="H1789" s="37">
        <v>0.82599999999999996</v>
      </c>
      <c r="I1789" s="37">
        <v>0.99199999999999999</v>
      </c>
    </row>
    <row r="1790" spans="4:9" x14ac:dyDescent="0.25">
      <c r="D1790" s="37">
        <v>30</v>
      </c>
      <c r="E1790" s="37">
        <v>0.84599999999999997</v>
      </c>
      <c r="F1790" s="37">
        <v>0.85260000000000002</v>
      </c>
      <c r="G1790" s="37">
        <v>29.5</v>
      </c>
      <c r="H1790" s="37">
        <v>0.82699999999999996</v>
      </c>
      <c r="I1790" s="37">
        <v>0.99199999999999999</v>
      </c>
    </row>
    <row r="1791" spans="4:9" x14ac:dyDescent="0.25">
      <c r="D1791" s="37">
        <v>30</v>
      </c>
      <c r="E1791" s="37">
        <v>0.84699999999999998</v>
      </c>
      <c r="F1791" s="37">
        <v>0.85360000000000003</v>
      </c>
      <c r="G1791" s="37">
        <v>29.5</v>
      </c>
      <c r="H1791" s="37">
        <v>0.82799999999999996</v>
      </c>
      <c r="I1791" s="37">
        <v>0.99199999999999999</v>
      </c>
    </row>
    <row r="1792" spans="4:9" x14ac:dyDescent="0.25">
      <c r="D1792" s="37">
        <v>30</v>
      </c>
      <c r="E1792" s="37">
        <v>0.84799999999999998</v>
      </c>
      <c r="F1792" s="37">
        <v>0.85460000000000003</v>
      </c>
      <c r="G1792" s="37">
        <v>29.5</v>
      </c>
      <c r="H1792" s="37">
        <v>0.82899999999999996</v>
      </c>
      <c r="I1792" s="37">
        <v>0.99199999999999999</v>
      </c>
    </row>
    <row r="1793" spans="4:9" x14ac:dyDescent="0.25">
      <c r="D1793" s="37">
        <v>30</v>
      </c>
      <c r="E1793" s="37">
        <v>0.84899999999999998</v>
      </c>
      <c r="F1793" s="37">
        <v>0.85560000000000003</v>
      </c>
      <c r="G1793" s="37">
        <v>29.5</v>
      </c>
      <c r="H1793" s="37">
        <v>0.83</v>
      </c>
      <c r="I1793" s="37">
        <v>0.99209999999999998</v>
      </c>
    </row>
    <row r="1794" spans="4:9" x14ac:dyDescent="0.25">
      <c r="D1794" s="37">
        <v>30</v>
      </c>
      <c r="E1794" s="37">
        <v>0.85</v>
      </c>
      <c r="F1794" s="37">
        <v>0.85650000000000004</v>
      </c>
      <c r="G1794" s="37">
        <v>29.5</v>
      </c>
      <c r="H1794" s="37">
        <v>0.83099999999999996</v>
      </c>
      <c r="I1794" s="37">
        <v>0.99209999999999998</v>
      </c>
    </row>
    <row r="1795" spans="4:9" x14ac:dyDescent="0.25">
      <c r="D1795" s="37">
        <v>30</v>
      </c>
      <c r="E1795" s="37">
        <v>0.85099999999999998</v>
      </c>
      <c r="F1795" s="37">
        <v>0.85750000000000004</v>
      </c>
      <c r="G1795" s="37">
        <v>29.5</v>
      </c>
      <c r="H1795" s="37">
        <v>0.83199999999999996</v>
      </c>
      <c r="I1795" s="37">
        <v>0.99209999999999998</v>
      </c>
    </row>
    <row r="1796" spans="4:9" x14ac:dyDescent="0.25">
      <c r="D1796" s="37">
        <v>30</v>
      </c>
      <c r="E1796" s="37">
        <v>0.85199999999999998</v>
      </c>
      <c r="F1796" s="37">
        <v>0.85850000000000004</v>
      </c>
      <c r="G1796" s="37">
        <v>29.5</v>
      </c>
      <c r="H1796" s="37">
        <v>0.83299999999999996</v>
      </c>
      <c r="I1796" s="37">
        <v>0.99209999999999998</v>
      </c>
    </row>
    <row r="1797" spans="4:9" x14ac:dyDescent="0.25">
      <c r="D1797" s="37">
        <v>30</v>
      </c>
      <c r="E1797" s="37">
        <v>0.85299999999999998</v>
      </c>
      <c r="F1797" s="37">
        <v>0.85950000000000004</v>
      </c>
      <c r="G1797" s="37">
        <v>29.5</v>
      </c>
      <c r="H1797" s="37">
        <v>0.83399999999999996</v>
      </c>
      <c r="I1797" s="37">
        <v>0.99209999999999998</v>
      </c>
    </row>
    <row r="1798" spans="4:9" x14ac:dyDescent="0.25">
      <c r="D1798" s="37">
        <v>30</v>
      </c>
      <c r="E1798" s="37">
        <v>0.85399999999999998</v>
      </c>
      <c r="F1798" s="37">
        <v>0.86050000000000004</v>
      </c>
      <c r="G1798" s="37">
        <v>29.5</v>
      </c>
      <c r="H1798" s="37">
        <v>0.83499999999999996</v>
      </c>
      <c r="I1798" s="37">
        <v>0.99209999999999998</v>
      </c>
    </row>
    <row r="1799" spans="4:9" x14ac:dyDescent="0.25">
      <c r="D1799" s="37">
        <v>30</v>
      </c>
      <c r="E1799" s="37">
        <v>0.85499999999999998</v>
      </c>
      <c r="F1799" s="37">
        <v>0.86150000000000004</v>
      </c>
      <c r="G1799" s="37">
        <v>29.5</v>
      </c>
      <c r="H1799" s="37">
        <v>0.83599999999999997</v>
      </c>
      <c r="I1799" s="37">
        <v>0.99219999999999997</v>
      </c>
    </row>
    <row r="1800" spans="4:9" x14ac:dyDescent="0.25">
      <c r="D1800" s="37">
        <v>30</v>
      </c>
      <c r="E1800" s="37">
        <v>0.85599999999999998</v>
      </c>
      <c r="F1800" s="37">
        <v>0.86250000000000004</v>
      </c>
      <c r="G1800" s="37">
        <v>29.5</v>
      </c>
      <c r="H1800" s="37">
        <v>0.83699999999999997</v>
      </c>
      <c r="I1800" s="37">
        <v>0.99219999999999997</v>
      </c>
    </row>
    <row r="1801" spans="4:9" x14ac:dyDescent="0.25">
      <c r="D1801" s="37">
        <v>30</v>
      </c>
      <c r="E1801" s="37">
        <v>0.85699999999999998</v>
      </c>
      <c r="F1801" s="37">
        <v>0.86350000000000005</v>
      </c>
      <c r="G1801" s="37">
        <v>29.5</v>
      </c>
      <c r="H1801" s="37">
        <v>0.83799999999999997</v>
      </c>
      <c r="I1801" s="37">
        <v>0.99219999999999997</v>
      </c>
    </row>
    <row r="1802" spans="4:9" x14ac:dyDescent="0.25">
      <c r="D1802" s="37">
        <v>30</v>
      </c>
      <c r="E1802" s="37">
        <v>0.85799999999999998</v>
      </c>
      <c r="F1802" s="37">
        <v>0.86450000000000005</v>
      </c>
      <c r="G1802" s="37">
        <v>29.5</v>
      </c>
      <c r="H1802" s="37">
        <v>0.83899999999999997</v>
      </c>
      <c r="I1802" s="37">
        <v>0.99219999999999997</v>
      </c>
    </row>
    <row r="1803" spans="4:9" x14ac:dyDescent="0.25">
      <c r="D1803" s="37">
        <v>30</v>
      </c>
      <c r="E1803" s="37">
        <v>0.85899999999999999</v>
      </c>
      <c r="F1803" s="37">
        <v>0.86550000000000005</v>
      </c>
      <c r="G1803" s="37">
        <v>29.5</v>
      </c>
      <c r="H1803" s="37">
        <v>0.84</v>
      </c>
      <c r="I1803" s="37">
        <v>0.99229999999999996</v>
      </c>
    </row>
    <row r="1804" spans="4:9" x14ac:dyDescent="0.25">
      <c r="D1804" s="37">
        <v>30</v>
      </c>
      <c r="E1804" s="37">
        <v>0.86</v>
      </c>
      <c r="F1804" s="37">
        <v>0.86650000000000005</v>
      </c>
      <c r="G1804" s="37">
        <v>29.5</v>
      </c>
      <c r="H1804" s="37">
        <v>0.84099999999999997</v>
      </c>
      <c r="I1804" s="37">
        <v>0.99229999999999996</v>
      </c>
    </row>
    <row r="1805" spans="4:9" x14ac:dyDescent="0.25">
      <c r="D1805" s="37">
        <v>30</v>
      </c>
      <c r="E1805" s="37">
        <v>0.86099999999999999</v>
      </c>
      <c r="F1805" s="37">
        <v>0.86750000000000005</v>
      </c>
      <c r="G1805" s="37">
        <v>29.5</v>
      </c>
      <c r="H1805" s="37">
        <v>0.84199999999999997</v>
      </c>
      <c r="I1805" s="37">
        <v>0.99229999999999996</v>
      </c>
    </row>
    <row r="1806" spans="4:9" x14ac:dyDescent="0.25">
      <c r="D1806" s="37">
        <v>30</v>
      </c>
      <c r="E1806" s="37">
        <v>0.86199999999999999</v>
      </c>
      <c r="F1806" s="37">
        <v>0.86850000000000005</v>
      </c>
      <c r="G1806" s="37">
        <v>29.5</v>
      </c>
      <c r="H1806" s="37">
        <v>0.84299999999999997</v>
      </c>
      <c r="I1806" s="37">
        <v>0.99229999999999996</v>
      </c>
    </row>
    <row r="1807" spans="4:9" x14ac:dyDescent="0.25">
      <c r="D1807" s="37">
        <v>30</v>
      </c>
      <c r="E1807" s="37">
        <v>0.86299999999999999</v>
      </c>
      <c r="F1807" s="37">
        <v>0.86950000000000005</v>
      </c>
      <c r="G1807" s="37">
        <v>29.5</v>
      </c>
      <c r="H1807" s="37">
        <v>0.84399999999999997</v>
      </c>
      <c r="I1807" s="37">
        <v>0.99229999999999996</v>
      </c>
    </row>
    <row r="1808" spans="4:9" x14ac:dyDescent="0.25">
      <c r="D1808" s="37">
        <v>30</v>
      </c>
      <c r="E1808" s="37">
        <v>0.86399999999999999</v>
      </c>
      <c r="F1808" s="37">
        <v>0.87050000000000005</v>
      </c>
      <c r="G1808" s="37">
        <v>29.5</v>
      </c>
      <c r="H1808" s="37">
        <v>0.84499999999999997</v>
      </c>
      <c r="I1808" s="37">
        <v>0.99229999999999996</v>
      </c>
    </row>
    <row r="1809" spans="4:9" x14ac:dyDescent="0.25">
      <c r="D1809" s="37">
        <v>30</v>
      </c>
      <c r="E1809" s="37">
        <v>0.86499999999999999</v>
      </c>
      <c r="F1809" s="37">
        <v>0.87150000000000005</v>
      </c>
      <c r="G1809" s="37">
        <v>29.5</v>
      </c>
      <c r="H1809" s="37">
        <v>0.84599999999999997</v>
      </c>
      <c r="I1809" s="37">
        <v>0.99239999999999995</v>
      </c>
    </row>
    <row r="1810" spans="4:9" x14ac:dyDescent="0.25">
      <c r="D1810" s="37">
        <v>30</v>
      </c>
      <c r="E1810" s="37">
        <v>0.86599999999999999</v>
      </c>
      <c r="F1810" s="37">
        <v>0.87250000000000005</v>
      </c>
      <c r="G1810" s="37">
        <v>29.5</v>
      </c>
      <c r="H1810" s="37">
        <v>0.84699999999999998</v>
      </c>
      <c r="I1810" s="37">
        <v>0.99239999999999995</v>
      </c>
    </row>
    <row r="1811" spans="4:9" x14ac:dyDescent="0.25">
      <c r="D1811" s="37">
        <v>30</v>
      </c>
      <c r="E1811" s="37">
        <v>0.86699999999999999</v>
      </c>
      <c r="F1811" s="37">
        <v>0.87350000000000005</v>
      </c>
      <c r="G1811" s="37">
        <v>29.5</v>
      </c>
      <c r="H1811" s="37">
        <v>0.84799999999999998</v>
      </c>
      <c r="I1811" s="37">
        <v>0.99239999999999995</v>
      </c>
    </row>
    <row r="1812" spans="4:9" x14ac:dyDescent="0.25">
      <c r="D1812" s="37">
        <v>30</v>
      </c>
      <c r="E1812" s="37">
        <v>0.86799999999999999</v>
      </c>
      <c r="F1812" s="37">
        <v>0.87439999999999996</v>
      </c>
      <c r="G1812" s="37">
        <v>29.5</v>
      </c>
      <c r="H1812" s="37">
        <v>0.84899999999999998</v>
      </c>
      <c r="I1812" s="37">
        <v>0.99239999999999995</v>
      </c>
    </row>
    <row r="1813" spans="4:9" x14ac:dyDescent="0.25">
      <c r="D1813" s="37">
        <v>30</v>
      </c>
      <c r="E1813" s="37">
        <v>0.86899999999999999</v>
      </c>
      <c r="F1813" s="37">
        <v>0.87539999999999996</v>
      </c>
      <c r="G1813" s="37">
        <v>29.5</v>
      </c>
      <c r="H1813" s="37">
        <v>0.85</v>
      </c>
      <c r="I1813" s="37">
        <v>0.99239999999999995</v>
      </c>
    </row>
    <row r="1814" spans="4:9" x14ac:dyDescent="0.25">
      <c r="D1814" s="37">
        <v>30</v>
      </c>
      <c r="E1814" s="37">
        <v>0.87</v>
      </c>
      <c r="F1814" s="37">
        <v>0.87639999999999996</v>
      </c>
      <c r="G1814" s="37">
        <v>29.5</v>
      </c>
      <c r="H1814" s="37">
        <v>0.85099999999999998</v>
      </c>
      <c r="I1814" s="37">
        <v>0.99239999999999995</v>
      </c>
    </row>
    <row r="1815" spans="4:9" x14ac:dyDescent="0.25">
      <c r="D1815" s="37">
        <v>30</v>
      </c>
      <c r="E1815" s="37">
        <v>0.871</v>
      </c>
      <c r="F1815" s="37">
        <v>0.87739999999999996</v>
      </c>
      <c r="G1815" s="37">
        <v>29.5</v>
      </c>
      <c r="H1815" s="37">
        <v>0.85199999999999998</v>
      </c>
      <c r="I1815" s="37">
        <v>0.99239999999999995</v>
      </c>
    </row>
    <row r="1816" spans="4:9" x14ac:dyDescent="0.25">
      <c r="D1816" s="37">
        <v>30</v>
      </c>
      <c r="E1816" s="37">
        <v>0.872</v>
      </c>
      <c r="F1816" s="37">
        <v>0.87839999999999996</v>
      </c>
      <c r="G1816" s="37">
        <v>29.5</v>
      </c>
      <c r="H1816" s="37">
        <v>0.85299999999999998</v>
      </c>
      <c r="I1816" s="37">
        <v>0.99239999999999995</v>
      </c>
    </row>
    <row r="1817" spans="4:9" x14ac:dyDescent="0.25">
      <c r="D1817" s="37">
        <v>30</v>
      </c>
      <c r="E1817" s="37">
        <v>0.873</v>
      </c>
      <c r="F1817" s="37">
        <v>0.87939999999999996</v>
      </c>
      <c r="G1817" s="37">
        <v>29.5</v>
      </c>
      <c r="H1817" s="37">
        <v>0.85399999999999998</v>
      </c>
      <c r="I1817" s="37">
        <v>0.99250000000000005</v>
      </c>
    </row>
    <row r="1818" spans="4:9" x14ac:dyDescent="0.25">
      <c r="D1818" s="37">
        <v>30</v>
      </c>
      <c r="E1818" s="37">
        <v>0.874</v>
      </c>
      <c r="F1818" s="37">
        <v>0.88039999999999996</v>
      </c>
      <c r="G1818" s="37">
        <v>29.5</v>
      </c>
      <c r="H1818" s="37">
        <v>0.85499999999999998</v>
      </c>
      <c r="I1818" s="37">
        <v>0.99250000000000005</v>
      </c>
    </row>
    <row r="1819" spans="4:9" x14ac:dyDescent="0.25">
      <c r="D1819" s="37">
        <v>30</v>
      </c>
      <c r="E1819" s="37">
        <v>0.875</v>
      </c>
      <c r="F1819" s="37">
        <v>0.88139999999999996</v>
      </c>
      <c r="G1819" s="37">
        <v>29.5</v>
      </c>
      <c r="H1819" s="37">
        <v>0.85599999999999998</v>
      </c>
      <c r="I1819" s="37">
        <v>0.99250000000000005</v>
      </c>
    </row>
    <row r="1820" spans="4:9" x14ac:dyDescent="0.25">
      <c r="D1820" s="37">
        <v>30</v>
      </c>
      <c r="E1820" s="37">
        <v>0.876</v>
      </c>
      <c r="F1820" s="37">
        <v>0.88239999999999996</v>
      </c>
      <c r="G1820" s="37">
        <v>29.5</v>
      </c>
      <c r="H1820" s="37">
        <v>0.85699999999999998</v>
      </c>
      <c r="I1820" s="37">
        <v>0.99250000000000005</v>
      </c>
    </row>
    <row r="1821" spans="4:9" x14ac:dyDescent="0.25">
      <c r="D1821" s="37">
        <v>30</v>
      </c>
      <c r="E1821" s="37">
        <v>0.877</v>
      </c>
      <c r="F1821" s="37">
        <v>0.88339999999999996</v>
      </c>
      <c r="G1821" s="37">
        <v>29.5</v>
      </c>
      <c r="H1821" s="37">
        <v>0.85799999999999998</v>
      </c>
      <c r="I1821" s="37">
        <v>0.99250000000000005</v>
      </c>
    </row>
    <row r="1822" spans="4:9" x14ac:dyDescent="0.25">
      <c r="D1822" s="37">
        <v>30</v>
      </c>
      <c r="E1822" s="37">
        <v>0.878</v>
      </c>
      <c r="F1822" s="37">
        <v>0.88439999999999996</v>
      </c>
      <c r="G1822" s="37">
        <v>29.5</v>
      </c>
      <c r="H1822" s="37">
        <v>0.85899999999999999</v>
      </c>
      <c r="I1822" s="37">
        <v>0.99250000000000005</v>
      </c>
    </row>
    <row r="1823" spans="4:9" x14ac:dyDescent="0.25">
      <c r="D1823" s="37">
        <v>30</v>
      </c>
      <c r="E1823" s="37">
        <v>0.879</v>
      </c>
      <c r="F1823" s="37">
        <v>0.88539999999999996</v>
      </c>
      <c r="G1823" s="37">
        <v>29.5</v>
      </c>
      <c r="H1823" s="37">
        <v>0.86</v>
      </c>
      <c r="I1823" s="37">
        <v>0.99260000000000004</v>
      </c>
    </row>
    <row r="1824" spans="4:9" x14ac:dyDescent="0.25">
      <c r="D1824" s="37">
        <v>30</v>
      </c>
      <c r="E1824" s="37">
        <v>0.88</v>
      </c>
      <c r="F1824" s="37">
        <v>0.88639999999999997</v>
      </c>
      <c r="G1824" s="37">
        <v>29.5</v>
      </c>
      <c r="H1824" s="37">
        <v>0.86099999999999999</v>
      </c>
      <c r="I1824" s="37">
        <v>0.99260000000000004</v>
      </c>
    </row>
    <row r="1825" spans="4:9" x14ac:dyDescent="0.25">
      <c r="D1825" s="37">
        <v>30</v>
      </c>
      <c r="E1825" s="37">
        <v>0.88100000000000001</v>
      </c>
      <c r="F1825" s="37">
        <v>0.88739999999999997</v>
      </c>
      <c r="G1825" s="37">
        <v>29.5</v>
      </c>
      <c r="H1825" s="37">
        <v>0.86199999999999999</v>
      </c>
      <c r="I1825" s="37">
        <v>0.99260000000000004</v>
      </c>
    </row>
    <row r="1826" spans="4:9" x14ac:dyDescent="0.25">
      <c r="D1826" s="37">
        <v>30</v>
      </c>
      <c r="E1826" s="37">
        <v>0.88200000000000001</v>
      </c>
      <c r="F1826" s="37">
        <v>0.88839999999999997</v>
      </c>
      <c r="G1826" s="37">
        <v>29.5</v>
      </c>
      <c r="H1826" s="37">
        <v>0.86299999999999999</v>
      </c>
      <c r="I1826" s="37">
        <v>0.99260000000000004</v>
      </c>
    </row>
    <row r="1827" spans="4:9" x14ac:dyDescent="0.25">
      <c r="D1827" s="37">
        <v>30</v>
      </c>
      <c r="E1827" s="37">
        <v>0.88300000000000001</v>
      </c>
      <c r="F1827" s="37">
        <v>0.88939999999999997</v>
      </c>
      <c r="G1827" s="37">
        <v>29.5</v>
      </c>
      <c r="H1827" s="37">
        <v>0.86399999999999999</v>
      </c>
      <c r="I1827" s="37">
        <v>0.99260000000000004</v>
      </c>
    </row>
    <row r="1828" spans="4:9" x14ac:dyDescent="0.25">
      <c r="D1828" s="37">
        <v>30</v>
      </c>
      <c r="E1828" s="37">
        <v>0.88400000000000001</v>
      </c>
      <c r="F1828" s="37">
        <v>0.89039999999999997</v>
      </c>
      <c r="G1828" s="37">
        <v>29.5</v>
      </c>
      <c r="H1828" s="37">
        <v>0.86499999999999999</v>
      </c>
      <c r="I1828" s="37">
        <v>0.99260000000000004</v>
      </c>
    </row>
    <row r="1829" spans="4:9" x14ac:dyDescent="0.25">
      <c r="D1829" s="37">
        <v>30</v>
      </c>
      <c r="E1829" s="37">
        <v>0.88500000000000001</v>
      </c>
      <c r="F1829" s="37">
        <v>0.89139999999999997</v>
      </c>
      <c r="G1829" s="37">
        <v>29.5</v>
      </c>
      <c r="H1829" s="37">
        <v>0.86599999999999999</v>
      </c>
      <c r="I1829" s="37">
        <v>0.99270000000000003</v>
      </c>
    </row>
    <row r="1830" spans="4:9" x14ac:dyDescent="0.25">
      <c r="D1830" s="37">
        <v>30</v>
      </c>
      <c r="E1830" s="37">
        <v>0.88600000000000001</v>
      </c>
      <c r="F1830" s="37">
        <v>0.89239999999999997</v>
      </c>
      <c r="G1830" s="37">
        <v>29.5</v>
      </c>
      <c r="H1830" s="37">
        <v>0.86699999999999999</v>
      </c>
      <c r="I1830" s="37">
        <v>0.99270000000000003</v>
      </c>
    </row>
    <row r="1831" spans="4:9" x14ac:dyDescent="0.25">
      <c r="D1831" s="37">
        <v>30</v>
      </c>
      <c r="E1831" s="37">
        <v>0.88700000000000001</v>
      </c>
      <c r="F1831" s="37">
        <v>0.89339999999999997</v>
      </c>
      <c r="G1831" s="37">
        <v>29.5</v>
      </c>
      <c r="H1831" s="37">
        <v>0.86799999999999999</v>
      </c>
      <c r="I1831" s="37">
        <v>0.99270000000000003</v>
      </c>
    </row>
    <row r="1832" spans="4:9" x14ac:dyDescent="0.25">
      <c r="D1832" s="37">
        <v>30</v>
      </c>
      <c r="E1832" s="37">
        <v>0.88800000000000001</v>
      </c>
      <c r="F1832" s="37">
        <v>0.89439999999999997</v>
      </c>
      <c r="G1832" s="37">
        <v>29.5</v>
      </c>
      <c r="H1832" s="37">
        <v>0.86899999999999999</v>
      </c>
      <c r="I1832" s="37">
        <v>0.99270000000000003</v>
      </c>
    </row>
    <row r="1833" spans="4:9" x14ac:dyDescent="0.25">
      <c r="D1833" s="37">
        <v>30</v>
      </c>
      <c r="E1833" s="37">
        <v>0.88900000000000001</v>
      </c>
      <c r="F1833" s="37">
        <v>0.89539999999999997</v>
      </c>
      <c r="G1833" s="37">
        <v>29.5</v>
      </c>
      <c r="H1833" s="37">
        <v>0.87</v>
      </c>
      <c r="I1833" s="37">
        <v>0.99270000000000003</v>
      </c>
    </row>
    <row r="1834" spans="4:9" x14ac:dyDescent="0.25">
      <c r="D1834" s="37">
        <v>30</v>
      </c>
      <c r="E1834" s="37">
        <v>0.89</v>
      </c>
      <c r="F1834" s="37">
        <v>0.89639999999999997</v>
      </c>
      <c r="G1834" s="37">
        <v>29.5</v>
      </c>
      <c r="H1834" s="37">
        <v>0.871</v>
      </c>
      <c r="I1834" s="37">
        <v>0.99270000000000003</v>
      </c>
    </row>
    <row r="1835" spans="4:9" x14ac:dyDescent="0.25">
      <c r="D1835" s="37">
        <v>30</v>
      </c>
      <c r="E1835" s="37">
        <v>0.89100000000000001</v>
      </c>
      <c r="F1835" s="37">
        <v>0.89739999999999998</v>
      </c>
      <c r="G1835" s="37">
        <v>29.5</v>
      </c>
      <c r="H1835" s="37">
        <v>0.872</v>
      </c>
      <c r="I1835" s="37">
        <v>0.99270000000000003</v>
      </c>
    </row>
    <row r="1836" spans="4:9" x14ac:dyDescent="0.25">
      <c r="D1836" s="37">
        <v>30</v>
      </c>
      <c r="E1836" s="37">
        <v>0.89200000000000002</v>
      </c>
      <c r="F1836" s="37">
        <v>0.89839999999999998</v>
      </c>
      <c r="G1836" s="37">
        <v>29.5</v>
      </c>
      <c r="H1836" s="37">
        <v>0.873</v>
      </c>
      <c r="I1836" s="37">
        <v>0.99270000000000003</v>
      </c>
    </row>
    <row r="1837" spans="4:9" x14ac:dyDescent="0.25">
      <c r="D1837" s="37">
        <v>30</v>
      </c>
      <c r="E1837" s="37">
        <v>0.89300000000000002</v>
      </c>
      <c r="F1837" s="37">
        <v>0.89939999999999998</v>
      </c>
      <c r="G1837" s="37">
        <v>29.5</v>
      </c>
      <c r="H1837" s="37">
        <v>0.874</v>
      </c>
      <c r="I1837" s="37">
        <v>0.99280000000000002</v>
      </c>
    </row>
    <row r="1838" spans="4:9" x14ac:dyDescent="0.25">
      <c r="D1838" s="37">
        <v>30</v>
      </c>
      <c r="E1838" s="37">
        <v>0.89400000000000002</v>
      </c>
      <c r="F1838" s="37">
        <v>0.90039999999999998</v>
      </c>
      <c r="G1838" s="37">
        <v>29.5</v>
      </c>
      <c r="H1838" s="37">
        <v>0.875</v>
      </c>
      <c r="I1838" s="37">
        <v>0.99280000000000002</v>
      </c>
    </row>
    <row r="1839" spans="4:9" x14ac:dyDescent="0.25">
      <c r="D1839" s="37">
        <v>30</v>
      </c>
      <c r="E1839" s="37">
        <v>0.89500000000000002</v>
      </c>
      <c r="F1839" s="37">
        <v>0.90139999999999998</v>
      </c>
      <c r="G1839" s="37">
        <v>29.5</v>
      </c>
      <c r="H1839" s="37">
        <v>0.876</v>
      </c>
      <c r="I1839" s="37">
        <v>0.99280000000000002</v>
      </c>
    </row>
    <row r="1840" spans="4:9" x14ac:dyDescent="0.25">
      <c r="D1840" s="37">
        <v>30</v>
      </c>
      <c r="E1840" s="37">
        <v>0.89600000000000002</v>
      </c>
      <c r="F1840" s="37">
        <v>0.90239999999999998</v>
      </c>
      <c r="G1840" s="37">
        <v>29.5</v>
      </c>
      <c r="H1840" s="37">
        <v>0.877</v>
      </c>
      <c r="I1840" s="37">
        <v>0.99280000000000002</v>
      </c>
    </row>
    <row r="1841" spans="4:9" x14ac:dyDescent="0.25">
      <c r="D1841" s="37">
        <v>30</v>
      </c>
      <c r="E1841" s="37">
        <v>0.89700000000000002</v>
      </c>
      <c r="F1841" s="37">
        <v>0.90339999999999998</v>
      </c>
      <c r="G1841" s="37">
        <v>29.5</v>
      </c>
      <c r="H1841" s="37">
        <v>0.878</v>
      </c>
      <c r="I1841" s="37">
        <v>0.99280000000000002</v>
      </c>
    </row>
    <row r="1842" spans="4:9" x14ac:dyDescent="0.25">
      <c r="D1842" s="37">
        <v>30</v>
      </c>
      <c r="E1842" s="37">
        <v>0.89800000000000002</v>
      </c>
      <c r="F1842" s="37">
        <v>0.90439999999999998</v>
      </c>
      <c r="G1842" s="37">
        <v>29.5</v>
      </c>
      <c r="H1842" s="37">
        <v>0.879</v>
      </c>
      <c r="I1842" s="37">
        <v>0.99280000000000002</v>
      </c>
    </row>
    <row r="1843" spans="4:9" x14ac:dyDescent="0.25">
      <c r="D1843" s="37">
        <v>30</v>
      </c>
      <c r="E1843" s="37">
        <v>0.89900000000000002</v>
      </c>
      <c r="F1843" s="37">
        <v>0.90539999999999998</v>
      </c>
      <c r="G1843" s="37">
        <v>29.5</v>
      </c>
      <c r="H1843" s="37">
        <v>0.88</v>
      </c>
      <c r="I1843" s="37">
        <v>0.99280000000000002</v>
      </c>
    </row>
    <row r="1844" spans="4:9" x14ac:dyDescent="0.25">
      <c r="D1844" s="37">
        <v>30</v>
      </c>
      <c r="E1844" s="37">
        <v>0.9</v>
      </c>
      <c r="F1844" s="37">
        <v>0.90639999999999998</v>
      </c>
      <c r="G1844" s="37">
        <v>29.5</v>
      </c>
      <c r="H1844" s="37">
        <v>0.88100000000000001</v>
      </c>
      <c r="I1844" s="37">
        <v>0.99280000000000002</v>
      </c>
    </row>
    <row r="1845" spans="4:9" x14ac:dyDescent="0.25">
      <c r="D1845" s="37">
        <v>30</v>
      </c>
      <c r="E1845" s="37">
        <v>0.90100000000000002</v>
      </c>
      <c r="F1845" s="37">
        <v>0.90739999999999998</v>
      </c>
      <c r="G1845" s="37">
        <v>29.5</v>
      </c>
      <c r="H1845" s="37">
        <v>0.88200000000000001</v>
      </c>
      <c r="I1845" s="37">
        <v>0.9929</v>
      </c>
    </row>
    <row r="1846" spans="4:9" x14ac:dyDescent="0.25">
      <c r="D1846" s="37">
        <v>30</v>
      </c>
      <c r="E1846" s="37">
        <v>0.90200000000000002</v>
      </c>
      <c r="F1846" s="37">
        <v>0.90839999999999999</v>
      </c>
      <c r="G1846" s="37">
        <v>29.5</v>
      </c>
      <c r="H1846" s="37">
        <v>0.88300000000000001</v>
      </c>
      <c r="I1846" s="37">
        <v>0.9929</v>
      </c>
    </row>
    <row r="1847" spans="4:9" x14ac:dyDescent="0.25">
      <c r="D1847" s="37">
        <v>30</v>
      </c>
      <c r="E1847" s="37">
        <v>0.90300000000000002</v>
      </c>
      <c r="F1847" s="37">
        <v>0.90939999999999999</v>
      </c>
      <c r="G1847" s="37">
        <v>29.5</v>
      </c>
      <c r="H1847" s="37">
        <v>0.88400000000000001</v>
      </c>
      <c r="I1847" s="37">
        <v>0.9929</v>
      </c>
    </row>
    <row r="1848" spans="4:9" x14ac:dyDescent="0.25">
      <c r="D1848" s="37">
        <v>30</v>
      </c>
      <c r="E1848" s="37">
        <v>0.90400000000000003</v>
      </c>
      <c r="F1848" s="37">
        <v>0.91039999999999999</v>
      </c>
      <c r="G1848" s="37">
        <v>29.5</v>
      </c>
      <c r="H1848" s="37">
        <v>0.88500000000000001</v>
      </c>
      <c r="I1848" s="37">
        <v>0.9929</v>
      </c>
    </row>
    <row r="1849" spans="4:9" x14ac:dyDescent="0.25">
      <c r="D1849" s="37">
        <v>30</v>
      </c>
      <c r="E1849" s="37">
        <v>0.90500000000000003</v>
      </c>
      <c r="F1849" s="37">
        <v>0.9113</v>
      </c>
      <c r="G1849" s="37">
        <v>29.5</v>
      </c>
      <c r="H1849" s="37">
        <v>0.88600000000000001</v>
      </c>
      <c r="I1849" s="37">
        <v>0.9929</v>
      </c>
    </row>
    <row r="1850" spans="4:9" x14ac:dyDescent="0.25">
      <c r="D1850" s="37">
        <v>30</v>
      </c>
      <c r="E1850" s="37">
        <v>0.90600000000000003</v>
      </c>
      <c r="F1850" s="37">
        <v>0.9123</v>
      </c>
      <c r="G1850" s="37">
        <v>29.5</v>
      </c>
      <c r="H1850" s="37">
        <v>0.88700000000000001</v>
      </c>
      <c r="I1850" s="37">
        <v>0.9929</v>
      </c>
    </row>
    <row r="1851" spans="4:9" x14ac:dyDescent="0.25">
      <c r="D1851" s="37">
        <v>30</v>
      </c>
      <c r="E1851" s="37">
        <v>0.90700000000000003</v>
      </c>
      <c r="F1851" s="37">
        <v>0.9133</v>
      </c>
      <c r="G1851" s="37">
        <v>29.5</v>
      </c>
      <c r="H1851" s="37">
        <v>0.88800000000000001</v>
      </c>
      <c r="I1851" s="37">
        <v>0.9929</v>
      </c>
    </row>
    <row r="1852" spans="4:9" x14ac:dyDescent="0.25">
      <c r="D1852" s="37">
        <v>30</v>
      </c>
      <c r="E1852" s="37">
        <v>0.90800000000000003</v>
      </c>
      <c r="F1852" s="37">
        <v>0.9143</v>
      </c>
      <c r="G1852" s="37">
        <v>29.5</v>
      </c>
      <c r="H1852" s="37">
        <v>0.88900000000000001</v>
      </c>
      <c r="I1852" s="37">
        <v>0.9929</v>
      </c>
    </row>
    <row r="1853" spans="4:9" x14ac:dyDescent="0.25">
      <c r="D1853" s="37">
        <v>30</v>
      </c>
      <c r="E1853" s="37">
        <v>0.90900000000000003</v>
      </c>
      <c r="F1853" s="37">
        <v>0.9153</v>
      </c>
      <c r="G1853" s="37">
        <v>29.5</v>
      </c>
      <c r="H1853" s="37">
        <v>0.89</v>
      </c>
      <c r="I1853" s="37">
        <v>0.9929</v>
      </c>
    </row>
    <row r="1854" spans="4:9" x14ac:dyDescent="0.25">
      <c r="D1854" s="37">
        <v>30</v>
      </c>
      <c r="E1854" s="37">
        <v>0.91</v>
      </c>
      <c r="F1854" s="37">
        <v>0.9163</v>
      </c>
      <c r="G1854" s="37">
        <v>29.5</v>
      </c>
      <c r="H1854" s="37">
        <v>0.89100000000000001</v>
      </c>
      <c r="I1854" s="37">
        <v>0.9929</v>
      </c>
    </row>
    <row r="1855" spans="4:9" x14ac:dyDescent="0.25">
      <c r="D1855" s="37">
        <v>30</v>
      </c>
      <c r="E1855" s="37">
        <v>0.91100000000000003</v>
      </c>
      <c r="F1855" s="37">
        <v>0.9173</v>
      </c>
      <c r="G1855" s="37">
        <v>29.5</v>
      </c>
      <c r="H1855" s="37">
        <v>0.89200000000000002</v>
      </c>
      <c r="I1855" s="37">
        <v>0.99299999999999999</v>
      </c>
    </row>
    <row r="1856" spans="4:9" x14ac:dyDescent="0.25">
      <c r="D1856" s="37">
        <v>30</v>
      </c>
      <c r="E1856" s="37">
        <v>0.91200000000000003</v>
      </c>
      <c r="F1856" s="37">
        <v>0.91830000000000001</v>
      </c>
      <c r="G1856" s="37">
        <v>29.5</v>
      </c>
      <c r="H1856" s="37">
        <v>0.89300000000000002</v>
      </c>
      <c r="I1856" s="37">
        <v>0.99299999999999999</v>
      </c>
    </row>
    <row r="1857" spans="4:9" x14ac:dyDescent="0.25">
      <c r="D1857" s="37">
        <v>30</v>
      </c>
      <c r="E1857" s="37">
        <v>0.91300000000000003</v>
      </c>
      <c r="F1857" s="37">
        <v>0.91930000000000001</v>
      </c>
      <c r="G1857" s="37">
        <v>29.5</v>
      </c>
      <c r="H1857" s="37">
        <v>0.89400000000000002</v>
      </c>
      <c r="I1857" s="37">
        <v>0.99299999999999999</v>
      </c>
    </row>
    <row r="1858" spans="4:9" x14ac:dyDescent="0.25">
      <c r="D1858" s="37">
        <v>30</v>
      </c>
      <c r="E1858" s="37">
        <v>0.91400000000000003</v>
      </c>
      <c r="F1858" s="37">
        <v>0.92030000000000001</v>
      </c>
      <c r="G1858" s="37">
        <v>29.5</v>
      </c>
      <c r="H1858" s="37">
        <v>0.89500000000000002</v>
      </c>
      <c r="I1858" s="37">
        <v>0.99299999999999999</v>
      </c>
    </row>
    <row r="1859" spans="4:9" x14ac:dyDescent="0.25">
      <c r="D1859" s="37">
        <v>30</v>
      </c>
      <c r="E1859" s="37">
        <v>0.91500000000000004</v>
      </c>
      <c r="F1859" s="37">
        <v>0.92130000000000001</v>
      </c>
      <c r="G1859" s="37">
        <v>29.5</v>
      </c>
      <c r="H1859" s="37">
        <v>0.89600000000000002</v>
      </c>
      <c r="I1859" s="37">
        <v>0.99299999999999999</v>
      </c>
    </row>
    <row r="1860" spans="4:9" x14ac:dyDescent="0.25">
      <c r="D1860" s="37">
        <v>30</v>
      </c>
      <c r="E1860" s="37">
        <v>0.91600000000000004</v>
      </c>
      <c r="F1860" s="37">
        <v>0.92230000000000001</v>
      </c>
      <c r="G1860" s="37">
        <v>29.5</v>
      </c>
      <c r="H1860" s="37">
        <v>0.89700000000000002</v>
      </c>
      <c r="I1860" s="37">
        <v>0.99299999999999999</v>
      </c>
    </row>
    <row r="1861" spans="4:9" x14ac:dyDescent="0.25">
      <c r="D1861" s="37">
        <v>30</v>
      </c>
      <c r="E1861" s="37">
        <v>0.91700000000000004</v>
      </c>
      <c r="F1861" s="37">
        <v>0.92330000000000001</v>
      </c>
      <c r="G1861" s="37">
        <v>29.5</v>
      </c>
      <c r="H1861" s="37">
        <v>0.89800000000000002</v>
      </c>
      <c r="I1861" s="37">
        <v>0.99299999999999999</v>
      </c>
    </row>
    <row r="1862" spans="4:9" x14ac:dyDescent="0.25">
      <c r="D1862" s="37">
        <v>30</v>
      </c>
      <c r="E1862" s="37">
        <v>0.91800000000000004</v>
      </c>
      <c r="F1862" s="37">
        <v>0.92430000000000001</v>
      </c>
      <c r="G1862" s="37">
        <v>29.5</v>
      </c>
      <c r="H1862" s="37">
        <v>0.89900000000000002</v>
      </c>
      <c r="I1862" s="37">
        <v>0.99299999999999999</v>
      </c>
    </row>
    <row r="1863" spans="4:9" x14ac:dyDescent="0.25">
      <c r="D1863" s="37">
        <v>30</v>
      </c>
      <c r="E1863" s="37">
        <v>0.91900000000000004</v>
      </c>
      <c r="F1863" s="37">
        <v>0.92530000000000001</v>
      </c>
      <c r="G1863" s="37">
        <v>29.5</v>
      </c>
      <c r="H1863" s="37">
        <v>0.9</v>
      </c>
      <c r="I1863" s="37">
        <v>0.99309999999999998</v>
      </c>
    </row>
    <row r="1864" spans="4:9" x14ac:dyDescent="0.25">
      <c r="D1864" s="37">
        <v>30</v>
      </c>
      <c r="E1864" s="37">
        <v>0.92</v>
      </c>
      <c r="F1864" s="37">
        <v>0.92630000000000001</v>
      </c>
      <c r="G1864" s="37">
        <v>29.5</v>
      </c>
      <c r="H1864" s="37">
        <v>0.90100000000000002</v>
      </c>
      <c r="I1864" s="37">
        <v>0.99309999999999998</v>
      </c>
    </row>
    <row r="1865" spans="4:9" x14ac:dyDescent="0.25">
      <c r="D1865" s="37">
        <v>30</v>
      </c>
      <c r="E1865" s="37">
        <v>0.92100000000000004</v>
      </c>
      <c r="F1865" s="37">
        <v>0.92730000000000001</v>
      </c>
      <c r="G1865" s="37">
        <v>29.5</v>
      </c>
      <c r="H1865" s="37">
        <v>0.90200000000000002</v>
      </c>
      <c r="I1865" s="37">
        <v>0.99309999999999998</v>
      </c>
    </row>
    <row r="1866" spans="4:9" x14ac:dyDescent="0.25">
      <c r="D1866" s="37">
        <v>30</v>
      </c>
      <c r="E1866" s="37">
        <v>0.92200000000000004</v>
      </c>
      <c r="F1866" s="37">
        <v>0.92830000000000001</v>
      </c>
      <c r="G1866" s="37">
        <v>29.5</v>
      </c>
      <c r="H1866" s="37">
        <v>0.90300000000000002</v>
      </c>
      <c r="I1866" s="37">
        <v>0.99309999999999998</v>
      </c>
    </row>
    <row r="1867" spans="4:9" x14ac:dyDescent="0.25">
      <c r="D1867" s="37">
        <v>30</v>
      </c>
      <c r="E1867" s="37">
        <v>0.92300000000000004</v>
      </c>
      <c r="F1867" s="37">
        <v>0.92930000000000001</v>
      </c>
      <c r="G1867" s="37">
        <v>29.5</v>
      </c>
      <c r="H1867" s="37">
        <v>0.90400000000000003</v>
      </c>
      <c r="I1867" s="37">
        <v>0.99309999999999998</v>
      </c>
    </row>
    <row r="1868" spans="4:9" x14ac:dyDescent="0.25">
      <c r="D1868" s="37">
        <v>30</v>
      </c>
      <c r="E1868" s="37">
        <v>0.92400000000000004</v>
      </c>
      <c r="F1868" s="37">
        <v>0.93030000000000002</v>
      </c>
      <c r="G1868" s="37">
        <v>29.5</v>
      </c>
      <c r="H1868" s="37">
        <v>0.90500000000000003</v>
      </c>
      <c r="I1868" s="37">
        <v>0.99309999999999998</v>
      </c>
    </row>
    <row r="1869" spans="4:9" x14ac:dyDescent="0.25">
      <c r="D1869" s="37">
        <v>30</v>
      </c>
      <c r="E1869" s="37">
        <v>0.92500000000000004</v>
      </c>
      <c r="F1869" s="37">
        <v>0.93130000000000002</v>
      </c>
      <c r="G1869" s="37">
        <v>29.5</v>
      </c>
      <c r="H1869" s="37">
        <v>0.90600000000000003</v>
      </c>
      <c r="I1869" s="37">
        <v>0.99309999999999998</v>
      </c>
    </row>
    <row r="1870" spans="4:9" x14ac:dyDescent="0.25">
      <c r="D1870" s="37">
        <v>30</v>
      </c>
      <c r="E1870" s="37">
        <v>0.92600000000000005</v>
      </c>
      <c r="F1870" s="37">
        <v>0.93230000000000002</v>
      </c>
      <c r="G1870" s="37">
        <v>29.5</v>
      </c>
      <c r="H1870" s="37">
        <v>0.90700000000000003</v>
      </c>
      <c r="I1870" s="37">
        <v>0.99309999999999998</v>
      </c>
    </row>
    <row r="1871" spans="4:9" x14ac:dyDescent="0.25">
      <c r="D1871" s="37">
        <v>30</v>
      </c>
      <c r="E1871" s="37">
        <v>0.92700000000000005</v>
      </c>
      <c r="F1871" s="37">
        <v>0.93330000000000002</v>
      </c>
      <c r="G1871" s="37">
        <v>29.5</v>
      </c>
      <c r="H1871" s="37">
        <v>0.90800000000000003</v>
      </c>
      <c r="I1871" s="37">
        <v>0.99309999999999998</v>
      </c>
    </row>
    <row r="1872" spans="4:9" x14ac:dyDescent="0.25">
      <c r="D1872" s="37">
        <v>30</v>
      </c>
      <c r="E1872" s="37">
        <v>0.92800000000000005</v>
      </c>
      <c r="F1872" s="37">
        <v>0.93430000000000002</v>
      </c>
      <c r="G1872" s="37">
        <v>29.5</v>
      </c>
      <c r="H1872" s="37">
        <v>0.90900000000000003</v>
      </c>
      <c r="I1872" s="37">
        <v>0.99309999999999998</v>
      </c>
    </row>
    <row r="1873" spans="4:9" x14ac:dyDescent="0.25">
      <c r="D1873" s="37">
        <v>30</v>
      </c>
      <c r="E1873" s="37">
        <v>0.92900000000000005</v>
      </c>
      <c r="F1873" s="37">
        <v>0.93530000000000002</v>
      </c>
      <c r="G1873" s="37">
        <v>29.5</v>
      </c>
      <c r="H1873" s="37">
        <v>0.91</v>
      </c>
      <c r="I1873" s="37">
        <v>0.99309999999999998</v>
      </c>
    </row>
    <row r="1874" spans="4:9" x14ac:dyDescent="0.25">
      <c r="D1874" s="37">
        <v>30.5</v>
      </c>
      <c r="E1874" s="37">
        <v>0.76</v>
      </c>
      <c r="F1874" s="37">
        <v>0.76790000000000003</v>
      </c>
      <c r="G1874" s="37">
        <v>29.5</v>
      </c>
      <c r="H1874" s="37">
        <v>0.91100000000000003</v>
      </c>
      <c r="I1874" s="37">
        <v>0.99309999999999998</v>
      </c>
    </row>
    <row r="1875" spans="4:9" x14ac:dyDescent="0.25">
      <c r="D1875" s="37">
        <v>30.5</v>
      </c>
      <c r="E1875" s="37">
        <v>0.76100000000000001</v>
      </c>
      <c r="F1875" s="37">
        <v>0.76890000000000003</v>
      </c>
      <c r="G1875" s="37">
        <v>29.5</v>
      </c>
      <c r="H1875" s="37">
        <v>0.91200000000000003</v>
      </c>
      <c r="I1875" s="37">
        <v>0.99319999999999997</v>
      </c>
    </row>
    <row r="1876" spans="4:9" x14ac:dyDescent="0.25">
      <c r="D1876" s="37">
        <v>30.5</v>
      </c>
      <c r="E1876" s="37">
        <v>0.76200000000000001</v>
      </c>
      <c r="F1876" s="37">
        <v>0.76990000000000003</v>
      </c>
      <c r="G1876" s="37">
        <v>29.5</v>
      </c>
      <c r="H1876" s="37">
        <v>0.91300000000000003</v>
      </c>
      <c r="I1876" s="37">
        <v>0.99319999999999997</v>
      </c>
    </row>
    <row r="1877" spans="4:9" x14ac:dyDescent="0.25">
      <c r="D1877" s="37">
        <v>30.5</v>
      </c>
      <c r="E1877" s="37">
        <v>0.76300000000000001</v>
      </c>
      <c r="F1877" s="37">
        <v>0.77090000000000003</v>
      </c>
      <c r="G1877" s="37">
        <v>29.5</v>
      </c>
      <c r="H1877" s="37">
        <v>0.91400000000000003</v>
      </c>
      <c r="I1877" s="37">
        <v>0.99319999999999997</v>
      </c>
    </row>
    <row r="1878" spans="4:9" x14ac:dyDescent="0.25">
      <c r="D1878" s="37">
        <v>30.5</v>
      </c>
      <c r="E1878" s="37">
        <v>0.76400000000000001</v>
      </c>
      <c r="F1878" s="37">
        <v>0.77180000000000004</v>
      </c>
      <c r="G1878" s="37">
        <v>29.5</v>
      </c>
      <c r="H1878" s="37">
        <v>0.91500000000000004</v>
      </c>
      <c r="I1878" s="37">
        <v>0.99319999999999997</v>
      </c>
    </row>
    <row r="1879" spans="4:9" x14ac:dyDescent="0.25">
      <c r="D1879" s="37">
        <v>30.5</v>
      </c>
      <c r="E1879" s="37">
        <v>0.76500000000000001</v>
      </c>
      <c r="F1879" s="37">
        <v>0.77280000000000004</v>
      </c>
      <c r="G1879" s="37">
        <v>29.5</v>
      </c>
      <c r="H1879" s="37">
        <v>0.91600000000000004</v>
      </c>
      <c r="I1879" s="37">
        <v>0.99319999999999997</v>
      </c>
    </row>
    <row r="1880" spans="4:9" x14ac:dyDescent="0.25">
      <c r="D1880" s="37">
        <v>30.5</v>
      </c>
      <c r="E1880" s="37">
        <v>0.76600000000000001</v>
      </c>
      <c r="F1880" s="37">
        <v>0.77380000000000004</v>
      </c>
      <c r="G1880" s="37">
        <v>29.5</v>
      </c>
      <c r="H1880" s="37">
        <v>0.91700000000000004</v>
      </c>
      <c r="I1880" s="37">
        <v>0.99319999999999997</v>
      </c>
    </row>
    <row r="1881" spans="4:9" x14ac:dyDescent="0.25">
      <c r="D1881" s="37">
        <v>30.5</v>
      </c>
      <c r="E1881" s="37">
        <v>0.76700000000000002</v>
      </c>
      <c r="F1881" s="37">
        <v>0.77480000000000004</v>
      </c>
      <c r="G1881" s="37">
        <v>29.5</v>
      </c>
      <c r="H1881" s="37">
        <v>0.91800000000000004</v>
      </c>
      <c r="I1881" s="37">
        <v>0.99319999999999997</v>
      </c>
    </row>
    <row r="1882" spans="4:9" x14ac:dyDescent="0.25">
      <c r="D1882" s="37">
        <v>30.5</v>
      </c>
      <c r="E1882" s="37">
        <v>0.76800000000000002</v>
      </c>
      <c r="F1882" s="37">
        <v>0.77580000000000005</v>
      </c>
      <c r="G1882" s="37">
        <v>29.5</v>
      </c>
      <c r="H1882" s="37">
        <v>0.91900000000000004</v>
      </c>
      <c r="I1882" s="37">
        <v>0.99319999999999997</v>
      </c>
    </row>
    <row r="1883" spans="4:9" x14ac:dyDescent="0.25">
      <c r="D1883" s="37">
        <v>30.5</v>
      </c>
      <c r="E1883" s="37">
        <v>0.76900000000000002</v>
      </c>
      <c r="F1883" s="37">
        <v>0.77680000000000005</v>
      </c>
      <c r="G1883" s="37">
        <v>29.5</v>
      </c>
      <c r="H1883" s="37">
        <v>0.92</v>
      </c>
      <c r="I1883" s="37">
        <v>0.99319999999999997</v>
      </c>
    </row>
    <row r="1884" spans="4:9" x14ac:dyDescent="0.25">
      <c r="D1884" s="37">
        <v>30.5</v>
      </c>
      <c r="E1884" s="37">
        <v>0.77</v>
      </c>
      <c r="F1884" s="37">
        <v>0.77769999999999995</v>
      </c>
      <c r="G1884" s="37">
        <v>29.5</v>
      </c>
      <c r="H1884" s="37">
        <v>0.92100000000000004</v>
      </c>
      <c r="I1884" s="37">
        <v>0.99319999999999997</v>
      </c>
    </row>
    <row r="1885" spans="4:9" x14ac:dyDescent="0.25">
      <c r="D1885" s="37">
        <v>30.5</v>
      </c>
      <c r="E1885" s="37">
        <v>0.77100000000000002</v>
      </c>
      <c r="F1885" s="37">
        <v>0.77869999999999995</v>
      </c>
      <c r="G1885" s="37">
        <v>29.5</v>
      </c>
      <c r="H1885" s="37">
        <v>0.92200000000000004</v>
      </c>
      <c r="I1885" s="37">
        <v>0.99319999999999997</v>
      </c>
    </row>
    <row r="1886" spans="4:9" x14ac:dyDescent="0.25">
      <c r="D1886" s="37">
        <v>30.5</v>
      </c>
      <c r="E1886" s="37">
        <v>0.77200000000000002</v>
      </c>
      <c r="F1886" s="37">
        <v>0.77969999999999995</v>
      </c>
      <c r="G1886" s="37">
        <v>29.5</v>
      </c>
      <c r="H1886" s="37">
        <v>0.92300000000000004</v>
      </c>
      <c r="I1886" s="37">
        <v>0.99319999999999997</v>
      </c>
    </row>
    <row r="1887" spans="4:9" x14ac:dyDescent="0.25">
      <c r="D1887" s="37">
        <v>30.5</v>
      </c>
      <c r="E1887" s="37">
        <v>0.77300000000000002</v>
      </c>
      <c r="F1887" s="37">
        <v>0.78069999999999995</v>
      </c>
      <c r="G1887" s="37">
        <v>29.5</v>
      </c>
      <c r="H1887" s="37">
        <v>0.92400000000000004</v>
      </c>
      <c r="I1887" s="37">
        <v>0.99329999999999996</v>
      </c>
    </row>
    <row r="1888" spans="4:9" x14ac:dyDescent="0.25">
      <c r="D1888" s="37">
        <v>30.5</v>
      </c>
      <c r="E1888" s="37">
        <v>0.77400000000000002</v>
      </c>
      <c r="F1888" s="37">
        <v>0.78169999999999995</v>
      </c>
      <c r="G1888" s="37">
        <v>29.5</v>
      </c>
      <c r="H1888" s="37">
        <v>0.92500000000000004</v>
      </c>
      <c r="I1888" s="37">
        <v>0.99329999999999996</v>
      </c>
    </row>
    <row r="1889" spans="4:9" x14ac:dyDescent="0.25">
      <c r="D1889" s="37">
        <v>30.5</v>
      </c>
      <c r="E1889" s="37">
        <v>0.77500000000000002</v>
      </c>
      <c r="F1889" s="37">
        <v>0.78259999999999996</v>
      </c>
      <c r="G1889" s="37">
        <v>29.5</v>
      </c>
      <c r="H1889" s="37">
        <v>0.92600000000000005</v>
      </c>
      <c r="I1889" s="37">
        <v>0.99329999999999996</v>
      </c>
    </row>
    <row r="1890" spans="4:9" x14ac:dyDescent="0.25">
      <c r="D1890" s="37">
        <v>30.5</v>
      </c>
      <c r="E1890" s="37">
        <v>0.77600000000000002</v>
      </c>
      <c r="F1890" s="37">
        <v>0.78359999999999996</v>
      </c>
      <c r="G1890" s="37">
        <v>29.5</v>
      </c>
      <c r="H1890" s="37">
        <v>0.92700000000000005</v>
      </c>
      <c r="I1890" s="37">
        <v>0.99329999999999996</v>
      </c>
    </row>
    <row r="1891" spans="4:9" x14ac:dyDescent="0.25">
      <c r="D1891" s="37">
        <v>30.5</v>
      </c>
      <c r="E1891" s="37">
        <v>0.77700000000000002</v>
      </c>
      <c r="F1891" s="37">
        <v>0.78459999999999996</v>
      </c>
      <c r="G1891" s="37">
        <v>29.5</v>
      </c>
      <c r="H1891" s="37">
        <v>0.92800000000000005</v>
      </c>
      <c r="I1891" s="37">
        <v>0.99329999999999996</v>
      </c>
    </row>
    <row r="1892" spans="4:9" x14ac:dyDescent="0.25">
      <c r="D1892" s="37">
        <v>30.5</v>
      </c>
      <c r="E1892" s="37">
        <v>0.77800000000000002</v>
      </c>
      <c r="F1892" s="37">
        <v>0.78559999999999997</v>
      </c>
      <c r="G1892" s="37">
        <v>29.5</v>
      </c>
      <c r="H1892" s="37">
        <v>0.92900000000000005</v>
      </c>
      <c r="I1892" s="37">
        <v>0.99329999999999996</v>
      </c>
    </row>
    <row r="1893" spans="4:9" x14ac:dyDescent="0.25">
      <c r="D1893" s="37">
        <v>30.5</v>
      </c>
      <c r="E1893" s="37">
        <v>0.77900000000000003</v>
      </c>
      <c r="F1893" s="37">
        <v>0.78659999999999997</v>
      </c>
      <c r="G1893" s="37">
        <v>29.5</v>
      </c>
      <c r="H1893" s="37">
        <v>0.93</v>
      </c>
      <c r="I1893" s="37">
        <v>0.99329999999999996</v>
      </c>
    </row>
    <row r="1894" spans="4:9" x14ac:dyDescent="0.25">
      <c r="D1894" s="37">
        <v>30.5</v>
      </c>
      <c r="E1894" s="37">
        <v>0.78</v>
      </c>
      <c r="F1894" s="37">
        <v>0.78759999999999997</v>
      </c>
      <c r="G1894" s="37">
        <v>29.5</v>
      </c>
      <c r="H1894" s="37">
        <v>0.93100000000000005</v>
      </c>
      <c r="I1894" s="37">
        <v>0.99329999999999996</v>
      </c>
    </row>
    <row r="1895" spans="4:9" x14ac:dyDescent="0.25">
      <c r="D1895" s="37">
        <v>30.5</v>
      </c>
      <c r="E1895" s="37">
        <v>0.78100000000000003</v>
      </c>
      <c r="F1895" s="37">
        <v>0.78859999999999997</v>
      </c>
      <c r="G1895" s="37">
        <v>29.5</v>
      </c>
      <c r="H1895" s="37">
        <v>0.93200000000000005</v>
      </c>
      <c r="I1895" s="37">
        <v>0.99329999999999996</v>
      </c>
    </row>
    <row r="1896" spans="4:9" x14ac:dyDescent="0.25">
      <c r="D1896" s="37">
        <v>30.5</v>
      </c>
      <c r="E1896" s="37">
        <v>0.78200000000000003</v>
      </c>
      <c r="F1896" s="37">
        <v>0.78949999999999998</v>
      </c>
      <c r="G1896" s="37">
        <v>29.5</v>
      </c>
      <c r="H1896" s="37">
        <v>0.93300000000000005</v>
      </c>
      <c r="I1896" s="37">
        <v>0.99329999999999996</v>
      </c>
    </row>
    <row r="1897" spans="4:9" x14ac:dyDescent="0.25">
      <c r="D1897" s="37">
        <v>30.5</v>
      </c>
      <c r="E1897" s="37">
        <v>0.78300000000000003</v>
      </c>
      <c r="F1897" s="37">
        <v>0.79049999999999998</v>
      </c>
      <c r="G1897" s="37">
        <v>29.5</v>
      </c>
      <c r="H1897" s="37">
        <v>0.93400000000000005</v>
      </c>
      <c r="I1897" s="37">
        <v>0.99329999999999996</v>
      </c>
    </row>
    <row r="1898" spans="4:9" x14ac:dyDescent="0.25">
      <c r="D1898" s="37">
        <v>30.5</v>
      </c>
      <c r="E1898" s="37">
        <v>0.78400000000000003</v>
      </c>
      <c r="F1898" s="37">
        <v>0.79149999999999998</v>
      </c>
      <c r="G1898" s="37">
        <v>29.5</v>
      </c>
      <c r="H1898" s="37">
        <v>0.93500000000000005</v>
      </c>
      <c r="I1898" s="37">
        <v>0.99329999999999996</v>
      </c>
    </row>
    <row r="1899" spans="4:9" x14ac:dyDescent="0.25">
      <c r="D1899" s="37">
        <v>30.5</v>
      </c>
      <c r="E1899" s="37">
        <v>0.78500000000000003</v>
      </c>
      <c r="F1899" s="37">
        <v>0.79249999999999998</v>
      </c>
      <c r="G1899" s="37">
        <v>29.5</v>
      </c>
      <c r="H1899" s="37">
        <v>0.93600000000000005</v>
      </c>
      <c r="I1899" s="37">
        <v>0.99339999999999995</v>
      </c>
    </row>
    <row r="1900" spans="4:9" x14ac:dyDescent="0.25">
      <c r="D1900" s="37">
        <v>30.5</v>
      </c>
      <c r="E1900" s="37">
        <v>0.78600000000000003</v>
      </c>
      <c r="F1900" s="37">
        <v>0.79349999999999998</v>
      </c>
      <c r="G1900" s="37">
        <v>29.5</v>
      </c>
      <c r="H1900" s="37">
        <v>0.93700000000000006</v>
      </c>
      <c r="I1900" s="37">
        <v>0.99339999999999995</v>
      </c>
    </row>
    <row r="1901" spans="4:9" x14ac:dyDescent="0.25">
      <c r="D1901" s="37">
        <v>30.5</v>
      </c>
      <c r="E1901" s="37">
        <v>0.78700000000000003</v>
      </c>
      <c r="F1901" s="37">
        <v>0.79449999999999998</v>
      </c>
      <c r="G1901" s="37">
        <v>29.5</v>
      </c>
      <c r="H1901" s="37">
        <v>0.93799999999999994</v>
      </c>
      <c r="I1901" s="37">
        <v>0.99339999999999995</v>
      </c>
    </row>
    <row r="1902" spans="4:9" x14ac:dyDescent="0.25">
      <c r="D1902" s="37">
        <v>30.5</v>
      </c>
      <c r="E1902" s="37">
        <v>0.78800000000000003</v>
      </c>
      <c r="F1902" s="37">
        <v>0.79549999999999998</v>
      </c>
      <c r="G1902" s="37">
        <v>29.5</v>
      </c>
      <c r="H1902" s="37">
        <v>0.93899999999999995</v>
      </c>
      <c r="I1902" s="37">
        <v>0.99339999999999995</v>
      </c>
    </row>
    <row r="1903" spans="4:9" x14ac:dyDescent="0.25">
      <c r="D1903" s="37">
        <v>30.5</v>
      </c>
      <c r="E1903" s="37">
        <v>0.78900000000000003</v>
      </c>
      <c r="F1903" s="37">
        <v>0.7964</v>
      </c>
      <c r="G1903" s="37">
        <v>29.5</v>
      </c>
      <c r="H1903" s="37">
        <v>0.94</v>
      </c>
      <c r="I1903" s="37">
        <v>0.99339999999999995</v>
      </c>
    </row>
    <row r="1904" spans="4:9" x14ac:dyDescent="0.25">
      <c r="D1904" s="37">
        <v>30.5</v>
      </c>
      <c r="E1904" s="37">
        <v>0.79</v>
      </c>
      <c r="F1904" s="37">
        <v>0.7974</v>
      </c>
      <c r="G1904" s="37">
        <v>29.5</v>
      </c>
      <c r="H1904" s="37">
        <v>0.94099999999999995</v>
      </c>
      <c r="I1904" s="37">
        <v>0.99339999999999995</v>
      </c>
    </row>
    <row r="1905" spans="4:9" x14ac:dyDescent="0.25">
      <c r="D1905" s="37">
        <v>30.5</v>
      </c>
      <c r="E1905" s="37">
        <v>0.79100000000000004</v>
      </c>
      <c r="F1905" s="37">
        <v>0.7984</v>
      </c>
      <c r="G1905" s="37">
        <v>29.5</v>
      </c>
      <c r="H1905" s="37">
        <v>0.94199999999999995</v>
      </c>
      <c r="I1905" s="37">
        <v>0.99339999999999995</v>
      </c>
    </row>
    <row r="1906" spans="4:9" x14ac:dyDescent="0.25">
      <c r="D1906" s="37">
        <v>30.5</v>
      </c>
      <c r="E1906" s="37">
        <v>0.79200000000000004</v>
      </c>
      <c r="F1906" s="37">
        <v>0.7994</v>
      </c>
      <c r="G1906" s="37">
        <v>29.5</v>
      </c>
      <c r="H1906" s="37">
        <v>0.94299999999999995</v>
      </c>
      <c r="I1906" s="37">
        <v>0.99339999999999995</v>
      </c>
    </row>
    <row r="1907" spans="4:9" x14ac:dyDescent="0.25">
      <c r="D1907" s="37">
        <v>30.5</v>
      </c>
      <c r="E1907" s="37">
        <v>0.79300000000000004</v>
      </c>
      <c r="F1907" s="37">
        <v>0.8004</v>
      </c>
      <c r="G1907" s="37">
        <v>29.5</v>
      </c>
      <c r="H1907" s="37">
        <v>0.94399999999999995</v>
      </c>
      <c r="I1907" s="37">
        <v>0.99339999999999995</v>
      </c>
    </row>
    <row r="1908" spans="4:9" x14ac:dyDescent="0.25">
      <c r="D1908" s="37">
        <v>30.5</v>
      </c>
      <c r="E1908" s="37">
        <v>0.79400000000000004</v>
      </c>
      <c r="F1908" s="37">
        <v>0.8014</v>
      </c>
      <c r="G1908" s="37">
        <v>29.5</v>
      </c>
      <c r="H1908" s="37">
        <v>0.94499999999999995</v>
      </c>
      <c r="I1908" s="37">
        <v>0.99339999999999995</v>
      </c>
    </row>
    <row r="1909" spans="4:9" x14ac:dyDescent="0.25">
      <c r="D1909" s="37">
        <v>30.5</v>
      </c>
      <c r="E1909" s="37">
        <v>0.79500000000000004</v>
      </c>
      <c r="F1909" s="37">
        <v>0.8024</v>
      </c>
      <c r="G1909" s="37">
        <v>29.5</v>
      </c>
      <c r="H1909" s="37">
        <v>0.94599999999999995</v>
      </c>
      <c r="I1909" s="37">
        <v>0.99339999999999995</v>
      </c>
    </row>
    <row r="1910" spans="4:9" x14ac:dyDescent="0.25">
      <c r="D1910" s="37">
        <v>30.5</v>
      </c>
      <c r="E1910" s="37">
        <v>0.79600000000000004</v>
      </c>
      <c r="F1910" s="37">
        <v>0.8034</v>
      </c>
      <c r="G1910" s="37">
        <v>29.5</v>
      </c>
      <c r="H1910" s="37">
        <v>0.94699999999999995</v>
      </c>
      <c r="I1910" s="37">
        <v>0.99339999999999995</v>
      </c>
    </row>
    <row r="1911" spans="4:9" x14ac:dyDescent="0.25">
      <c r="D1911" s="37">
        <v>30.5</v>
      </c>
      <c r="E1911" s="37">
        <v>0.79700000000000004</v>
      </c>
      <c r="F1911" s="37">
        <v>0.80430000000000001</v>
      </c>
      <c r="G1911" s="37">
        <v>29.5</v>
      </c>
      <c r="H1911" s="37">
        <v>0.94799999999999995</v>
      </c>
      <c r="I1911" s="37">
        <v>0.99339999999999995</v>
      </c>
    </row>
    <row r="1912" spans="4:9" x14ac:dyDescent="0.25">
      <c r="D1912" s="37">
        <v>30.5</v>
      </c>
      <c r="E1912" s="37">
        <v>0.79800000000000004</v>
      </c>
      <c r="F1912" s="37">
        <v>0.80530000000000002</v>
      </c>
      <c r="G1912" s="37">
        <v>29.5</v>
      </c>
      <c r="H1912" s="37">
        <v>0.94899999999999995</v>
      </c>
      <c r="I1912" s="37">
        <v>0.99339999999999995</v>
      </c>
    </row>
    <row r="1913" spans="4:9" x14ac:dyDescent="0.25">
      <c r="D1913" s="37">
        <v>30.5</v>
      </c>
      <c r="E1913" s="37">
        <v>0.79900000000000004</v>
      </c>
      <c r="F1913" s="37">
        <v>0.80630000000000002</v>
      </c>
      <c r="G1913" s="37">
        <v>29.5</v>
      </c>
      <c r="H1913" s="37">
        <v>0.95</v>
      </c>
      <c r="I1913" s="37">
        <v>0.99350000000000005</v>
      </c>
    </row>
    <row r="1914" spans="4:9" x14ac:dyDescent="0.25">
      <c r="D1914" s="37">
        <v>30.5</v>
      </c>
      <c r="E1914" s="37">
        <v>0.8</v>
      </c>
      <c r="F1914" s="37">
        <v>0.80730000000000002</v>
      </c>
      <c r="G1914" s="37">
        <v>30</v>
      </c>
      <c r="H1914" s="37">
        <v>0.76</v>
      </c>
      <c r="I1914" s="37">
        <v>0.98970000000000002</v>
      </c>
    </row>
    <row r="1915" spans="4:9" x14ac:dyDescent="0.25">
      <c r="D1915" s="37">
        <v>30.5</v>
      </c>
      <c r="E1915" s="37">
        <v>0.80100000000000005</v>
      </c>
      <c r="F1915" s="37">
        <v>0.80830000000000002</v>
      </c>
      <c r="G1915" s="37">
        <v>30</v>
      </c>
      <c r="H1915" s="37">
        <v>0.76100000000000001</v>
      </c>
      <c r="I1915" s="37">
        <v>0.98970000000000002</v>
      </c>
    </row>
    <row r="1916" spans="4:9" x14ac:dyDescent="0.25">
      <c r="D1916" s="37">
        <v>30.5</v>
      </c>
      <c r="E1916" s="37">
        <v>0.80200000000000005</v>
      </c>
      <c r="F1916" s="37">
        <v>0.80930000000000002</v>
      </c>
      <c r="G1916" s="37">
        <v>30</v>
      </c>
      <c r="H1916" s="37">
        <v>0.76200000000000001</v>
      </c>
      <c r="I1916" s="37">
        <v>0.98970000000000002</v>
      </c>
    </row>
    <row r="1917" spans="4:9" x14ac:dyDescent="0.25">
      <c r="D1917" s="37">
        <v>30.5</v>
      </c>
      <c r="E1917" s="37">
        <v>0.80300000000000005</v>
      </c>
      <c r="F1917" s="37">
        <v>0.81030000000000002</v>
      </c>
      <c r="G1917" s="37">
        <v>30</v>
      </c>
      <c r="H1917" s="37">
        <v>0.76300000000000001</v>
      </c>
      <c r="I1917" s="37">
        <v>0.98970000000000002</v>
      </c>
    </row>
    <row r="1918" spans="4:9" x14ac:dyDescent="0.25">
      <c r="D1918" s="37">
        <v>30.5</v>
      </c>
      <c r="E1918" s="37">
        <v>0.80400000000000005</v>
      </c>
      <c r="F1918" s="37">
        <v>0.81130000000000002</v>
      </c>
      <c r="G1918" s="37">
        <v>30</v>
      </c>
      <c r="H1918" s="37">
        <v>0.76400000000000001</v>
      </c>
      <c r="I1918" s="37">
        <v>0.98980000000000001</v>
      </c>
    </row>
    <row r="1919" spans="4:9" x14ac:dyDescent="0.25">
      <c r="D1919" s="37">
        <v>30.5</v>
      </c>
      <c r="E1919" s="37">
        <v>0.80500000000000005</v>
      </c>
      <c r="F1919" s="37">
        <v>0.81220000000000003</v>
      </c>
      <c r="G1919" s="37">
        <v>30</v>
      </c>
      <c r="H1919" s="37">
        <v>0.76500000000000001</v>
      </c>
      <c r="I1919" s="37">
        <v>0.98980000000000001</v>
      </c>
    </row>
    <row r="1920" spans="4:9" x14ac:dyDescent="0.25">
      <c r="D1920" s="37">
        <v>30.5</v>
      </c>
      <c r="E1920" s="37">
        <v>0.80600000000000005</v>
      </c>
      <c r="F1920" s="37">
        <v>0.81320000000000003</v>
      </c>
      <c r="G1920" s="37">
        <v>30</v>
      </c>
      <c r="H1920" s="37">
        <v>0.76600000000000001</v>
      </c>
      <c r="I1920" s="37">
        <v>0.9899</v>
      </c>
    </row>
    <row r="1921" spans="4:9" x14ac:dyDescent="0.25">
      <c r="D1921" s="37">
        <v>30.5</v>
      </c>
      <c r="E1921" s="37">
        <v>0.80700000000000005</v>
      </c>
      <c r="F1921" s="37">
        <v>0.81420000000000003</v>
      </c>
      <c r="G1921" s="37">
        <v>30</v>
      </c>
      <c r="H1921" s="37">
        <v>0.76700000000000002</v>
      </c>
      <c r="I1921" s="37">
        <v>0.9899</v>
      </c>
    </row>
    <row r="1922" spans="4:9" x14ac:dyDescent="0.25">
      <c r="D1922" s="37">
        <v>30.5</v>
      </c>
      <c r="E1922" s="37">
        <v>0.80800000000000005</v>
      </c>
      <c r="F1922" s="37">
        <v>0.81520000000000004</v>
      </c>
      <c r="G1922" s="37">
        <v>30</v>
      </c>
      <c r="H1922" s="37">
        <v>0.76800000000000002</v>
      </c>
      <c r="I1922" s="37">
        <v>0.99</v>
      </c>
    </row>
    <row r="1923" spans="4:9" x14ac:dyDescent="0.25">
      <c r="D1923" s="37">
        <v>30.5</v>
      </c>
      <c r="E1923" s="37">
        <v>0.80900000000000005</v>
      </c>
      <c r="F1923" s="37">
        <v>0.81620000000000004</v>
      </c>
      <c r="G1923" s="37">
        <v>30</v>
      </c>
      <c r="H1923" s="37">
        <v>0.76900000000000002</v>
      </c>
      <c r="I1923" s="37">
        <v>0.99</v>
      </c>
    </row>
    <row r="1924" spans="4:9" x14ac:dyDescent="0.25">
      <c r="D1924" s="37">
        <v>30.5</v>
      </c>
      <c r="E1924" s="37">
        <v>0.81</v>
      </c>
      <c r="F1924" s="37">
        <v>0.81720000000000004</v>
      </c>
      <c r="G1924" s="37">
        <v>30</v>
      </c>
      <c r="H1924" s="37">
        <v>0.77</v>
      </c>
      <c r="I1924" s="37">
        <v>0.99</v>
      </c>
    </row>
    <row r="1925" spans="4:9" x14ac:dyDescent="0.25">
      <c r="D1925" s="37">
        <v>30.5</v>
      </c>
      <c r="E1925" s="37">
        <v>0.81100000000000005</v>
      </c>
      <c r="F1925" s="37">
        <v>0.81820000000000004</v>
      </c>
      <c r="G1925" s="37">
        <v>30</v>
      </c>
      <c r="H1925" s="37">
        <v>0.77100000000000002</v>
      </c>
      <c r="I1925" s="37">
        <v>0.99</v>
      </c>
    </row>
    <row r="1926" spans="4:9" x14ac:dyDescent="0.25">
      <c r="D1926" s="37">
        <v>30.5</v>
      </c>
      <c r="E1926" s="37">
        <v>0.81200000000000006</v>
      </c>
      <c r="F1926" s="37">
        <v>0.81920000000000004</v>
      </c>
      <c r="G1926" s="37">
        <v>30</v>
      </c>
      <c r="H1926" s="37">
        <v>0.77200000000000002</v>
      </c>
      <c r="I1926" s="37">
        <v>0.99009999999999998</v>
      </c>
    </row>
    <row r="1927" spans="4:9" x14ac:dyDescent="0.25">
      <c r="D1927" s="37">
        <v>30.5</v>
      </c>
      <c r="E1927" s="37">
        <v>0.81299999999999994</v>
      </c>
      <c r="F1927" s="37">
        <v>0.82020000000000004</v>
      </c>
      <c r="G1927" s="37">
        <v>30</v>
      </c>
      <c r="H1927" s="37">
        <v>0.77300000000000002</v>
      </c>
      <c r="I1927" s="37">
        <v>0.99009999999999998</v>
      </c>
    </row>
    <row r="1928" spans="4:9" x14ac:dyDescent="0.25">
      <c r="D1928" s="37">
        <v>30.5</v>
      </c>
      <c r="E1928" s="37">
        <v>0.81399999999999995</v>
      </c>
      <c r="F1928" s="37">
        <v>0.82110000000000005</v>
      </c>
      <c r="G1928" s="37">
        <v>30</v>
      </c>
      <c r="H1928" s="37">
        <v>0.77400000000000002</v>
      </c>
      <c r="I1928" s="37">
        <v>0.99019999999999997</v>
      </c>
    </row>
    <row r="1929" spans="4:9" x14ac:dyDescent="0.25">
      <c r="D1929" s="37">
        <v>30.5</v>
      </c>
      <c r="E1929" s="37">
        <v>0.81499999999999995</v>
      </c>
      <c r="F1929" s="37">
        <v>0.82210000000000005</v>
      </c>
      <c r="G1929" s="37">
        <v>30</v>
      </c>
      <c r="H1929" s="37">
        <v>0.77500000000000002</v>
      </c>
      <c r="I1929" s="37">
        <v>0.99019999999999997</v>
      </c>
    </row>
    <row r="1930" spans="4:9" x14ac:dyDescent="0.25">
      <c r="D1930" s="37">
        <v>30.5</v>
      </c>
      <c r="E1930" s="37">
        <v>0.81599999999999995</v>
      </c>
      <c r="F1930" s="37">
        <v>0.82310000000000005</v>
      </c>
      <c r="G1930" s="37">
        <v>30</v>
      </c>
      <c r="H1930" s="37">
        <v>0.77600000000000002</v>
      </c>
      <c r="I1930" s="37">
        <v>0.99019999999999997</v>
      </c>
    </row>
    <row r="1931" spans="4:9" x14ac:dyDescent="0.25">
      <c r="D1931" s="37">
        <v>30.5</v>
      </c>
      <c r="E1931" s="37">
        <v>0.81699999999999995</v>
      </c>
      <c r="F1931" s="37">
        <v>0.82410000000000005</v>
      </c>
      <c r="G1931" s="37">
        <v>30</v>
      </c>
      <c r="H1931" s="37">
        <v>0.77700000000000002</v>
      </c>
      <c r="I1931" s="37">
        <v>0.99019999999999997</v>
      </c>
    </row>
    <row r="1932" spans="4:9" x14ac:dyDescent="0.25">
      <c r="D1932" s="37">
        <v>30.5</v>
      </c>
      <c r="E1932" s="37">
        <v>0.81799999999999995</v>
      </c>
      <c r="F1932" s="37">
        <v>0.82509999999999994</v>
      </c>
      <c r="G1932" s="37">
        <v>30</v>
      </c>
      <c r="H1932" s="37">
        <v>0.77800000000000002</v>
      </c>
      <c r="I1932" s="37">
        <v>0.99029999999999996</v>
      </c>
    </row>
    <row r="1933" spans="4:9" x14ac:dyDescent="0.25">
      <c r="D1933" s="37">
        <v>30.5</v>
      </c>
      <c r="E1933" s="37">
        <v>0.81899999999999995</v>
      </c>
      <c r="F1933" s="37">
        <v>0.82609999999999995</v>
      </c>
      <c r="G1933" s="37">
        <v>30</v>
      </c>
      <c r="H1933" s="37">
        <v>0.77900000000000003</v>
      </c>
      <c r="I1933" s="37">
        <v>0.99029999999999996</v>
      </c>
    </row>
    <row r="1934" spans="4:9" x14ac:dyDescent="0.25">
      <c r="D1934" s="37">
        <v>30.5</v>
      </c>
      <c r="E1934" s="37">
        <v>0.82</v>
      </c>
      <c r="F1934" s="37">
        <v>0.82709999999999995</v>
      </c>
      <c r="G1934" s="37">
        <v>30</v>
      </c>
      <c r="H1934" s="37">
        <v>0.78</v>
      </c>
      <c r="I1934" s="37">
        <v>0.99039999999999995</v>
      </c>
    </row>
    <row r="1935" spans="4:9" x14ac:dyDescent="0.25">
      <c r="D1935" s="37">
        <v>30.5</v>
      </c>
      <c r="E1935" s="37">
        <v>0.82099999999999995</v>
      </c>
      <c r="F1935" s="37">
        <v>0.82809999999999995</v>
      </c>
      <c r="G1935" s="37">
        <v>30</v>
      </c>
      <c r="H1935" s="37">
        <v>0.78100000000000003</v>
      </c>
      <c r="I1935" s="37">
        <v>0.99039999999999995</v>
      </c>
    </row>
    <row r="1936" spans="4:9" x14ac:dyDescent="0.25">
      <c r="D1936" s="37">
        <v>30.5</v>
      </c>
      <c r="E1936" s="37">
        <v>0.82199999999999995</v>
      </c>
      <c r="F1936" s="37">
        <v>0.82909999999999995</v>
      </c>
      <c r="G1936" s="37">
        <v>30</v>
      </c>
      <c r="H1936" s="37">
        <v>0.78200000000000003</v>
      </c>
      <c r="I1936" s="37">
        <v>0.99050000000000005</v>
      </c>
    </row>
    <row r="1937" spans="4:9" x14ac:dyDescent="0.25">
      <c r="D1937" s="37">
        <v>30.5</v>
      </c>
      <c r="E1937" s="37">
        <v>0.82299999999999995</v>
      </c>
      <c r="F1937" s="37">
        <v>0.83009999999999995</v>
      </c>
      <c r="G1937" s="37">
        <v>30</v>
      </c>
      <c r="H1937" s="37">
        <v>0.78300000000000003</v>
      </c>
      <c r="I1937" s="37">
        <v>0.99050000000000005</v>
      </c>
    </row>
    <row r="1938" spans="4:9" x14ac:dyDescent="0.25">
      <c r="D1938" s="37">
        <v>30.5</v>
      </c>
      <c r="E1938" s="37">
        <v>0.82399999999999995</v>
      </c>
      <c r="F1938" s="37">
        <v>0.83109999999999995</v>
      </c>
      <c r="G1938" s="37">
        <v>30</v>
      </c>
      <c r="H1938" s="37">
        <v>0.78400000000000003</v>
      </c>
      <c r="I1938" s="37">
        <v>0.99050000000000005</v>
      </c>
    </row>
    <row r="1939" spans="4:9" x14ac:dyDescent="0.25">
      <c r="D1939" s="37">
        <v>30.5</v>
      </c>
      <c r="E1939" s="37">
        <v>0.82499999999999996</v>
      </c>
      <c r="F1939" s="37">
        <v>0.83199999999999996</v>
      </c>
      <c r="G1939" s="37">
        <v>30</v>
      </c>
      <c r="H1939" s="37">
        <v>0.78500000000000003</v>
      </c>
      <c r="I1939" s="37">
        <v>0.99050000000000005</v>
      </c>
    </row>
    <row r="1940" spans="4:9" x14ac:dyDescent="0.25">
      <c r="D1940" s="37">
        <v>30.5</v>
      </c>
      <c r="E1940" s="37">
        <v>0.82599999999999996</v>
      </c>
      <c r="F1940" s="37">
        <v>0.83299999999999996</v>
      </c>
      <c r="G1940" s="37">
        <v>30</v>
      </c>
      <c r="H1940" s="37">
        <v>0.78600000000000003</v>
      </c>
      <c r="I1940" s="37">
        <v>0.99060000000000004</v>
      </c>
    </row>
    <row r="1941" spans="4:9" x14ac:dyDescent="0.25">
      <c r="D1941" s="37">
        <v>30.5</v>
      </c>
      <c r="E1941" s="37">
        <v>0.82699999999999996</v>
      </c>
      <c r="F1941" s="37">
        <v>0.83399999999999996</v>
      </c>
      <c r="G1941" s="37">
        <v>30</v>
      </c>
      <c r="H1941" s="37">
        <v>0.78700000000000003</v>
      </c>
      <c r="I1941" s="37">
        <v>0.99060000000000004</v>
      </c>
    </row>
    <row r="1942" spans="4:9" x14ac:dyDescent="0.25">
      <c r="D1942" s="37">
        <v>30.5</v>
      </c>
      <c r="E1942" s="37">
        <v>0.82799999999999996</v>
      </c>
      <c r="F1942" s="37">
        <v>0.83499999999999996</v>
      </c>
      <c r="G1942" s="37">
        <v>30</v>
      </c>
      <c r="H1942" s="37">
        <v>0.78800000000000003</v>
      </c>
      <c r="I1942" s="37">
        <v>0.99060000000000004</v>
      </c>
    </row>
    <row r="1943" spans="4:9" x14ac:dyDescent="0.25">
      <c r="D1943" s="37">
        <v>30.5</v>
      </c>
      <c r="E1943" s="37">
        <v>0.82899999999999996</v>
      </c>
      <c r="F1943" s="37">
        <v>0.83599999999999997</v>
      </c>
      <c r="G1943" s="37">
        <v>30</v>
      </c>
      <c r="H1943" s="37">
        <v>0.78900000000000003</v>
      </c>
      <c r="I1943" s="37">
        <v>0.99060000000000004</v>
      </c>
    </row>
    <row r="1944" spans="4:9" x14ac:dyDescent="0.25">
      <c r="D1944" s="37">
        <v>30.5</v>
      </c>
      <c r="E1944" s="37">
        <v>0.83</v>
      </c>
      <c r="F1944" s="37">
        <v>0.83699999999999997</v>
      </c>
      <c r="G1944" s="37">
        <v>30</v>
      </c>
      <c r="H1944" s="37">
        <v>0.79</v>
      </c>
      <c r="I1944" s="37">
        <v>0.99070000000000003</v>
      </c>
    </row>
    <row r="1945" spans="4:9" x14ac:dyDescent="0.25">
      <c r="D1945" s="37">
        <v>30.5</v>
      </c>
      <c r="E1945" s="37">
        <v>0.83099999999999996</v>
      </c>
      <c r="F1945" s="37">
        <v>0.83799999999999997</v>
      </c>
      <c r="G1945" s="37">
        <v>30</v>
      </c>
      <c r="H1945" s="37">
        <v>0.79100000000000004</v>
      </c>
      <c r="I1945" s="37">
        <v>0.99070000000000003</v>
      </c>
    </row>
    <row r="1946" spans="4:9" x14ac:dyDescent="0.25">
      <c r="D1946" s="37">
        <v>30.5</v>
      </c>
      <c r="E1946" s="37">
        <v>0.83199999999999996</v>
      </c>
      <c r="F1946" s="37">
        <v>0.83899999999999997</v>
      </c>
      <c r="G1946" s="37">
        <v>30</v>
      </c>
      <c r="H1946" s="37">
        <v>0.79200000000000004</v>
      </c>
      <c r="I1946" s="37">
        <v>0.99070000000000003</v>
      </c>
    </row>
    <row r="1947" spans="4:9" x14ac:dyDescent="0.25">
      <c r="D1947" s="37">
        <v>30.5</v>
      </c>
      <c r="E1947" s="37">
        <v>0.83299999999999996</v>
      </c>
      <c r="F1947" s="37">
        <v>0.84</v>
      </c>
      <c r="G1947" s="37">
        <v>30</v>
      </c>
      <c r="H1947" s="37">
        <v>0.79300000000000004</v>
      </c>
      <c r="I1947" s="37">
        <v>0.99070000000000003</v>
      </c>
    </row>
    <row r="1948" spans="4:9" x14ac:dyDescent="0.25">
      <c r="D1948" s="37">
        <v>30.5</v>
      </c>
      <c r="E1948" s="37">
        <v>0.83399999999999996</v>
      </c>
      <c r="F1948" s="37">
        <v>0.84099999999999997</v>
      </c>
      <c r="G1948" s="37">
        <v>30</v>
      </c>
      <c r="H1948" s="37">
        <v>0.79400000000000004</v>
      </c>
      <c r="I1948" s="37">
        <v>0.99080000000000001</v>
      </c>
    </row>
    <row r="1949" spans="4:9" x14ac:dyDescent="0.25">
      <c r="D1949" s="37">
        <v>30.5</v>
      </c>
      <c r="E1949" s="37">
        <v>0.83499999999999996</v>
      </c>
      <c r="F1949" s="37">
        <v>0.84199999999999997</v>
      </c>
      <c r="G1949" s="37">
        <v>30</v>
      </c>
      <c r="H1949" s="37">
        <v>0.79500000000000004</v>
      </c>
      <c r="I1949" s="37">
        <v>0.99080000000000001</v>
      </c>
    </row>
    <row r="1950" spans="4:9" x14ac:dyDescent="0.25">
      <c r="D1950" s="37">
        <v>30.5</v>
      </c>
      <c r="E1950" s="37">
        <v>0.83599999999999997</v>
      </c>
      <c r="F1950" s="37">
        <v>0.84299999999999997</v>
      </c>
      <c r="G1950" s="37">
        <v>30</v>
      </c>
      <c r="H1950" s="37">
        <v>0.79600000000000004</v>
      </c>
      <c r="I1950" s="37">
        <v>0.99080000000000001</v>
      </c>
    </row>
    <row r="1951" spans="4:9" x14ac:dyDescent="0.25">
      <c r="D1951" s="37">
        <v>30.5</v>
      </c>
      <c r="E1951" s="37">
        <v>0.83699999999999997</v>
      </c>
      <c r="F1951" s="37">
        <v>0.84389999999999998</v>
      </c>
      <c r="G1951" s="37">
        <v>30</v>
      </c>
      <c r="H1951" s="37">
        <v>0.79700000000000004</v>
      </c>
      <c r="I1951" s="37">
        <v>0.99080000000000001</v>
      </c>
    </row>
    <row r="1952" spans="4:9" x14ac:dyDescent="0.25">
      <c r="D1952" s="37">
        <v>30.5</v>
      </c>
      <c r="E1952" s="37">
        <v>0.83799999999999997</v>
      </c>
      <c r="F1952" s="37">
        <v>0.84489999999999998</v>
      </c>
      <c r="G1952" s="37">
        <v>30</v>
      </c>
      <c r="H1952" s="37">
        <v>0.79800000000000004</v>
      </c>
      <c r="I1952" s="37">
        <v>0.9909</v>
      </c>
    </row>
    <row r="1953" spans="4:9" x14ac:dyDescent="0.25">
      <c r="D1953" s="37">
        <v>30.5</v>
      </c>
      <c r="E1953" s="37">
        <v>0.83899999999999997</v>
      </c>
      <c r="F1953" s="37">
        <v>0.84589999999999999</v>
      </c>
      <c r="G1953" s="37">
        <v>30</v>
      </c>
      <c r="H1953" s="37">
        <v>0.79900000000000004</v>
      </c>
      <c r="I1953" s="37">
        <v>0.9909</v>
      </c>
    </row>
    <row r="1954" spans="4:9" x14ac:dyDescent="0.25">
      <c r="D1954" s="37">
        <v>30.5</v>
      </c>
      <c r="E1954" s="37">
        <v>0.84</v>
      </c>
      <c r="F1954" s="37">
        <v>0.84689999999999999</v>
      </c>
      <c r="G1954" s="37">
        <v>30</v>
      </c>
      <c r="H1954" s="37">
        <v>0.8</v>
      </c>
      <c r="I1954" s="37">
        <v>0.99099999999999999</v>
      </c>
    </row>
    <row r="1955" spans="4:9" x14ac:dyDescent="0.25">
      <c r="D1955" s="37">
        <v>30.5</v>
      </c>
      <c r="E1955" s="37">
        <v>0.84099999999999997</v>
      </c>
      <c r="F1955" s="37">
        <v>0.84789999999999999</v>
      </c>
      <c r="G1955" s="37">
        <v>30</v>
      </c>
      <c r="H1955" s="37">
        <v>0.80100000000000005</v>
      </c>
      <c r="I1955" s="37">
        <v>0.99099999999999999</v>
      </c>
    </row>
    <row r="1956" spans="4:9" x14ac:dyDescent="0.25">
      <c r="D1956" s="37">
        <v>30.5</v>
      </c>
      <c r="E1956" s="37">
        <v>0.84199999999999997</v>
      </c>
      <c r="F1956" s="37">
        <v>0.84889999999999999</v>
      </c>
      <c r="G1956" s="37">
        <v>30</v>
      </c>
      <c r="H1956" s="37">
        <v>0.80200000000000005</v>
      </c>
      <c r="I1956" s="37">
        <v>0.99099999999999999</v>
      </c>
    </row>
    <row r="1957" spans="4:9" x14ac:dyDescent="0.25">
      <c r="D1957" s="37">
        <v>30.5</v>
      </c>
      <c r="E1957" s="37">
        <v>0.84299999999999997</v>
      </c>
      <c r="F1957" s="37">
        <v>0.84989999999999999</v>
      </c>
      <c r="G1957" s="37">
        <v>30</v>
      </c>
      <c r="H1957" s="37">
        <v>0.80300000000000005</v>
      </c>
      <c r="I1957" s="37">
        <v>0.99099999999999999</v>
      </c>
    </row>
    <row r="1958" spans="4:9" x14ac:dyDescent="0.25">
      <c r="D1958" s="37">
        <v>30.5</v>
      </c>
      <c r="E1958" s="37">
        <v>0.84399999999999997</v>
      </c>
      <c r="F1958" s="37">
        <v>0.85089999999999999</v>
      </c>
      <c r="G1958" s="37">
        <v>30</v>
      </c>
      <c r="H1958" s="37">
        <v>0.80400000000000005</v>
      </c>
      <c r="I1958" s="37">
        <v>0.99109999999999998</v>
      </c>
    </row>
    <row r="1959" spans="4:9" x14ac:dyDescent="0.25">
      <c r="D1959" s="37">
        <v>30.5</v>
      </c>
      <c r="E1959" s="37">
        <v>0.84499999999999997</v>
      </c>
      <c r="F1959" s="37">
        <v>0.85189999999999999</v>
      </c>
      <c r="G1959" s="37">
        <v>30</v>
      </c>
      <c r="H1959" s="37">
        <v>0.80500000000000005</v>
      </c>
      <c r="I1959" s="37">
        <v>0.99109999999999998</v>
      </c>
    </row>
    <row r="1960" spans="4:9" x14ac:dyDescent="0.25">
      <c r="D1960" s="37">
        <v>30.5</v>
      </c>
      <c r="E1960" s="37">
        <v>0.84599999999999997</v>
      </c>
      <c r="F1960" s="37">
        <v>0.85289999999999999</v>
      </c>
      <c r="G1960" s="37">
        <v>30</v>
      </c>
      <c r="H1960" s="37">
        <v>0.80600000000000005</v>
      </c>
      <c r="I1960" s="37">
        <v>0.99109999999999998</v>
      </c>
    </row>
    <row r="1961" spans="4:9" x14ac:dyDescent="0.25">
      <c r="D1961" s="37">
        <v>30.5</v>
      </c>
      <c r="E1961" s="37">
        <v>0.84699999999999998</v>
      </c>
      <c r="F1961" s="37">
        <v>0.85389999999999999</v>
      </c>
      <c r="G1961" s="37">
        <v>30</v>
      </c>
      <c r="H1961" s="37">
        <v>0.80700000000000005</v>
      </c>
      <c r="I1961" s="37">
        <v>0.99109999999999998</v>
      </c>
    </row>
    <row r="1962" spans="4:9" x14ac:dyDescent="0.25">
      <c r="D1962" s="37">
        <v>30.5</v>
      </c>
      <c r="E1962" s="37">
        <v>0.84799999999999998</v>
      </c>
      <c r="F1962" s="37">
        <v>0.85489999999999999</v>
      </c>
      <c r="G1962" s="37">
        <v>30</v>
      </c>
      <c r="H1962" s="37">
        <v>0.80800000000000005</v>
      </c>
      <c r="I1962" s="37">
        <v>0.99119999999999997</v>
      </c>
    </row>
    <row r="1963" spans="4:9" x14ac:dyDescent="0.25">
      <c r="D1963" s="37">
        <v>30.5</v>
      </c>
      <c r="E1963" s="37">
        <v>0.84899999999999998</v>
      </c>
      <c r="F1963" s="37">
        <v>0.85589999999999999</v>
      </c>
      <c r="G1963" s="37">
        <v>30</v>
      </c>
      <c r="H1963" s="37">
        <v>0.80900000000000005</v>
      </c>
      <c r="I1963" s="37">
        <v>0.99119999999999997</v>
      </c>
    </row>
    <row r="1964" spans="4:9" x14ac:dyDescent="0.25">
      <c r="D1964" s="37">
        <v>30.5</v>
      </c>
      <c r="E1964" s="37">
        <v>0.85</v>
      </c>
      <c r="F1964" s="37">
        <v>0.8569</v>
      </c>
      <c r="G1964" s="37">
        <v>30</v>
      </c>
      <c r="H1964" s="37">
        <v>0.81</v>
      </c>
      <c r="I1964" s="37">
        <v>0.99119999999999997</v>
      </c>
    </row>
    <row r="1965" spans="4:9" x14ac:dyDescent="0.25">
      <c r="D1965" s="37">
        <v>30.5</v>
      </c>
      <c r="E1965" s="37">
        <v>0.85099999999999998</v>
      </c>
      <c r="F1965" s="37">
        <v>0.8579</v>
      </c>
      <c r="G1965" s="37">
        <v>30</v>
      </c>
      <c r="H1965" s="37">
        <v>0.81100000000000005</v>
      </c>
      <c r="I1965" s="37">
        <v>0.99119999999999997</v>
      </c>
    </row>
    <row r="1966" spans="4:9" x14ac:dyDescent="0.25">
      <c r="D1966" s="37">
        <v>30.5</v>
      </c>
      <c r="E1966" s="37">
        <v>0.85199999999999998</v>
      </c>
      <c r="F1966" s="37">
        <v>0.8589</v>
      </c>
      <c r="G1966" s="37">
        <v>30</v>
      </c>
      <c r="H1966" s="37">
        <v>0.81200000000000006</v>
      </c>
      <c r="I1966" s="37">
        <v>0.99129999999999996</v>
      </c>
    </row>
    <row r="1967" spans="4:9" x14ac:dyDescent="0.25">
      <c r="D1967" s="37">
        <v>30.5</v>
      </c>
      <c r="E1967" s="37">
        <v>0.85299999999999998</v>
      </c>
      <c r="F1967" s="37">
        <v>0.8599</v>
      </c>
      <c r="G1967" s="37">
        <v>30</v>
      </c>
      <c r="H1967" s="37">
        <v>0.81299999999999994</v>
      </c>
      <c r="I1967" s="37">
        <v>0.99129999999999996</v>
      </c>
    </row>
    <row r="1968" spans="4:9" x14ac:dyDescent="0.25">
      <c r="D1968" s="37">
        <v>30.5</v>
      </c>
      <c r="E1968" s="37">
        <v>0.85399999999999998</v>
      </c>
      <c r="F1968" s="37">
        <v>0.86080000000000001</v>
      </c>
      <c r="G1968" s="37">
        <v>30</v>
      </c>
      <c r="H1968" s="37">
        <v>0.81399999999999995</v>
      </c>
      <c r="I1968" s="37">
        <v>0.99129999999999996</v>
      </c>
    </row>
    <row r="1969" spans="4:9" x14ac:dyDescent="0.25">
      <c r="D1969" s="37">
        <v>30.5</v>
      </c>
      <c r="E1969" s="37">
        <v>0.85499999999999998</v>
      </c>
      <c r="F1969" s="37">
        <v>0.86180000000000001</v>
      </c>
      <c r="G1969" s="37">
        <v>30</v>
      </c>
      <c r="H1969" s="37">
        <v>0.81499999999999995</v>
      </c>
      <c r="I1969" s="37">
        <v>0.99129999999999996</v>
      </c>
    </row>
    <row r="1970" spans="4:9" x14ac:dyDescent="0.25">
      <c r="D1970" s="37">
        <v>30.5</v>
      </c>
      <c r="E1970" s="37">
        <v>0.85599999999999998</v>
      </c>
      <c r="F1970" s="37">
        <v>0.86280000000000001</v>
      </c>
      <c r="G1970" s="37">
        <v>30</v>
      </c>
      <c r="H1970" s="37">
        <v>0.81599999999999995</v>
      </c>
      <c r="I1970" s="37">
        <v>0.99139999999999995</v>
      </c>
    </row>
    <row r="1971" spans="4:9" x14ac:dyDescent="0.25">
      <c r="D1971" s="37">
        <v>30.5</v>
      </c>
      <c r="E1971" s="37">
        <v>0.85699999999999998</v>
      </c>
      <c r="F1971" s="37">
        <v>0.86380000000000001</v>
      </c>
      <c r="G1971" s="37">
        <v>30</v>
      </c>
      <c r="H1971" s="37">
        <v>0.81699999999999995</v>
      </c>
      <c r="I1971" s="37">
        <v>0.99139999999999995</v>
      </c>
    </row>
    <row r="1972" spans="4:9" x14ac:dyDescent="0.25">
      <c r="D1972" s="37">
        <v>30.5</v>
      </c>
      <c r="E1972" s="37">
        <v>0.85799999999999998</v>
      </c>
      <c r="F1972" s="37">
        <v>0.86480000000000001</v>
      </c>
      <c r="G1972" s="37">
        <v>30</v>
      </c>
      <c r="H1972" s="37">
        <v>0.81799999999999995</v>
      </c>
      <c r="I1972" s="37">
        <v>0.99139999999999995</v>
      </c>
    </row>
    <row r="1973" spans="4:9" x14ac:dyDescent="0.25">
      <c r="D1973" s="37">
        <v>30.5</v>
      </c>
      <c r="E1973" s="37">
        <v>0.85899999999999999</v>
      </c>
      <c r="F1973" s="37">
        <v>0.86580000000000001</v>
      </c>
      <c r="G1973" s="37">
        <v>30</v>
      </c>
      <c r="H1973" s="37">
        <v>0.81899999999999995</v>
      </c>
      <c r="I1973" s="37">
        <v>0.99139999999999995</v>
      </c>
    </row>
    <row r="1974" spans="4:9" x14ac:dyDescent="0.25">
      <c r="D1974" s="37">
        <v>30.5</v>
      </c>
      <c r="E1974" s="37">
        <v>0.86</v>
      </c>
      <c r="F1974" s="37">
        <v>0.86680000000000001</v>
      </c>
      <c r="G1974" s="37">
        <v>30</v>
      </c>
      <c r="H1974" s="37">
        <v>0.82</v>
      </c>
      <c r="I1974" s="37">
        <v>0.99139999999999995</v>
      </c>
    </row>
    <row r="1975" spans="4:9" x14ac:dyDescent="0.25">
      <c r="D1975" s="37">
        <v>30.5</v>
      </c>
      <c r="E1975" s="37">
        <v>0.86099999999999999</v>
      </c>
      <c r="F1975" s="37">
        <v>0.86780000000000002</v>
      </c>
      <c r="G1975" s="37">
        <v>30</v>
      </c>
      <c r="H1975" s="37">
        <v>0.82099999999999995</v>
      </c>
      <c r="I1975" s="37">
        <v>0.99139999999999995</v>
      </c>
    </row>
    <row r="1976" spans="4:9" x14ac:dyDescent="0.25">
      <c r="D1976" s="37">
        <v>30.5</v>
      </c>
      <c r="E1976" s="37">
        <v>0.86199999999999999</v>
      </c>
      <c r="F1976" s="37">
        <v>0.86880000000000002</v>
      </c>
      <c r="G1976" s="37">
        <v>30</v>
      </c>
      <c r="H1976" s="37">
        <v>0.82199999999999995</v>
      </c>
      <c r="I1976" s="37">
        <v>0.99150000000000005</v>
      </c>
    </row>
    <row r="1977" spans="4:9" x14ac:dyDescent="0.25">
      <c r="D1977" s="37">
        <v>30.5</v>
      </c>
      <c r="E1977" s="37">
        <v>0.86299999999999999</v>
      </c>
      <c r="F1977" s="37">
        <v>0.86980000000000002</v>
      </c>
      <c r="G1977" s="37">
        <v>30</v>
      </c>
      <c r="H1977" s="37">
        <v>0.82299999999999995</v>
      </c>
      <c r="I1977" s="37">
        <v>0.99150000000000005</v>
      </c>
    </row>
    <row r="1978" spans="4:9" x14ac:dyDescent="0.25">
      <c r="D1978" s="37">
        <v>30.5</v>
      </c>
      <c r="E1978" s="37">
        <v>0.86399999999999999</v>
      </c>
      <c r="F1978" s="37">
        <v>0.87080000000000002</v>
      </c>
      <c r="G1978" s="37">
        <v>30</v>
      </c>
      <c r="H1978" s="37">
        <v>0.82399999999999995</v>
      </c>
      <c r="I1978" s="37">
        <v>0.99150000000000005</v>
      </c>
    </row>
    <row r="1979" spans="4:9" x14ac:dyDescent="0.25">
      <c r="D1979" s="37">
        <v>30.5</v>
      </c>
      <c r="E1979" s="37">
        <v>0.86499999999999999</v>
      </c>
      <c r="F1979" s="37">
        <v>0.87180000000000002</v>
      </c>
      <c r="G1979" s="37">
        <v>30</v>
      </c>
      <c r="H1979" s="37">
        <v>0.82499999999999996</v>
      </c>
      <c r="I1979" s="37">
        <v>0.99150000000000005</v>
      </c>
    </row>
    <row r="1980" spans="4:9" x14ac:dyDescent="0.25">
      <c r="D1980" s="37">
        <v>30.5</v>
      </c>
      <c r="E1980" s="37">
        <v>0.86599999999999999</v>
      </c>
      <c r="F1980" s="37">
        <v>0.87280000000000002</v>
      </c>
      <c r="G1980" s="37">
        <v>30</v>
      </c>
      <c r="H1980" s="37">
        <v>0.82599999999999996</v>
      </c>
      <c r="I1980" s="37">
        <v>0.99160000000000004</v>
      </c>
    </row>
    <row r="1981" spans="4:9" x14ac:dyDescent="0.25">
      <c r="D1981" s="37">
        <v>30.5</v>
      </c>
      <c r="E1981" s="37">
        <v>0.86699999999999999</v>
      </c>
      <c r="F1981" s="37">
        <v>0.87380000000000002</v>
      </c>
      <c r="G1981" s="37">
        <v>30</v>
      </c>
      <c r="H1981" s="37">
        <v>0.82699999999999996</v>
      </c>
      <c r="I1981" s="37">
        <v>0.99160000000000004</v>
      </c>
    </row>
    <row r="1982" spans="4:9" x14ac:dyDescent="0.25">
      <c r="D1982" s="37">
        <v>30.5</v>
      </c>
      <c r="E1982" s="37">
        <v>0.86799999999999999</v>
      </c>
      <c r="F1982" s="37">
        <v>0.87480000000000002</v>
      </c>
      <c r="G1982" s="37">
        <v>30</v>
      </c>
      <c r="H1982" s="37">
        <v>0.82799999999999996</v>
      </c>
      <c r="I1982" s="37">
        <v>0.99160000000000004</v>
      </c>
    </row>
    <row r="1983" spans="4:9" x14ac:dyDescent="0.25">
      <c r="D1983" s="37">
        <v>30.5</v>
      </c>
      <c r="E1983" s="37">
        <v>0.86899999999999999</v>
      </c>
      <c r="F1983" s="37">
        <v>0.87580000000000002</v>
      </c>
      <c r="G1983" s="37">
        <v>30</v>
      </c>
      <c r="H1983" s="37">
        <v>0.82899999999999996</v>
      </c>
      <c r="I1983" s="37">
        <v>0.99160000000000004</v>
      </c>
    </row>
    <row r="1984" spans="4:9" x14ac:dyDescent="0.25">
      <c r="D1984" s="37">
        <v>30.5</v>
      </c>
      <c r="E1984" s="37">
        <v>0.87</v>
      </c>
      <c r="F1984" s="37">
        <v>0.87680000000000002</v>
      </c>
      <c r="G1984" s="37">
        <v>30</v>
      </c>
      <c r="H1984" s="37">
        <v>0.83</v>
      </c>
      <c r="I1984" s="37">
        <v>0.99170000000000003</v>
      </c>
    </row>
    <row r="1985" spans="4:9" x14ac:dyDescent="0.25">
      <c r="D1985" s="37">
        <v>30.5</v>
      </c>
      <c r="E1985" s="37">
        <v>0.871</v>
      </c>
      <c r="F1985" s="37">
        <v>0.87780000000000002</v>
      </c>
      <c r="G1985" s="37">
        <v>30</v>
      </c>
      <c r="H1985" s="37">
        <v>0.83099999999999996</v>
      </c>
      <c r="I1985" s="37">
        <v>0.99170000000000003</v>
      </c>
    </row>
    <row r="1986" spans="4:9" x14ac:dyDescent="0.25">
      <c r="D1986" s="37">
        <v>30.5</v>
      </c>
      <c r="E1986" s="37">
        <v>0.872</v>
      </c>
      <c r="F1986" s="37">
        <v>0.87880000000000003</v>
      </c>
      <c r="G1986" s="37">
        <v>30</v>
      </c>
      <c r="H1986" s="37">
        <v>0.83199999999999996</v>
      </c>
      <c r="I1986" s="37">
        <v>0.99170000000000003</v>
      </c>
    </row>
    <row r="1987" spans="4:9" x14ac:dyDescent="0.25">
      <c r="D1987" s="37">
        <v>30.5</v>
      </c>
      <c r="E1987" s="37">
        <v>0.873</v>
      </c>
      <c r="F1987" s="37">
        <v>0.87980000000000003</v>
      </c>
      <c r="G1987" s="37">
        <v>30</v>
      </c>
      <c r="H1987" s="37">
        <v>0.83299999999999996</v>
      </c>
      <c r="I1987" s="37">
        <v>0.99170000000000003</v>
      </c>
    </row>
    <row r="1988" spans="4:9" x14ac:dyDescent="0.25">
      <c r="D1988" s="37">
        <v>30.5</v>
      </c>
      <c r="E1988" s="37">
        <v>0.874</v>
      </c>
      <c r="F1988" s="37">
        <v>0.88070000000000004</v>
      </c>
      <c r="G1988" s="37">
        <v>30</v>
      </c>
      <c r="H1988" s="37">
        <v>0.83399999999999996</v>
      </c>
      <c r="I1988" s="37">
        <v>0.99170000000000003</v>
      </c>
    </row>
    <row r="1989" spans="4:9" x14ac:dyDescent="0.25">
      <c r="D1989" s="37">
        <v>30.5</v>
      </c>
      <c r="E1989" s="37">
        <v>0.875</v>
      </c>
      <c r="F1989" s="37">
        <v>0.88170000000000004</v>
      </c>
      <c r="G1989" s="37">
        <v>30</v>
      </c>
      <c r="H1989" s="37">
        <v>0.83499999999999996</v>
      </c>
      <c r="I1989" s="37">
        <v>0.99170000000000003</v>
      </c>
    </row>
    <row r="1990" spans="4:9" x14ac:dyDescent="0.25">
      <c r="D1990" s="37">
        <v>30.5</v>
      </c>
      <c r="E1990" s="37">
        <v>0.876</v>
      </c>
      <c r="F1990" s="37">
        <v>0.88270000000000004</v>
      </c>
      <c r="G1990" s="37">
        <v>30</v>
      </c>
      <c r="H1990" s="37">
        <v>0.83599999999999997</v>
      </c>
      <c r="I1990" s="37">
        <v>0.99180000000000001</v>
      </c>
    </row>
    <row r="1991" spans="4:9" x14ac:dyDescent="0.25">
      <c r="D1991" s="37">
        <v>30.5</v>
      </c>
      <c r="E1991" s="37">
        <v>0.877</v>
      </c>
      <c r="F1991" s="37">
        <v>0.88370000000000004</v>
      </c>
      <c r="G1991" s="37">
        <v>30</v>
      </c>
      <c r="H1991" s="37">
        <v>0.83699999999999997</v>
      </c>
      <c r="I1991" s="37">
        <v>0.99180000000000001</v>
      </c>
    </row>
    <row r="1992" spans="4:9" x14ac:dyDescent="0.25">
      <c r="D1992" s="37">
        <v>30.5</v>
      </c>
      <c r="E1992" s="37">
        <v>0.878</v>
      </c>
      <c r="F1992" s="37">
        <v>0.88470000000000004</v>
      </c>
      <c r="G1992" s="37">
        <v>30</v>
      </c>
      <c r="H1992" s="37">
        <v>0.83799999999999997</v>
      </c>
      <c r="I1992" s="37">
        <v>0.99180000000000001</v>
      </c>
    </row>
    <row r="1993" spans="4:9" x14ac:dyDescent="0.25">
      <c r="D1993" s="37">
        <v>30.5</v>
      </c>
      <c r="E1993" s="37">
        <v>0.879</v>
      </c>
      <c r="F1993" s="37">
        <v>0.88570000000000004</v>
      </c>
      <c r="G1993" s="37">
        <v>30</v>
      </c>
      <c r="H1993" s="37">
        <v>0.83899999999999997</v>
      </c>
      <c r="I1993" s="37">
        <v>0.99180000000000001</v>
      </c>
    </row>
    <row r="1994" spans="4:9" x14ac:dyDescent="0.25">
      <c r="D1994" s="37">
        <v>30.5</v>
      </c>
      <c r="E1994" s="37">
        <v>0.88</v>
      </c>
      <c r="F1994" s="37">
        <v>0.88670000000000004</v>
      </c>
      <c r="G1994" s="37">
        <v>30</v>
      </c>
      <c r="H1994" s="37">
        <v>0.84</v>
      </c>
      <c r="I1994" s="37">
        <v>0.99180000000000001</v>
      </c>
    </row>
    <row r="1995" spans="4:9" x14ac:dyDescent="0.25">
      <c r="D1995" s="37">
        <v>30.5</v>
      </c>
      <c r="E1995" s="37">
        <v>0.88100000000000001</v>
      </c>
      <c r="F1995" s="37">
        <v>0.88770000000000004</v>
      </c>
      <c r="G1995" s="37">
        <v>30</v>
      </c>
      <c r="H1995" s="37">
        <v>0.84099999999999997</v>
      </c>
      <c r="I1995" s="37">
        <v>0.99180000000000001</v>
      </c>
    </row>
    <row r="1996" spans="4:9" x14ac:dyDescent="0.25">
      <c r="D1996" s="37">
        <v>30.5</v>
      </c>
      <c r="E1996" s="37">
        <v>0.88200000000000001</v>
      </c>
      <c r="F1996" s="37">
        <v>0.88870000000000005</v>
      </c>
      <c r="G1996" s="37">
        <v>30</v>
      </c>
      <c r="H1996" s="37">
        <v>0.84199999999999997</v>
      </c>
      <c r="I1996" s="37">
        <v>0.9919</v>
      </c>
    </row>
    <row r="1997" spans="4:9" x14ac:dyDescent="0.25">
      <c r="D1997" s="37">
        <v>30.5</v>
      </c>
      <c r="E1997" s="37">
        <v>0.88300000000000001</v>
      </c>
      <c r="F1997" s="37">
        <v>0.88970000000000005</v>
      </c>
      <c r="G1997" s="37">
        <v>30</v>
      </c>
      <c r="H1997" s="37">
        <v>0.84299999999999997</v>
      </c>
      <c r="I1997" s="37">
        <v>0.9919</v>
      </c>
    </row>
    <row r="1998" spans="4:9" x14ac:dyDescent="0.25">
      <c r="D1998" s="37">
        <v>30.5</v>
      </c>
      <c r="E1998" s="37">
        <v>0.88400000000000001</v>
      </c>
      <c r="F1998" s="37">
        <v>0.89070000000000005</v>
      </c>
      <c r="G1998" s="37">
        <v>30</v>
      </c>
      <c r="H1998" s="37">
        <v>0.84399999999999997</v>
      </c>
      <c r="I1998" s="37">
        <v>0.9919</v>
      </c>
    </row>
    <row r="1999" spans="4:9" x14ac:dyDescent="0.25">
      <c r="D1999" s="37">
        <v>30.5</v>
      </c>
      <c r="E1999" s="37">
        <v>0.88500000000000001</v>
      </c>
      <c r="F1999" s="37">
        <v>0.89170000000000005</v>
      </c>
      <c r="G1999" s="37">
        <v>30</v>
      </c>
      <c r="H1999" s="37">
        <v>0.84499999999999997</v>
      </c>
      <c r="I1999" s="37">
        <v>0.9919</v>
      </c>
    </row>
    <row r="2000" spans="4:9" x14ac:dyDescent="0.25">
      <c r="D2000" s="37">
        <v>30.5</v>
      </c>
      <c r="E2000" s="37">
        <v>0.88600000000000001</v>
      </c>
      <c r="F2000" s="37">
        <v>0.89270000000000005</v>
      </c>
      <c r="G2000" s="37">
        <v>30</v>
      </c>
      <c r="H2000" s="37">
        <v>0.84599999999999997</v>
      </c>
      <c r="I2000" s="37">
        <v>0.99199999999999999</v>
      </c>
    </row>
    <row r="2001" spans="4:9" x14ac:dyDescent="0.25">
      <c r="D2001" s="37">
        <v>30.5</v>
      </c>
      <c r="E2001" s="37">
        <v>0.88700000000000001</v>
      </c>
      <c r="F2001" s="37">
        <v>0.89370000000000005</v>
      </c>
      <c r="G2001" s="37">
        <v>30</v>
      </c>
      <c r="H2001" s="37">
        <v>0.84699999999999998</v>
      </c>
      <c r="I2001" s="37">
        <v>0.99199999999999999</v>
      </c>
    </row>
    <row r="2002" spans="4:9" x14ac:dyDescent="0.25">
      <c r="D2002" s="37">
        <v>30.5</v>
      </c>
      <c r="E2002" s="37">
        <v>0.88800000000000001</v>
      </c>
      <c r="F2002" s="37">
        <v>0.89470000000000005</v>
      </c>
      <c r="G2002" s="37">
        <v>30</v>
      </c>
      <c r="H2002" s="37">
        <v>0.84799999999999998</v>
      </c>
      <c r="I2002" s="37">
        <v>0.99199999999999999</v>
      </c>
    </row>
    <row r="2003" spans="4:9" x14ac:dyDescent="0.25">
      <c r="D2003" s="37">
        <v>30.5</v>
      </c>
      <c r="E2003" s="37">
        <v>0.88900000000000001</v>
      </c>
      <c r="F2003" s="37">
        <v>0.89570000000000005</v>
      </c>
      <c r="G2003" s="37">
        <v>30</v>
      </c>
      <c r="H2003" s="37">
        <v>0.84899999999999998</v>
      </c>
      <c r="I2003" s="37">
        <v>0.99199999999999999</v>
      </c>
    </row>
    <row r="2004" spans="4:9" x14ac:dyDescent="0.25">
      <c r="D2004" s="37">
        <v>30.5</v>
      </c>
      <c r="E2004" s="37">
        <v>0.89</v>
      </c>
      <c r="F2004" s="37">
        <v>0.89670000000000005</v>
      </c>
      <c r="G2004" s="37">
        <v>30</v>
      </c>
      <c r="H2004" s="37">
        <v>0.85</v>
      </c>
      <c r="I2004" s="37">
        <v>0.99199999999999999</v>
      </c>
    </row>
    <row r="2005" spans="4:9" x14ac:dyDescent="0.25">
      <c r="D2005" s="37">
        <v>30.5</v>
      </c>
      <c r="E2005" s="37">
        <v>0.89100000000000001</v>
      </c>
      <c r="F2005" s="37">
        <v>0.89770000000000005</v>
      </c>
      <c r="G2005" s="37">
        <v>30</v>
      </c>
      <c r="H2005" s="37">
        <v>0.85099999999999998</v>
      </c>
      <c r="I2005" s="37">
        <v>0.99199999999999999</v>
      </c>
    </row>
    <row r="2006" spans="4:9" x14ac:dyDescent="0.25">
      <c r="D2006" s="37">
        <v>30.5</v>
      </c>
      <c r="E2006" s="37">
        <v>0.89200000000000002</v>
      </c>
      <c r="F2006" s="37">
        <v>0.89870000000000005</v>
      </c>
      <c r="G2006" s="37">
        <v>30</v>
      </c>
      <c r="H2006" s="37">
        <v>0.85199999999999998</v>
      </c>
      <c r="I2006" s="37">
        <v>0.99209999999999998</v>
      </c>
    </row>
    <row r="2007" spans="4:9" x14ac:dyDescent="0.25">
      <c r="D2007" s="37">
        <v>30.5</v>
      </c>
      <c r="E2007" s="37">
        <v>0.89300000000000002</v>
      </c>
      <c r="F2007" s="37">
        <v>0.89970000000000006</v>
      </c>
      <c r="G2007" s="37">
        <v>30</v>
      </c>
      <c r="H2007" s="37">
        <v>0.85299999999999998</v>
      </c>
      <c r="I2007" s="37">
        <v>0.99209999999999998</v>
      </c>
    </row>
    <row r="2008" spans="4:9" x14ac:dyDescent="0.25">
      <c r="D2008" s="37">
        <v>30.5</v>
      </c>
      <c r="E2008" s="37">
        <v>0.89400000000000002</v>
      </c>
      <c r="F2008" s="37">
        <v>0.90069999999999995</v>
      </c>
      <c r="G2008" s="37">
        <v>30</v>
      </c>
      <c r="H2008" s="37">
        <v>0.85399999999999998</v>
      </c>
      <c r="I2008" s="37">
        <v>0.99209999999999998</v>
      </c>
    </row>
    <row r="2009" spans="4:9" x14ac:dyDescent="0.25">
      <c r="D2009" s="37">
        <v>30.5</v>
      </c>
      <c r="E2009" s="37">
        <v>0.89500000000000002</v>
      </c>
      <c r="F2009" s="37">
        <v>0.90169999999999995</v>
      </c>
      <c r="G2009" s="37">
        <v>30</v>
      </c>
      <c r="H2009" s="37">
        <v>0.85499999999999998</v>
      </c>
      <c r="I2009" s="37">
        <v>0.99209999999999998</v>
      </c>
    </row>
    <row r="2010" spans="4:9" x14ac:dyDescent="0.25">
      <c r="D2010" s="37">
        <v>30.5</v>
      </c>
      <c r="E2010" s="37">
        <v>0.89600000000000002</v>
      </c>
      <c r="F2010" s="37">
        <v>0.90269999999999995</v>
      </c>
      <c r="G2010" s="37">
        <v>30</v>
      </c>
      <c r="H2010" s="37">
        <v>0.85599999999999998</v>
      </c>
      <c r="I2010" s="37">
        <v>0.99209999999999998</v>
      </c>
    </row>
    <row r="2011" spans="4:9" x14ac:dyDescent="0.25">
      <c r="D2011" s="37">
        <v>30.5</v>
      </c>
      <c r="E2011" s="37">
        <v>0.89700000000000002</v>
      </c>
      <c r="F2011" s="37">
        <v>0.90369999999999995</v>
      </c>
      <c r="G2011" s="37">
        <v>30</v>
      </c>
      <c r="H2011" s="37">
        <v>0.85699999999999998</v>
      </c>
      <c r="I2011" s="37">
        <v>0.99209999999999998</v>
      </c>
    </row>
    <row r="2012" spans="4:9" x14ac:dyDescent="0.25">
      <c r="D2012" s="37">
        <v>30.5</v>
      </c>
      <c r="E2012" s="37">
        <v>0.89800000000000002</v>
      </c>
      <c r="F2012" s="37">
        <v>0.90469999999999995</v>
      </c>
      <c r="G2012" s="37">
        <v>30</v>
      </c>
      <c r="H2012" s="37">
        <v>0.85799999999999998</v>
      </c>
      <c r="I2012" s="37">
        <v>0.99209999999999998</v>
      </c>
    </row>
    <row r="2013" spans="4:9" x14ac:dyDescent="0.25">
      <c r="D2013" s="37">
        <v>30.5</v>
      </c>
      <c r="E2013" s="37">
        <v>0.89900000000000002</v>
      </c>
      <c r="F2013" s="37">
        <v>0.90569999999999995</v>
      </c>
      <c r="G2013" s="37">
        <v>30</v>
      </c>
      <c r="H2013" s="37">
        <v>0.85899999999999999</v>
      </c>
      <c r="I2013" s="37">
        <v>0.99209999999999998</v>
      </c>
    </row>
    <row r="2014" spans="4:9" x14ac:dyDescent="0.25">
      <c r="D2014" s="37">
        <v>30.5</v>
      </c>
      <c r="E2014" s="37">
        <v>0.9</v>
      </c>
      <c r="F2014" s="37">
        <v>0.90669999999999995</v>
      </c>
      <c r="G2014" s="37">
        <v>30</v>
      </c>
      <c r="H2014" s="37">
        <v>0.86</v>
      </c>
      <c r="I2014" s="37">
        <v>0.99219999999999997</v>
      </c>
    </row>
    <row r="2015" spans="4:9" x14ac:dyDescent="0.25">
      <c r="D2015" s="37">
        <v>30.5</v>
      </c>
      <c r="E2015" s="37">
        <v>0.90100000000000002</v>
      </c>
      <c r="F2015" s="37">
        <v>0.90769999999999995</v>
      </c>
      <c r="G2015" s="37">
        <v>30</v>
      </c>
      <c r="H2015" s="37">
        <v>0.86099999999999999</v>
      </c>
      <c r="I2015" s="37">
        <v>0.99219999999999997</v>
      </c>
    </row>
    <row r="2016" spans="4:9" x14ac:dyDescent="0.25">
      <c r="D2016" s="37">
        <v>30.5</v>
      </c>
      <c r="E2016" s="37">
        <v>0.90200000000000002</v>
      </c>
      <c r="F2016" s="37">
        <v>0.90869999999999995</v>
      </c>
      <c r="G2016" s="37">
        <v>30</v>
      </c>
      <c r="H2016" s="37">
        <v>0.86199999999999999</v>
      </c>
      <c r="I2016" s="37">
        <v>0.99219999999999997</v>
      </c>
    </row>
    <row r="2017" spans="4:9" x14ac:dyDescent="0.25">
      <c r="D2017" s="37">
        <v>30.5</v>
      </c>
      <c r="E2017" s="37">
        <v>0.90300000000000002</v>
      </c>
      <c r="F2017" s="37">
        <v>0.90969999999999995</v>
      </c>
      <c r="G2017" s="37">
        <v>30</v>
      </c>
      <c r="H2017" s="37">
        <v>0.86299999999999999</v>
      </c>
      <c r="I2017" s="37">
        <v>0.99219999999999997</v>
      </c>
    </row>
    <row r="2018" spans="4:9" x14ac:dyDescent="0.25">
      <c r="D2018" s="37">
        <v>30.5</v>
      </c>
      <c r="E2018" s="37">
        <v>0.90400000000000003</v>
      </c>
      <c r="F2018" s="37">
        <v>0.91069999999999995</v>
      </c>
      <c r="G2018" s="37">
        <v>30</v>
      </c>
      <c r="H2018" s="37">
        <v>0.86399999999999999</v>
      </c>
      <c r="I2018" s="37">
        <v>0.99219999999999997</v>
      </c>
    </row>
    <row r="2019" spans="4:9" x14ac:dyDescent="0.25">
      <c r="D2019" s="37">
        <v>30.5</v>
      </c>
      <c r="E2019" s="37">
        <v>0.90500000000000003</v>
      </c>
      <c r="F2019" s="37">
        <v>0.91169999999999995</v>
      </c>
      <c r="G2019" s="37">
        <v>30</v>
      </c>
      <c r="H2019" s="37">
        <v>0.86499999999999999</v>
      </c>
      <c r="I2019" s="37">
        <v>0.99219999999999997</v>
      </c>
    </row>
    <row r="2020" spans="4:9" x14ac:dyDescent="0.25">
      <c r="D2020" s="37">
        <v>30.5</v>
      </c>
      <c r="E2020" s="37">
        <v>0.90600000000000003</v>
      </c>
      <c r="F2020" s="37">
        <v>0.91269999999999996</v>
      </c>
      <c r="G2020" s="37">
        <v>30</v>
      </c>
      <c r="H2020" s="37">
        <v>0.86599999999999999</v>
      </c>
      <c r="I2020" s="37">
        <v>0.99229999999999996</v>
      </c>
    </row>
    <row r="2021" spans="4:9" x14ac:dyDescent="0.25">
      <c r="D2021" s="37">
        <v>30.5</v>
      </c>
      <c r="E2021" s="37">
        <v>0.90700000000000003</v>
      </c>
      <c r="F2021" s="37">
        <v>0.91369999999999996</v>
      </c>
      <c r="G2021" s="37">
        <v>30</v>
      </c>
      <c r="H2021" s="37">
        <v>0.86699999999999999</v>
      </c>
      <c r="I2021" s="37">
        <v>0.99229999999999996</v>
      </c>
    </row>
    <row r="2022" spans="4:9" x14ac:dyDescent="0.25">
      <c r="D2022" s="37">
        <v>30.5</v>
      </c>
      <c r="E2022" s="37">
        <v>0.90800000000000003</v>
      </c>
      <c r="F2022" s="37">
        <v>0.91469999999999996</v>
      </c>
      <c r="G2022" s="37">
        <v>30</v>
      </c>
      <c r="H2022" s="37">
        <v>0.86799999999999999</v>
      </c>
      <c r="I2022" s="37">
        <v>0.99229999999999996</v>
      </c>
    </row>
    <row r="2023" spans="4:9" x14ac:dyDescent="0.25">
      <c r="D2023" s="37">
        <v>30.5</v>
      </c>
      <c r="E2023" s="37">
        <v>0.90900000000000003</v>
      </c>
      <c r="F2023" s="37">
        <v>0.91569999999999996</v>
      </c>
      <c r="G2023" s="37">
        <v>30</v>
      </c>
      <c r="H2023" s="37">
        <v>0.86899999999999999</v>
      </c>
      <c r="I2023" s="37">
        <v>0.99229999999999996</v>
      </c>
    </row>
    <row r="2024" spans="4:9" x14ac:dyDescent="0.25">
      <c r="D2024" s="37">
        <v>30.5</v>
      </c>
      <c r="E2024" s="37">
        <v>0.91</v>
      </c>
      <c r="F2024" s="37">
        <v>0.91669999999999996</v>
      </c>
      <c r="G2024" s="37">
        <v>30</v>
      </c>
      <c r="H2024" s="37">
        <v>0.87</v>
      </c>
      <c r="I2024" s="37">
        <v>0.99229999999999996</v>
      </c>
    </row>
    <row r="2025" spans="4:9" x14ac:dyDescent="0.25">
      <c r="D2025" s="37">
        <v>30.5</v>
      </c>
      <c r="E2025" s="37">
        <v>0.91100000000000003</v>
      </c>
      <c r="F2025" s="37">
        <v>0.91769999999999996</v>
      </c>
      <c r="G2025" s="37">
        <v>30</v>
      </c>
      <c r="H2025" s="37">
        <v>0.871</v>
      </c>
      <c r="I2025" s="37">
        <v>0.99229999999999996</v>
      </c>
    </row>
    <row r="2026" spans="4:9" x14ac:dyDescent="0.25">
      <c r="D2026" s="37">
        <v>30.5</v>
      </c>
      <c r="E2026" s="37">
        <v>0.91200000000000003</v>
      </c>
      <c r="F2026" s="37">
        <v>0.91869999999999996</v>
      </c>
      <c r="G2026" s="37">
        <v>30</v>
      </c>
      <c r="H2026" s="37">
        <v>0.872</v>
      </c>
      <c r="I2026" s="37">
        <v>0.99239999999999995</v>
      </c>
    </row>
    <row r="2027" spans="4:9" x14ac:dyDescent="0.25">
      <c r="D2027" s="37">
        <v>30.5</v>
      </c>
      <c r="E2027" s="37">
        <v>0.91300000000000003</v>
      </c>
      <c r="F2027" s="37">
        <v>0.91969999999999996</v>
      </c>
      <c r="G2027" s="37">
        <v>30</v>
      </c>
      <c r="H2027" s="37">
        <v>0.873</v>
      </c>
      <c r="I2027" s="37">
        <v>0.99239999999999995</v>
      </c>
    </row>
    <row r="2028" spans="4:9" x14ac:dyDescent="0.25">
      <c r="D2028" s="37">
        <v>30.5</v>
      </c>
      <c r="E2028" s="37">
        <v>0.91400000000000003</v>
      </c>
      <c r="F2028" s="37">
        <v>0.92069999999999996</v>
      </c>
      <c r="G2028" s="37">
        <v>30</v>
      </c>
      <c r="H2028" s="37">
        <v>0.874</v>
      </c>
      <c r="I2028" s="37">
        <v>0.99239999999999995</v>
      </c>
    </row>
    <row r="2029" spans="4:9" x14ac:dyDescent="0.25">
      <c r="D2029" s="37">
        <v>30.5</v>
      </c>
      <c r="E2029" s="37">
        <v>0.91500000000000004</v>
      </c>
      <c r="F2029" s="37">
        <v>0.92169999999999996</v>
      </c>
      <c r="G2029" s="37">
        <v>30</v>
      </c>
      <c r="H2029" s="37">
        <v>0.875</v>
      </c>
      <c r="I2029" s="37">
        <v>0.99239999999999995</v>
      </c>
    </row>
    <row r="2030" spans="4:9" x14ac:dyDescent="0.25">
      <c r="D2030" s="37">
        <v>30.5</v>
      </c>
      <c r="E2030" s="37">
        <v>0.91600000000000004</v>
      </c>
      <c r="F2030" s="37">
        <v>0.92269999999999996</v>
      </c>
      <c r="G2030" s="37">
        <v>30</v>
      </c>
      <c r="H2030" s="37">
        <v>0.876</v>
      </c>
      <c r="I2030" s="37">
        <v>0.99239999999999995</v>
      </c>
    </row>
    <row r="2031" spans="4:9" x14ac:dyDescent="0.25">
      <c r="D2031" s="37">
        <v>30.5</v>
      </c>
      <c r="E2031" s="37">
        <v>0.91700000000000004</v>
      </c>
      <c r="F2031" s="37">
        <v>0.92369999999999997</v>
      </c>
      <c r="G2031" s="37">
        <v>30</v>
      </c>
      <c r="H2031" s="37">
        <v>0.877</v>
      </c>
      <c r="I2031" s="37">
        <v>0.99239999999999995</v>
      </c>
    </row>
    <row r="2032" spans="4:9" x14ac:dyDescent="0.25">
      <c r="D2032" s="37">
        <v>30.5</v>
      </c>
      <c r="E2032" s="37">
        <v>0.91800000000000004</v>
      </c>
      <c r="F2032" s="37">
        <v>0.92469999999999997</v>
      </c>
      <c r="G2032" s="37">
        <v>30</v>
      </c>
      <c r="H2032" s="37">
        <v>0.878</v>
      </c>
      <c r="I2032" s="37">
        <v>0.99239999999999995</v>
      </c>
    </row>
    <row r="2033" spans="4:9" x14ac:dyDescent="0.25">
      <c r="D2033" s="37">
        <v>30.5</v>
      </c>
      <c r="E2033" s="37">
        <v>0.91900000000000004</v>
      </c>
      <c r="F2033" s="37">
        <v>0.92569999999999997</v>
      </c>
      <c r="G2033" s="37">
        <v>30</v>
      </c>
      <c r="H2033" s="37">
        <v>0.879</v>
      </c>
      <c r="I2033" s="37">
        <v>0.99239999999999995</v>
      </c>
    </row>
    <row r="2034" spans="4:9" x14ac:dyDescent="0.25">
      <c r="D2034" s="37">
        <v>30.5</v>
      </c>
      <c r="E2034" s="37">
        <v>0.92</v>
      </c>
      <c r="F2034" s="37">
        <v>0.92669999999999997</v>
      </c>
      <c r="G2034" s="37">
        <v>30</v>
      </c>
      <c r="H2034" s="37">
        <v>0.88</v>
      </c>
      <c r="I2034" s="37">
        <v>0.99250000000000005</v>
      </c>
    </row>
    <row r="2035" spans="4:9" x14ac:dyDescent="0.25">
      <c r="D2035" s="37">
        <v>30.5</v>
      </c>
      <c r="E2035" s="37">
        <v>0.92100000000000004</v>
      </c>
      <c r="F2035" s="37">
        <v>0.92769999999999997</v>
      </c>
      <c r="G2035" s="37">
        <v>30</v>
      </c>
      <c r="H2035" s="37">
        <v>0.88100000000000001</v>
      </c>
      <c r="I2035" s="37">
        <v>0.99250000000000005</v>
      </c>
    </row>
    <row r="2036" spans="4:9" x14ac:dyDescent="0.25">
      <c r="D2036" s="37">
        <v>30.5</v>
      </c>
      <c r="E2036" s="37">
        <v>0.92200000000000004</v>
      </c>
      <c r="F2036" s="37">
        <v>0.92869999999999997</v>
      </c>
      <c r="G2036" s="37">
        <v>30</v>
      </c>
      <c r="H2036" s="37">
        <v>0.88200000000000001</v>
      </c>
      <c r="I2036" s="37">
        <v>0.99250000000000005</v>
      </c>
    </row>
    <row r="2037" spans="4:9" x14ac:dyDescent="0.25">
      <c r="D2037" s="37">
        <v>30.5</v>
      </c>
      <c r="E2037" s="37">
        <v>0.92300000000000004</v>
      </c>
      <c r="F2037" s="37">
        <v>0.92959999999999998</v>
      </c>
      <c r="G2037" s="37">
        <v>30</v>
      </c>
      <c r="H2037" s="37">
        <v>0.88300000000000001</v>
      </c>
      <c r="I2037" s="37">
        <v>0.99250000000000005</v>
      </c>
    </row>
    <row r="2038" spans="4:9" x14ac:dyDescent="0.25">
      <c r="D2038" s="37">
        <v>30.5</v>
      </c>
      <c r="E2038" s="37">
        <v>0.92400000000000004</v>
      </c>
      <c r="F2038" s="37">
        <v>0.93059999999999998</v>
      </c>
      <c r="G2038" s="37">
        <v>30</v>
      </c>
      <c r="H2038" s="37">
        <v>0.88400000000000001</v>
      </c>
      <c r="I2038" s="37">
        <v>0.99250000000000005</v>
      </c>
    </row>
    <row r="2039" spans="4:9" x14ac:dyDescent="0.25">
      <c r="D2039" s="37">
        <v>30.5</v>
      </c>
      <c r="E2039" s="37">
        <v>0.92500000000000004</v>
      </c>
      <c r="F2039" s="37">
        <v>0.93159999999999998</v>
      </c>
      <c r="G2039" s="37">
        <v>30</v>
      </c>
      <c r="H2039" s="37">
        <v>0.88500000000000001</v>
      </c>
      <c r="I2039" s="37">
        <v>0.99250000000000005</v>
      </c>
    </row>
    <row r="2040" spans="4:9" x14ac:dyDescent="0.25">
      <c r="D2040" s="37">
        <v>30.5</v>
      </c>
      <c r="E2040" s="37">
        <v>0.92600000000000005</v>
      </c>
      <c r="F2040" s="37">
        <v>0.93259999999999998</v>
      </c>
      <c r="G2040" s="37">
        <v>30</v>
      </c>
      <c r="H2040" s="37">
        <v>0.88600000000000001</v>
      </c>
      <c r="I2040" s="37">
        <v>0.99250000000000005</v>
      </c>
    </row>
    <row r="2041" spans="4:9" x14ac:dyDescent="0.25">
      <c r="D2041" s="37">
        <v>30.5</v>
      </c>
      <c r="E2041" s="37">
        <v>0.92700000000000005</v>
      </c>
      <c r="F2041" s="37">
        <v>0.93359999999999999</v>
      </c>
      <c r="G2041" s="37">
        <v>30</v>
      </c>
      <c r="H2041" s="37">
        <v>0.88700000000000001</v>
      </c>
      <c r="I2041" s="37">
        <v>0.99250000000000005</v>
      </c>
    </row>
    <row r="2042" spans="4:9" x14ac:dyDescent="0.25">
      <c r="D2042" s="37">
        <v>30.5</v>
      </c>
      <c r="E2042" s="37">
        <v>0.92800000000000005</v>
      </c>
      <c r="F2042" s="37">
        <v>0.93459999999999999</v>
      </c>
      <c r="G2042" s="37">
        <v>30</v>
      </c>
      <c r="H2042" s="37">
        <v>0.88800000000000001</v>
      </c>
      <c r="I2042" s="37">
        <v>0.99260000000000004</v>
      </c>
    </row>
    <row r="2043" spans="4:9" x14ac:dyDescent="0.25">
      <c r="D2043" s="37">
        <v>30.5</v>
      </c>
      <c r="E2043" s="37">
        <v>0.92900000000000005</v>
      </c>
      <c r="F2043" s="37">
        <v>0.93559999999999999</v>
      </c>
      <c r="G2043" s="37">
        <v>30</v>
      </c>
      <c r="H2043" s="37">
        <v>0.88900000000000001</v>
      </c>
      <c r="I2043" s="37">
        <v>0.99260000000000004</v>
      </c>
    </row>
    <row r="2044" spans="4:9" x14ac:dyDescent="0.25">
      <c r="D2044" s="37">
        <v>31</v>
      </c>
      <c r="E2044" s="37">
        <v>0.76</v>
      </c>
      <c r="F2044" s="37">
        <v>0.76829999999999998</v>
      </c>
      <c r="G2044" s="37">
        <v>30</v>
      </c>
      <c r="H2044" s="37">
        <v>0.89</v>
      </c>
      <c r="I2044" s="37">
        <v>0.99260000000000004</v>
      </c>
    </row>
    <row r="2045" spans="4:9" x14ac:dyDescent="0.25">
      <c r="D2045" s="37">
        <v>31</v>
      </c>
      <c r="E2045" s="37">
        <v>0.76100000000000001</v>
      </c>
      <c r="F2045" s="37">
        <v>0.76929999999999998</v>
      </c>
      <c r="G2045" s="37">
        <v>30</v>
      </c>
      <c r="H2045" s="37">
        <v>0.89100000000000001</v>
      </c>
      <c r="I2045" s="37">
        <v>0.99260000000000004</v>
      </c>
    </row>
    <row r="2046" spans="4:9" x14ac:dyDescent="0.25">
      <c r="D2046" s="37">
        <v>31</v>
      </c>
      <c r="E2046" s="37">
        <v>0.76200000000000001</v>
      </c>
      <c r="F2046" s="37">
        <v>0.7702</v>
      </c>
      <c r="G2046" s="37">
        <v>30</v>
      </c>
      <c r="H2046" s="37">
        <v>0.89200000000000002</v>
      </c>
      <c r="I2046" s="37">
        <v>0.99260000000000004</v>
      </c>
    </row>
    <row r="2047" spans="4:9" x14ac:dyDescent="0.25">
      <c r="D2047" s="37">
        <v>31</v>
      </c>
      <c r="E2047" s="37">
        <v>0.76300000000000001</v>
      </c>
      <c r="F2047" s="37">
        <v>0.7712</v>
      </c>
      <c r="G2047" s="37">
        <v>30</v>
      </c>
      <c r="H2047" s="37">
        <v>0.89300000000000002</v>
      </c>
      <c r="I2047" s="37">
        <v>0.99260000000000004</v>
      </c>
    </row>
    <row r="2048" spans="4:9" x14ac:dyDescent="0.25">
      <c r="D2048" s="37">
        <v>31</v>
      </c>
      <c r="E2048" s="37">
        <v>0.76400000000000001</v>
      </c>
      <c r="F2048" s="37">
        <v>0.7722</v>
      </c>
      <c r="G2048" s="37">
        <v>30</v>
      </c>
      <c r="H2048" s="37">
        <v>0.89400000000000002</v>
      </c>
      <c r="I2048" s="37">
        <v>0.99260000000000004</v>
      </c>
    </row>
    <row r="2049" spans="4:9" x14ac:dyDescent="0.25">
      <c r="D2049" s="37">
        <v>31</v>
      </c>
      <c r="E2049" s="37">
        <v>0.76500000000000001</v>
      </c>
      <c r="F2049" s="37">
        <v>0.7732</v>
      </c>
      <c r="G2049" s="37">
        <v>30</v>
      </c>
      <c r="H2049" s="37">
        <v>0.89500000000000002</v>
      </c>
      <c r="I2049" s="37">
        <v>0.99260000000000004</v>
      </c>
    </row>
    <row r="2050" spans="4:9" x14ac:dyDescent="0.25">
      <c r="D2050" s="37">
        <v>31</v>
      </c>
      <c r="E2050" s="37">
        <v>0.76600000000000001</v>
      </c>
      <c r="F2050" s="37">
        <v>0.7742</v>
      </c>
      <c r="G2050" s="37">
        <v>30</v>
      </c>
      <c r="H2050" s="37">
        <v>0.89600000000000002</v>
      </c>
      <c r="I2050" s="37">
        <v>0.99260000000000004</v>
      </c>
    </row>
    <row r="2051" spans="4:9" x14ac:dyDescent="0.25">
      <c r="D2051" s="37">
        <v>31</v>
      </c>
      <c r="E2051" s="37">
        <v>0.76700000000000002</v>
      </c>
      <c r="F2051" s="37">
        <v>0.7752</v>
      </c>
      <c r="G2051" s="37">
        <v>30</v>
      </c>
      <c r="H2051" s="37">
        <v>0.89700000000000002</v>
      </c>
      <c r="I2051" s="37">
        <v>0.99260000000000004</v>
      </c>
    </row>
    <row r="2052" spans="4:9" x14ac:dyDescent="0.25">
      <c r="D2052" s="37">
        <v>31</v>
      </c>
      <c r="E2052" s="37">
        <v>0.76800000000000002</v>
      </c>
      <c r="F2052" s="37">
        <v>0.77610000000000001</v>
      </c>
      <c r="G2052" s="37">
        <v>30</v>
      </c>
      <c r="H2052" s="37">
        <v>0.89800000000000002</v>
      </c>
      <c r="I2052" s="37">
        <v>0.99270000000000003</v>
      </c>
    </row>
    <row r="2053" spans="4:9" x14ac:dyDescent="0.25">
      <c r="D2053" s="37">
        <v>31</v>
      </c>
      <c r="E2053" s="37">
        <v>0.76900000000000002</v>
      </c>
      <c r="F2053" s="37">
        <v>0.77710000000000001</v>
      </c>
      <c r="G2053" s="37">
        <v>30</v>
      </c>
      <c r="H2053" s="37">
        <v>0.89900000000000002</v>
      </c>
      <c r="I2053" s="37">
        <v>0.99270000000000003</v>
      </c>
    </row>
    <row r="2054" spans="4:9" x14ac:dyDescent="0.25">
      <c r="D2054" s="37">
        <v>31</v>
      </c>
      <c r="E2054" s="37">
        <v>0.77</v>
      </c>
      <c r="F2054" s="37">
        <v>0.77810000000000001</v>
      </c>
      <c r="G2054" s="37">
        <v>30</v>
      </c>
      <c r="H2054" s="37">
        <v>0.9</v>
      </c>
      <c r="I2054" s="37">
        <v>0.99270000000000003</v>
      </c>
    </row>
    <row r="2055" spans="4:9" x14ac:dyDescent="0.25">
      <c r="D2055" s="37">
        <v>31</v>
      </c>
      <c r="E2055" s="37">
        <v>0.77100000000000002</v>
      </c>
      <c r="F2055" s="37">
        <v>0.77910000000000001</v>
      </c>
      <c r="G2055" s="37">
        <v>30</v>
      </c>
      <c r="H2055" s="37">
        <v>0.90100000000000002</v>
      </c>
      <c r="I2055" s="37">
        <v>0.99270000000000003</v>
      </c>
    </row>
    <row r="2056" spans="4:9" x14ac:dyDescent="0.25">
      <c r="D2056" s="37">
        <v>31</v>
      </c>
      <c r="E2056" s="37">
        <v>0.77200000000000002</v>
      </c>
      <c r="F2056" s="37">
        <v>0.78010000000000002</v>
      </c>
      <c r="G2056" s="37">
        <v>30</v>
      </c>
      <c r="H2056" s="37">
        <v>0.90200000000000002</v>
      </c>
      <c r="I2056" s="37">
        <v>0.99270000000000003</v>
      </c>
    </row>
    <row r="2057" spans="4:9" x14ac:dyDescent="0.25">
      <c r="D2057" s="37">
        <v>31</v>
      </c>
      <c r="E2057" s="37">
        <v>0.77300000000000002</v>
      </c>
      <c r="F2057" s="37">
        <v>0.78110000000000002</v>
      </c>
      <c r="G2057" s="37">
        <v>30</v>
      </c>
      <c r="H2057" s="37">
        <v>0.90300000000000002</v>
      </c>
      <c r="I2057" s="37">
        <v>0.99270000000000003</v>
      </c>
    </row>
    <row r="2058" spans="4:9" x14ac:dyDescent="0.25">
      <c r="D2058" s="37">
        <v>31</v>
      </c>
      <c r="E2058" s="37">
        <v>0.77400000000000002</v>
      </c>
      <c r="F2058" s="37">
        <v>0.78200000000000003</v>
      </c>
      <c r="G2058" s="37">
        <v>30</v>
      </c>
      <c r="H2058" s="37">
        <v>0.90400000000000003</v>
      </c>
      <c r="I2058" s="37">
        <v>0.99270000000000003</v>
      </c>
    </row>
    <row r="2059" spans="4:9" x14ac:dyDescent="0.25">
      <c r="D2059" s="37">
        <v>31</v>
      </c>
      <c r="E2059" s="37">
        <v>0.77500000000000002</v>
      </c>
      <c r="F2059" s="37">
        <v>0.78300000000000003</v>
      </c>
      <c r="G2059" s="37">
        <v>30</v>
      </c>
      <c r="H2059" s="37">
        <v>0.90500000000000003</v>
      </c>
      <c r="I2059" s="37">
        <v>0.99270000000000003</v>
      </c>
    </row>
    <row r="2060" spans="4:9" x14ac:dyDescent="0.25">
      <c r="D2060" s="37">
        <v>31</v>
      </c>
      <c r="E2060" s="37">
        <v>0.77600000000000002</v>
      </c>
      <c r="F2060" s="37">
        <v>0.78400000000000003</v>
      </c>
      <c r="G2060" s="37">
        <v>30</v>
      </c>
      <c r="H2060" s="37">
        <v>0.90600000000000003</v>
      </c>
      <c r="I2060" s="37">
        <v>0.99270000000000003</v>
      </c>
    </row>
    <row r="2061" spans="4:9" x14ac:dyDescent="0.25">
      <c r="D2061" s="37">
        <v>31</v>
      </c>
      <c r="E2061" s="37">
        <v>0.77700000000000002</v>
      </c>
      <c r="F2061" s="37">
        <v>0.78500000000000003</v>
      </c>
      <c r="G2061" s="37">
        <v>30</v>
      </c>
      <c r="H2061" s="37">
        <v>0.90700000000000003</v>
      </c>
      <c r="I2061" s="37">
        <v>0.99270000000000003</v>
      </c>
    </row>
    <row r="2062" spans="4:9" x14ac:dyDescent="0.25">
      <c r="D2062" s="37">
        <v>31</v>
      </c>
      <c r="E2062" s="37">
        <v>0.77800000000000002</v>
      </c>
      <c r="F2062" s="37">
        <v>0.78600000000000003</v>
      </c>
      <c r="G2062" s="37">
        <v>30</v>
      </c>
      <c r="H2062" s="37">
        <v>0.90800000000000003</v>
      </c>
      <c r="I2062" s="37">
        <v>0.99280000000000002</v>
      </c>
    </row>
    <row r="2063" spans="4:9" x14ac:dyDescent="0.25">
      <c r="D2063" s="37">
        <v>31</v>
      </c>
      <c r="E2063" s="37">
        <v>0.77900000000000003</v>
      </c>
      <c r="F2063" s="37">
        <v>0.78690000000000004</v>
      </c>
      <c r="G2063" s="37">
        <v>30</v>
      </c>
      <c r="H2063" s="37">
        <v>0.90900000000000003</v>
      </c>
      <c r="I2063" s="37">
        <v>0.99280000000000002</v>
      </c>
    </row>
    <row r="2064" spans="4:9" x14ac:dyDescent="0.25">
      <c r="D2064" s="37">
        <v>31</v>
      </c>
      <c r="E2064" s="37">
        <v>0.78</v>
      </c>
      <c r="F2064" s="37">
        <v>0.78790000000000004</v>
      </c>
      <c r="G2064" s="37">
        <v>30</v>
      </c>
      <c r="H2064" s="37">
        <v>0.91</v>
      </c>
      <c r="I2064" s="37">
        <v>0.99280000000000002</v>
      </c>
    </row>
    <row r="2065" spans="4:9" x14ac:dyDescent="0.25">
      <c r="D2065" s="37">
        <v>31</v>
      </c>
      <c r="E2065" s="37">
        <v>0.78100000000000003</v>
      </c>
      <c r="F2065" s="37">
        <v>0.78890000000000005</v>
      </c>
      <c r="G2065" s="37">
        <v>30</v>
      </c>
      <c r="H2065" s="37">
        <v>0.91100000000000003</v>
      </c>
      <c r="I2065" s="37">
        <v>0.99280000000000002</v>
      </c>
    </row>
    <row r="2066" spans="4:9" x14ac:dyDescent="0.25">
      <c r="D2066" s="37">
        <v>31</v>
      </c>
      <c r="E2066" s="37">
        <v>0.78200000000000003</v>
      </c>
      <c r="F2066" s="37">
        <v>0.78990000000000005</v>
      </c>
      <c r="G2066" s="37">
        <v>30</v>
      </c>
      <c r="H2066" s="37">
        <v>0.91200000000000003</v>
      </c>
      <c r="I2066" s="37">
        <v>0.99280000000000002</v>
      </c>
    </row>
    <row r="2067" spans="4:9" x14ac:dyDescent="0.25">
      <c r="D2067" s="37">
        <v>31</v>
      </c>
      <c r="E2067" s="37">
        <v>0.78300000000000003</v>
      </c>
      <c r="F2067" s="37">
        <v>0.79090000000000005</v>
      </c>
      <c r="G2067" s="37">
        <v>30</v>
      </c>
      <c r="H2067" s="37">
        <v>0.91300000000000003</v>
      </c>
      <c r="I2067" s="37">
        <v>0.99280000000000002</v>
      </c>
    </row>
    <row r="2068" spans="4:9" x14ac:dyDescent="0.25">
      <c r="D2068" s="37">
        <v>31</v>
      </c>
      <c r="E2068" s="37">
        <v>0.78400000000000003</v>
      </c>
      <c r="F2068" s="37">
        <v>0.79190000000000005</v>
      </c>
      <c r="G2068" s="37">
        <v>30</v>
      </c>
      <c r="H2068" s="37">
        <v>0.91400000000000003</v>
      </c>
      <c r="I2068" s="37">
        <v>0.99280000000000002</v>
      </c>
    </row>
    <row r="2069" spans="4:9" x14ac:dyDescent="0.25">
      <c r="D2069" s="37">
        <v>31</v>
      </c>
      <c r="E2069" s="37">
        <v>0.78500000000000003</v>
      </c>
      <c r="F2069" s="37">
        <v>0.79290000000000005</v>
      </c>
      <c r="G2069" s="37">
        <v>30</v>
      </c>
      <c r="H2069" s="37">
        <v>0.91500000000000004</v>
      </c>
      <c r="I2069" s="37">
        <v>0.99280000000000002</v>
      </c>
    </row>
    <row r="2070" spans="4:9" x14ac:dyDescent="0.25">
      <c r="D2070" s="37">
        <v>31</v>
      </c>
      <c r="E2070" s="37">
        <v>0.78600000000000003</v>
      </c>
      <c r="F2070" s="37">
        <v>0.79379999999999995</v>
      </c>
      <c r="G2070" s="37">
        <v>30</v>
      </c>
      <c r="H2070" s="37">
        <v>0.91600000000000004</v>
      </c>
      <c r="I2070" s="37">
        <v>0.99280000000000002</v>
      </c>
    </row>
    <row r="2071" spans="4:9" x14ac:dyDescent="0.25">
      <c r="D2071" s="37">
        <v>31</v>
      </c>
      <c r="E2071" s="37">
        <v>0.78700000000000003</v>
      </c>
      <c r="F2071" s="37">
        <v>0.79479999999999995</v>
      </c>
      <c r="G2071" s="37">
        <v>30</v>
      </c>
      <c r="H2071" s="37">
        <v>0.91700000000000004</v>
      </c>
      <c r="I2071" s="37">
        <v>0.99280000000000002</v>
      </c>
    </row>
    <row r="2072" spans="4:9" x14ac:dyDescent="0.25">
      <c r="D2072" s="37">
        <v>31</v>
      </c>
      <c r="E2072" s="37">
        <v>0.78800000000000003</v>
      </c>
      <c r="F2072" s="37">
        <v>0.79579999999999995</v>
      </c>
      <c r="G2072" s="37">
        <v>30</v>
      </c>
      <c r="H2072" s="37">
        <v>0.91800000000000004</v>
      </c>
      <c r="I2072" s="37">
        <v>0.99280000000000002</v>
      </c>
    </row>
    <row r="2073" spans="4:9" x14ac:dyDescent="0.25">
      <c r="D2073" s="37">
        <v>31</v>
      </c>
      <c r="E2073" s="37">
        <v>0.78900000000000003</v>
      </c>
      <c r="F2073" s="37">
        <v>0.79679999999999995</v>
      </c>
      <c r="G2073" s="37">
        <v>30</v>
      </c>
      <c r="H2073" s="37">
        <v>0.91900000000000004</v>
      </c>
      <c r="I2073" s="37">
        <v>0.99280000000000002</v>
      </c>
    </row>
    <row r="2074" spans="4:9" x14ac:dyDescent="0.25">
      <c r="D2074" s="37">
        <v>31</v>
      </c>
      <c r="E2074" s="37">
        <v>0.79</v>
      </c>
      <c r="F2074" s="37">
        <v>0.79779999999999995</v>
      </c>
      <c r="G2074" s="37">
        <v>30</v>
      </c>
      <c r="H2074" s="37">
        <v>0.92</v>
      </c>
      <c r="I2074" s="37">
        <v>0.9929</v>
      </c>
    </row>
    <row r="2075" spans="4:9" x14ac:dyDescent="0.25">
      <c r="D2075" s="37">
        <v>31</v>
      </c>
      <c r="E2075" s="37">
        <v>0.79100000000000004</v>
      </c>
      <c r="F2075" s="37">
        <v>0.79879999999999995</v>
      </c>
      <c r="G2075" s="37">
        <v>30</v>
      </c>
      <c r="H2075" s="37">
        <v>0.92100000000000004</v>
      </c>
      <c r="I2075" s="37">
        <v>0.9929</v>
      </c>
    </row>
    <row r="2076" spans="4:9" x14ac:dyDescent="0.25">
      <c r="D2076" s="37">
        <v>31</v>
      </c>
      <c r="E2076" s="37">
        <v>0.79200000000000004</v>
      </c>
      <c r="F2076" s="37">
        <v>0.79979999999999996</v>
      </c>
      <c r="G2076" s="37">
        <v>30</v>
      </c>
      <c r="H2076" s="37">
        <v>0.92200000000000004</v>
      </c>
      <c r="I2076" s="37">
        <v>0.9929</v>
      </c>
    </row>
    <row r="2077" spans="4:9" x14ac:dyDescent="0.25">
      <c r="D2077" s="37">
        <v>31</v>
      </c>
      <c r="E2077" s="37">
        <v>0.79300000000000004</v>
      </c>
      <c r="F2077" s="37">
        <v>0.80069999999999997</v>
      </c>
      <c r="G2077" s="37">
        <v>30</v>
      </c>
      <c r="H2077" s="37">
        <v>0.92300000000000004</v>
      </c>
      <c r="I2077" s="37">
        <v>0.9929</v>
      </c>
    </row>
    <row r="2078" spans="4:9" x14ac:dyDescent="0.25">
      <c r="D2078" s="37">
        <v>31</v>
      </c>
      <c r="E2078" s="37">
        <v>0.79400000000000004</v>
      </c>
      <c r="F2078" s="37">
        <v>0.80169999999999997</v>
      </c>
      <c r="G2078" s="37">
        <v>30</v>
      </c>
      <c r="H2078" s="37">
        <v>0.92400000000000004</v>
      </c>
      <c r="I2078" s="37">
        <v>0.9929</v>
      </c>
    </row>
    <row r="2079" spans="4:9" x14ac:dyDescent="0.25">
      <c r="D2079" s="37">
        <v>31</v>
      </c>
      <c r="E2079" s="37">
        <v>0.79500000000000004</v>
      </c>
      <c r="F2079" s="37">
        <v>0.80269999999999997</v>
      </c>
      <c r="G2079" s="37">
        <v>30</v>
      </c>
      <c r="H2079" s="37">
        <v>0.92500000000000004</v>
      </c>
      <c r="I2079" s="37">
        <v>0.9929</v>
      </c>
    </row>
    <row r="2080" spans="4:9" x14ac:dyDescent="0.25">
      <c r="D2080" s="37">
        <v>31</v>
      </c>
      <c r="E2080" s="37">
        <v>0.79600000000000004</v>
      </c>
      <c r="F2080" s="37">
        <v>0.80369999999999997</v>
      </c>
      <c r="G2080" s="37">
        <v>30</v>
      </c>
      <c r="H2080" s="37">
        <v>0.92600000000000005</v>
      </c>
      <c r="I2080" s="37">
        <v>0.9929</v>
      </c>
    </row>
    <row r="2081" spans="4:9" x14ac:dyDescent="0.25">
      <c r="D2081" s="37">
        <v>31</v>
      </c>
      <c r="E2081" s="37">
        <v>0.79700000000000004</v>
      </c>
      <c r="F2081" s="37">
        <v>0.80469999999999997</v>
      </c>
      <c r="G2081" s="37">
        <v>30</v>
      </c>
      <c r="H2081" s="37">
        <v>0.92700000000000005</v>
      </c>
      <c r="I2081" s="37">
        <v>0.9929</v>
      </c>
    </row>
    <row r="2082" spans="4:9" x14ac:dyDescent="0.25">
      <c r="D2082" s="37">
        <v>31</v>
      </c>
      <c r="E2082" s="37">
        <v>0.79800000000000004</v>
      </c>
      <c r="F2082" s="37">
        <v>0.80569999999999997</v>
      </c>
      <c r="G2082" s="37">
        <v>30</v>
      </c>
      <c r="H2082" s="37">
        <v>0.92800000000000005</v>
      </c>
      <c r="I2082" s="37">
        <v>0.9929</v>
      </c>
    </row>
    <row r="2083" spans="4:9" x14ac:dyDescent="0.25">
      <c r="D2083" s="37">
        <v>31</v>
      </c>
      <c r="E2083" s="37">
        <v>0.79900000000000004</v>
      </c>
      <c r="F2083" s="37">
        <v>0.80669999999999997</v>
      </c>
      <c r="G2083" s="37">
        <v>30</v>
      </c>
      <c r="H2083" s="37">
        <v>0.92900000000000005</v>
      </c>
      <c r="I2083" s="37">
        <v>0.9929</v>
      </c>
    </row>
    <row r="2084" spans="4:9" x14ac:dyDescent="0.25">
      <c r="D2084" s="37">
        <v>31</v>
      </c>
      <c r="E2084" s="37">
        <v>0.8</v>
      </c>
      <c r="F2084" s="37">
        <v>0.80759999999999998</v>
      </c>
      <c r="G2084" s="37">
        <v>30</v>
      </c>
      <c r="H2084" s="37">
        <v>0.93</v>
      </c>
      <c r="I2084" s="37">
        <v>0.99299999999999999</v>
      </c>
    </row>
    <row r="2085" spans="4:9" x14ac:dyDescent="0.25">
      <c r="D2085" s="37">
        <v>31</v>
      </c>
      <c r="E2085" s="37">
        <v>0.80100000000000005</v>
      </c>
      <c r="F2085" s="37">
        <v>0.80859999999999999</v>
      </c>
      <c r="G2085" s="37">
        <v>30</v>
      </c>
      <c r="H2085" s="37">
        <v>0.93100000000000005</v>
      </c>
      <c r="I2085" s="37">
        <v>0.99299999999999999</v>
      </c>
    </row>
    <row r="2086" spans="4:9" x14ac:dyDescent="0.25">
      <c r="D2086" s="37">
        <v>31</v>
      </c>
      <c r="E2086" s="37">
        <v>0.80200000000000005</v>
      </c>
      <c r="F2086" s="37">
        <v>0.80959999999999999</v>
      </c>
      <c r="G2086" s="37">
        <v>30</v>
      </c>
      <c r="H2086" s="37">
        <v>0.93200000000000005</v>
      </c>
      <c r="I2086" s="37">
        <v>0.99299999999999999</v>
      </c>
    </row>
    <row r="2087" spans="4:9" x14ac:dyDescent="0.25">
      <c r="D2087" s="37">
        <v>31</v>
      </c>
      <c r="E2087" s="37">
        <v>0.80300000000000005</v>
      </c>
      <c r="F2087" s="37">
        <v>0.81059999999999999</v>
      </c>
      <c r="G2087" s="37">
        <v>30</v>
      </c>
      <c r="H2087" s="37">
        <v>0.93300000000000005</v>
      </c>
      <c r="I2087" s="37">
        <v>0.99299999999999999</v>
      </c>
    </row>
    <row r="2088" spans="4:9" x14ac:dyDescent="0.25">
      <c r="D2088" s="37">
        <v>31</v>
      </c>
      <c r="E2088" s="37">
        <v>0.80400000000000005</v>
      </c>
      <c r="F2088" s="37">
        <v>0.81159999999999999</v>
      </c>
      <c r="G2088" s="37">
        <v>30</v>
      </c>
      <c r="H2088" s="37">
        <v>0.93400000000000005</v>
      </c>
      <c r="I2088" s="37">
        <v>0.99299999999999999</v>
      </c>
    </row>
    <row r="2089" spans="4:9" x14ac:dyDescent="0.25">
      <c r="D2089" s="37">
        <v>31</v>
      </c>
      <c r="E2089" s="37">
        <v>0.80500000000000005</v>
      </c>
      <c r="F2089" s="37">
        <v>0.81259999999999999</v>
      </c>
      <c r="G2089" s="37">
        <v>30</v>
      </c>
      <c r="H2089" s="37">
        <v>0.93500000000000005</v>
      </c>
      <c r="I2089" s="37">
        <v>0.99299999999999999</v>
      </c>
    </row>
    <row r="2090" spans="4:9" x14ac:dyDescent="0.25">
      <c r="D2090" s="37">
        <v>31</v>
      </c>
      <c r="E2090" s="37">
        <v>0.80600000000000005</v>
      </c>
      <c r="F2090" s="37">
        <v>0.81359999999999999</v>
      </c>
      <c r="G2090" s="37">
        <v>30</v>
      </c>
      <c r="H2090" s="37">
        <v>0.93600000000000005</v>
      </c>
      <c r="I2090" s="37">
        <v>0.99299999999999999</v>
      </c>
    </row>
    <row r="2091" spans="4:9" x14ac:dyDescent="0.25">
      <c r="D2091" s="37">
        <v>31</v>
      </c>
      <c r="E2091" s="37">
        <v>0.80700000000000005</v>
      </c>
      <c r="F2091" s="37">
        <v>0.81459999999999999</v>
      </c>
      <c r="G2091" s="37">
        <v>30</v>
      </c>
      <c r="H2091" s="37">
        <v>0.93700000000000006</v>
      </c>
      <c r="I2091" s="37">
        <v>0.99299999999999999</v>
      </c>
    </row>
    <row r="2092" spans="4:9" x14ac:dyDescent="0.25">
      <c r="D2092" s="37">
        <v>31</v>
      </c>
      <c r="E2092" s="37">
        <v>0.80800000000000005</v>
      </c>
      <c r="F2092" s="37">
        <v>0.81559999999999999</v>
      </c>
      <c r="G2092" s="37">
        <v>30</v>
      </c>
      <c r="H2092" s="37">
        <v>0.93799999999999994</v>
      </c>
      <c r="I2092" s="37">
        <v>0.99299999999999999</v>
      </c>
    </row>
    <row r="2093" spans="4:9" x14ac:dyDescent="0.25">
      <c r="D2093" s="37">
        <v>31</v>
      </c>
      <c r="E2093" s="37">
        <v>0.80900000000000005</v>
      </c>
      <c r="F2093" s="37">
        <v>0.8165</v>
      </c>
      <c r="G2093" s="37">
        <v>30</v>
      </c>
      <c r="H2093" s="37">
        <v>0.93899999999999995</v>
      </c>
      <c r="I2093" s="37">
        <v>0.99299999999999999</v>
      </c>
    </row>
    <row r="2094" spans="4:9" x14ac:dyDescent="0.25">
      <c r="D2094" s="37">
        <v>31</v>
      </c>
      <c r="E2094" s="37">
        <v>0.81</v>
      </c>
      <c r="F2094" s="37">
        <v>0.8175</v>
      </c>
      <c r="G2094" s="37">
        <v>30</v>
      </c>
      <c r="H2094" s="37">
        <v>0.94</v>
      </c>
      <c r="I2094" s="37">
        <v>0.99299999999999999</v>
      </c>
    </row>
    <row r="2095" spans="4:9" x14ac:dyDescent="0.25">
      <c r="D2095" s="37">
        <v>31</v>
      </c>
      <c r="E2095" s="37">
        <v>0.81100000000000005</v>
      </c>
      <c r="F2095" s="37">
        <v>0.81850000000000001</v>
      </c>
      <c r="G2095" s="37">
        <v>30</v>
      </c>
      <c r="H2095" s="37">
        <v>0.94099999999999995</v>
      </c>
      <c r="I2095" s="37">
        <v>0.99299999999999999</v>
      </c>
    </row>
    <row r="2096" spans="4:9" x14ac:dyDescent="0.25">
      <c r="D2096" s="37">
        <v>31</v>
      </c>
      <c r="E2096" s="37">
        <v>0.81200000000000006</v>
      </c>
      <c r="F2096" s="37">
        <v>0.81950000000000001</v>
      </c>
      <c r="G2096" s="37">
        <v>30</v>
      </c>
      <c r="H2096" s="37">
        <v>0.94199999999999995</v>
      </c>
      <c r="I2096" s="37">
        <v>0.99309999999999998</v>
      </c>
    </row>
    <row r="2097" spans="4:9" x14ac:dyDescent="0.25">
      <c r="D2097" s="37">
        <v>31</v>
      </c>
      <c r="E2097" s="37">
        <v>0.81299999999999994</v>
      </c>
      <c r="F2097" s="37">
        <v>0.82050000000000001</v>
      </c>
      <c r="G2097" s="37">
        <v>30</v>
      </c>
      <c r="H2097" s="37">
        <v>0.94299999999999995</v>
      </c>
      <c r="I2097" s="37">
        <v>0.99309999999999998</v>
      </c>
    </row>
    <row r="2098" spans="4:9" x14ac:dyDescent="0.25">
      <c r="D2098" s="37">
        <v>31</v>
      </c>
      <c r="E2098" s="37">
        <v>0.81399999999999995</v>
      </c>
      <c r="F2098" s="37">
        <v>0.82150000000000001</v>
      </c>
      <c r="G2098" s="37">
        <v>30</v>
      </c>
      <c r="H2098" s="37">
        <v>0.94399999999999995</v>
      </c>
      <c r="I2098" s="37">
        <v>0.99309999999999998</v>
      </c>
    </row>
    <row r="2099" spans="4:9" x14ac:dyDescent="0.25">
      <c r="D2099" s="37">
        <v>31</v>
      </c>
      <c r="E2099" s="37">
        <v>0.81499999999999995</v>
      </c>
      <c r="F2099" s="37">
        <v>0.82250000000000001</v>
      </c>
      <c r="G2099" s="37">
        <v>30</v>
      </c>
      <c r="H2099" s="37">
        <v>0.94499999999999995</v>
      </c>
      <c r="I2099" s="37">
        <v>0.99309999999999998</v>
      </c>
    </row>
    <row r="2100" spans="4:9" x14ac:dyDescent="0.25">
      <c r="D2100" s="37">
        <v>31</v>
      </c>
      <c r="E2100" s="37">
        <v>0.81599999999999995</v>
      </c>
      <c r="F2100" s="37">
        <v>0.82350000000000001</v>
      </c>
      <c r="G2100" s="37">
        <v>30</v>
      </c>
      <c r="H2100" s="37">
        <v>0.94599999999999995</v>
      </c>
      <c r="I2100" s="37">
        <v>0.99309999999999998</v>
      </c>
    </row>
    <row r="2101" spans="4:9" x14ac:dyDescent="0.25">
      <c r="D2101" s="37">
        <v>31</v>
      </c>
      <c r="E2101" s="37">
        <v>0.81699999999999995</v>
      </c>
      <c r="F2101" s="37">
        <v>0.82440000000000002</v>
      </c>
      <c r="G2101" s="37">
        <v>30</v>
      </c>
      <c r="H2101" s="37">
        <v>0.94699999999999995</v>
      </c>
      <c r="I2101" s="37">
        <v>0.99309999999999998</v>
      </c>
    </row>
    <row r="2102" spans="4:9" x14ac:dyDescent="0.25">
      <c r="D2102" s="37">
        <v>31</v>
      </c>
      <c r="E2102" s="37">
        <v>0.81799999999999995</v>
      </c>
      <c r="F2102" s="37">
        <v>0.82540000000000002</v>
      </c>
      <c r="G2102" s="37">
        <v>30</v>
      </c>
      <c r="H2102" s="37">
        <v>0.94799999999999995</v>
      </c>
      <c r="I2102" s="37">
        <v>0.99309999999999998</v>
      </c>
    </row>
    <row r="2103" spans="4:9" x14ac:dyDescent="0.25">
      <c r="D2103" s="37">
        <v>31</v>
      </c>
      <c r="E2103" s="37">
        <v>0.81899999999999995</v>
      </c>
      <c r="F2103" s="37">
        <v>0.82640000000000002</v>
      </c>
      <c r="G2103" s="37">
        <v>30</v>
      </c>
      <c r="H2103" s="37">
        <v>0.94899999999999995</v>
      </c>
      <c r="I2103" s="37">
        <v>0.99309999999999998</v>
      </c>
    </row>
    <row r="2104" spans="4:9" x14ac:dyDescent="0.25">
      <c r="D2104" s="37">
        <v>31</v>
      </c>
      <c r="E2104" s="37">
        <v>0.82</v>
      </c>
      <c r="F2104" s="37">
        <v>0.82740000000000002</v>
      </c>
      <c r="G2104" s="37">
        <v>30</v>
      </c>
      <c r="H2104" s="37">
        <v>0.95</v>
      </c>
      <c r="I2104" s="37">
        <v>0.99309999999999998</v>
      </c>
    </row>
    <row r="2105" spans="4:9" x14ac:dyDescent="0.25">
      <c r="D2105" s="37">
        <v>31</v>
      </c>
      <c r="E2105" s="37">
        <v>0.82099999999999995</v>
      </c>
      <c r="F2105" s="37">
        <v>0.82840000000000003</v>
      </c>
      <c r="G2105" s="37">
        <v>30.5</v>
      </c>
      <c r="H2105" s="37">
        <v>0.76</v>
      </c>
      <c r="I2105" s="37">
        <v>0.98919999999999997</v>
      </c>
    </row>
    <row r="2106" spans="4:9" x14ac:dyDescent="0.25">
      <c r="D2106" s="37">
        <v>31</v>
      </c>
      <c r="E2106" s="37">
        <v>0.82199999999999995</v>
      </c>
      <c r="F2106" s="37">
        <v>0.82940000000000003</v>
      </c>
      <c r="G2106" s="37">
        <v>30.5</v>
      </c>
      <c r="H2106" s="37">
        <v>0.76100000000000001</v>
      </c>
      <c r="I2106" s="37">
        <v>0.98919999999999997</v>
      </c>
    </row>
    <row r="2107" spans="4:9" x14ac:dyDescent="0.25">
      <c r="D2107" s="37">
        <v>31</v>
      </c>
      <c r="E2107" s="37">
        <v>0.82299999999999995</v>
      </c>
      <c r="F2107" s="37">
        <v>0.83040000000000003</v>
      </c>
      <c r="G2107" s="37">
        <v>30.5</v>
      </c>
      <c r="H2107" s="37">
        <v>0.76200000000000001</v>
      </c>
      <c r="I2107" s="37">
        <v>0.98919999999999997</v>
      </c>
    </row>
    <row r="2108" spans="4:9" x14ac:dyDescent="0.25">
      <c r="D2108" s="37">
        <v>31</v>
      </c>
      <c r="E2108" s="37">
        <v>0.82399999999999995</v>
      </c>
      <c r="F2108" s="37">
        <v>0.83140000000000003</v>
      </c>
      <c r="G2108" s="37">
        <v>30.5</v>
      </c>
      <c r="H2108" s="37">
        <v>0.76300000000000001</v>
      </c>
      <c r="I2108" s="37">
        <v>0.98919999999999997</v>
      </c>
    </row>
    <row r="2109" spans="4:9" x14ac:dyDescent="0.25">
      <c r="D2109" s="37">
        <v>31</v>
      </c>
      <c r="E2109" s="37">
        <v>0.82499999999999996</v>
      </c>
      <c r="F2109" s="37">
        <v>0.83240000000000003</v>
      </c>
      <c r="G2109" s="37">
        <v>30.5</v>
      </c>
      <c r="H2109" s="37">
        <v>0.76400000000000001</v>
      </c>
      <c r="I2109" s="37">
        <v>0.98929999999999996</v>
      </c>
    </row>
    <row r="2110" spans="4:9" x14ac:dyDescent="0.25">
      <c r="D2110" s="37">
        <v>31</v>
      </c>
      <c r="E2110" s="37">
        <v>0.82599999999999996</v>
      </c>
      <c r="F2110" s="37">
        <v>0.83340000000000003</v>
      </c>
      <c r="G2110" s="37">
        <v>30.5</v>
      </c>
      <c r="H2110" s="37">
        <v>0.76500000000000001</v>
      </c>
      <c r="I2110" s="37">
        <v>0.98929999999999996</v>
      </c>
    </row>
    <row r="2111" spans="4:9" x14ac:dyDescent="0.25">
      <c r="D2111" s="37">
        <v>31</v>
      </c>
      <c r="E2111" s="37">
        <v>0.82699999999999996</v>
      </c>
      <c r="F2111" s="37">
        <v>0.83440000000000003</v>
      </c>
      <c r="G2111" s="37">
        <v>30.5</v>
      </c>
      <c r="H2111" s="37">
        <v>0.76600000000000001</v>
      </c>
      <c r="I2111" s="37">
        <v>0.98939999999999995</v>
      </c>
    </row>
    <row r="2112" spans="4:9" x14ac:dyDescent="0.25">
      <c r="D2112" s="37">
        <v>31</v>
      </c>
      <c r="E2112" s="37">
        <v>0.82799999999999996</v>
      </c>
      <c r="F2112" s="37">
        <v>0.83540000000000003</v>
      </c>
      <c r="G2112" s="37">
        <v>30.5</v>
      </c>
      <c r="H2112" s="37">
        <v>0.76700000000000002</v>
      </c>
      <c r="I2112" s="37">
        <v>0.98939999999999995</v>
      </c>
    </row>
    <row r="2113" spans="4:9" x14ac:dyDescent="0.25">
      <c r="D2113" s="37">
        <v>31</v>
      </c>
      <c r="E2113" s="37">
        <v>0.82899999999999996</v>
      </c>
      <c r="F2113" s="37">
        <v>0.83630000000000004</v>
      </c>
      <c r="G2113" s="37">
        <v>30.5</v>
      </c>
      <c r="H2113" s="37">
        <v>0.76800000000000002</v>
      </c>
      <c r="I2113" s="37">
        <v>0.98950000000000005</v>
      </c>
    </row>
    <row r="2114" spans="4:9" x14ac:dyDescent="0.25">
      <c r="D2114" s="37">
        <v>31</v>
      </c>
      <c r="E2114" s="37">
        <v>0.83</v>
      </c>
      <c r="F2114" s="37">
        <v>0.83730000000000004</v>
      </c>
      <c r="G2114" s="37">
        <v>30.5</v>
      </c>
      <c r="H2114" s="37">
        <v>0.76900000000000002</v>
      </c>
      <c r="I2114" s="37">
        <v>0.98950000000000005</v>
      </c>
    </row>
    <row r="2115" spans="4:9" x14ac:dyDescent="0.25">
      <c r="D2115" s="37">
        <v>31</v>
      </c>
      <c r="E2115" s="37">
        <v>0.83099999999999996</v>
      </c>
      <c r="F2115" s="37">
        <v>0.83830000000000005</v>
      </c>
      <c r="G2115" s="37">
        <v>30.5</v>
      </c>
      <c r="H2115" s="37">
        <v>0.77</v>
      </c>
      <c r="I2115" s="37">
        <v>0.98950000000000005</v>
      </c>
    </row>
    <row r="2116" spans="4:9" x14ac:dyDescent="0.25">
      <c r="D2116" s="37">
        <v>31</v>
      </c>
      <c r="E2116" s="37">
        <v>0.83199999999999996</v>
      </c>
      <c r="F2116" s="37">
        <v>0.83930000000000005</v>
      </c>
      <c r="G2116" s="37">
        <v>30.5</v>
      </c>
      <c r="H2116" s="37">
        <v>0.77100000000000002</v>
      </c>
      <c r="I2116" s="37">
        <v>0.98950000000000005</v>
      </c>
    </row>
    <row r="2117" spans="4:9" x14ac:dyDescent="0.25">
      <c r="D2117" s="37">
        <v>31</v>
      </c>
      <c r="E2117" s="37">
        <v>0.83299999999999996</v>
      </c>
      <c r="F2117" s="37">
        <v>0.84030000000000005</v>
      </c>
      <c r="G2117" s="37">
        <v>30.5</v>
      </c>
      <c r="H2117" s="37">
        <v>0.77200000000000002</v>
      </c>
      <c r="I2117" s="37">
        <v>0.98960000000000004</v>
      </c>
    </row>
    <row r="2118" spans="4:9" x14ac:dyDescent="0.25">
      <c r="D2118" s="37">
        <v>31</v>
      </c>
      <c r="E2118" s="37">
        <v>0.83399999999999996</v>
      </c>
      <c r="F2118" s="37">
        <v>0.84130000000000005</v>
      </c>
      <c r="G2118" s="37">
        <v>30.5</v>
      </c>
      <c r="H2118" s="37">
        <v>0.77300000000000002</v>
      </c>
      <c r="I2118" s="37">
        <v>0.98960000000000004</v>
      </c>
    </row>
    <row r="2119" spans="4:9" x14ac:dyDescent="0.25">
      <c r="D2119" s="37">
        <v>31</v>
      </c>
      <c r="E2119" s="37">
        <v>0.83499999999999996</v>
      </c>
      <c r="F2119" s="37">
        <v>0.84230000000000005</v>
      </c>
      <c r="G2119" s="37">
        <v>30.5</v>
      </c>
      <c r="H2119" s="37">
        <v>0.77400000000000002</v>
      </c>
      <c r="I2119" s="37">
        <v>0.98970000000000002</v>
      </c>
    </row>
    <row r="2120" spans="4:9" x14ac:dyDescent="0.25">
      <c r="D2120" s="37">
        <v>31</v>
      </c>
      <c r="E2120" s="37">
        <v>0.83599999999999997</v>
      </c>
      <c r="F2120" s="37">
        <v>0.84330000000000005</v>
      </c>
      <c r="G2120" s="37">
        <v>30.5</v>
      </c>
      <c r="H2120" s="37">
        <v>0.77500000000000002</v>
      </c>
      <c r="I2120" s="37">
        <v>0.98970000000000002</v>
      </c>
    </row>
    <row r="2121" spans="4:9" x14ac:dyDescent="0.25">
      <c r="D2121" s="37">
        <v>31</v>
      </c>
      <c r="E2121" s="37">
        <v>0.83699999999999997</v>
      </c>
      <c r="F2121" s="37">
        <v>0.84430000000000005</v>
      </c>
      <c r="G2121" s="37">
        <v>30.5</v>
      </c>
      <c r="H2121" s="37">
        <v>0.77600000000000002</v>
      </c>
      <c r="I2121" s="37">
        <v>0.98970000000000002</v>
      </c>
    </row>
    <row r="2122" spans="4:9" x14ac:dyDescent="0.25">
      <c r="D2122" s="37">
        <v>31</v>
      </c>
      <c r="E2122" s="37">
        <v>0.83799999999999997</v>
      </c>
      <c r="F2122" s="37">
        <v>0.84530000000000005</v>
      </c>
      <c r="G2122" s="37">
        <v>30.5</v>
      </c>
      <c r="H2122" s="37">
        <v>0.77700000000000002</v>
      </c>
      <c r="I2122" s="37">
        <v>0.98970000000000002</v>
      </c>
    </row>
    <row r="2123" spans="4:9" x14ac:dyDescent="0.25">
      <c r="D2123" s="37">
        <v>31</v>
      </c>
      <c r="E2123" s="37">
        <v>0.83899999999999997</v>
      </c>
      <c r="F2123" s="37">
        <v>0.84630000000000005</v>
      </c>
      <c r="G2123" s="37">
        <v>30.5</v>
      </c>
      <c r="H2123" s="37">
        <v>0.77800000000000002</v>
      </c>
      <c r="I2123" s="37">
        <v>0.98980000000000001</v>
      </c>
    </row>
    <row r="2124" spans="4:9" x14ac:dyDescent="0.25">
      <c r="D2124" s="37">
        <v>31</v>
      </c>
      <c r="E2124" s="37">
        <v>0.84</v>
      </c>
      <c r="F2124" s="37">
        <v>0.84730000000000005</v>
      </c>
      <c r="G2124" s="37">
        <v>30.5</v>
      </c>
      <c r="H2124" s="37">
        <v>0.77900000000000003</v>
      </c>
      <c r="I2124" s="37">
        <v>0.98980000000000001</v>
      </c>
    </row>
    <row r="2125" spans="4:9" x14ac:dyDescent="0.25">
      <c r="D2125" s="37">
        <v>31</v>
      </c>
      <c r="E2125" s="37">
        <v>0.84099999999999997</v>
      </c>
      <c r="F2125" s="37">
        <v>0.84819999999999995</v>
      </c>
      <c r="G2125" s="37">
        <v>30.5</v>
      </c>
      <c r="H2125" s="37">
        <v>0.78</v>
      </c>
      <c r="I2125" s="37">
        <v>0.9899</v>
      </c>
    </row>
    <row r="2126" spans="4:9" x14ac:dyDescent="0.25">
      <c r="D2126" s="37">
        <v>31</v>
      </c>
      <c r="E2126" s="37">
        <v>0.84199999999999997</v>
      </c>
      <c r="F2126" s="37">
        <v>0.84919999999999995</v>
      </c>
      <c r="G2126" s="37">
        <v>30.5</v>
      </c>
      <c r="H2126" s="37">
        <v>0.78100000000000003</v>
      </c>
      <c r="I2126" s="37">
        <v>0.9899</v>
      </c>
    </row>
    <row r="2127" spans="4:9" x14ac:dyDescent="0.25">
      <c r="D2127" s="37">
        <v>31</v>
      </c>
      <c r="E2127" s="37">
        <v>0.84299999999999997</v>
      </c>
      <c r="F2127" s="37">
        <v>0.85019999999999996</v>
      </c>
      <c r="G2127" s="37">
        <v>30.5</v>
      </c>
      <c r="H2127" s="37">
        <v>0.78200000000000003</v>
      </c>
      <c r="I2127" s="37">
        <v>0.9899</v>
      </c>
    </row>
    <row r="2128" spans="4:9" x14ac:dyDescent="0.25">
      <c r="D2128" s="37">
        <v>31</v>
      </c>
      <c r="E2128" s="37">
        <v>0.84399999999999997</v>
      </c>
      <c r="F2128" s="37">
        <v>0.85119999999999996</v>
      </c>
      <c r="G2128" s="37">
        <v>30.5</v>
      </c>
      <c r="H2128" s="37">
        <v>0.78300000000000003</v>
      </c>
      <c r="I2128" s="37">
        <v>0.9899</v>
      </c>
    </row>
    <row r="2129" spans="4:9" x14ac:dyDescent="0.25">
      <c r="D2129" s="37">
        <v>31</v>
      </c>
      <c r="E2129" s="37">
        <v>0.84499999999999997</v>
      </c>
      <c r="F2129" s="37">
        <v>0.85219999999999996</v>
      </c>
      <c r="G2129" s="37">
        <v>30.5</v>
      </c>
      <c r="H2129" s="37">
        <v>0.78400000000000003</v>
      </c>
      <c r="I2129" s="37">
        <v>0.99</v>
      </c>
    </row>
    <row r="2130" spans="4:9" x14ac:dyDescent="0.25">
      <c r="D2130" s="37">
        <v>31</v>
      </c>
      <c r="E2130" s="37">
        <v>0.84599999999999997</v>
      </c>
      <c r="F2130" s="37">
        <v>0.85319999999999996</v>
      </c>
      <c r="G2130" s="37">
        <v>30.5</v>
      </c>
      <c r="H2130" s="37">
        <v>0.78500000000000003</v>
      </c>
      <c r="I2130" s="37">
        <v>0.99</v>
      </c>
    </row>
    <row r="2131" spans="4:9" x14ac:dyDescent="0.25">
      <c r="D2131" s="37">
        <v>31</v>
      </c>
      <c r="E2131" s="37">
        <v>0.84699999999999998</v>
      </c>
      <c r="F2131" s="37">
        <v>0.85419999999999996</v>
      </c>
      <c r="G2131" s="37">
        <v>30.5</v>
      </c>
      <c r="H2131" s="37">
        <v>0.78600000000000003</v>
      </c>
      <c r="I2131" s="37">
        <v>0.99009999999999998</v>
      </c>
    </row>
    <row r="2132" spans="4:9" x14ac:dyDescent="0.25">
      <c r="D2132" s="37">
        <v>31</v>
      </c>
      <c r="E2132" s="37">
        <v>0.84799999999999998</v>
      </c>
      <c r="F2132" s="37">
        <v>0.85519999999999996</v>
      </c>
      <c r="G2132" s="37">
        <v>30.5</v>
      </c>
      <c r="H2132" s="37">
        <v>0.78700000000000003</v>
      </c>
      <c r="I2132" s="37">
        <v>0.99009999999999998</v>
      </c>
    </row>
    <row r="2133" spans="4:9" x14ac:dyDescent="0.25">
      <c r="D2133" s="37">
        <v>31</v>
      </c>
      <c r="E2133" s="37">
        <v>0.84899999999999998</v>
      </c>
      <c r="F2133" s="37">
        <v>0.85619999999999996</v>
      </c>
      <c r="G2133" s="37">
        <v>30.5</v>
      </c>
      <c r="H2133" s="37">
        <v>0.78800000000000003</v>
      </c>
      <c r="I2133" s="37">
        <v>0.99009999999999998</v>
      </c>
    </row>
    <row r="2134" spans="4:9" x14ac:dyDescent="0.25">
      <c r="D2134" s="37">
        <v>31</v>
      </c>
      <c r="E2134" s="37">
        <v>0.85</v>
      </c>
      <c r="F2134" s="37">
        <v>0.85719999999999996</v>
      </c>
      <c r="G2134" s="37">
        <v>30.5</v>
      </c>
      <c r="H2134" s="37">
        <v>0.78900000000000003</v>
      </c>
      <c r="I2134" s="37">
        <v>0.99009999999999998</v>
      </c>
    </row>
    <row r="2135" spans="4:9" x14ac:dyDescent="0.25">
      <c r="D2135" s="37">
        <v>31</v>
      </c>
      <c r="E2135" s="37">
        <v>0.85099999999999998</v>
      </c>
      <c r="F2135" s="37">
        <v>0.85819999999999996</v>
      </c>
      <c r="G2135" s="37">
        <v>30.5</v>
      </c>
      <c r="H2135" s="37">
        <v>0.79</v>
      </c>
      <c r="I2135" s="37">
        <v>0.99019999999999997</v>
      </c>
    </row>
    <row r="2136" spans="4:9" x14ac:dyDescent="0.25">
      <c r="D2136" s="37">
        <v>31</v>
      </c>
      <c r="E2136" s="37">
        <v>0.85199999999999998</v>
      </c>
      <c r="F2136" s="37">
        <v>0.85919999999999996</v>
      </c>
      <c r="G2136" s="37">
        <v>30.5</v>
      </c>
      <c r="H2136" s="37">
        <v>0.79100000000000004</v>
      </c>
      <c r="I2136" s="37">
        <v>0.99019999999999997</v>
      </c>
    </row>
    <row r="2137" spans="4:9" x14ac:dyDescent="0.25">
      <c r="D2137" s="37">
        <v>31</v>
      </c>
      <c r="E2137" s="37">
        <v>0.85299999999999998</v>
      </c>
      <c r="F2137" s="37">
        <v>0.86019999999999996</v>
      </c>
      <c r="G2137" s="37">
        <v>30.5</v>
      </c>
      <c r="H2137" s="37">
        <v>0.79200000000000004</v>
      </c>
      <c r="I2137" s="37">
        <v>0.99029999999999996</v>
      </c>
    </row>
    <row r="2138" spans="4:9" x14ac:dyDescent="0.25">
      <c r="D2138" s="37">
        <v>31</v>
      </c>
      <c r="E2138" s="37">
        <v>0.85399999999999998</v>
      </c>
      <c r="F2138" s="37">
        <v>0.86119999999999997</v>
      </c>
      <c r="G2138" s="37">
        <v>30.5</v>
      </c>
      <c r="H2138" s="37">
        <v>0.79300000000000004</v>
      </c>
      <c r="I2138" s="37">
        <v>0.99029999999999996</v>
      </c>
    </row>
    <row r="2139" spans="4:9" x14ac:dyDescent="0.25">
      <c r="D2139" s="37">
        <v>31</v>
      </c>
      <c r="E2139" s="37">
        <v>0.85499999999999998</v>
      </c>
      <c r="F2139" s="37">
        <v>0.86219999999999997</v>
      </c>
      <c r="G2139" s="37">
        <v>30.5</v>
      </c>
      <c r="H2139" s="37">
        <v>0.79400000000000004</v>
      </c>
      <c r="I2139" s="37">
        <v>0.99029999999999996</v>
      </c>
    </row>
    <row r="2140" spans="4:9" x14ac:dyDescent="0.25">
      <c r="D2140" s="37">
        <v>31</v>
      </c>
      <c r="E2140" s="37">
        <v>0.85599999999999998</v>
      </c>
      <c r="F2140" s="37">
        <v>0.86319999999999997</v>
      </c>
      <c r="G2140" s="37">
        <v>30.5</v>
      </c>
      <c r="H2140" s="37">
        <v>0.79500000000000004</v>
      </c>
      <c r="I2140" s="37">
        <v>0.99029999999999996</v>
      </c>
    </row>
    <row r="2141" spans="4:9" x14ac:dyDescent="0.25">
      <c r="D2141" s="37">
        <v>31</v>
      </c>
      <c r="E2141" s="37">
        <v>0.85699999999999998</v>
      </c>
      <c r="F2141" s="37">
        <v>0.86409999999999998</v>
      </c>
      <c r="G2141" s="37">
        <v>30.5</v>
      </c>
      <c r="H2141" s="37">
        <v>0.79600000000000004</v>
      </c>
      <c r="I2141" s="37">
        <v>0.99039999999999995</v>
      </c>
    </row>
    <row r="2142" spans="4:9" x14ac:dyDescent="0.25">
      <c r="D2142" s="37">
        <v>31</v>
      </c>
      <c r="E2142" s="37">
        <v>0.85799999999999998</v>
      </c>
      <c r="F2142" s="37">
        <v>0.86509999999999998</v>
      </c>
      <c r="G2142" s="37">
        <v>30.5</v>
      </c>
      <c r="H2142" s="37">
        <v>0.79700000000000004</v>
      </c>
      <c r="I2142" s="37">
        <v>0.99039999999999995</v>
      </c>
    </row>
    <row r="2143" spans="4:9" x14ac:dyDescent="0.25">
      <c r="D2143" s="37">
        <v>31</v>
      </c>
      <c r="E2143" s="37">
        <v>0.85899999999999999</v>
      </c>
      <c r="F2143" s="37">
        <v>0.86609999999999998</v>
      </c>
      <c r="G2143" s="37">
        <v>30.5</v>
      </c>
      <c r="H2143" s="37">
        <v>0.79800000000000004</v>
      </c>
      <c r="I2143" s="37">
        <v>0.99039999999999995</v>
      </c>
    </row>
    <row r="2144" spans="4:9" x14ac:dyDescent="0.25">
      <c r="D2144" s="37">
        <v>31</v>
      </c>
      <c r="E2144" s="37">
        <v>0.86</v>
      </c>
      <c r="F2144" s="37">
        <v>0.86709999999999998</v>
      </c>
      <c r="G2144" s="37">
        <v>30.5</v>
      </c>
      <c r="H2144" s="37">
        <v>0.79900000000000004</v>
      </c>
      <c r="I2144" s="37">
        <v>0.99039999999999995</v>
      </c>
    </row>
    <row r="2145" spans="4:9" x14ac:dyDescent="0.25">
      <c r="D2145" s="37">
        <v>31</v>
      </c>
      <c r="E2145" s="37">
        <v>0.86099999999999999</v>
      </c>
      <c r="F2145" s="37">
        <v>0.86809999999999998</v>
      </c>
      <c r="G2145" s="37">
        <v>30.5</v>
      </c>
      <c r="H2145" s="37">
        <v>0.8</v>
      </c>
      <c r="I2145" s="37">
        <v>0.99050000000000005</v>
      </c>
    </row>
    <row r="2146" spans="4:9" x14ac:dyDescent="0.25">
      <c r="D2146" s="37">
        <v>31</v>
      </c>
      <c r="E2146" s="37">
        <v>0.86199999999999999</v>
      </c>
      <c r="F2146" s="37">
        <v>0.86909999999999998</v>
      </c>
      <c r="G2146" s="37">
        <v>30.5</v>
      </c>
      <c r="H2146" s="37">
        <v>0.80100000000000005</v>
      </c>
      <c r="I2146" s="37">
        <v>0.99050000000000005</v>
      </c>
    </row>
    <row r="2147" spans="4:9" x14ac:dyDescent="0.25">
      <c r="D2147" s="37">
        <v>31</v>
      </c>
      <c r="E2147" s="37">
        <v>0.86299999999999999</v>
      </c>
      <c r="F2147" s="37">
        <v>0.87009999999999998</v>
      </c>
      <c r="G2147" s="37">
        <v>30.5</v>
      </c>
      <c r="H2147" s="37">
        <v>0.80200000000000005</v>
      </c>
      <c r="I2147" s="37">
        <v>0.99060000000000004</v>
      </c>
    </row>
    <row r="2148" spans="4:9" x14ac:dyDescent="0.25">
      <c r="D2148" s="37">
        <v>31</v>
      </c>
      <c r="E2148" s="37">
        <v>0.86399999999999999</v>
      </c>
      <c r="F2148" s="37">
        <v>0.87109999999999999</v>
      </c>
      <c r="G2148" s="37">
        <v>30.5</v>
      </c>
      <c r="H2148" s="37">
        <v>0.80300000000000005</v>
      </c>
      <c r="I2148" s="37">
        <v>0.99060000000000004</v>
      </c>
    </row>
    <row r="2149" spans="4:9" x14ac:dyDescent="0.25">
      <c r="D2149" s="37">
        <v>31</v>
      </c>
      <c r="E2149" s="37">
        <v>0.86499999999999999</v>
      </c>
      <c r="F2149" s="37">
        <v>0.87209999999999999</v>
      </c>
      <c r="G2149" s="37">
        <v>30.5</v>
      </c>
      <c r="H2149" s="37">
        <v>0.80400000000000005</v>
      </c>
      <c r="I2149" s="37">
        <v>0.99060000000000004</v>
      </c>
    </row>
    <row r="2150" spans="4:9" x14ac:dyDescent="0.25">
      <c r="D2150" s="37">
        <v>31</v>
      </c>
      <c r="E2150" s="37">
        <v>0.86599999999999999</v>
      </c>
      <c r="F2150" s="37">
        <v>0.87309999999999999</v>
      </c>
      <c r="G2150" s="37">
        <v>30.5</v>
      </c>
      <c r="H2150" s="37">
        <v>0.80500000000000005</v>
      </c>
      <c r="I2150" s="37">
        <v>0.99060000000000004</v>
      </c>
    </row>
    <row r="2151" spans="4:9" x14ac:dyDescent="0.25">
      <c r="D2151" s="37">
        <v>31</v>
      </c>
      <c r="E2151" s="37">
        <v>0.86699999999999999</v>
      </c>
      <c r="F2151" s="37">
        <v>0.87409999999999999</v>
      </c>
      <c r="G2151" s="37">
        <v>30.5</v>
      </c>
      <c r="H2151" s="37">
        <v>0.80600000000000005</v>
      </c>
      <c r="I2151" s="37">
        <v>0.99070000000000003</v>
      </c>
    </row>
    <row r="2152" spans="4:9" x14ac:dyDescent="0.25">
      <c r="D2152" s="37">
        <v>31</v>
      </c>
      <c r="E2152" s="37">
        <v>0.86799999999999999</v>
      </c>
      <c r="F2152" s="37">
        <v>0.87509999999999999</v>
      </c>
      <c r="G2152" s="37">
        <v>30.5</v>
      </c>
      <c r="H2152" s="37">
        <v>0.80700000000000005</v>
      </c>
      <c r="I2152" s="37">
        <v>0.99070000000000003</v>
      </c>
    </row>
    <row r="2153" spans="4:9" x14ac:dyDescent="0.25">
      <c r="D2153" s="37">
        <v>31</v>
      </c>
      <c r="E2153" s="37">
        <v>0.86899999999999999</v>
      </c>
      <c r="F2153" s="37">
        <v>0.87609999999999999</v>
      </c>
      <c r="G2153" s="37">
        <v>30.5</v>
      </c>
      <c r="H2153" s="37">
        <v>0.80800000000000005</v>
      </c>
      <c r="I2153" s="37">
        <v>0.99070000000000003</v>
      </c>
    </row>
    <row r="2154" spans="4:9" x14ac:dyDescent="0.25">
      <c r="D2154" s="37">
        <v>31</v>
      </c>
      <c r="E2154" s="37">
        <v>0.87</v>
      </c>
      <c r="F2154" s="37">
        <v>0.87709999999999999</v>
      </c>
      <c r="G2154" s="37">
        <v>30.5</v>
      </c>
      <c r="H2154" s="37">
        <v>0.80900000000000005</v>
      </c>
      <c r="I2154" s="37">
        <v>0.99070000000000003</v>
      </c>
    </row>
    <row r="2155" spans="4:9" x14ac:dyDescent="0.25">
      <c r="D2155" s="37">
        <v>31</v>
      </c>
      <c r="E2155" s="37">
        <v>0.871</v>
      </c>
      <c r="F2155" s="37">
        <v>0.87809999999999999</v>
      </c>
      <c r="G2155" s="37">
        <v>30.5</v>
      </c>
      <c r="H2155" s="37">
        <v>0.81</v>
      </c>
      <c r="I2155" s="37">
        <v>0.99080000000000001</v>
      </c>
    </row>
    <row r="2156" spans="4:9" x14ac:dyDescent="0.25">
      <c r="D2156" s="37">
        <v>31</v>
      </c>
      <c r="E2156" s="37">
        <v>0.872</v>
      </c>
      <c r="F2156" s="37">
        <v>0.87909999999999999</v>
      </c>
      <c r="G2156" s="37">
        <v>30.5</v>
      </c>
      <c r="H2156" s="37">
        <v>0.81100000000000005</v>
      </c>
      <c r="I2156" s="37">
        <v>0.99080000000000001</v>
      </c>
    </row>
    <row r="2157" spans="4:9" x14ac:dyDescent="0.25">
      <c r="D2157" s="37">
        <v>31</v>
      </c>
      <c r="E2157" s="37">
        <v>0.873</v>
      </c>
      <c r="F2157" s="37">
        <v>0.88009999999999999</v>
      </c>
      <c r="G2157" s="37">
        <v>30.5</v>
      </c>
      <c r="H2157" s="37">
        <v>0.81200000000000006</v>
      </c>
      <c r="I2157" s="37">
        <v>0.99080000000000001</v>
      </c>
    </row>
    <row r="2158" spans="4:9" x14ac:dyDescent="0.25">
      <c r="D2158" s="37">
        <v>31</v>
      </c>
      <c r="E2158" s="37">
        <v>0.874</v>
      </c>
      <c r="F2158" s="37">
        <v>0.88109999999999999</v>
      </c>
      <c r="G2158" s="37">
        <v>30.5</v>
      </c>
      <c r="H2158" s="37">
        <v>0.81299999999999994</v>
      </c>
      <c r="I2158" s="37">
        <v>0.99080000000000001</v>
      </c>
    </row>
    <row r="2159" spans="4:9" x14ac:dyDescent="0.25">
      <c r="D2159" s="37">
        <v>31</v>
      </c>
      <c r="E2159" s="37">
        <v>0.875</v>
      </c>
      <c r="F2159" s="37">
        <v>0.8821</v>
      </c>
      <c r="G2159" s="37">
        <v>30.5</v>
      </c>
      <c r="H2159" s="37">
        <v>0.81399999999999995</v>
      </c>
      <c r="I2159" s="37">
        <v>0.9909</v>
      </c>
    </row>
    <row r="2160" spans="4:9" x14ac:dyDescent="0.25">
      <c r="D2160" s="37">
        <v>31</v>
      </c>
      <c r="E2160" s="37">
        <v>0.876</v>
      </c>
      <c r="F2160" s="37">
        <v>0.8831</v>
      </c>
      <c r="G2160" s="37">
        <v>30.5</v>
      </c>
      <c r="H2160" s="37">
        <v>0.81499999999999995</v>
      </c>
      <c r="I2160" s="37">
        <v>0.9909</v>
      </c>
    </row>
    <row r="2161" spans="4:9" x14ac:dyDescent="0.25">
      <c r="D2161" s="37">
        <v>31</v>
      </c>
      <c r="E2161" s="37">
        <v>0.877</v>
      </c>
      <c r="F2161" s="37">
        <v>0.8841</v>
      </c>
      <c r="G2161" s="37">
        <v>30.5</v>
      </c>
      <c r="H2161" s="37">
        <v>0.81599999999999995</v>
      </c>
      <c r="I2161" s="37">
        <v>0.9909</v>
      </c>
    </row>
    <row r="2162" spans="4:9" x14ac:dyDescent="0.25">
      <c r="D2162" s="37">
        <v>31</v>
      </c>
      <c r="E2162" s="37">
        <v>0.878</v>
      </c>
      <c r="F2162" s="37">
        <v>0.8851</v>
      </c>
      <c r="G2162" s="37">
        <v>30.5</v>
      </c>
      <c r="H2162" s="37">
        <v>0.81699999999999995</v>
      </c>
      <c r="I2162" s="37">
        <v>0.9909</v>
      </c>
    </row>
    <row r="2163" spans="4:9" x14ac:dyDescent="0.25">
      <c r="D2163" s="37">
        <v>31</v>
      </c>
      <c r="E2163" s="37">
        <v>0.879</v>
      </c>
      <c r="F2163" s="37">
        <v>0.88600000000000001</v>
      </c>
      <c r="G2163" s="37">
        <v>30.5</v>
      </c>
      <c r="H2163" s="37">
        <v>0.81799999999999995</v>
      </c>
      <c r="I2163" s="37">
        <v>0.99099999999999999</v>
      </c>
    </row>
    <row r="2164" spans="4:9" x14ac:dyDescent="0.25">
      <c r="D2164" s="37">
        <v>31</v>
      </c>
      <c r="E2164" s="37">
        <v>0.88</v>
      </c>
      <c r="F2164" s="37">
        <v>0.88700000000000001</v>
      </c>
      <c r="G2164" s="37">
        <v>30.5</v>
      </c>
      <c r="H2164" s="37">
        <v>0.81899999999999995</v>
      </c>
      <c r="I2164" s="37">
        <v>0.99099999999999999</v>
      </c>
    </row>
    <row r="2165" spans="4:9" x14ac:dyDescent="0.25">
      <c r="D2165" s="37">
        <v>31</v>
      </c>
      <c r="E2165" s="37">
        <v>0.88100000000000001</v>
      </c>
      <c r="F2165" s="37">
        <v>0.88800000000000001</v>
      </c>
      <c r="G2165" s="37">
        <v>30.5</v>
      </c>
      <c r="H2165" s="37">
        <v>0.82</v>
      </c>
      <c r="I2165" s="37">
        <v>0.99099999999999999</v>
      </c>
    </row>
    <row r="2166" spans="4:9" x14ac:dyDescent="0.25">
      <c r="D2166" s="37">
        <v>31</v>
      </c>
      <c r="E2166" s="37">
        <v>0.88200000000000001</v>
      </c>
      <c r="F2166" s="37">
        <v>0.88900000000000001</v>
      </c>
      <c r="G2166" s="37">
        <v>30.5</v>
      </c>
      <c r="H2166" s="37">
        <v>0.82099999999999995</v>
      </c>
      <c r="I2166" s="37">
        <v>0.99099999999999999</v>
      </c>
    </row>
    <row r="2167" spans="4:9" x14ac:dyDescent="0.25">
      <c r="D2167" s="37">
        <v>31</v>
      </c>
      <c r="E2167" s="37">
        <v>0.88300000000000001</v>
      </c>
      <c r="F2167" s="37">
        <v>0.89</v>
      </c>
      <c r="G2167" s="37">
        <v>30.5</v>
      </c>
      <c r="H2167" s="37">
        <v>0.82199999999999995</v>
      </c>
      <c r="I2167" s="37">
        <v>0.99109999999999998</v>
      </c>
    </row>
    <row r="2168" spans="4:9" x14ac:dyDescent="0.25">
      <c r="D2168" s="37">
        <v>31</v>
      </c>
      <c r="E2168" s="37">
        <v>0.88400000000000001</v>
      </c>
      <c r="F2168" s="37">
        <v>0.89100000000000001</v>
      </c>
      <c r="G2168" s="37">
        <v>30.5</v>
      </c>
      <c r="H2168" s="37">
        <v>0.82299999999999995</v>
      </c>
      <c r="I2168" s="37">
        <v>0.99109999999999998</v>
      </c>
    </row>
    <row r="2169" spans="4:9" x14ac:dyDescent="0.25">
      <c r="D2169" s="37">
        <v>31</v>
      </c>
      <c r="E2169" s="37">
        <v>0.88500000000000001</v>
      </c>
      <c r="F2169" s="37">
        <v>0.89200000000000002</v>
      </c>
      <c r="G2169" s="37">
        <v>30.5</v>
      </c>
      <c r="H2169" s="37">
        <v>0.82399999999999995</v>
      </c>
      <c r="I2169" s="37">
        <v>0.99109999999999998</v>
      </c>
    </row>
    <row r="2170" spans="4:9" x14ac:dyDescent="0.25">
      <c r="D2170" s="37">
        <v>31</v>
      </c>
      <c r="E2170" s="37">
        <v>0.88600000000000001</v>
      </c>
      <c r="F2170" s="37">
        <v>0.89300000000000002</v>
      </c>
      <c r="G2170" s="37">
        <v>30.5</v>
      </c>
      <c r="H2170" s="37">
        <v>0.82499999999999996</v>
      </c>
      <c r="I2170" s="37">
        <v>0.99109999999999998</v>
      </c>
    </row>
    <row r="2171" spans="4:9" x14ac:dyDescent="0.25">
      <c r="D2171" s="37">
        <v>31</v>
      </c>
      <c r="E2171" s="37">
        <v>0.88700000000000001</v>
      </c>
      <c r="F2171" s="37">
        <v>0.89400000000000002</v>
      </c>
      <c r="G2171" s="37">
        <v>30.5</v>
      </c>
      <c r="H2171" s="37">
        <v>0.82599999999999996</v>
      </c>
      <c r="I2171" s="37">
        <v>0.99119999999999997</v>
      </c>
    </row>
    <row r="2172" spans="4:9" x14ac:dyDescent="0.25">
      <c r="D2172" s="37">
        <v>31</v>
      </c>
      <c r="E2172" s="37">
        <v>0.88800000000000001</v>
      </c>
      <c r="F2172" s="37">
        <v>0.89500000000000002</v>
      </c>
      <c r="G2172" s="37">
        <v>30.5</v>
      </c>
      <c r="H2172" s="37">
        <v>0.82699999999999996</v>
      </c>
      <c r="I2172" s="37">
        <v>0.99119999999999997</v>
      </c>
    </row>
    <row r="2173" spans="4:9" x14ac:dyDescent="0.25">
      <c r="D2173" s="37">
        <v>31</v>
      </c>
      <c r="E2173" s="37">
        <v>0.88900000000000001</v>
      </c>
      <c r="F2173" s="37">
        <v>0.89600000000000002</v>
      </c>
      <c r="G2173" s="37">
        <v>30.5</v>
      </c>
      <c r="H2173" s="37">
        <v>0.82799999999999996</v>
      </c>
      <c r="I2173" s="37">
        <v>0.99119999999999997</v>
      </c>
    </row>
    <row r="2174" spans="4:9" x14ac:dyDescent="0.25">
      <c r="D2174" s="37">
        <v>31</v>
      </c>
      <c r="E2174" s="37">
        <v>0.89</v>
      </c>
      <c r="F2174" s="37">
        <v>0.89700000000000002</v>
      </c>
      <c r="G2174" s="37">
        <v>30.5</v>
      </c>
      <c r="H2174" s="37">
        <v>0.82899999999999996</v>
      </c>
      <c r="I2174" s="37">
        <v>0.99119999999999997</v>
      </c>
    </row>
    <row r="2175" spans="4:9" x14ac:dyDescent="0.25">
      <c r="D2175" s="37">
        <v>31</v>
      </c>
      <c r="E2175" s="37">
        <v>0.89100000000000001</v>
      </c>
      <c r="F2175" s="37">
        <v>0.89800000000000002</v>
      </c>
      <c r="G2175" s="37">
        <v>30.5</v>
      </c>
      <c r="H2175" s="37">
        <v>0.83</v>
      </c>
      <c r="I2175" s="37">
        <v>0.99119999999999997</v>
      </c>
    </row>
    <row r="2176" spans="4:9" x14ac:dyDescent="0.25">
      <c r="D2176" s="37">
        <v>31</v>
      </c>
      <c r="E2176" s="37">
        <v>0.89200000000000002</v>
      </c>
      <c r="F2176" s="37">
        <v>0.89900000000000002</v>
      </c>
      <c r="G2176" s="37">
        <v>30.5</v>
      </c>
      <c r="H2176" s="37">
        <v>0.83099999999999996</v>
      </c>
      <c r="I2176" s="37">
        <v>0.99119999999999997</v>
      </c>
    </row>
    <row r="2177" spans="4:9" x14ac:dyDescent="0.25">
      <c r="D2177" s="37">
        <v>31</v>
      </c>
      <c r="E2177" s="37">
        <v>0.89300000000000002</v>
      </c>
      <c r="F2177" s="37">
        <v>0.9</v>
      </c>
      <c r="G2177" s="37">
        <v>30.5</v>
      </c>
      <c r="H2177" s="37">
        <v>0.83199999999999996</v>
      </c>
      <c r="I2177" s="37">
        <v>0.99129999999999996</v>
      </c>
    </row>
    <row r="2178" spans="4:9" x14ac:dyDescent="0.25">
      <c r="D2178" s="37">
        <v>31</v>
      </c>
      <c r="E2178" s="37">
        <v>0.89400000000000002</v>
      </c>
      <c r="F2178" s="37">
        <v>0.90100000000000002</v>
      </c>
      <c r="G2178" s="37">
        <v>30.5</v>
      </c>
      <c r="H2178" s="37">
        <v>0.83299999999999996</v>
      </c>
      <c r="I2178" s="37">
        <v>0.99129999999999996</v>
      </c>
    </row>
    <row r="2179" spans="4:9" x14ac:dyDescent="0.25">
      <c r="D2179" s="37">
        <v>31</v>
      </c>
      <c r="E2179" s="37">
        <v>0.89500000000000002</v>
      </c>
      <c r="F2179" s="37">
        <v>0.90200000000000002</v>
      </c>
      <c r="G2179" s="37">
        <v>30.5</v>
      </c>
      <c r="H2179" s="37">
        <v>0.83399999999999996</v>
      </c>
      <c r="I2179" s="37">
        <v>0.99129999999999996</v>
      </c>
    </row>
    <row r="2180" spans="4:9" x14ac:dyDescent="0.25">
      <c r="D2180" s="37">
        <v>31</v>
      </c>
      <c r="E2180" s="37">
        <v>0.89600000000000002</v>
      </c>
      <c r="F2180" s="37">
        <v>0.90300000000000002</v>
      </c>
      <c r="G2180" s="37">
        <v>30.5</v>
      </c>
      <c r="H2180" s="37">
        <v>0.83499999999999996</v>
      </c>
      <c r="I2180" s="37">
        <v>0.99129999999999996</v>
      </c>
    </row>
    <row r="2181" spans="4:9" x14ac:dyDescent="0.25">
      <c r="D2181" s="37">
        <v>31</v>
      </c>
      <c r="E2181" s="37">
        <v>0.89700000000000002</v>
      </c>
      <c r="F2181" s="37">
        <v>0.90400000000000003</v>
      </c>
      <c r="G2181" s="37">
        <v>30.5</v>
      </c>
      <c r="H2181" s="37">
        <v>0.83599999999999997</v>
      </c>
      <c r="I2181" s="37">
        <v>0.99139999999999995</v>
      </c>
    </row>
    <row r="2182" spans="4:9" x14ac:dyDescent="0.25">
      <c r="D2182" s="37">
        <v>31</v>
      </c>
      <c r="E2182" s="37">
        <v>0.89800000000000002</v>
      </c>
      <c r="F2182" s="37">
        <v>0.90500000000000003</v>
      </c>
      <c r="G2182" s="37">
        <v>30.5</v>
      </c>
      <c r="H2182" s="37">
        <v>0.83699999999999997</v>
      </c>
      <c r="I2182" s="37">
        <v>0.99139999999999995</v>
      </c>
    </row>
    <row r="2183" spans="4:9" x14ac:dyDescent="0.25">
      <c r="D2183" s="37">
        <v>31</v>
      </c>
      <c r="E2183" s="37">
        <v>0.89900000000000002</v>
      </c>
      <c r="F2183" s="37">
        <v>0.90600000000000003</v>
      </c>
      <c r="G2183" s="37">
        <v>30.5</v>
      </c>
      <c r="H2183" s="37">
        <v>0.83799999999999997</v>
      </c>
      <c r="I2183" s="37">
        <v>0.99139999999999995</v>
      </c>
    </row>
    <row r="2184" spans="4:9" x14ac:dyDescent="0.25">
      <c r="D2184" s="37">
        <v>31</v>
      </c>
      <c r="E2184" s="37">
        <v>0.9</v>
      </c>
      <c r="F2184" s="37">
        <v>0.90700000000000003</v>
      </c>
      <c r="G2184" s="37">
        <v>30.5</v>
      </c>
      <c r="H2184" s="37">
        <v>0.83899999999999997</v>
      </c>
      <c r="I2184" s="37">
        <v>0.99139999999999995</v>
      </c>
    </row>
    <row r="2185" spans="4:9" x14ac:dyDescent="0.25">
      <c r="D2185" s="37">
        <v>31</v>
      </c>
      <c r="E2185" s="37">
        <v>0.90100000000000002</v>
      </c>
      <c r="F2185" s="37">
        <v>0.90800000000000003</v>
      </c>
      <c r="G2185" s="37">
        <v>30.5</v>
      </c>
      <c r="H2185" s="37">
        <v>0.84</v>
      </c>
      <c r="I2185" s="37">
        <v>0.99139999999999995</v>
      </c>
    </row>
    <row r="2186" spans="4:9" x14ac:dyDescent="0.25">
      <c r="D2186" s="37">
        <v>31</v>
      </c>
      <c r="E2186" s="37">
        <v>0.90200000000000002</v>
      </c>
      <c r="F2186" s="37">
        <v>0.90900000000000003</v>
      </c>
      <c r="G2186" s="37">
        <v>30.5</v>
      </c>
      <c r="H2186" s="37">
        <v>0.84099999999999997</v>
      </c>
      <c r="I2186" s="37">
        <v>0.99139999999999995</v>
      </c>
    </row>
    <row r="2187" spans="4:9" x14ac:dyDescent="0.25">
      <c r="D2187" s="37">
        <v>31</v>
      </c>
      <c r="E2187" s="37">
        <v>0.90300000000000002</v>
      </c>
      <c r="F2187" s="37">
        <v>0.91</v>
      </c>
      <c r="G2187" s="37">
        <v>30.5</v>
      </c>
      <c r="H2187" s="37">
        <v>0.84199999999999997</v>
      </c>
      <c r="I2187" s="37">
        <v>0.99150000000000005</v>
      </c>
    </row>
    <row r="2188" spans="4:9" x14ac:dyDescent="0.25">
      <c r="D2188" s="37">
        <v>31</v>
      </c>
      <c r="E2188" s="37">
        <v>0.90400000000000003</v>
      </c>
      <c r="F2188" s="37">
        <v>0.91100000000000003</v>
      </c>
      <c r="G2188" s="37">
        <v>30.5</v>
      </c>
      <c r="H2188" s="37">
        <v>0.84299999999999997</v>
      </c>
      <c r="I2188" s="37">
        <v>0.99150000000000005</v>
      </c>
    </row>
    <row r="2189" spans="4:9" x14ac:dyDescent="0.25">
      <c r="D2189" s="37">
        <v>31</v>
      </c>
      <c r="E2189" s="37">
        <v>0.90500000000000003</v>
      </c>
      <c r="F2189" s="37">
        <v>0.91200000000000003</v>
      </c>
      <c r="G2189" s="37">
        <v>30.5</v>
      </c>
      <c r="H2189" s="37">
        <v>0.84399999999999997</v>
      </c>
      <c r="I2189" s="37">
        <v>0.99150000000000005</v>
      </c>
    </row>
    <row r="2190" spans="4:9" x14ac:dyDescent="0.25">
      <c r="D2190" s="37">
        <v>31</v>
      </c>
      <c r="E2190" s="37">
        <v>0.90600000000000003</v>
      </c>
      <c r="F2190" s="37">
        <v>0.91300000000000003</v>
      </c>
      <c r="G2190" s="37">
        <v>30.5</v>
      </c>
      <c r="H2190" s="37">
        <v>0.84499999999999997</v>
      </c>
      <c r="I2190" s="37">
        <v>0.99150000000000005</v>
      </c>
    </row>
    <row r="2191" spans="4:9" x14ac:dyDescent="0.25">
      <c r="D2191" s="37">
        <v>31</v>
      </c>
      <c r="E2191" s="37">
        <v>0.90700000000000003</v>
      </c>
      <c r="F2191" s="37">
        <v>0.91400000000000003</v>
      </c>
      <c r="G2191" s="37">
        <v>30.5</v>
      </c>
      <c r="H2191" s="37">
        <v>0.84599999999999997</v>
      </c>
      <c r="I2191" s="37">
        <v>0.99160000000000004</v>
      </c>
    </row>
    <row r="2192" spans="4:9" x14ac:dyDescent="0.25">
      <c r="D2192" s="37">
        <v>31</v>
      </c>
      <c r="E2192" s="37">
        <v>0.90800000000000003</v>
      </c>
      <c r="F2192" s="37">
        <v>0.91500000000000004</v>
      </c>
      <c r="G2192" s="37">
        <v>30.5</v>
      </c>
      <c r="H2192" s="37">
        <v>0.84699999999999998</v>
      </c>
      <c r="I2192" s="37">
        <v>0.99160000000000004</v>
      </c>
    </row>
    <row r="2193" spans="4:9" x14ac:dyDescent="0.25">
      <c r="D2193" s="37">
        <v>31</v>
      </c>
      <c r="E2193" s="37">
        <v>0.90900000000000003</v>
      </c>
      <c r="F2193" s="37">
        <v>0.91600000000000004</v>
      </c>
      <c r="G2193" s="37">
        <v>30.5</v>
      </c>
      <c r="H2193" s="37">
        <v>0.84799999999999998</v>
      </c>
      <c r="I2193" s="37">
        <v>0.99160000000000004</v>
      </c>
    </row>
    <row r="2194" spans="4:9" x14ac:dyDescent="0.25">
      <c r="D2194" s="37">
        <v>31</v>
      </c>
      <c r="E2194" s="37">
        <v>0.91</v>
      </c>
      <c r="F2194" s="37">
        <v>0.91700000000000004</v>
      </c>
      <c r="G2194" s="37">
        <v>30.5</v>
      </c>
      <c r="H2194" s="37">
        <v>0.84899999999999998</v>
      </c>
      <c r="I2194" s="37">
        <v>0.99160000000000004</v>
      </c>
    </row>
    <row r="2195" spans="4:9" x14ac:dyDescent="0.25">
      <c r="D2195" s="37">
        <v>31</v>
      </c>
      <c r="E2195" s="37">
        <v>0.91100000000000003</v>
      </c>
      <c r="F2195" s="37">
        <v>0.91800000000000004</v>
      </c>
      <c r="G2195" s="37">
        <v>30.5</v>
      </c>
      <c r="H2195" s="37">
        <v>0.85</v>
      </c>
      <c r="I2195" s="37">
        <v>0.99160000000000004</v>
      </c>
    </row>
    <row r="2196" spans="4:9" x14ac:dyDescent="0.25">
      <c r="D2196" s="37">
        <v>31</v>
      </c>
      <c r="E2196" s="37">
        <v>0.91200000000000003</v>
      </c>
      <c r="F2196" s="37">
        <v>0.91900000000000004</v>
      </c>
      <c r="G2196" s="37">
        <v>30.5</v>
      </c>
      <c r="H2196" s="37">
        <v>0.85099999999999998</v>
      </c>
      <c r="I2196" s="37">
        <v>0.99160000000000004</v>
      </c>
    </row>
    <row r="2197" spans="4:9" x14ac:dyDescent="0.25">
      <c r="D2197" s="37">
        <v>31</v>
      </c>
      <c r="E2197" s="37">
        <v>0.91300000000000003</v>
      </c>
      <c r="F2197" s="37">
        <v>0.92</v>
      </c>
      <c r="G2197" s="37">
        <v>30.5</v>
      </c>
      <c r="H2197" s="37">
        <v>0.85199999999999998</v>
      </c>
      <c r="I2197" s="37">
        <v>0.99170000000000003</v>
      </c>
    </row>
    <row r="2198" spans="4:9" x14ac:dyDescent="0.25">
      <c r="D2198" s="37">
        <v>31</v>
      </c>
      <c r="E2198" s="37">
        <v>0.91400000000000003</v>
      </c>
      <c r="F2198" s="37">
        <v>0.92100000000000004</v>
      </c>
      <c r="G2198" s="37">
        <v>30.5</v>
      </c>
      <c r="H2198" s="37">
        <v>0.85299999999999998</v>
      </c>
      <c r="I2198" s="37">
        <v>0.99170000000000003</v>
      </c>
    </row>
    <row r="2199" spans="4:9" x14ac:dyDescent="0.25">
      <c r="D2199" s="37">
        <v>31</v>
      </c>
      <c r="E2199" s="37">
        <v>0.91500000000000004</v>
      </c>
      <c r="F2199" s="37">
        <v>0.92200000000000004</v>
      </c>
      <c r="G2199" s="37">
        <v>30.5</v>
      </c>
      <c r="H2199" s="37">
        <v>0.85399999999999998</v>
      </c>
      <c r="I2199" s="37">
        <v>0.99170000000000003</v>
      </c>
    </row>
    <row r="2200" spans="4:9" x14ac:dyDescent="0.25">
      <c r="D2200" s="37">
        <v>31</v>
      </c>
      <c r="E2200" s="37">
        <v>0.91600000000000004</v>
      </c>
      <c r="F2200" s="37">
        <v>0.92300000000000004</v>
      </c>
      <c r="G2200" s="37">
        <v>30.5</v>
      </c>
      <c r="H2200" s="37">
        <v>0.85499999999999998</v>
      </c>
      <c r="I2200" s="37">
        <v>0.99170000000000003</v>
      </c>
    </row>
    <row r="2201" spans="4:9" x14ac:dyDescent="0.25">
      <c r="D2201" s="37">
        <v>31</v>
      </c>
      <c r="E2201" s="37">
        <v>0.91700000000000004</v>
      </c>
      <c r="F2201" s="37">
        <v>0.92400000000000004</v>
      </c>
      <c r="G2201" s="37">
        <v>30.5</v>
      </c>
      <c r="H2201" s="37">
        <v>0.85599999999999998</v>
      </c>
      <c r="I2201" s="37">
        <v>0.99170000000000003</v>
      </c>
    </row>
    <row r="2202" spans="4:9" x14ac:dyDescent="0.25">
      <c r="D2202" s="37">
        <v>31</v>
      </c>
      <c r="E2202" s="37">
        <v>0.91800000000000004</v>
      </c>
      <c r="F2202" s="37">
        <v>0.92500000000000004</v>
      </c>
      <c r="G2202" s="37">
        <v>30.5</v>
      </c>
      <c r="H2202" s="37">
        <v>0.85699999999999998</v>
      </c>
      <c r="I2202" s="37">
        <v>0.99170000000000003</v>
      </c>
    </row>
    <row r="2203" spans="4:9" x14ac:dyDescent="0.25">
      <c r="D2203" s="37">
        <v>31</v>
      </c>
      <c r="E2203" s="37">
        <v>0.91900000000000004</v>
      </c>
      <c r="F2203" s="37">
        <v>0.92600000000000005</v>
      </c>
      <c r="G2203" s="37">
        <v>30.5</v>
      </c>
      <c r="H2203" s="37">
        <v>0.85799999999999998</v>
      </c>
      <c r="I2203" s="37">
        <v>0.99180000000000001</v>
      </c>
    </row>
    <row r="2204" spans="4:9" x14ac:dyDescent="0.25">
      <c r="D2204" s="37">
        <v>31</v>
      </c>
      <c r="E2204" s="37">
        <v>0.92</v>
      </c>
      <c r="F2204" s="37">
        <v>0.92700000000000005</v>
      </c>
      <c r="G2204" s="37">
        <v>30.5</v>
      </c>
      <c r="H2204" s="37">
        <v>0.85899999999999999</v>
      </c>
      <c r="I2204" s="37">
        <v>0.99180000000000001</v>
      </c>
    </row>
    <row r="2205" spans="4:9" x14ac:dyDescent="0.25">
      <c r="D2205" s="37">
        <v>31</v>
      </c>
      <c r="E2205" s="37">
        <v>0.92100000000000004</v>
      </c>
      <c r="F2205" s="37">
        <v>0.92800000000000005</v>
      </c>
      <c r="G2205" s="37">
        <v>30.5</v>
      </c>
      <c r="H2205" s="37">
        <v>0.86</v>
      </c>
      <c r="I2205" s="37">
        <v>0.99180000000000001</v>
      </c>
    </row>
    <row r="2206" spans="4:9" x14ac:dyDescent="0.25">
      <c r="D2206" s="37">
        <v>31</v>
      </c>
      <c r="E2206" s="37">
        <v>0.92200000000000004</v>
      </c>
      <c r="F2206" s="37">
        <v>0.92900000000000005</v>
      </c>
      <c r="G2206" s="37">
        <v>30.5</v>
      </c>
      <c r="H2206" s="37">
        <v>0.86099999999999999</v>
      </c>
      <c r="I2206" s="37">
        <v>0.99180000000000001</v>
      </c>
    </row>
    <row r="2207" spans="4:9" x14ac:dyDescent="0.25">
      <c r="D2207" s="37">
        <v>31</v>
      </c>
      <c r="E2207" s="37">
        <v>0.92300000000000004</v>
      </c>
      <c r="F2207" s="37">
        <v>0.93</v>
      </c>
      <c r="G2207" s="37">
        <v>30.5</v>
      </c>
      <c r="H2207" s="37">
        <v>0.86199999999999999</v>
      </c>
      <c r="I2207" s="37">
        <v>0.99180000000000001</v>
      </c>
    </row>
    <row r="2208" spans="4:9" x14ac:dyDescent="0.25">
      <c r="D2208" s="37">
        <v>31</v>
      </c>
      <c r="E2208" s="37">
        <v>0.92400000000000004</v>
      </c>
      <c r="F2208" s="37">
        <v>0.93100000000000005</v>
      </c>
      <c r="G2208" s="37">
        <v>30.5</v>
      </c>
      <c r="H2208" s="37">
        <v>0.86299999999999999</v>
      </c>
      <c r="I2208" s="37">
        <v>0.99180000000000001</v>
      </c>
    </row>
    <row r="2209" spans="4:9" x14ac:dyDescent="0.25">
      <c r="D2209" s="37">
        <v>31</v>
      </c>
      <c r="E2209" s="37">
        <v>0.92500000000000004</v>
      </c>
      <c r="F2209" s="37">
        <v>0.93200000000000005</v>
      </c>
      <c r="G2209" s="37">
        <v>30.5</v>
      </c>
      <c r="H2209" s="37">
        <v>0.86399999999999999</v>
      </c>
      <c r="I2209" s="37">
        <v>0.99180000000000001</v>
      </c>
    </row>
    <row r="2210" spans="4:9" x14ac:dyDescent="0.25">
      <c r="D2210" s="37">
        <v>31</v>
      </c>
      <c r="E2210" s="37">
        <v>0.92600000000000005</v>
      </c>
      <c r="F2210" s="37">
        <v>0.93300000000000005</v>
      </c>
      <c r="G2210" s="37">
        <v>30.5</v>
      </c>
      <c r="H2210" s="37">
        <v>0.86499999999999999</v>
      </c>
      <c r="I2210" s="37">
        <v>0.99180000000000001</v>
      </c>
    </row>
    <row r="2211" spans="4:9" x14ac:dyDescent="0.25">
      <c r="D2211" s="37">
        <v>31</v>
      </c>
      <c r="E2211" s="37">
        <v>0.92700000000000005</v>
      </c>
      <c r="F2211" s="37">
        <v>0.93400000000000005</v>
      </c>
      <c r="G2211" s="37">
        <v>30.5</v>
      </c>
      <c r="H2211" s="37">
        <v>0.86599999999999999</v>
      </c>
      <c r="I2211" s="37">
        <v>0.9919</v>
      </c>
    </row>
    <row r="2212" spans="4:9" x14ac:dyDescent="0.25">
      <c r="D2212" s="37">
        <v>31</v>
      </c>
      <c r="E2212" s="37">
        <v>0.92800000000000005</v>
      </c>
      <c r="F2212" s="37">
        <v>0.93500000000000005</v>
      </c>
      <c r="G2212" s="37">
        <v>30.5</v>
      </c>
      <c r="H2212" s="37">
        <v>0.86699999999999999</v>
      </c>
      <c r="I2212" s="37">
        <v>0.9919</v>
      </c>
    </row>
    <row r="2213" spans="4:9" x14ac:dyDescent="0.25">
      <c r="D2213" s="37">
        <v>31</v>
      </c>
      <c r="E2213" s="37">
        <v>0.92900000000000005</v>
      </c>
      <c r="F2213" s="37">
        <v>0.93600000000000005</v>
      </c>
      <c r="G2213" s="37">
        <v>30.5</v>
      </c>
      <c r="H2213" s="37">
        <v>0.86799999999999999</v>
      </c>
      <c r="I2213" s="37">
        <v>0.9919</v>
      </c>
    </row>
    <row r="2214" spans="4:9" x14ac:dyDescent="0.25">
      <c r="D2214" s="37">
        <v>31.5</v>
      </c>
      <c r="E2214" s="37">
        <v>0.76</v>
      </c>
      <c r="F2214" s="37">
        <v>0.76859999999999995</v>
      </c>
      <c r="G2214" s="37">
        <v>30.5</v>
      </c>
      <c r="H2214" s="37">
        <v>0.86899999999999999</v>
      </c>
      <c r="I2214" s="37">
        <v>0.9919</v>
      </c>
    </row>
    <row r="2215" spans="4:9" x14ac:dyDescent="0.25">
      <c r="D2215" s="37">
        <v>31.5</v>
      </c>
      <c r="E2215" s="37">
        <v>0.76100000000000001</v>
      </c>
      <c r="F2215" s="37">
        <v>0.76959999999999995</v>
      </c>
      <c r="G2215" s="37">
        <v>30.5</v>
      </c>
      <c r="H2215" s="37">
        <v>0.87</v>
      </c>
      <c r="I2215" s="37">
        <v>0.9919</v>
      </c>
    </row>
    <row r="2216" spans="4:9" x14ac:dyDescent="0.25">
      <c r="D2216" s="37">
        <v>31.5</v>
      </c>
      <c r="E2216" s="37">
        <v>0.76200000000000001</v>
      </c>
      <c r="F2216" s="37">
        <v>0.77059999999999995</v>
      </c>
      <c r="G2216" s="37">
        <v>30.5</v>
      </c>
      <c r="H2216" s="37">
        <v>0.871</v>
      </c>
      <c r="I2216" s="37">
        <v>0.9919</v>
      </c>
    </row>
    <row r="2217" spans="4:9" x14ac:dyDescent="0.25">
      <c r="D2217" s="37">
        <v>31.5</v>
      </c>
      <c r="E2217" s="37">
        <v>0.76300000000000001</v>
      </c>
      <c r="F2217" s="37">
        <v>0.77159999999999995</v>
      </c>
      <c r="G2217" s="37">
        <v>30.5</v>
      </c>
      <c r="H2217" s="37">
        <v>0.872</v>
      </c>
      <c r="I2217" s="37">
        <v>0.99199999999999999</v>
      </c>
    </row>
    <row r="2218" spans="4:9" x14ac:dyDescent="0.25">
      <c r="D2218" s="37">
        <v>31.5</v>
      </c>
      <c r="E2218" s="37">
        <v>0.76400000000000001</v>
      </c>
      <c r="F2218" s="37">
        <v>0.77259999999999995</v>
      </c>
      <c r="G2218" s="37">
        <v>30.5</v>
      </c>
      <c r="H2218" s="37">
        <v>0.873</v>
      </c>
      <c r="I2218" s="37">
        <v>0.99199999999999999</v>
      </c>
    </row>
    <row r="2219" spans="4:9" x14ac:dyDescent="0.25">
      <c r="D2219" s="37">
        <v>31.5</v>
      </c>
      <c r="E2219" s="37">
        <v>0.76500000000000001</v>
      </c>
      <c r="F2219" s="37">
        <v>0.77359999999999995</v>
      </c>
      <c r="G2219" s="37">
        <v>30.5</v>
      </c>
      <c r="H2219" s="37">
        <v>0.874</v>
      </c>
      <c r="I2219" s="37">
        <v>0.99199999999999999</v>
      </c>
    </row>
    <row r="2220" spans="4:9" x14ac:dyDescent="0.25">
      <c r="D2220" s="37">
        <v>31.5</v>
      </c>
      <c r="E2220" s="37">
        <v>0.76600000000000001</v>
      </c>
      <c r="F2220" s="37">
        <v>0.77449999999999997</v>
      </c>
      <c r="G2220" s="37">
        <v>30.5</v>
      </c>
      <c r="H2220" s="37">
        <v>0.875</v>
      </c>
      <c r="I2220" s="37">
        <v>0.99199999999999999</v>
      </c>
    </row>
    <row r="2221" spans="4:9" x14ac:dyDescent="0.25">
      <c r="D2221" s="37">
        <v>31.5</v>
      </c>
      <c r="E2221" s="37">
        <v>0.76700000000000002</v>
      </c>
      <c r="F2221" s="37">
        <v>0.77549999999999997</v>
      </c>
      <c r="G2221" s="37">
        <v>30.5</v>
      </c>
      <c r="H2221" s="37">
        <v>0.876</v>
      </c>
      <c r="I2221" s="37">
        <v>0.99199999999999999</v>
      </c>
    </row>
    <row r="2222" spans="4:9" x14ac:dyDescent="0.25">
      <c r="D2222" s="37">
        <v>31.5</v>
      </c>
      <c r="E2222" s="37">
        <v>0.76800000000000002</v>
      </c>
      <c r="F2222" s="37">
        <v>0.77649999999999997</v>
      </c>
      <c r="G2222" s="37">
        <v>30.5</v>
      </c>
      <c r="H2222" s="37">
        <v>0.877</v>
      </c>
      <c r="I2222" s="37">
        <v>0.99199999999999999</v>
      </c>
    </row>
    <row r="2223" spans="4:9" x14ac:dyDescent="0.25">
      <c r="D2223" s="37">
        <v>31.5</v>
      </c>
      <c r="E2223" s="37">
        <v>0.76900000000000002</v>
      </c>
      <c r="F2223" s="37">
        <v>0.77749999999999997</v>
      </c>
      <c r="G2223" s="37">
        <v>30.5</v>
      </c>
      <c r="H2223" s="37">
        <v>0.878</v>
      </c>
      <c r="I2223" s="37">
        <v>0.99209999999999998</v>
      </c>
    </row>
    <row r="2224" spans="4:9" x14ac:dyDescent="0.25">
      <c r="D2224" s="37">
        <v>31.5</v>
      </c>
      <c r="E2224" s="37">
        <v>0.77</v>
      </c>
      <c r="F2224" s="37">
        <v>0.77849999999999997</v>
      </c>
      <c r="G2224" s="37">
        <v>30.5</v>
      </c>
      <c r="H2224" s="37">
        <v>0.879</v>
      </c>
      <c r="I2224" s="37">
        <v>0.99209999999999998</v>
      </c>
    </row>
    <row r="2225" spans="4:9" x14ac:dyDescent="0.25">
      <c r="D2225" s="37">
        <v>31.5</v>
      </c>
      <c r="E2225" s="37">
        <v>0.77100000000000002</v>
      </c>
      <c r="F2225" s="37">
        <v>0.77939999999999998</v>
      </c>
      <c r="G2225" s="37">
        <v>30.5</v>
      </c>
      <c r="H2225" s="37">
        <v>0.88</v>
      </c>
      <c r="I2225" s="37">
        <v>0.99209999999999998</v>
      </c>
    </row>
    <row r="2226" spans="4:9" x14ac:dyDescent="0.25">
      <c r="D2226" s="37">
        <v>31.5</v>
      </c>
      <c r="E2226" s="37">
        <v>0.77200000000000002</v>
      </c>
      <c r="F2226" s="37">
        <v>0.78039999999999998</v>
      </c>
      <c r="G2226" s="37">
        <v>30.5</v>
      </c>
      <c r="H2226" s="37">
        <v>0.88100000000000001</v>
      </c>
      <c r="I2226" s="37">
        <v>0.99209999999999998</v>
      </c>
    </row>
    <row r="2227" spans="4:9" x14ac:dyDescent="0.25">
      <c r="D2227" s="37">
        <v>31.5</v>
      </c>
      <c r="E2227" s="37">
        <v>0.77300000000000002</v>
      </c>
      <c r="F2227" s="37">
        <v>0.78139999999999998</v>
      </c>
      <c r="G2227" s="37">
        <v>30.5</v>
      </c>
      <c r="H2227" s="37">
        <v>0.88200000000000001</v>
      </c>
      <c r="I2227" s="37">
        <v>0.99209999999999998</v>
      </c>
    </row>
    <row r="2228" spans="4:9" x14ac:dyDescent="0.25">
      <c r="D2228" s="37">
        <v>31.5</v>
      </c>
      <c r="E2228" s="37">
        <v>0.77400000000000002</v>
      </c>
      <c r="F2228" s="37">
        <v>0.78239999999999998</v>
      </c>
      <c r="G2228" s="37">
        <v>30.5</v>
      </c>
      <c r="H2228" s="37">
        <v>0.88300000000000001</v>
      </c>
      <c r="I2228" s="37">
        <v>0.99209999999999998</v>
      </c>
    </row>
    <row r="2229" spans="4:9" x14ac:dyDescent="0.25">
      <c r="D2229" s="37">
        <v>31.5</v>
      </c>
      <c r="E2229" s="37">
        <v>0.77500000000000002</v>
      </c>
      <c r="F2229" s="37">
        <v>0.78339999999999999</v>
      </c>
      <c r="G2229" s="37">
        <v>30.5</v>
      </c>
      <c r="H2229" s="37">
        <v>0.88400000000000001</v>
      </c>
      <c r="I2229" s="37">
        <v>0.99209999999999998</v>
      </c>
    </row>
    <row r="2230" spans="4:9" x14ac:dyDescent="0.25">
      <c r="D2230" s="37">
        <v>31.5</v>
      </c>
      <c r="E2230" s="37">
        <v>0.77600000000000002</v>
      </c>
      <c r="F2230" s="37">
        <v>0.78439999999999999</v>
      </c>
      <c r="G2230" s="37">
        <v>30.5</v>
      </c>
      <c r="H2230" s="37">
        <v>0.88500000000000001</v>
      </c>
      <c r="I2230" s="37">
        <v>0.99209999999999998</v>
      </c>
    </row>
    <row r="2231" spans="4:9" x14ac:dyDescent="0.25">
      <c r="D2231" s="37">
        <v>31.5</v>
      </c>
      <c r="E2231" s="37">
        <v>0.77700000000000002</v>
      </c>
      <c r="F2231" s="37">
        <v>0.7853</v>
      </c>
      <c r="G2231" s="37">
        <v>30.5</v>
      </c>
      <c r="H2231" s="37">
        <v>0.88600000000000001</v>
      </c>
      <c r="I2231" s="37">
        <v>0.99219999999999997</v>
      </c>
    </row>
    <row r="2232" spans="4:9" x14ac:dyDescent="0.25">
      <c r="D2232" s="37">
        <v>31.5</v>
      </c>
      <c r="E2232" s="37">
        <v>0.77800000000000002</v>
      </c>
      <c r="F2232" s="37">
        <v>0.7863</v>
      </c>
      <c r="G2232" s="37">
        <v>30.5</v>
      </c>
      <c r="H2232" s="37">
        <v>0.88700000000000001</v>
      </c>
      <c r="I2232" s="37">
        <v>0.99219999999999997</v>
      </c>
    </row>
    <row r="2233" spans="4:9" x14ac:dyDescent="0.25">
      <c r="D2233" s="37">
        <v>31.5</v>
      </c>
      <c r="E2233" s="37">
        <v>0.77900000000000003</v>
      </c>
      <c r="F2233" s="37">
        <v>0.7873</v>
      </c>
      <c r="G2233" s="37">
        <v>30.5</v>
      </c>
      <c r="H2233" s="37">
        <v>0.88800000000000001</v>
      </c>
      <c r="I2233" s="37">
        <v>0.99219999999999997</v>
      </c>
    </row>
    <row r="2234" spans="4:9" x14ac:dyDescent="0.25">
      <c r="D2234" s="37">
        <v>31.5</v>
      </c>
      <c r="E2234" s="37">
        <v>0.78</v>
      </c>
      <c r="F2234" s="37">
        <v>0.7883</v>
      </c>
      <c r="G2234" s="37">
        <v>30.5</v>
      </c>
      <c r="H2234" s="37">
        <v>0.88900000000000001</v>
      </c>
      <c r="I2234" s="37">
        <v>0.99219999999999997</v>
      </c>
    </row>
    <row r="2235" spans="4:9" x14ac:dyDescent="0.25">
      <c r="D2235" s="37">
        <v>31.5</v>
      </c>
      <c r="E2235" s="37">
        <v>0.78100000000000003</v>
      </c>
      <c r="F2235" s="37">
        <v>0.7893</v>
      </c>
      <c r="G2235" s="37">
        <v>30.5</v>
      </c>
      <c r="H2235" s="37">
        <v>0.89</v>
      </c>
      <c r="I2235" s="37">
        <v>0.99219999999999997</v>
      </c>
    </row>
    <row r="2236" spans="4:9" x14ac:dyDescent="0.25">
      <c r="D2236" s="37">
        <v>31.5</v>
      </c>
      <c r="E2236" s="37">
        <v>0.78200000000000003</v>
      </c>
      <c r="F2236" s="37">
        <v>0.79020000000000001</v>
      </c>
      <c r="G2236" s="37">
        <v>30.5</v>
      </c>
      <c r="H2236" s="37">
        <v>0.89100000000000001</v>
      </c>
      <c r="I2236" s="37">
        <v>0.99219999999999997</v>
      </c>
    </row>
    <row r="2237" spans="4:9" x14ac:dyDescent="0.25">
      <c r="D2237" s="37">
        <v>31.5</v>
      </c>
      <c r="E2237" s="37">
        <v>0.78300000000000003</v>
      </c>
      <c r="F2237" s="37">
        <v>0.79120000000000001</v>
      </c>
      <c r="G2237" s="37">
        <v>30.5</v>
      </c>
      <c r="H2237" s="37">
        <v>0.89200000000000002</v>
      </c>
      <c r="I2237" s="37">
        <v>0.99219999999999997</v>
      </c>
    </row>
    <row r="2238" spans="4:9" x14ac:dyDescent="0.25">
      <c r="D2238" s="37">
        <v>31.5</v>
      </c>
      <c r="E2238" s="37">
        <v>0.78400000000000003</v>
      </c>
      <c r="F2238" s="37">
        <v>0.79220000000000002</v>
      </c>
      <c r="G2238" s="37">
        <v>30.5</v>
      </c>
      <c r="H2238" s="37">
        <v>0.89300000000000002</v>
      </c>
      <c r="I2238" s="37">
        <v>0.99219999999999997</v>
      </c>
    </row>
    <row r="2239" spans="4:9" x14ac:dyDescent="0.25">
      <c r="D2239" s="37">
        <v>31.5</v>
      </c>
      <c r="E2239" s="37">
        <v>0.78500000000000003</v>
      </c>
      <c r="F2239" s="37">
        <v>0.79320000000000002</v>
      </c>
      <c r="G2239" s="37">
        <v>30.5</v>
      </c>
      <c r="H2239" s="37">
        <v>0.89400000000000002</v>
      </c>
      <c r="I2239" s="37">
        <v>0.99229999999999996</v>
      </c>
    </row>
    <row r="2240" spans="4:9" x14ac:dyDescent="0.25">
      <c r="D2240" s="37">
        <v>31.5</v>
      </c>
      <c r="E2240" s="37">
        <v>0.78600000000000003</v>
      </c>
      <c r="F2240" s="37">
        <v>0.79420000000000002</v>
      </c>
      <c r="G2240" s="37">
        <v>30.5</v>
      </c>
      <c r="H2240" s="37">
        <v>0.89500000000000002</v>
      </c>
      <c r="I2240" s="37">
        <v>0.99229999999999996</v>
      </c>
    </row>
    <row r="2241" spans="4:9" x14ac:dyDescent="0.25">
      <c r="D2241" s="37">
        <v>31.5</v>
      </c>
      <c r="E2241" s="37">
        <v>0.78700000000000003</v>
      </c>
      <c r="F2241" s="37">
        <v>0.79520000000000002</v>
      </c>
      <c r="G2241" s="37">
        <v>30.5</v>
      </c>
      <c r="H2241" s="37">
        <v>0.89600000000000002</v>
      </c>
      <c r="I2241" s="37">
        <v>0.99229999999999996</v>
      </c>
    </row>
    <row r="2242" spans="4:9" x14ac:dyDescent="0.25">
      <c r="D2242" s="37">
        <v>31.5</v>
      </c>
      <c r="E2242" s="37">
        <v>0.78800000000000003</v>
      </c>
      <c r="F2242" s="37">
        <v>0.79620000000000002</v>
      </c>
      <c r="G2242" s="37">
        <v>30.5</v>
      </c>
      <c r="H2242" s="37">
        <v>0.89700000000000002</v>
      </c>
      <c r="I2242" s="37">
        <v>0.99229999999999996</v>
      </c>
    </row>
    <row r="2243" spans="4:9" x14ac:dyDescent="0.25">
      <c r="D2243" s="37">
        <v>31.5</v>
      </c>
      <c r="E2243" s="37">
        <v>0.78900000000000003</v>
      </c>
      <c r="F2243" s="37">
        <v>0.79710000000000003</v>
      </c>
      <c r="G2243" s="37">
        <v>30.5</v>
      </c>
      <c r="H2243" s="37">
        <v>0.89800000000000002</v>
      </c>
      <c r="I2243" s="37">
        <v>0.99229999999999996</v>
      </c>
    </row>
    <row r="2244" spans="4:9" x14ac:dyDescent="0.25">
      <c r="D2244" s="37">
        <v>31.5</v>
      </c>
      <c r="E2244" s="37">
        <v>0.79</v>
      </c>
      <c r="F2244" s="37">
        <v>0.79810000000000003</v>
      </c>
      <c r="G2244" s="37">
        <v>30.5</v>
      </c>
      <c r="H2244" s="37">
        <v>0.89900000000000002</v>
      </c>
      <c r="I2244" s="37">
        <v>0.99229999999999996</v>
      </c>
    </row>
    <row r="2245" spans="4:9" x14ac:dyDescent="0.25">
      <c r="D2245" s="37">
        <v>31.5</v>
      </c>
      <c r="E2245" s="37">
        <v>0.79100000000000004</v>
      </c>
      <c r="F2245" s="37">
        <v>0.79910000000000003</v>
      </c>
      <c r="G2245" s="37">
        <v>30.5</v>
      </c>
      <c r="H2245" s="37">
        <v>0.9</v>
      </c>
      <c r="I2245" s="37">
        <v>0.99229999999999996</v>
      </c>
    </row>
    <row r="2246" spans="4:9" x14ac:dyDescent="0.25">
      <c r="D2246" s="37">
        <v>31.5</v>
      </c>
      <c r="E2246" s="37">
        <v>0.79200000000000004</v>
      </c>
      <c r="F2246" s="37">
        <v>0.80010000000000003</v>
      </c>
      <c r="G2246" s="37">
        <v>30.5</v>
      </c>
      <c r="H2246" s="37">
        <v>0.90100000000000002</v>
      </c>
      <c r="I2246" s="37">
        <v>0.99229999999999996</v>
      </c>
    </row>
    <row r="2247" spans="4:9" x14ac:dyDescent="0.25">
      <c r="D2247" s="37">
        <v>31.5</v>
      </c>
      <c r="E2247" s="37">
        <v>0.79300000000000004</v>
      </c>
      <c r="F2247" s="37">
        <v>0.80110000000000003</v>
      </c>
      <c r="G2247" s="37">
        <v>30.5</v>
      </c>
      <c r="H2247" s="37">
        <v>0.90200000000000002</v>
      </c>
      <c r="I2247" s="37">
        <v>0.99229999999999996</v>
      </c>
    </row>
    <row r="2248" spans="4:9" x14ac:dyDescent="0.25">
      <c r="D2248" s="37">
        <v>31.5</v>
      </c>
      <c r="E2248" s="37">
        <v>0.79400000000000004</v>
      </c>
      <c r="F2248" s="37">
        <v>0.80210000000000004</v>
      </c>
      <c r="G2248" s="37">
        <v>30.5</v>
      </c>
      <c r="H2248" s="37">
        <v>0.90300000000000002</v>
      </c>
      <c r="I2248" s="37">
        <v>0.99229999999999996</v>
      </c>
    </row>
    <row r="2249" spans="4:9" x14ac:dyDescent="0.25">
      <c r="D2249" s="37">
        <v>31.5</v>
      </c>
      <c r="E2249" s="37">
        <v>0.79500000000000004</v>
      </c>
      <c r="F2249" s="37">
        <v>0.80310000000000004</v>
      </c>
      <c r="G2249" s="37">
        <v>30.5</v>
      </c>
      <c r="H2249" s="37">
        <v>0.90400000000000003</v>
      </c>
      <c r="I2249" s="37">
        <v>0.99239999999999995</v>
      </c>
    </row>
    <row r="2250" spans="4:9" x14ac:dyDescent="0.25">
      <c r="D2250" s="37">
        <v>31.5</v>
      </c>
      <c r="E2250" s="37">
        <v>0.79600000000000004</v>
      </c>
      <c r="F2250" s="37">
        <v>0.80400000000000005</v>
      </c>
      <c r="G2250" s="37">
        <v>30.5</v>
      </c>
      <c r="H2250" s="37">
        <v>0.90500000000000003</v>
      </c>
      <c r="I2250" s="37">
        <v>0.99239999999999995</v>
      </c>
    </row>
    <row r="2251" spans="4:9" x14ac:dyDescent="0.25">
      <c r="D2251" s="37">
        <v>31.5</v>
      </c>
      <c r="E2251" s="37">
        <v>0.79700000000000004</v>
      </c>
      <c r="F2251" s="37">
        <v>0.80500000000000005</v>
      </c>
      <c r="G2251" s="37">
        <v>30.5</v>
      </c>
      <c r="H2251" s="37">
        <v>0.90600000000000003</v>
      </c>
      <c r="I2251" s="37">
        <v>0.99239999999999995</v>
      </c>
    </row>
    <row r="2252" spans="4:9" x14ac:dyDescent="0.25">
      <c r="D2252" s="37">
        <v>31.5</v>
      </c>
      <c r="E2252" s="37">
        <v>0.79800000000000004</v>
      </c>
      <c r="F2252" s="37">
        <v>0.80600000000000005</v>
      </c>
      <c r="G2252" s="37">
        <v>30.5</v>
      </c>
      <c r="H2252" s="37">
        <v>0.90700000000000003</v>
      </c>
      <c r="I2252" s="37">
        <v>0.99239999999999995</v>
      </c>
    </row>
    <row r="2253" spans="4:9" x14ac:dyDescent="0.25">
      <c r="D2253" s="37">
        <v>31.5</v>
      </c>
      <c r="E2253" s="37">
        <v>0.79900000000000004</v>
      </c>
      <c r="F2253" s="37">
        <v>0.80700000000000005</v>
      </c>
      <c r="G2253" s="37">
        <v>30.5</v>
      </c>
      <c r="H2253" s="37">
        <v>0.90800000000000003</v>
      </c>
      <c r="I2253" s="37">
        <v>0.99239999999999995</v>
      </c>
    </row>
    <row r="2254" spans="4:9" x14ac:dyDescent="0.25">
      <c r="D2254" s="37">
        <v>31.5</v>
      </c>
      <c r="E2254" s="37">
        <v>0.8</v>
      </c>
      <c r="F2254" s="37">
        <v>0.80800000000000005</v>
      </c>
      <c r="G2254" s="37">
        <v>30.5</v>
      </c>
      <c r="H2254" s="37">
        <v>0.90900000000000003</v>
      </c>
      <c r="I2254" s="37">
        <v>0.99239999999999995</v>
      </c>
    </row>
    <row r="2255" spans="4:9" x14ac:dyDescent="0.25">
      <c r="D2255" s="37">
        <v>31.5</v>
      </c>
      <c r="E2255" s="37">
        <v>0.80100000000000005</v>
      </c>
      <c r="F2255" s="37">
        <v>0.80900000000000005</v>
      </c>
      <c r="G2255" s="37">
        <v>30.5</v>
      </c>
      <c r="H2255" s="37">
        <v>0.91</v>
      </c>
      <c r="I2255" s="37">
        <v>0.99239999999999995</v>
      </c>
    </row>
    <row r="2256" spans="4:9" x14ac:dyDescent="0.25">
      <c r="D2256" s="37">
        <v>31.5</v>
      </c>
      <c r="E2256" s="37">
        <v>0.80200000000000005</v>
      </c>
      <c r="F2256" s="37">
        <v>0.81</v>
      </c>
      <c r="G2256" s="37">
        <v>30.5</v>
      </c>
      <c r="H2256" s="37">
        <v>0.91100000000000003</v>
      </c>
      <c r="I2256" s="37">
        <v>0.99239999999999995</v>
      </c>
    </row>
    <row r="2257" spans="4:9" x14ac:dyDescent="0.25">
      <c r="D2257" s="37">
        <v>31.5</v>
      </c>
      <c r="E2257" s="37">
        <v>0.80300000000000005</v>
      </c>
      <c r="F2257" s="37">
        <v>0.81100000000000005</v>
      </c>
      <c r="G2257" s="37">
        <v>30.5</v>
      </c>
      <c r="H2257" s="37">
        <v>0.91200000000000003</v>
      </c>
      <c r="I2257" s="37">
        <v>0.99239999999999995</v>
      </c>
    </row>
    <row r="2258" spans="4:9" x14ac:dyDescent="0.25">
      <c r="D2258" s="37">
        <v>31.5</v>
      </c>
      <c r="E2258" s="37">
        <v>0.80400000000000005</v>
      </c>
      <c r="F2258" s="37">
        <v>0.81189999999999996</v>
      </c>
      <c r="G2258" s="37">
        <v>30.5</v>
      </c>
      <c r="H2258" s="37">
        <v>0.91300000000000003</v>
      </c>
      <c r="I2258" s="37">
        <v>0.99239999999999995</v>
      </c>
    </row>
    <row r="2259" spans="4:9" x14ac:dyDescent="0.25">
      <c r="D2259" s="37">
        <v>31.5</v>
      </c>
      <c r="E2259" s="37">
        <v>0.80500000000000005</v>
      </c>
      <c r="F2259" s="37">
        <v>0.81289999999999996</v>
      </c>
      <c r="G2259" s="37">
        <v>30.5</v>
      </c>
      <c r="H2259" s="37">
        <v>0.91400000000000003</v>
      </c>
      <c r="I2259" s="37">
        <v>0.99250000000000005</v>
      </c>
    </row>
    <row r="2260" spans="4:9" x14ac:dyDescent="0.25">
      <c r="D2260" s="37">
        <v>31.5</v>
      </c>
      <c r="E2260" s="37">
        <v>0.80600000000000005</v>
      </c>
      <c r="F2260" s="37">
        <v>0.81389999999999996</v>
      </c>
      <c r="G2260" s="37">
        <v>30.5</v>
      </c>
      <c r="H2260" s="37">
        <v>0.91500000000000004</v>
      </c>
      <c r="I2260" s="37">
        <v>0.99250000000000005</v>
      </c>
    </row>
    <row r="2261" spans="4:9" x14ac:dyDescent="0.25">
      <c r="D2261" s="37">
        <v>31.5</v>
      </c>
      <c r="E2261" s="37">
        <v>0.80700000000000005</v>
      </c>
      <c r="F2261" s="37">
        <v>0.81489999999999996</v>
      </c>
      <c r="G2261" s="37">
        <v>30.5</v>
      </c>
      <c r="H2261" s="37">
        <v>0.91600000000000004</v>
      </c>
      <c r="I2261" s="37">
        <v>0.99250000000000005</v>
      </c>
    </row>
    <row r="2262" spans="4:9" x14ac:dyDescent="0.25">
      <c r="D2262" s="37">
        <v>31.5</v>
      </c>
      <c r="E2262" s="37">
        <v>0.80800000000000005</v>
      </c>
      <c r="F2262" s="37">
        <v>0.81589999999999996</v>
      </c>
      <c r="G2262" s="37">
        <v>30.5</v>
      </c>
      <c r="H2262" s="37">
        <v>0.91700000000000004</v>
      </c>
      <c r="I2262" s="37">
        <v>0.99250000000000005</v>
      </c>
    </row>
    <row r="2263" spans="4:9" x14ac:dyDescent="0.25">
      <c r="D2263" s="37">
        <v>31.5</v>
      </c>
      <c r="E2263" s="37">
        <v>0.80900000000000005</v>
      </c>
      <c r="F2263" s="37">
        <v>0.81689999999999996</v>
      </c>
      <c r="G2263" s="37">
        <v>30.5</v>
      </c>
      <c r="H2263" s="37">
        <v>0.91800000000000004</v>
      </c>
      <c r="I2263" s="37">
        <v>0.99250000000000005</v>
      </c>
    </row>
    <row r="2264" spans="4:9" x14ac:dyDescent="0.25">
      <c r="D2264" s="37">
        <v>31.5</v>
      </c>
      <c r="E2264" s="37">
        <v>0.81</v>
      </c>
      <c r="F2264" s="37">
        <v>0.81789999999999996</v>
      </c>
      <c r="G2264" s="37">
        <v>30.5</v>
      </c>
      <c r="H2264" s="37">
        <v>0.91900000000000004</v>
      </c>
      <c r="I2264" s="37">
        <v>0.99250000000000005</v>
      </c>
    </row>
    <row r="2265" spans="4:9" x14ac:dyDescent="0.25">
      <c r="D2265" s="37">
        <v>31.5</v>
      </c>
      <c r="E2265" s="37">
        <v>0.81100000000000005</v>
      </c>
      <c r="F2265" s="37">
        <v>0.81889999999999996</v>
      </c>
      <c r="G2265" s="37">
        <v>30.5</v>
      </c>
      <c r="H2265" s="37">
        <v>0.92</v>
      </c>
      <c r="I2265" s="37">
        <v>0.99250000000000005</v>
      </c>
    </row>
    <row r="2266" spans="4:9" x14ac:dyDescent="0.25">
      <c r="D2266" s="37">
        <v>31.5</v>
      </c>
      <c r="E2266" s="37">
        <v>0.81200000000000006</v>
      </c>
      <c r="F2266" s="37">
        <v>0.81979999999999997</v>
      </c>
      <c r="G2266" s="37">
        <v>30.5</v>
      </c>
      <c r="H2266" s="37">
        <v>0.92100000000000004</v>
      </c>
      <c r="I2266" s="37">
        <v>0.99250000000000005</v>
      </c>
    </row>
    <row r="2267" spans="4:9" x14ac:dyDescent="0.25">
      <c r="D2267" s="37">
        <v>31.5</v>
      </c>
      <c r="E2267" s="37">
        <v>0.81299999999999994</v>
      </c>
      <c r="F2267" s="37">
        <v>0.82079999999999997</v>
      </c>
      <c r="G2267" s="37">
        <v>30.5</v>
      </c>
      <c r="H2267" s="37">
        <v>0.92200000000000004</v>
      </c>
      <c r="I2267" s="37">
        <v>0.99250000000000005</v>
      </c>
    </row>
    <row r="2268" spans="4:9" x14ac:dyDescent="0.25">
      <c r="D2268" s="37">
        <v>31.5</v>
      </c>
      <c r="E2268" s="37">
        <v>0.81399999999999995</v>
      </c>
      <c r="F2268" s="37">
        <v>0.82179999999999997</v>
      </c>
      <c r="G2268" s="37">
        <v>30.5</v>
      </c>
      <c r="H2268" s="37">
        <v>0.92300000000000004</v>
      </c>
      <c r="I2268" s="37">
        <v>0.99250000000000005</v>
      </c>
    </row>
    <row r="2269" spans="4:9" x14ac:dyDescent="0.25">
      <c r="D2269" s="37">
        <v>31.5</v>
      </c>
      <c r="E2269" s="37">
        <v>0.81499999999999995</v>
      </c>
      <c r="F2269" s="37">
        <v>0.82279999999999998</v>
      </c>
      <c r="G2269" s="37">
        <v>30.5</v>
      </c>
      <c r="H2269" s="37">
        <v>0.92400000000000004</v>
      </c>
      <c r="I2269" s="37">
        <v>0.99250000000000005</v>
      </c>
    </row>
    <row r="2270" spans="4:9" x14ac:dyDescent="0.25">
      <c r="D2270" s="37">
        <v>31.5</v>
      </c>
      <c r="E2270" s="37">
        <v>0.81599999999999995</v>
      </c>
      <c r="F2270" s="37">
        <v>0.82379999999999998</v>
      </c>
      <c r="G2270" s="37">
        <v>30.5</v>
      </c>
      <c r="H2270" s="37">
        <v>0.92500000000000004</v>
      </c>
      <c r="I2270" s="37">
        <v>0.99250000000000005</v>
      </c>
    </row>
    <row r="2271" spans="4:9" x14ac:dyDescent="0.25">
      <c r="D2271" s="37">
        <v>31.5</v>
      </c>
      <c r="E2271" s="37">
        <v>0.81699999999999995</v>
      </c>
      <c r="F2271" s="37">
        <v>0.82479999999999998</v>
      </c>
      <c r="G2271" s="37">
        <v>30.5</v>
      </c>
      <c r="H2271" s="37">
        <v>0.92600000000000005</v>
      </c>
      <c r="I2271" s="37">
        <v>0.99260000000000004</v>
      </c>
    </row>
    <row r="2272" spans="4:9" x14ac:dyDescent="0.25">
      <c r="D2272" s="37">
        <v>31.5</v>
      </c>
      <c r="E2272" s="37">
        <v>0.81799999999999995</v>
      </c>
      <c r="F2272" s="37">
        <v>0.82579999999999998</v>
      </c>
      <c r="G2272" s="37">
        <v>30.5</v>
      </c>
      <c r="H2272" s="37">
        <v>0.92700000000000005</v>
      </c>
      <c r="I2272" s="37">
        <v>0.99260000000000004</v>
      </c>
    </row>
    <row r="2273" spans="4:9" x14ac:dyDescent="0.25">
      <c r="D2273" s="37">
        <v>31.5</v>
      </c>
      <c r="E2273" s="37">
        <v>0.81899999999999995</v>
      </c>
      <c r="F2273" s="37">
        <v>0.82679999999999998</v>
      </c>
      <c r="G2273" s="37">
        <v>30.5</v>
      </c>
      <c r="H2273" s="37">
        <v>0.92800000000000005</v>
      </c>
      <c r="I2273" s="37">
        <v>0.99260000000000004</v>
      </c>
    </row>
    <row r="2274" spans="4:9" x14ac:dyDescent="0.25">
      <c r="D2274" s="37">
        <v>31.5</v>
      </c>
      <c r="E2274" s="37">
        <v>0.82</v>
      </c>
      <c r="F2274" s="37">
        <v>0.82779999999999998</v>
      </c>
      <c r="G2274" s="37">
        <v>30.5</v>
      </c>
      <c r="H2274" s="37">
        <v>0.92900000000000005</v>
      </c>
      <c r="I2274" s="37">
        <v>0.99260000000000004</v>
      </c>
    </row>
    <row r="2275" spans="4:9" x14ac:dyDescent="0.25">
      <c r="D2275" s="37">
        <v>31.5</v>
      </c>
      <c r="E2275" s="37">
        <v>0.82099999999999995</v>
      </c>
      <c r="F2275" s="37">
        <v>0.82869999999999999</v>
      </c>
      <c r="G2275" s="37">
        <v>30.5</v>
      </c>
      <c r="H2275" s="37">
        <v>0.93</v>
      </c>
      <c r="I2275" s="37">
        <v>0.99260000000000004</v>
      </c>
    </row>
    <row r="2276" spans="4:9" x14ac:dyDescent="0.25">
      <c r="D2276" s="37">
        <v>31.5</v>
      </c>
      <c r="E2276" s="37">
        <v>0.82199999999999995</v>
      </c>
      <c r="F2276" s="37">
        <v>0.82969999999999999</v>
      </c>
      <c r="G2276" s="37">
        <v>30.5</v>
      </c>
      <c r="H2276" s="37">
        <v>0.93100000000000005</v>
      </c>
      <c r="I2276" s="37">
        <v>0.99260000000000004</v>
      </c>
    </row>
    <row r="2277" spans="4:9" x14ac:dyDescent="0.25">
      <c r="D2277" s="37">
        <v>31.5</v>
      </c>
      <c r="E2277" s="37">
        <v>0.82299999999999995</v>
      </c>
      <c r="F2277" s="37">
        <v>0.83069999999999999</v>
      </c>
      <c r="G2277" s="37">
        <v>30.5</v>
      </c>
      <c r="H2277" s="37">
        <v>0.93200000000000005</v>
      </c>
      <c r="I2277" s="37">
        <v>0.99260000000000004</v>
      </c>
    </row>
    <row r="2278" spans="4:9" x14ac:dyDescent="0.25">
      <c r="D2278" s="37">
        <v>31.5</v>
      </c>
      <c r="E2278" s="37">
        <v>0.82399999999999995</v>
      </c>
      <c r="F2278" s="37">
        <v>0.83169999999999999</v>
      </c>
      <c r="G2278" s="37">
        <v>30.5</v>
      </c>
      <c r="H2278" s="37">
        <v>0.93300000000000005</v>
      </c>
      <c r="I2278" s="37">
        <v>0.99260000000000004</v>
      </c>
    </row>
    <row r="2279" spans="4:9" x14ac:dyDescent="0.25">
      <c r="D2279" s="37">
        <v>31.5</v>
      </c>
      <c r="E2279" s="37">
        <v>0.82499999999999996</v>
      </c>
      <c r="F2279" s="37">
        <v>0.8327</v>
      </c>
      <c r="G2279" s="37">
        <v>30.5</v>
      </c>
      <c r="H2279" s="37">
        <v>0.93400000000000005</v>
      </c>
      <c r="I2279" s="37">
        <v>0.99260000000000004</v>
      </c>
    </row>
    <row r="2280" spans="4:9" x14ac:dyDescent="0.25">
      <c r="D2280" s="37">
        <v>31.5</v>
      </c>
      <c r="E2280" s="37">
        <v>0.82599999999999996</v>
      </c>
      <c r="F2280" s="37">
        <v>0.8337</v>
      </c>
      <c r="G2280" s="37">
        <v>30.5</v>
      </c>
      <c r="H2280" s="37">
        <v>0.93500000000000005</v>
      </c>
      <c r="I2280" s="37">
        <v>0.99260000000000004</v>
      </c>
    </row>
    <row r="2281" spans="4:9" x14ac:dyDescent="0.25">
      <c r="D2281" s="37">
        <v>31.5</v>
      </c>
      <c r="E2281" s="37">
        <v>0.82699999999999996</v>
      </c>
      <c r="F2281" s="37">
        <v>0.8347</v>
      </c>
      <c r="G2281" s="37">
        <v>30.5</v>
      </c>
      <c r="H2281" s="37">
        <v>0.93600000000000005</v>
      </c>
      <c r="I2281" s="37">
        <v>0.99270000000000003</v>
      </c>
    </row>
    <row r="2282" spans="4:9" x14ac:dyDescent="0.25">
      <c r="D2282" s="37">
        <v>31.5</v>
      </c>
      <c r="E2282" s="37">
        <v>0.82799999999999996</v>
      </c>
      <c r="F2282" s="37">
        <v>0.8357</v>
      </c>
      <c r="G2282" s="37">
        <v>30.5</v>
      </c>
      <c r="H2282" s="37">
        <v>0.93700000000000006</v>
      </c>
      <c r="I2282" s="37">
        <v>0.99270000000000003</v>
      </c>
    </row>
    <row r="2283" spans="4:9" x14ac:dyDescent="0.25">
      <c r="D2283" s="37">
        <v>31.5</v>
      </c>
      <c r="E2283" s="37">
        <v>0.82899999999999996</v>
      </c>
      <c r="F2283" s="37">
        <v>0.8367</v>
      </c>
      <c r="G2283" s="37">
        <v>30.5</v>
      </c>
      <c r="H2283" s="37">
        <v>0.93799999999999994</v>
      </c>
      <c r="I2283" s="37">
        <v>0.99270000000000003</v>
      </c>
    </row>
    <row r="2284" spans="4:9" x14ac:dyDescent="0.25">
      <c r="D2284" s="37">
        <v>31.5</v>
      </c>
      <c r="E2284" s="37">
        <v>0.83</v>
      </c>
      <c r="F2284" s="37">
        <v>0.8377</v>
      </c>
      <c r="G2284" s="37">
        <v>30.5</v>
      </c>
      <c r="H2284" s="37">
        <v>0.93899999999999995</v>
      </c>
      <c r="I2284" s="37">
        <v>0.99270000000000003</v>
      </c>
    </row>
    <row r="2285" spans="4:9" x14ac:dyDescent="0.25">
      <c r="D2285" s="37">
        <v>31.5</v>
      </c>
      <c r="E2285" s="37">
        <v>0.83099999999999996</v>
      </c>
      <c r="F2285" s="37">
        <v>0.8387</v>
      </c>
      <c r="G2285" s="37">
        <v>30.5</v>
      </c>
      <c r="H2285" s="37">
        <v>0.94</v>
      </c>
      <c r="I2285" s="37">
        <v>0.99270000000000003</v>
      </c>
    </row>
    <row r="2286" spans="4:9" x14ac:dyDescent="0.25">
      <c r="D2286" s="37">
        <v>31.5</v>
      </c>
      <c r="E2286" s="37">
        <v>0.83199999999999996</v>
      </c>
      <c r="F2286" s="37">
        <v>0.83960000000000001</v>
      </c>
      <c r="G2286" s="37">
        <v>30.5</v>
      </c>
      <c r="H2286" s="37">
        <v>0.94099999999999995</v>
      </c>
      <c r="I2286" s="37">
        <v>0.99270000000000003</v>
      </c>
    </row>
    <row r="2287" spans="4:9" x14ac:dyDescent="0.25">
      <c r="D2287" s="37">
        <v>31.5</v>
      </c>
      <c r="E2287" s="37">
        <v>0.83299999999999996</v>
      </c>
      <c r="F2287" s="37">
        <v>0.84060000000000001</v>
      </c>
      <c r="G2287" s="37">
        <v>30.5</v>
      </c>
      <c r="H2287" s="37">
        <v>0.94199999999999995</v>
      </c>
      <c r="I2287" s="37">
        <v>0.99270000000000003</v>
      </c>
    </row>
    <row r="2288" spans="4:9" x14ac:dyDescent="0.25">
      <c r="D2288" s="37">
        <v>31.5</v>
      </c>
      <c r="E2288" s="37">
        <v>0.83399999999999996</v>
      </c>
      <c r="F2288" s="37">
        <v>0.84160000000000001</v>
      </c>
      <c r="G2288" s="37">
        <v>30.5</v>
      </c>
      <c r="H2288" s="37">
        <v>0.94299999999999995</v>
      </c>
      <c r="I2288" s="37">
        <v>0.99270000000000003</v>
      </c>
    </row>
    <row r="2289" spans="4:9" x14ac:dyDescent="0.25">
      <c r="D2289" s="37">
        <v>31.5</v>
      </c>
      <c r="E2289" s="37">
        <v>0.83499999999999996</v>
      </c>
      <c r="F2289" s="37">
        <v>0.84260000000000002</v>
      </c>
      <c r="G2289" s="37">
        <v>30.5</v>
      </c>
      <c r="H2289" s="37">
        <v>0.94399999999999995</v>
      </c>
      <c r="I2289" s="37">
        <v>0.99270000000000003</v>
      </c>
    </row>
    <row r="2290" spans="4:9" x14ac:dyDescent="0.25">
      <c r="D2290" s="37">
        <v>31.5</v>
      </c>
      <c r="E2290" s="37">
        <v>0.83599999999999997</v>
      </c>
      <c r="F2290" s="37">
        <v>0.84360000000000002</v>
      </c>
      <c r="G2290" s="37">
        <v>30.5</v>
      </c>
      <c r="H2290" s="37">
        <v>0.94499999999999995</v>
      </c>
      <c r="I2290" s="37">
        <v>0.99270000000000003</v>
      </c>
    </row>
    <row r="2291" spans="4:9" x14ac:dyDescent="0.25">
      <c r="D2291" s="37">
        <v>31.5</v>
      </c>
      <c r="E2291" s="37">
        <v>0.83699999999999997</v>
      </c>
      <c r="F2291" s="37">
        <v>0.84460000000000002</v>
      </c>
      <c r="G2291" s="37">
        <v>30.5</v>
      </c>
      <c r="H2291" s="37">
        <v>0.94599999999999995</v>
      </c>
      <c r="I2291" s="37">
        <v>0.99270000000000003</v>
      </c>
    </row>
    <row r="2292" spans="4:9" x14ac:dyDescent="0.25">
      <c r="D2292" s="37">
        <v>31.5</v>
      </c>
      <c r="E2292" s="37">
        <v>0.83799999999999997</v>
      </c>
      <c r="F2292" s="37">
        <v>0.84560000000000002</v>
      </c>
      <c r="G2292" s="37">
        <v>30.5</v>
      </c>
      <c r="H2292" s="37">
        <v>0.94699999999999995</v>
      </c>
      <c r="I2292" s="37">
        <v>0.99270000000000003</v>
      </c>
    </row>
    <row r="2293" spans="4:9" x14ac:dyDescent="0.25">
      <c r="D2293" s="37">
        <v>31.5</v>
      </c>
      <c r="E2293" s="37">
        <v>0.83899999999999997</v>
      </c>
      <c r="F2293" s="37">
        <v>0.84660000000000002</v>
      </c>
      <c r="G2293" s="37">
        <v>30.5</v>
      </c>
      <c r="H2293" s="37">
        <v>0.94799999999999995</v>
      </c>
      <c r="I2293" s="37">
        <v>0.99280000000000002</v>
      </c>
    </row>
    <row r="2294" spans="4:9" x14ac:dyDescent="0.25">
      <c r="D2294" s="37">
        <v>31.5</v>
      </c>
      <c r="E2294" s="37">
        <v>0.84</v>
      </c>
      <c r="F2294" s="37">
        <v>0.84760000000000002</v>
      </c>
      <c r="G2294" s="37">
        <v>30.5</v>
      </c>
      <c r="H2294" s="37">
        <v>0.94899999999999995</v>
      </c>
      <c r="I2294" s="37">
        <v>0.99280000000000002</v>
      </c>
    </row>
    <row r="2295" spans="4:9" x14ac:dyDescent="0.25">
      <c r="D2295" s="37">
        <v>31.5</v>
      </c>
      <c r="E2295" s="37">
        <v>0.84099999999999997</v>
      </c>
      <c r="F2295" s="37">
        <v>0.84860000000000002</v>
      </c>
      <c r="G2295" s="37">
        <v>30.5</v>
      </c>
      <c r="H2295" s="37">
        <v>0.95</v>
      </c>
      <c r="I2295" s="37">
        <v>0.99280000000000002</v>
      </c>
    </row>
    <row r="2296" spans="4:9" x14ac:dyDescent="0.25">
      <c r="D2296" s="37">
        <v>31.5</v>
      </c>
      <c r="E2296" s="37">
        <v>0.84199999999999997</v>
      </c>
      <c r="F2296" s="37">
        <v>0.84960000000000002</v>
      </c>
      <c r="G2296" s="37">
        <v>31</v>
      </c>
      <c r="H2296" s="37">
        <v>0.76</v>
      </c>
      <c r="I2296" s="37">
        <v>0.98860000000000003</v>
      </c>
    </row>
    <row r="2297" spans="4:9" x14ac:dyDescent="0.25">
      <c r="D2297" s="37">
        <v>31.5</v>
      </c>
      <c r="E2297" s="37">
        <v>0.84299999999999997</v>
      </c>
      <c r="F2297" s="37">
        <v>0.85060000000000002</v>
      </c>
      <c r="G2297" s="37">
        <v>31</v>
      </c>
      <c r="H2297" s="37">
        <v>0.76100000000000001</v>
      </c>
      <c r="I2297" s="37">
        <v>0.98860000000000003</v>
      </c>
    </row>
    <row r="2298" spans="4:9" x14ac:dyDescent="0.25">
      <c r="D2298" s="37">
        <v>31.5</v>
      </c>
      <c r="E2298" s="37">
        <v>0.84399999999999997</v>
      </c>
      <c r="F2298" s="37">
        <v>0.85160000000000002</v>
      </c>
      <c r="G2298" s="37">
        <v>31</v>
      </c>
      <c r="H2298" s="37">
        <v>0.76200000000000001</v>
      </c>
      <c r="I2298" s="37">
        <v>0.98870000000000002</v>
      </c>
    </row>
    <row r="2299" spans="4:9" x14ac:dyDescent="0.25">
      <c r="D2299" s="37">
        <v>31.5</v>
      </c>
      <c r="E2299" s="37">
        <v>0.84499999999999997</v>
      </c>
      <c r="F2299" s="37">
        <v>0.85260000000000002</v>
      </c>
      <c r="G2299" s="37">
        <v>31</v>
      </c>
      <c r="H2299" s="37">
        <v>0.76300000000000001</v>
      </c>
      <c r="I2299" s="37">
        <v>0.98870000000000002</v>
      </c>
    </row>
    <row r="2300" spans="4:9" x14ac:dyDescent="0.25">
      <c r="D2300" s="37">
        <v>31.5</v>
      </c>
      <c r="E2300" s="37">
        <v>0.84599999999999997</v>
      </c>
      <c r="F2300" s="37">
        <v>0.85350000000000004</v>
      </c>
      <c r="G2300" s="37">
        <v>31</v>
      </c>
      <c r="H2300" s="37">
        <v>0.76400000000000001</v>
      </c>
      <c r="I2300" s="37">
        <v>0.98880000000000001</v>
      </c>
    </row>
    <row r="2301" spans="4:9" x14ac:dyDescent="0.25">
      <c r="D2301" s="37">
        <v>31.5</v>
      </c>
      <c r="E2301" s="37">
        <v>0.84699999999999998</v>
      </c>
      <c r="F2301" s="37">
        <v>0.85450000000000004</v>
      </c>
      <c r="G2301" s="37">
        <v>31</v>
      </c>
      <c r="H2301" s="37">
        <v>0.76500000000000001</v>
      </c>
      <c r="I2301" s="37">
        <v>0.98880000000000001</v>
      </c>
    </row>
    <row r="2302" spans="4:9" x14ac:dyDescent="0.25">
      <c r="D2302" s="37">
        <v>31.5</v>
      </c>
      <c r="E2302" s="37">
        <v>0.84799999999999998</v>
      </c>
      <c r="F2302" s="37">
        <v>0.85550000000000004</v>
      </c>
      <c r="G2302" s="37">
        <v>31</v>
      </c>
      <c r="H2302" s="37">
        <v>0.76600000000000001</v>
      </c>
      <c r="I2302" s="37">
        <v>0.9889</v>
      </c>
    </row>
    <row r="2303" spans="4:9" x14ac:dyDescent="0.25">
      <c r="D2303" s="37">
        <v>31.5</v>
      </c>
      <c r="E2303" s="37">
        <v>0.84899999999999998</v>
      </c>
      <c r="F2303" s="37">
        <v>0.85650000000000004</v>
      </c>
      <c r="G2303" s="37">
        <v>31</v>
      </c>
      <c r="H2303" s="37">
        <v>0.76700000000000002</v>
      </c>
      <c r="I2303" s="37">
        <v>0.9889</v>
      </c>
    </row>
    <row r="2304" spans="4:9" x14ac:dyDescent="0.25">
      <c r="D2304" s="37">
        <v>31.5</v>
      </c>
      <c r="E2304" s="37">
        <v>0.85</v>
      </c>
      <c r="F2304" s="37">
        <v>0.85750000000000004</v>
      </c>
      <c r="G2304" s="37">
        <v>31</v>
      </c>
      <c r="H2304" s="37">
        <v>0.76800000000000002</v>
      </c>
      <c r="I2304" s="37">
        <v>0.98899999999999999</v>
      </c>
    </row>
    <row r="2305" spans="4:9" x14ac:dyDescent="0.25">
      <c r="D2305" s="37">
        <v>31.5</v>
      </c>
      <c r="E2305" s="37">
        <v>0.85099999999999998</v>
      </c>
      <c r="F2305" s="37">
        <v>0.85850000000000004</v>
      </c>
      <c r="G2305" s="37">
        <v>31</v>
      </c>
      <c r="H2305" s="37">
        <v>0.76900000000000002</v>
      </c>
      <c r="I2305" s="37">
        <v>0.98899999999999999</v>
      </c>
    </row>
    <row r="2306" spans="4:9" x14ac:dyDescent="0.25">
      <c r="D2306" s="37">
        <v>31.5</v>
      </c>
      <c r="E2306" s="37">
        <v>0.85199999999999998</v>
      </c>
      <c r="F2306" s="37">
        <v>0.85950000000000004</v>
      </c>
      <c r="G2306" s="37">
        <v>31</v>
      </c>
      <c r="H2306" s="37">
        <v>0.77</v>
      </c>
      <c r="I2306" s="37">
        <v>0.98899999999999999</v>
      </c>
    </row>
    <row r="2307" spans="4:9" x14ac:dyDescent="0.25">
      <c r="D2307" s="37">
        <v>31.5</v>
      </c>
      <c r="E2307" s="37">
        <v>0.85299999999999998</v>
      </c>
      <c r="F2307" s="37">
        <v>0.86050000000000004</v>
      </c>
      <c r="G2307" s="37">
        <v>31</v>
      </c>
      <c r="H2307" s="37">
        <v>0.77100000000000002</v>
      </c>
      <c r="I2307" s="37">
        <v>0.98899999999999999</v>
      </c>
    </row>
    <row r="2308" spans="4:9" x14ac:dyDescent="0.25">
      <c r="D2308" s="37">
        <v>31.5</v>
      </c>
      <c r="E2308" s="37">
        <v>0.85399999999999998</v>
      </c>
      <c r="F2308" s="37">
        <v>0.86150000000000004</v>
      </c>
      <c r="G2308" s="37">
        <v>31</v>
      </c>
      <c r="H2308" s="37">
        <v>0.77200000000000002</v>
      </c>
      <c r="I2308" s="37">
        <v>0.98909999999999998</v>
      </c>
    </row>
    <row r="2309" spans="4:9" x14ac:dyDescent="0.25">
      <c r="D2309" s="37">
        <v>31.5</v>
      </c>
      <c r="E2309" s="37">
        <v>0.85499999999999998</v>
      </c>
      <c r="F2309" s="37">
        <v>0.86250000000000004</v>
      </c>
      <c r="G2309" s="37">
        <v>31</v>
      </c>
      <c r="H2309" s="37">
        <v>0.77300000000000002</v>
      </c>
      <c r="I2309" s="37">
        <v>0.98909999999999998</v>
      </c>
    </row>
    <row r="2310" spans="4:9" x14ac:dyDescent="0.25">
      <c r="D2310" s="37">
        <v>31.5</v>
      </c>
      <c r="E2310" s="37">
        <v>0.85599999999999998</v>
      </c>
      <c r="F2310" s="37">
        <v>0.86350000000000005</v>
      </c>
      <c r="G2310" s="37">
        <v>31</v>
      </c>
      <c r="H2310" s="37">
        <v>0.77400000000000002</v>
      </c>
      <c r="I2310" s="37">
        <v>0.98919999999999997</v>
      </c>
    </row>
    <row r="2311" spans="4:9" x14ac:dyDescent="0.25">
      <c r="D2311" s="37">
        <v>31.5</v>
      </c>
      <c r="E2311" s="37">
        <v>0.85699999999999998</v>
      </c>
      <c r="F2311" s="37">
        <v>0.86450000000000005</v>
      </c>
      <c r="G2311" s="37">
        <v>31</v>
      </c>
      <c r="H2311" s="37">
        <v>0.77500000000000002</v>
      </c>
      <c r="I2311" s="37">
        <v>0.98919999999999997</v>
      </c>
    </row>
    <row r="2312" spans="4:9" x14ac:dyDescent="0.25">
      <c r="D2312" s="37">
        <v>31.5</v>
      </c>
      <c r="E2312" s="37">
        <v>0.85799999999999998</v>
      </c>
      <c r="F2312" s="37">
        <v>0.86550000000000005</v>
      </c>
      <c r="G2312" s="37">
        <v>31</v>
      </c>
      <c r="H2312" s="37">
        <v>0.77600000000000002</v>
      </c>
      <c r="I2312" s="37">
        <v>0.98929999999999996</v>
      </c>
    </row>
    <row r="2313" spans="4:9" x14ac:dyDescent="0.25">
      <c r="D2313" s="37">
        <v>31.5</v>
      </c>
      <c r="E2313" s="37">
        <v>0.85899999999999999</v>
      </c>
      <c r="F2313" s="37">
        <v>0.86650000000000005</v>
      </c>
      <c r="G2313" s="37">
        <v>31</v>
      </c>
      <c r="H2313" s="37">
        <v>0.77700000000000002</v>
      </c>
      <c r="I2313" s="37">
        <v>0.98929999999999996</v>
      </c>
    </row>
    <row r="2314" spans="4:9" x14ac:dyDescent="0.25">
      <c r="D2314" s="37">
        <v>31.5</v>
      </c>
      <c r="E2314" s="37">
        <v>0.86</v>
      </c>
      <c r="F2314" s="37">
        <v>0.86739999999999995</v>
      </c>
      <c r="G2314" s="37">
        <v>31</v>
      </c>
      <c r="H2314" s="37">
        <v>0.77800000000000002</v>
      </c>
      <c r="I2314" s="37">
        <v>0.98929999999999996</v>
      </c>
    </row>
    <row r="2315" spans="4:9" x14ac:dyDescent="0.25">
      <c r="D2315" s="37">
        <v>31.5</v>
      </c>
      <c r="E2315" s="37">
        <v>0.86099999999999999</v>
      </c>
      <c r="F2315" s="37">
        <v>0.86839999999999995</v>
      </c>
      <c r="G2315" s="37">
        <v>31</v>
      </c>
      <c r="H2315" s="37">
        <v>0.77900000000000003</v>
      </c>
      <c r="I2315" s="37">
        <v>0.98929999999999996</v>
      </c>
    </row>
    <row r="2316" spans="4:9" x14ac:dyDescent="0.25">
      <c r="D2316" s="37">
        <v>31.5</v>
      </c>
      <c r="E2316" s="37">
        <v>0.86199999999999999</v>
      </c>
      <c r="F2316" s="37">
        <v>0.86939999999999995</v>
      </c>
      <c r="G2316" s="37">
        <v>31</v>
      </c>
      <c r="H2316" s="37">
        <v>0.78</v>
      </c>
      <c r="I2316" s="37">
        <v>0.98939999999999995</v>
      </c>
    </row>
    <row r="2317" spans="4:9" x14ac:dyDescent="0.25">
      <c r="D2317" s="37">
        <v>31.5</v>
      </c>
      <c r="E2317" s="37">
        <v>0.86299999999999999</v>
      </c>
      <c r="F2317" s="37">
        <v>0.87039999999999995</v>
      </c>
      <c r="G2317" s="37">
        <v>31</v>
      </c>
      <c r="H2317" s="37">
        <v>0.78100000000000003</v>
      </c>
      <c r="I2317" s="37">
        <v>0.98939999999999995</v>
      </c>
    </row>
    <row r="2318" spans="4:9" x14ac:dyDescent="0.25">
      <c r="D2318" s="37">
        <v>31.5</v>
      </c>
      <c r="E2318" s="37">
        <v>0.86399999999999999</v>
      </c>
      <c r="F2318" s="37">
        <v>0.87139999999999995</v>
      </c>
      <c r="G2318" s="37">
        <v>31</v>
      </c>
      <c r="H2318" s="37">
        <v>0.78200000000000003</v>
      </c>
      <c r="I2318" s="37">
        <v>0.98950000000000005</v>
      </c>
    </row>
    <row r="2319" spans="4:9" x14ac:dyDescent="0.25">
      <c r="D2319" s="37">
        <v>31.5</v>
      </c>
      <c r="E2319" s="37">
        <v>0.86499999999999999</v>
      </c>
      <c r="F2319" s="37">
        <v>0.87239999999999995</v>
      </c>
      <c r="G2319" s="37">
        <v>31</v>
      </c>
      <c r="H2319" s="37">
        <v>0.78300000000000003</v>
      </c>
      <c r="I2319" s="37">
        <v>0.98950000000000005</v>
      </c>
    </row>
    <row r="2320" spans="4:9" x14ac:dyDescent="0.25">
      <c r="D2320" s="37">
        <v>31.5</v>
      </c>
      <c r="E2320" s="37">
        <v>0.86599999999999999</v>
      </c>
      <c r="F2320" s="37">
        <v>0.87339999999999995</v>
      </c>
      <c r="G2320" s="37">
        <v>31</v>
      </c>
      <c r="H2320" s="37">
        <v>0.78400000000000003</v>
      </c>
      <c r="I2320" s="37">
        <v>0.98950000000000005</v>
      </c>
    </row>
    <row r="2321" spans="4:9" x14ac:dyDescent="0.25">
      <c r="D2321" s="37">
        <v>31.5</v>
      </c>
      <c r="E2321" s="37">
        <v>0.86699999999999999</v>
      </c>
      <c r="F2321" s="37">
        <v>0.87439999999999996</v>
      </c>
      <c r="G2321" s="37">
        <v>31</v>
      </c>
      <c r="H2321" s="37">
        <v>0.78500000000000003</v>
      </c>
      <c r="I2321" s="37">
        <v>0.98950000000000005</v>
      </c>
    </row>
    <row r="2322" spans="4:9" x14ac:dyDescent="0.25">
      <c r="D2322" s="37">
        <v>31.5</v>
      </c>
      <c r="E2322" s="37">
        <v>0.86799999999999999</v>
      </c>
      <c r="F2322" s="37">
        <v>0.87539999999999996</v>
      </c>
      <c r="G2322" s="37">
        <v>31</v>
      </c>
      <c r="H2322" s="37">
        <v>0.78600000000000003</v>
      </c>
      <c r="I2322" s="37">
        <v>0.98960000000000004</v>
      </c>
    </row>
    <row r="2323" spans="4:9" x14ac:dyDescent="0.25">
      <c r="D2323" s="37">
        <v>31.5</v>
      </c>
      <c r="E2323" s="37">
        <v>0.86899999999999999</v>
      </c>
      <c r="F2323" s="37">
        <v>0.87639999999999996</v>
      </c>
      <c r="G2323" s="37">
        <v>31</v>
      </c>
      <c r="H2323" s="37">
        <v>0.78700000000000003</v>
      </c>
      <c r="I2323" s="37">
        <v>0.98960000000000004</v>
      </c>
    </row>
    <row r="2324" spans="4:9" x14ac:dyDescent="0.25">
      <c r="D2324" s="37">
        <v>31.5</v>
      </c>
      <c r="E2324" s="37">
        <v>0.87</v>
      </c>
      <c r="F2324" s="37">
        <v>0.87739999999999996</v>
      </c>
      <c r="G2324" s="37">
        <v>31</v>
      </c>
      <c r="H2324" s="37">
        <v>0.78800000000000003</v>
      </c>
      <c r="I2324" s="37">
        <v>0.98970000000000002</v>
      </c>
    </row>
    <row r="2325" spans="4:9" x14ac:dyDescent="0.25">
      <c r="D2325" s="37">
        <v>31.5</v>
      </c>
      <c r="E2325" s="37">
        <v>0.871</v>
      </c>
      <c r="F2325" s="37">
        <v>0.87839999999999996</v>
      </c>
      <c r="G2325" s="37">
        <v>31</v>
      </c>
      <c r="H2325" s="37">
        <v>0.78900000000000003</v>
      </c>
      <c r="I2325" s="37">
        <v>0.98970000000000002</v>
      </c>
    </row>
    <row r="2326" spans="4:9" x14ac:dyDescent="0.25">
      <c r="D2326" s="37">
        <v>31.5</v>
      </c>
      <c r="E2326" s="37">
        <v>0.872</v>
      </c>
      <c r="F2326" s="37">
        <v>0.87939999999999996</v>
      </c>
      <c r="G2326" s="37">
        <v>31</v>
      </c>
      <c r="H2326" s="37">
        <v>0.79</v>
      </c>
      <c r="I2326" s="37">
        <v>0.98970000000000002</v>
      </c>
    </row>
    <row r="2327" spans="4:9" x14ac:dyDescent="0.25">
      <c r="D2327" s="37">
        <v>31.5</v>
      </c>
      <c r="E2327" s="37">
        <v>0.873</v>
      </c>
      <c r="F2327" s="37">
        <v>0.88039999999999996</v>
      </c>
      <c r="G2327" s="37">
        <v>31</v>
      </c>
      <c r="H2327" s="37">
        <v>0.79100000000000004</v>
      </c>
      <c r="I2327" s="37">
        <v>0.98970000000000002</v>
      </c>
    </row>
    <row r="2328" spans="4:9" x14ac:dyDescent="0.25">
      <c r="D2328" s="37">
        <v>31.5</v>
      </c>
      <c r="E2328" s="37">
        <v>0.874</v>
      </c>
      <c r="F2328" s="37">
        <v>0.88139999999999996</v>
      </c>
      <c r="G2328" s="37">
        <v>31</v>
      </c>
      <c r="H2328" s="37">
        <v>0.79200000000000004</v>
      </c>
      <c r="I2328" s="37">
        <v>0.98980000000000001</v>
      </c>
    </row>
    <row r="2329" spans="4:9" x14ac:dyDescent="0.25">
      <c r="D2329" s="37">
        <v>31.5</v>
      </c>
      <c r="E2329" s="37">
        <v>0.875</v>
      </c>
      <c r="F2329" s="37">
        <v>0.88239999999999996</v>
      </c>
      <c r="G2329" s="37">
        <v>31</v>
      </c>
      <c r="H2329" s="37">
        <v>0.79300000000000004</v>
      </c>
      <c r="I2329" s="37">
        <v>0.98980000000000001</v>
      </c>
    </row>
    <row r="2330" spans="4:9" x14ac:dyDescent="0.25">
      <c r="D2330" s="37">
        <v>31.5</v>
      </c>
      <c r="E2330" s="37">
        <v>0.876</v>
      </c>
      <c r="F2330" s="37">
        <v>0.88339999999999996</v>
      </c>
      <c r="G2330" s="37">
        <v>31</v>
      </c>
      <c r="H2330" s="37">
        <v>0.79400000000000004</v>
      </c>
      <c r="I2330" s="37">
        <v>0.9899</v>
      </c>
    </row>
    <row r="2331" spans="4:9" x14ac:dyDescent="0.25">
      <c r="D2331" s="37">
        <v>31.5</v>
      </c>
      <c r="E2331" s="37">
        <v>0.877</v>
      </c>
      <c r="F2331" s="37">
        <v>0.88439999999999996</v>
      </c>
      <c r="G2331" s="37">
        <v>31</v>
      </c>
      <c r="H2331" s="37">
        <v>0.79500000000000004</v>
      </c>
      <c r="I2331" s="37">
        <v>0.9899</v>
      </c>
    </row>
    <row r="2332" spans="4:9" x14ac:dyDescent="0.25">
      <c r="D2332" s="37">
        <v>31.5</v>
      </c>
      <c r="E2332" s="37">
        <v>0.878</v>
      </c>
      <c r="F2332" s="37">
        <v>0.88539999999999996</v>
      </c>
      <c r="G2332" s="37">
        <v>31</v>
      </c>
      <c r="H2332" s="37">
        <v>0.79600000000000004</v>
      </c>
      <c r="I2332" s="37">
        <v>0.9899</v>
      </c>
    </row>
    <row r="2333" spans="4:9" x14ac:dyDescent="0.25">
      <c r="D2333" s="37">
        <v>31.5</v>
      </c>
      <c r="E2333" s="37">
        <v>0.879</v>
      </c>
      <c r="F2333" s="37">
        <v>0.88639999999999997</v>
      </c>
      <c r="G2333" s="37">
        <v>31</v>
      </c>
      <c r="H2333" s="37">
        <v>0.79700000000000004</v>
      </c>
      <c r="I2333" s="37">
        <v>0.9899</v>
      </c>
    </row>
    <row r="2334" spans="4:9" x14ac:dyDescent="0.25">
      <c r="D2334" s="37">
        <v>31.5</v>
      </c>
      <c r="E2334" s="37">
        <v>0.88</v>
      </c>
      <c r="F2334" s="37">
        <v>0.88739999999999997</v>
      </c>
      <c r="G2334" s="37">
        <v>31</v>
      </c>
      <c r="H2334" s="37">
        <v>0.79800000000000004</v>
      </c>
      <c r="I2334" s="37">
        <v>0.99</v>
      </c>
    </row>
    <row r="2335" spans="4:9" x14ac:dyDescent="0.25">
      <c r="D2335" s="37">
        <v>31.5</v>
      </c>
      <c r="E2335" s="37">
        <v>0.88100000000000001</v>
      </c>
      <c r="F2335" s="37">
        <v>0.88839999999999997</v>
      </c>
      <c r="G2335" s="37">
        <v>31</v>
      </c>
      <c r="H2335" s="37">
        <v>0.79900000000000004</v>
      </c>
      <c r="I2335" s="37">
        <v>0.99</v>
      </c>
    </row>
    <row r="2336" spans="4:9" x14ac:dyDescent="0.25">
      <c r="D2336" s="37">
        <v>31.5</v>
      </c>
      <c r="E2336" s="37">
        <v>0.88200000000000001</v>
      </c>
      <c r="F2336" s="37">
        <v>0.88939999999999997</v>
      </c>
      <c r="G2336" s="37">
        <v>31</v>
      </c>
      <c r="H2336" s="37">
        <v>0.8</v>
      </c>
      <c r="I2336" s="37">
        <v>0.99</v>
      </c>
    </row>
    <row r="2337" spans="4:9" x14ac:dyDescent="0.25">
      <c r="D2337" s="37">
        <v>31.5</v>
      </c>
      <c r="E2337" s="37">
        <v>0.88300000000000001</v>
      </c>
      <c r="F2337" s="37">
        <v>0.89039999999999997</v>
      </c>
      <c r="G2337" s="37">
        <v>31</v>
      </c>
      <c r="H2337" s="37">
        <v>0.80100000000000005</v>
      </c>
      <c r="I2337" s="37">
        <v>0.99</v>
      </c>
    </row>
    <row r="2338" spans="4:9" x14ac:dyDescent="0.25">
      <c r="D2338" s="37">
        <v>31.5</v>
      </c>
      <c r="E2338" s="37">
        <v>0.88400000000000001</v>
      </c>
      <c r="F2338" s="37">
        <v>0.89129999999999998</v>
      </c>
      <c r="G2338" s="37">
        <v>31</v>
      </c>
      <c r="H2338" s="37">
        <v>0.80200000000000005</v>
      </c>
      <c r="I2338" s="37">
        <v>0.99009999999999998</v>
      </c>
    </row>
    <row r="2339" spans="4:9" x14ac:dyDescent="0.25">
      <c r="D2339" s="37">
        <v>31.5</v>
      </c>
      <c r="E2339" s="37">
        <v>0.88500000000000001</v>
      </c>
      <c r="F2339" s="37">
        <v>0.89229999999999998</v>
      </c>
      <c r="G2339" s="37">
        <v>31</v>
      </c>
      <c r="H2339" s="37">
        <v>0.80300000000000005</v>
      </c>
      <c r="I2339" s="37">
        <v>0.99009999999999998</v>
      </c>
    </row>
    <row r="2340" spans="4:9" x14ac:dyDescent="0.25">
      <c r="D2340" s="37">
        <v>31.5</v>
      </c>
      <c r="E2340" s="37">
        <v>0.88600000000000001</v>
      </c>
      <c r="F2340" s="37">
        <v>0.89329999999999998</v>
      </c>
      <c r="G2340" s="37">
        <v>31</v>
      </c>
      <c r="H2340" s="37">
        <v>0.80400000000000005</v>
      </c>
      <c r="I2340" s="37">
        <v>0.99019999999999997</v>
      </c>
    </row>
    <row r="2341" spans="4:9" x14ac:dyDescent="0.25">
      <c r="D2341" s="37">
        <v>31.5</v>
      </c>
      <c r="E2341" s="37">
        <v>0.88700000000000001</v>
      </c>
      <c r="F2341" s="37">
        <v>0.89429999999999998</v>
      </c>
      <c r="G2341" s="37">
        <v>31</v>
      </c>
      <c r="H2341" s="37">
        <v>0.80500000000000005</v>
      </c>
      <c r="I2341" s="37">
        <v>0.99019999999999997</v>
      </c>
    </row>
    <row r="2342" spans="4:9" x14ac:dyDescent="0.25">
      <c r="D2342" s="37">
        <v>31.5</v>
      </c>
      <c r="E2342" s="37">
        <v>0.88800000000000001</v>
      </c>
      <c r="F2342" s="37">
        <v>0.89529999999999998</v>
      </c>
      <c r="G2342" s="37">
        <v>31</v>
      </c>
      <c r="H2342" s="37">
        <v>0.80600000000000005</v>
      </c>
      <c r="I2342" s="37">
        <v>0.99019999999999997</v>
      </c>
    </row>
    <row r="2343" spans="4:9" x14ac:dyDescent="0.25">
      <c r="D2343" s="37">
        <v>31.5</v>
      </c>
      <c r="E2343" s="37">
        <v>0.88900000000000001</v>
      </c>
      <c r="F2343" s="37">
        <v>0.89629999999999999</v>
      </c>
      <c r="G2343" s="37">
        <v>31</v>
      </c>
      <c r="H2343" s="37">
        <v>0.80700000000000005</v>
      </c>
      <c r="I2343" s="37">
        <v>0.99019999999999997</v>
      </c>
    </row>
    <row r="2344" spans="4:9" x14ac:dyDescent="0.25">
      <c r="D2344" s="37">
        <v>31.5</v>
      </c>
      <c r="E2344" s="37">
        <v>0.89</v>
      </c>
      <c r="F2344" s="37">
        <v>0.89729999999999999</v>
      </c>
      <c r="G2344" s="37">
        <v>31</v>
      </c>
      <c r="H2344" s="37">
        <v>0.80800000000000005</v>
      </c>
      <c r="I2344" s="37">
        <v>0.99029999999999996</v>
      </c>
    </row>
    <row r="2345" spans="4:9" x14ac:dyDescent="0.25">
      <c r="D2345" s="37">
        <v>31.5</v>
      </c>
      <c r="E2345" s="37">
        <v>0.89100000000000001</v>
      </c>
      <c r="F2345" s="37">
        <v>0.89829999999999999</v>
      </c>
      <c r="G2345" s="37">
        <v>31</v>
      </c>
      <c r="H2345" s="37">
        <v>0.80900000000000005</v>
      </c>
      <c r="I2345" s="37">
        <v>0.99029999999999996</v>
      </c>
    </row>
    <row r="2346" spans="4:9" x14ac:dyDescent="0.25">
      <c r="D2346" s="37">
        <v>31.5</v>
      </c>
      <c r="E2346" s="37">
        <v>0.89200000000000002</v>
      </c>
      <c r="F2346" s="37">
        <v>0.89929999999999999</v>
      </c>
      <c r="G2346" s="37">
        <v>31</v>
      </c>
      <c r="H2346" s="37">
        <v>0.81</v>
      </c>
      <c r="I2346" s="37">
        <v>0.99029999999999996</v>
      </c>
    </row>
    <row r="2347" spans="4:9" x14ac:dyDescent="0.25">
      <c r="D2347" s="37">
        <v>31.5</v>
      </c>
      <c r="E2347" s="37">
        <v>0.89300000000000002</v>
      </c>
      <c r="F2347" s="37">
        <v>0.90029999999999999</v>
      </c>
      <c r="G2347" s="37">
        <v>31</v>
      </c>
      <c r="H2347" s="37">
        <v>0.81100000000000005</v>
      </c>
      <c r="I2347" s="37">
        <v>0.99029999999999996</v>
      </c>
    </row>
    <row r="2348" spans="4:9" x14ac:dyDescent="0.25">
      <c r="D2348" s="37">
        <v>31.5</v>
      </c>
      <c r="E2348" s="37">
        <v>0.89400000000000002</v>
      </c>
      <c r="F2348" s="37">
        <v>0.90129999999999999</v>
      </c>
      <c r="G2348" s="37">
        <v>31</v>
      </c>
      <c r="H2348" s="37">
        <v>0.81200000000000006</v>
      </c>
      <c r="I2348" s="37">
        <v>0.99039999999999995</v>
      </c>
    </row>
    <row r="2349" spans="4:9" x14ac:dyDescent="0.25">
      <c r="D2349" s="37">
        <v>31.5</v>
      </c>
      <c r="E2349" s="37">
        <v>0.89500000000000002</v>
      </c>
      <c r="F2349" s="37">
        <v>0.90229999999999999</v>
      </c>
      <c r="G2349" s="37">
        <v>31</v>
      </c>
      <c r="H2349" s="37">
        <v>0.81299999999999994</v>
      </c>
      <c r="I2349" s="37">
        <v>0.99039999999999995</v>
      </c>
    </row>
    <row r="2350" spans="4:9" x14ac:dyDescent="0.25">
      <c r="D2350" s="37">
        <v>31.5</v>
      </c>
      <c r="E2350" s="37">
        <v>0.89600000000000002</v>
      </c>
      <c r="F2350" s="37">
        <v>0.90329999999999999</v>
      </c>
      <c r="G2350" s="37">
        <v>31</v>
      </c>
      <c r="H2350" s="37">
        <v>0.81399999999999995</v>
      </c>
      <c r="I2350" s="37">
        <v>0.99039999999999995</v>
      </c>
    </row>
    <row r="2351" spans="4:9" x14ac:dyDescent="0.25">
      <c r="D2351" s="37">
        <v>31.5</v>
      </c>
      <c r="E2351" s="37">
        <v>0.89700000000000002</v>
      </c>
      <c r="F2351" s="37">
        <v>0.90429999999999999</v>
      </c>
      <c r="G2351" s="37">
        <v>31</v>
      </c>
      <c r="H2351" s="37">
        <v>0.81499999999999995</v>
      </c>
      <c r="I2351" s="37">
        <v>0.99039999999999995</v>
      </c>
    </row>
    <row r="2352" spans="4:9" x14ac:dyDescent="0.25">
      <c r="D2352" s="37">
        <v>31.5</v>
      </c>
      <c r="E2352" s="37">
        <v>0.89800000000000002</v>
      </c>
      <c r="F2352" s="37">
        <v>0.90529999999999999</v>
      </c>
      <c r="G2352" s="37">
        <v>31</v>
      </c>
      <c r="H2352" s="37">
        <v>0.81599999999999995</v>
      </c>
      <c r="I2352" s="37">
        <v>0.99050000000000005</v>
      </c>
    </row>
    <row r="2353" spans="4:9" x14ac:dyDescent="0.25">
      <c r="D2353" s="37">
        <v>31.5</v>
      </c>
      <c r="E2353" s="37">
        <v>0.89900000000000002</v>
      </c>
      <c r="F2353" s="37">
        <v>0.90629999999999999</v>
      </c>
      <c r="G2353" s="37">
        <v>31</v>
      </c>
      <c r="H2353" s="37">
        <v>0.81699999999999995</v>
      </c>
      <c r="I2353" s="37">
        <v>0.99050000000000005</v>
      </c>
    </row>
    <row r="2354" spans="4:9" x14ac:dyDescent="0.25">
      <c r="D2354" s="37">
        <v>31.5</v>
      </c>
      <c r="E2354" s="37">
        <v>0.9</v>
      </c>
      <c r="F2354" s="37">
        <v>0.9073</v>
      </c>
      <c r="G2354" s="37">
        <v>31</v>
      </c>
      <c r="H2354" s="37">
        <v>0.81799999999999995</v>
      </c>
      <c r="I2354" s="37">
        <v>0.99050000000000005</v>
      </c>
    </row>
    <row r="2355" spans="4:9" x14ac:dyDescent="0.25">
      <c r="D2355" s="37">
        <v>31.5</v>
      </c>
      <c r="E2355" s="37">
        <v>0.90100000000000002</v>
      </c>
      <c r="F2355" s="37">
        <v>0.9083</v>
      </c>
      <c r="G2355" s="37">
        <v>31</v>
      </c>
      <c r="H2355" s="37">
        <v>0.81899999999999995</v>
      </c>
      <c r="I2355" s="37">
        <v>0.99050000000000005</v>
      </c>
    </row>
    <row r="2356" spans="4:9" x14ac:dyDescent="0.25">
      <c r="D2356" s="37">
        <v>31.5</v>
      </c>
      <c r="E2356" s="37">
        <v>0.90200000000000002</v>
      </c>
      <c r="F2356" s="37">
        <v>0.9093</v>
      </c>
      <c r="G2356" s="37">
        <v>31</v>
      </c>
      <c r="H2356" s="37">
        <v>0.82</v>
      </c>
      <c r="I2356" s="37">
        <v>0.99060000000000004</v>
      </c>
    </row>
    <row r="2357" spans="4:9" x14ac:dyDescent="0.25">
      <c r="D2357" s="37">
        <v>31.5</v>
      </c>
      <c r="E2357" s="37">
        <v>0.90300000000000002</v>
      </c>
      <c r="F2357" s="37">
        <v>0.9103</v>
      </c>
      <c r="G2357" s="37">
        <v>31</v>
      </c>
      <c r="H2357" s="37">
        <v>0.82099999999999995</v>
      </c>
      <c r="I2357" s="37">
        <v>0.99060000000000004</v>
      </c>
    </row>
    <row r="2358" spans="4:9" x14ac:dyDescent="0.25">
      <c r="D2358" s="37">
        <v>31.5</v>
      </c>
      <c r="E2358" s="37">
        <v>0.90400000000000003</v>
      </c>
      <c r="F2358" s="37">
        <v>0.9113</v>
      </c>
      <c r="G2358" s="37">
        <v>31</v>
      </c>
      <c r="H2358" s="37">
        <v>0.82199999999999995</v>
      </c>
      <c r="I2358" s="37">
        <v>0.99060000000000004</v>
      </c>
    </row>
    <row r="2359" spans="4:9" x14ac:dyDescent="0.25">
      <c r="D2359" s="37">
        <v>31.5</v>
      </c>
      <c r="E2359" s="37">
        <v>0.90500000000000003</v>
      </c>
      <c r="F2359" s="37">
        <v>0.9123</v>
      </c>
      <c r="G2359" s="37">
        <v>31</v>
      </c>
      <c r="H2359" s="37">
        <v>0.82299999999999995</v>
      </c>
      <c r="I2359" s="37">
        <v>0.99060000000000004</v>
      </c>
    </row>
    <row r="2360" spans="4:9" x14ac:dyDescent="0.25">
      <c r="D2360" s="37">
        <v>31.5</v>
      </c>
      <c r="E2360" s="37">
        <v>0.90600000000000003</v>
      </c>
      <c r="F2360" s="37">
        <v>0.9133</v>
      </c>
      <c r="G2360" s="37">
        <v>31</v>
      </c>
      <c r="H2360" s="37">
        <v>0.82399999999999995</v>
      </c>
      <c r="I2360" s="37">
        <v>0.99070000000000003</v>
      </c>
    </row>
    <row r="2361" spans="4:9" x14ac:dyDescent="0.25">
      <c r="D2361" s="37">
        <v>31.5</v>
      </c>
      <c r="E2361" s="37">
        <v>0.90700000000000003</v>
      </c>
      <c r="F2361" s="37">
        <v>0.9143</v>
      </c>
      <c r="G2361" s="37">
        <v>31</v>
      </c>
      <c r="H2361" s="37">
        <v>0.82499999999999996</v>
      </c>
      <c r="I2361" s="37">
        <v>0.99070000000000003</v>
      </c>
    </row>
    <row r="2362" spans="4:9" x14ac:dyDescent="0.25">
      <c r="D2362" s="37">
        <v>31.5</v>
      </c>
      <c r="E2362" s="37">
        <v>0.90800000000000003</v>
      </c>
      <c r="F2362" s="37">
        <v>0.9153</v>
      </c>
      <c r="G2362" s="37">
        <v>31</v>
      </c>
      <c r="H2362" s="37">
        <v>0.82599999999999996</v>
      </c>
      <c r="I2362" s="37">
        <v>0.99070000000000003</v>
      </c>
    </row>
    <row r="2363" spans="4:9" x14ac:dyDescent="0.25">
      <c r="D2363" s="37">
        <v>31.5</v>
      </c>
      <c r="E2363" s="37">
        <v>0.90900000000000003</v>
      </c>
      <c r="F2363" s="37">
        <v>0.9163</v>
      </c>
      <c r="G2363" s="37">
        <v>31</v>
      </c>
      <c r="H2363" s="37">
        <v>0.82699999999999996</v>
      </c>
      <c r="I2363" s="37">
        <v>0.99070000000000003</v>
      </c>
    </row>
    <row r="2364" spans="4:9" x14ac:dyDescent="0.25">
      <c r="D2364" s="37">
        <v>31.5</v>
      </c>
      <c r="E2364" s="37">
        <v>0.91</v>
      </c>
      <c r="F2364" s="37">
        <v>0.9173</v>
      </c>
      <c r="G2364" s="37">
        <v>31</v>
      </c>
      <c r="H2364" s="37">
        <v>0.82799999999999996</v>
      </c>
      <c r="I2364" s="37">
        <v>0.99080000000000001</v>
      </c>
    </row>
    <row r="2365" spans="4:9" x14ac:dyDescent="0.25">
      <c r="D2365" s="37">
        <v>31.5</v>
      </c>
      <c r="E2365" s="37">
        <v>0.91100000000000003</v>
      </c>
      <c r="F2365" s="37">
        <v>0.91830000000000001</v>
      </c>
      <c r="G2365" s="37">
        <v>31</v>
      </c>
      <c r="H2365" s="37">
        <v>0.82899999999999996</v>
      </c>
      <c r="I2365" s="37">
        <v>0.99080000000000001</v>
      </c>
    </row>
    <row r="2366" spans="4:9" x14ac:dyDescent="0.25">
      <c r="D2366" s="37">
        <v>31.5</v>
      </c>
      <c r="E2366" s="37">
        <v>0.91200000000000003</v>
      </c>
      <c r="F2366" s="37">
        <v>0.91930000000000001</v>
      </c>
      <c r="G2366" s="37">
        <v>31</v>
      </c>
      <c r="H2366" s="37">
        <v>0.83</v>
      </c>
      <c r="I2366" s="37">
        <v>0.99080000000000001</v>
      </c>
    </row>
    <row r="2367" spans="4:9" x14ac:dyDescent="0.25">
      <c r="D2367" s="37">
        <v>31.5</v>
      </c>
      <c r="E2367" s="37">
        <v>0.91300000000000003</v>
      </c>
      <c r="F2367" s="37">
        <v>0.92030000000000001</v>
      </c>
      <c r="G2367" s="37">
        <v>31</v>
      </c>
      <c r="H2367" s="37">
        <v>0.83099999999999996</v>
      </c>
      <c r="I2367" s="37">
        <v>0.99080000000000001</v>
      </c>
    </row>
    <row r="2368" spans="4:9" x14ac:dyDescent="0.25">
      <c r="D2368" s="37">
        <v>31.5</v>
      </c>
      <c r="E2368" s="37">
        <v>0.91400000000000003</v>
      </c>
      <c r="F2368" s="37">
        <v>0.92130000000000001</v>
      </c>
      <c r="G2368" s="37">
        <v>31</v>
      </c>
      <c r="H2368" s="37">
        <v>0.83199999999999996</v>
      </c>
      <c r="I2368" s="37">
        <v>0.9909</v>
      </c>
    </row>
    <row r="2369" spans="4:9" x14ac:dyDescent="0.25">
      <c r="D2369" s="37">
        <v>31.5</v>
      </c>
      <c r="E2369" s="37">
        <v>0.91500000000000004</v>
      </c>
      <c r="F2369" s="37">
        <v>0.92230000000000001</v>
      </c>
      <c r="G2369" s="37">
        <v>31</v>
      </c>
      <c r="H2369" s="37">
        <v>0.83299999999999996</v>
      </c>
      <c r="I2369" s="37">
        <v>0.9909</v>
      </c>
    </row>
    <row r="2370" spans="4:9" x14ac:dyDescent="0.25">
      <c r="D2370" s="37">
        <v>31.5</v>
      </c>
      <c r="E2370" s="37">
        <v>0.91600000000000004</v>
      </c>
      <c r="F2370" s="37">
        <v>0.92330000000000001</v>
      </c>
      <c r="G2370" s="37">
        <v>31</v>
      </c>
      <c r="H2370" s="37">
        <v>0.83399999999999996</v>
      </c>
      <c r="I2370" s="37">
        <v>0.9909</v>
      </c>
    </row>
    <row r="2371" spans="4:9" x14ac:dyDescent="0.25">
      <c r="D2371" s="37">
        <v>31.5</v>
      </c>
      <c r="E2371" s="37">
        <v>0.91700000000000004</v>
      </c>
      <c r="F2371" s="37">
        <v>0.92430000000000001</v>
      </c>
      <c r="G2371" s="37">
        <v>31</v>
      </c>
      <c r="H2371" s="37">
        <v>0.83499999999999996</v>
      </c>
      <c r="I2371" s="37">
        <v>0.9909</v>
      </c>
    </row>
    <row r="2372" spans="4:9" x14ac:dyDescent="0.25">
      <c r="D2372" s="37">
        <v>31.5</v>
      </c>
      <c r="E2372" s="37">
        <v>0.91800000000000004</v>
      </c>
      <c r="F2372" s="37">
        <v>0.92530000000000001</v>
      </c>
      <c r="G2372" s="37">
        <v>31</v>
      </c>
      <c r="H2372" s="37">
        <v>0.83599999999999997</v>
      </c>
      <c r="I2372" s="37">
        <v>0.9909</v>
      </c>
    </row>
    <row r="2373" spans="4:9" x14ac:dyDescent="0.25">
      <c r="D2373" s="37">
        <v>31.5</v>
      </c>
      <c r="E2373" s="37">
        <v>0.91900000000000004</v>
      </c>
      <c r="F2373" s="37">
        <v>0.92630000000000001</v>
      </c>
      <c r="G2373" s="37">
        <v>31</v>
      </c>
      <c r="H2373" s="37">
        <v>0.83699999999999997</v>
      </c>
      <c r="I2373" s="37">
        <v>0.9909</v>
      </c>
    </row>
    <row r="2374" spans="4:9" x14ac:dyDescent="0.25">
      <c r="D2374" s="37">
        <v>31.5</v>
      </c>
      <c r="E2374" s="37">
        <v>0.92</v>
      </c>
      <c r="F2374" s="37">
        <v>0.92730000000000001</v>
      </c>
      <c r="G2374" s="37">
        <v>31</v>
      </c>
      <c r="H2374" s="37">
        <v>0.83799999999999997</v>
      </c>
      <c r="I2374" s="37">
        <v>0.99099999999999999</v>
      </c>
    </row>
    <row r="2375" spans="4:9" x14ac:dyDescent="0.25">
      <c r="D2375" s="37">
        <v>31.5</v>
      </c>
      <c r="E2375" s="37">
        <v>0.92100000000000004</v>
      </c>
      <c r="F2375" s="37">
        <v>0.92830000000000001</v>
      </c>
      <c r="G2375" s="37">
        <v>31</v>
      </c>
      <c r="H2375" s="37">
        <v>0.83899999999999997</v>
      </c>
      <c r="I2375" s="37">
        <v>0.99099999999999999</v>
      </c>
    </row>
    <row r="2376" spans="4:9" x14ac:dyDescent="0.25">
      <c r="D2376" s="37">
        <v>31.5</v>
      </c>
      <c r="E2376" s="37">
        <v>0.92200000000000004</v>
      </c>
      <c r="F2376" s="37">
        <v>0.92930000000000001</v>
      </c>
      <c r="G2376" s="37">
        <v>31</v>
      </c>
      <c r="H2376" s="37">
        <v>0.84</v>
      </c>
      <c r="I2376" s="37">
        <v>0.99099999999999999</v>
      </c>
    </row>
    <row r="2377" spans="4:9" x14ac:dyDescent="0.25">
      <c r="D2377" s="37">
        <v>31.5</v>
      </c>
      <c r="E2377" s="37">
        <v>0.92300000000000004</v>
      </c>
      <c r="F2377" s="37">
        <v>0.93030000000000002</v>
      </c>
      <c r="G2377" s="37">
        <v>31</v>
      </c>
      <c r="H2377" s="37">
        <v>0.84099999999999997</v>
      </c>
      <c r="I2377" s="37">
        <v>0.99099999999999999</v>
      </c>
    </row>
    <row r="2378" spans="4:9" x14ac:dyDescent="0.25">
      <c r="D2378" s="37">
        <v>31.5</v>
      </c>
      <c r="E2378" s="37">
        <v>0.92400000000000004</v>
      </c>
      <c r="F2378" s="37">
        <v>0.93130000000000002</v>
      </c>
      <c r="G2378" s="37">
        <v>31</v>
      </c>
      <c r="H2378" s="37">
        <v>0.84199999999999997</v>
      </c>
      <c r="I2378" s="37">
        <v>0.99109999999999998</v>
      </c>
    </row>
    <row r="2379" spans="4:9" x14ac:dyDescent="0.25">
      <c r="D2379" s="37">
        <v>31.5</v>
      </c>
      <c r="E2379" s="37">
        <v>0.92500000000000004</v>
      </c>
      <c r="F2379" s="37">
        <v>0.93230000000000002</v>
      </c>
      <c r="G2379" s="37">
        <v>31</v>
      </c>
      <c r="H2379" s="37">
        <v>0.84299999999999997</v>
      </c>
      <c r="I2379" s="37">
        <v>0.99109999999999998</v>
      </c>
    </row>
    <row r="2380" spans="4:9" x14ac:dyDescent="0.25">
      <c r="D2380" s="37">
        <v>31.5</v>
      </c>
      <c r="E2380" s="37">
        <v>0.92600000000000005</v>
      </c>
      <c r="F2380" s="37">
        <v>0.93330000000000002</v>
      </c>
      <c r="G2380" s="37">
        <v>31</v>
      </c>
      <c r="H2380" s="37">
        <v>0.84399999999999997</v>
      </c>
      <c r="I2380" s="37">
        <v>0.99109999999999998</v>
      </c>
    </row>
    <row r="2381" spans="4:9" x14ac:dyDescent="0.25">
      <c r="D2381" s="37">
        <v>31.5</v>
      </c>
      <c r="E2381" s="37">
        <v>0.92700000000000005</v>
      </c>
      <c r="F2381" s="37">
        <v>0.93430000000000002</v>
      </c>
      <c r="G2381" s="37">
        <v>31</v>
      </c>
      <c r="H2381" s="37">
        <v>0.84499999999999997</v>
      </c>
      <c r="I2381" s="37">
        <v>0.99109999999999998</v>
      </c>
    </row>
    <row r="2382" spans="4:9" x14ac:dyDescent="0.25">
      <c r="D2382" s="37">
        <v>31.5</v>
      </c>
      <c r="E2382" s="37">
        <v>0.92800000000000005</v>
      </c>
      <c r="F2382" s="37">
        <v>0.93530000000000002</v>
      </c>
      <c r="G2382" s="37">
        <v>31</v>
      </c>
      <c r="H2382" s="37">
        <v>0.84599999999999997</v>
      </c>
      <c r="I2382" s="37">
        <v>0.99119999999999997</v>
      </c>
    </row>
    <row r="2383" spans="4:9" x14ac:dyDescent="0.25">
      <c r="D2383" s="37">
        <v>31.5</v>
      </c>
      <c r="E2383" s="37">
        <v>0.92900000000000005</v>
      </c>
      <c r="F2383" s="37">
        <v>0.93630000000000002</v>
      </c>
      <c r="G2383" s="37">
        <v>31</v>
      </c>
      <c r="H2383" s="37">
        <v>0.84699999999999998</v>
      </c>
      <c r="I2383" s="37">
        <v>0.99119999999999997</v>
      </c>
    </row>
    <row r="2384" spans="4:9" x14ac:dyDescent="0.25">
      <c r="D2384" s="37">
        <v>32</v>
      </c>
      <c r="E2384" s="37">
        <v>0.76</v>
      </c>
      <c r="F2384" s="37">
        <v>0.76900000000000002</v>
      </c>
      <c r="G2384" s="37">
        <v>31</v>
      </c>
      <c r="H2384" s="37">
        <v>0.84799999999999998</v>
      </c>
      <c r="I2384" s="37">
        <v>0.99119999999999997</v>
      </c>
    </row>
    <row r="2385" spans="4:9" x14ac:dyDescent="0.25">
      <c r="D2385" s="37">
        <v>32</v>
      </c>
      <c r="E2385" s="37">
        <v>0.76100000000000001</v>
      </c>
      <c r="F2385" s="37">
        <v>0.77</v>
      </c>
      <c r="G2385" s="37">
        <v>31</v>
      </c>
      <c r="H2385" s="37">
        <v>0.84899999999999998</v>
      </c>
      <c r="I2385" s="37">
        <v>0.99119999999999997</v>
      </c>
    </row>
    <row r="2386" spans="4:9" x14ac:dyDescent="0.25">
      <c r="D2386" s="37">
        <v>32</v>
      </c>
      <c r="E2386" s="37">
        <v>0.76200000000000001</v>
      </c>
      <c r="F2386" s="37">
        <v>0.77100000000000002</v>
      </c>
      <c r="G2386" s="37">
        <v>31</v>
      </c>
      <c r="H2386" s="37">
        <v>0.85</v>
      </c>
      <c r="I2386" s="37">
        <v>0.99119999999999997</v>
      </c>
    </row>
    <row r="2387" spans="4:9" x14ac:dyDescent="0.25">
      <c r="D2387" s="37">
        <v>32</v>
      </c>
      <c r="E2387" s="37">
        <v>0.76300000000000001</v>
      </c>
      <c r="F2387" s="37">
        <v>0.77200000000000002</v>
      </c>
      <c r="G2387" s="37">
        <v>31</v>
      </c>
      <c r="H2387" s="37">
        <v>0.85099999999999998</v>
      </c>
      <c r="I2387" s="37">
        <v>0.99119999999999997</v>
      </c>
    </row>
    <row r="2388" spans="4:9" x14ac:dyDescent="0.25">
      <c r="D2388" s="37">
        <v>32</v>
      </c>
      <c r="E2388" s="37">
        <v>0.76400000000000001</v>
      </c>
      <c r="F2388" s="37">
        <v>0.77290000000000003</v>
      </c>
      <c r="G2388" s="37">
        <v>31</v>
      </c>
      <c r="H2388" s="37">
        <v>0.85199999999999998</v>
      </c>
      <c r="I2388" s="37">
        <v>0.99129999999999996</v>
      </c>
    </row>
    <row r="2389" spans="4:9" x14ac:dyDescent="0.25">
      <c r="D2389" s="37">
        <v>32</v>
      </c>
      <c r="E2389" s="37">
        <v>0.76500000000000001</v>
      </c>
      <c r="F2389" s="37">
        <v>0.77390000000000003</v>
      </c>
      <c r="G2389" s="37">
        <v>31</v>
      </c>
      <c r="H2389" s="37">
        <v>0.85299999999999998</v>
      </c>
      <c r="I2389" s="37">
        <v>0.99129999999999996</v>
      </c>
    </row>
    <row r="2390" spans="4:9" x14ac:dyDescent="0.25">
      <c r="D2390" s="37">
        <v>32</v>
      </c>
      <c r="E2390" s="37">
        <v>0.76600000000000001</v>
      </c>
      <c r="F2390" s="37">
        <v>0.77490000000000003</v>
      </c>
      <c r="G2390" s="37">
        <v>31</v>
      </c>
      <c r="H2390" s="37">
        <v>0.85399999999999998</v>
      </c>
      <c r="I2390" s="37">
        <v>0.99129999999999996</v>
      </c>
    </row>
    <row r="2391" spans="4:9" x14ac:dyDescent="0.25">
      <c r="D2391" s="37">
        <v>32</v>
      </c>
      <c r="E2391" s="37">
        <v>0.76700000000000002</v>
      </c>
      <c r="F2391" s="37">
        <v>0.77590000000000003</v>
      </c>
      <c r="G2391" s="37">
        <v>31</v>
      </c>
      <c r="H2391" s="37">
        <v>0.85499999999999998</v>
      </c>
      <c r="I2391" s="37">
        <v>0.99129999999999996</v>
      </c>
    </row>
    <row r="2392" spans="4:9" x14ac:dyDescent="0.25">
      <c r="D2392" s="37">
        <v>32</v>
      </c>
      <c r="E2392" s="37">
        <v>0.76800000000000002</v>
      </c>
      <c r="F2392" s="37">
        <v>0.77690000000000003</v>
      </c>
      <c r="G2392" s="37">
        <v>31</v>
      </c>
      <c r="H2392" s="37">
        <v>0.85599999999999998</v>
      </c>
      <c r="I2392" s="37">
        <v>0.99129999999999996</v>
      </c>
    </row>
    <row r="2393" spans="4:9" x14ac:dyDescent="0.25">
      <c r="D2393" s="37">
        <v>32</v>
      </c>
      <c r="E2393" s="37">
        <v>0.76900000000000002</v>
      </c>
      <c r="F2393" s="37">
        <v>0.77780000000000005</v>
      </c>
      <c r="G2393" s="37">
        <v>31</v>
      </c>
      <c r="H2393" s="37">
        <v>0.85699999999999998</v>
      </c>
      <c r="I2393" s="37">
        <v>0.99129999999999996</v>
      </c>
    </row>
    <row r="2394" spans="4:9" x14ac:dyDescent="0.25">
      <c r="D2394" s="37">
        <v>32</v>
      </c>
      <c r="E2394" s="37">
        <v>0.77</v>
      </c>
      <c r="F2394" s="37">
        <v>0.77880000000000005</v>
      </c>
      <c r="G2394" s="37">
        <v>31</v>
      </c>
      <c r="H2394" s="37">
        <v>0.85799999999999998</v>
      </c>
      <c r="I2394" s="37">
        <v>0.99139999999999995</v>
      </c>
    </row>
    <row r="2395" spans="4:9" x14ac:dyDescent="0.25">
      <c r="D2395" s="37">
        <v>32</v>
      </c>
      <c r="E2395" s="37">
        <v>0.77100000000000002</v>
      </c>
      <c r="F2395" s="37">
        <v>0.77980000000000005</v>
      </c>
      <c r="G2395" s="37">
        <v>31</v>
      </c>
      <c r="H2395" s="37">
        <v>0.85899999999999999</v>
      </c>
      <c r="I2395" s="37">
        <v>0.99139999999999995</v>
      </c>
    </row>
    <row r="2396" spans="4:9" x14ac:dyDescent="0.25">
      <c r="D2396" s="37">
        <v>32</v>
      </c>
      <c r="E2396" s="37">
        <v>0.77200000000000002</v>
      </c>
      <c r="F2396" s="37">
        <v>0.78080000000000005</v>
      </c>
      <c r="G2396" s="37">
        <v>31</v>
      </c>
      <c r="H2396" s="37">
        <v>0.86</v>
      </c>
      <c r="I2396" s="37">
        <v>0.99139999999999995</v>
      </c>
    </row>
    <row r="2397" spans="4:9" x14ac:dyDescent="0.25">
      <c r="D2397" s="37">
        <v>32</v>
      </c>
      <c r="E2397" s="37">
        <v>0.77300000000000002</v>
      </c>
      <c r="F2397" s="37">
        <v>0.78180000000000005</v>
      </c>
      <c r="G2397" s="37">
        <v>31</v>
      </c>
      <c r="H2397" s="37">
        <v>0.86099999999999999</v>
      </c>
      <c r="I2397" s="37">
        <v>0.99139999999999995</v>
      </c>
    </row>
    <row r="2398" spans="4:9" x14ac:dyDescent="0.25">
      <c r="D2398" s="37">
        <v>32</v>
      </c>
      <c r="E2398" s="37">
        <v>0.77400000000000002</v>
      </c>
      <c r="F2398" s="37">
        <v>0.78280000000000005</v>
      </c>
      <c r="G2398" s="37">
        <v>31</v>
      </c>
      <c r="H2398" s="37">
        <v>0.86199999999999999</v>
      </c>
      <c r="I2398" s="37">
        <v>0.99139999999999995</v>
      </c>
    </row>
    <row r="2399" spans="4:9" x14ac:dyDescent="0.25">
      <c r="D2399" s="37">
        <v>32</v>
      </c>
      <c r="E2399" s="37">
        <v>0.77500000000000002</v>
      </c>
      <c r="F2399" s="37">
        <v>0.78369999999999995</v>
      </c>
      <c r="G2399" s="37">
        <v>31</v>
      </c>
      <c r="H2399" s="37">
        <v>0.86299999999999999</v>
      </c>
      <c r="I2399" s="37">
        <v>0.99139999999999995</v>
      </c>
    </row>
    <row r="2400" spans="4:9" x14ac:dyDescent="0.25">
      <c r="D2400" s="37">
        <v>32</v>
      </c>
      <c r="E2400" s="37">
        <v>0.77600000000000002</v>
      </c>
      <c r="F2400" s="37">
        <v>0.78469999999999995</v>
      </c>
      <c r="G2400" s="37">
        <v>31</v>
      </c>
      <c r="H2400" s="37">
        <v>0.86399999999999999</v>
      </c>
      <c r="I2400" s="37">
        <v>0.99150000000000005</v>
      </c>
    </row>
    <row r="2401" spans="4:9" x14ac:dyDescent="0.25">
      <c r="D2401" s="37">
        <v>32</v>
      </c>
      <c r="E2401" s="37">
        <v>0.77700000000000002</v>
      </c>
      <c r="F2401" s="37">
        <v>0.78569999999999995</v>
      </c>
      <c r="G2401" s="37">
        <v>31</v>
      </c>
      <c r="H2401" s="37">
        <v>0.86499999999999999</v>
      </c>
      <c r="I2401" s="37">
        <v>0.99150000000000005</v>
      </c>
    </row>
    <row r="2402" spans="4:9" x14ac:dyDescent="0.25">
      <c r="D2402" s="37">
        <v>32</v>
      </c>
      <c r="E2402" s="37">
        <v>0.77800000000000002</v>
      </c>
      <c r="F2402" s="37">
        <v>0.78669999999999995</v>
      </c>
      <c r="G2402" s="37">
        <v>31</v>
      </c>
      <c r="H2402" s="37">
        <v>0.86599999999999999</v>
      </c>
      <c r="I2402" s="37">
        <v>0.99150000000000005</v>
      </c>
    </row>
    <row r="2403" spans="4:9" x14ac:dyDescent="0.25">
      <c r="D2403" s="37">
        <v>32</v>
      </c>
      <c r="E2403" s="37">
        <v>0.77900000000000003</v>
      </c>
      <c r="F2403" s="37">
        <v>0.78769999999999996</v>
      </c>
      <c r="G2403" s="37">
        <v>31</v>
      </c>
      <c r="H2403" s="37">
        <v>0.86699999999999999</v>
      </c>
      <c r="I2403" s="37">
        <v>0.99150000000000005</v>
      </c>
    </row>
    <row r="2404" spans="4:9" x14ac:dyDescent="0.25">
      <c r="D2404" s="37">
        <v>32</v>
      </c>
      <c r="E2404" s="37">
        <v>0.78</v>
      </c>
      <c r="F2404" s="37">
        <v>0.78859999999999997</v>
      </c>
      <c r="G2404" s="37">
        <v>31</v>
      </c>
      <c r="H2404" s="37">
        <v>0.86799999999999999</v>
      </c>
      <c r="I2404" s="37">
        <v>0.99150000000000005</v>
      </c>
    </row>
    <row r="2405" spans="4:9" x14ac:dyDescent="0.25">
      <c r="D2405" s="37">
        <v>32</v>
      </c>
      <c r="E2405" s="37">
        <v>0.78100000000000003</v>
      </c>
      <c r="F2405" s="37">
        <v>0.78959999999999997</v>
      </c>
      <c r="G2405" s="37">
        <v>31</v>
      </c>
      <c r="H2405" s="37">
        <v>0.86899999999999999</v>
      </c>
      <c r="I2405" s="37">
        <v>0.99150000000000005</v>
      </c>
    </row>
    <row r="2406" spans="4:9" x14ac:dyDescent="0.25">
      <c r="D2406" s="37">
        <v>32</v>
      </c>
      <c r="E2406" s="37">
        <v>0.78200000000000003</v>
      </c>
      <c r="F2406" s="37">
        <v>0.79059999999999997</v>
      </c>
      <c r="G2406" s="37">
        <v>31</v>
      </c>
      <c r="H2406" s="37">
        <v>0.87</v>
      </c>
      <c r="I2406" s="37">
        <v>0.99160000000000004</v>
      </c>
    </row>
    <row r="2407" spans="4:9" x14ac:dyDescent="0.25">
      <c r="D2407" s="37">
        <v>32</v>
      </c>
      <c r="E2407" s="37">
        <v>0.78300000000000003</v>
      </c>
      <c r="F2407" s="37">
        <v>0.79159999999999997</v>
      </c>
      <c r="G2407" s="37">
        <v>31</v>
      </c>
      <c r="H2407" s="37">
        <v>0.871</v>
      </c>
      <c r="I2407" s="37">
        <v>0.99160000000000004</v>
      </c>
    </row>
    <row r="2408" spans="4:9" x14ac:dyDescent="0.25">
      <c r="D2408" s="37">
        <v>32</v>
      </c>
      <c r="E2408" s="37">
        <v>0.78400000000000003</v>
      </c>
      <c r="F2408" s="37">
        <v>0.79259999999999997</v>
      </c>
      <c r="G2408" s="37">
        <v>31</v>
      </c>
      <c r="H2408" s="37">
        <v>0.872</v>
      </c>
      <c r="I2408" s="37">
        <v>0.99160000000000004</v>
      </c>
    </row>
    <row r="2409" spans="4:9" x14ac:dyDescent="0.25">
      <c r="D2409" s="37">
        <v>32</v>
      </c>
      <c r="E2409" s="37">
        <v>0.78500000000000003</v>
      </c>
      <c r="F2409" s="37">
        <v>0.79359999999999997</v>
      </c>
      <c r="G2409" s="37">
        <v>31</v>
      </c>
      <c r="H2409" s="37">
        <v>0.873</v>
      </c>
      <c r="I2409" s="37">
        <v>0.99160000000000004</v>
      </c>
    </row>
    <row r="2410" spans="4:9" x14ac:dyDescent="0.25">
      <c r="D2410" s="37">
        <v>32</v>
      </c>
      <c r="E2410" s="37">
        <v>0.78600000000000003</v>
      </c>
      <c r="F2410" s="37">
        <v>0.79449999999999998</v>
      </c>
      <c r="G2410" s="37">
        <v>31</v>
      </c>
      <c r="H2410" s="37">
        <v>0.874</v>
      </c>
      <c r="I2410" s="37">
        <v>0.99160000000000004</v>
      </c>
    </row>
    <row r="2411" spans="4:9" x14ac:dyDescent="0.25">
      <c r="D2411" s="37">
        <v>32</v>
      </c>
      <c r="E2411" s="37">
        <v>0.78700000000000003</v>
      </c>
      <c r="F2411" s="37">
        <v>0.79549999999999998</v>
      </c>
      <c r="G2411" s="37">
        <v>31</v>
      </c>
      <c r="H2411" s="37">
        <v>0.875</v>
      </c>
      <c r="I2411" s="37">
        <v>0.99160000000000004</v>
      </c>
    </row>
    <row r="2412" spans="4:9" x14ac:dyDescent="0.25">
      <c r="D2412" s="37">
        <v>32</v>
      </c>
      <c r="E2412" s="37">
        <v>0.78800000000000003</v>
      </c>
      <c r="F2412" s="37">
        <v>0.79649999999999999</v>
      </c>
      <c r="G2412" s="37">
        <v>31</v>
      </c>
      <c r="H2412" s="37">
        <v>0.876</v>
      </c>
      <c r="I2412" s="37">
        <v>0.99160000000000004</v>
      </c>
    </row>
    <row r="2413" spans="4:9" x14ac:dyDescent="0.25">
      <c r="D2413" s="37">
        <v>32</v>
      </c>
      <c r="E2413" s="37">
        <v>0.78900000000000003</v>
      </c>
      <c r="F2413" s="37">
        <v>0.79749999999999999</v>
      </c>
      <c r="G2413" s="37">
        <v>31</v>
      </c>
      <c r="H2413" s="37">
        <v>0.877</v>
      </c>
      <c r="I2413" s="37">
        <v>0.99160000000000004</v>
      </c>
    </row>
    <row r="2414" spans="4:9" x14ac:dyDescent="0.25">
      <c r="D2414" s="37">
        <v>32</v>
      </c>
      <c r="E2414" s="37">
        <v>0.79</v>
      </c>
      <c r="F2414" s="37">
        <v>0.79849999999999999</v>
      </c>
      <c r="G2414" s="37">
        <v>31</v>
      </c>
      <c r="H2414" s="37">
        <v>0.878</v>
      </c>
      <c r="I2414" s="37">
        <v>0.99170000000000003</v>
      </c>
    </row>
    <row r="2415" spans="4:9" x14ac:dyDescent="0.25">
      <c r="D2415" s="37">
        <v>32</v>
      </c>
      <c r="E2415" s="37">
        <v>0.79100000000000004</v>
      </c>
      <c r="F2415" s="37">
        <v>0.79949999999999999</v>
      </c>
      <c r="G2415" s="37">
        <v>31</v>
      </c>
      <c r="H2415" s="37">
        <v>0.879</v>
      </c>
      <c r="I2415" s="37">
        <v>0.99170000000000003</v>
      </c>
    </row>
    <row r="2416" spans="4:9" x14ac:dyDescent="0.25">
      <c r="D2416" s="37">
        <v>32</v>
      </c>
      <c r="E2416" s="37">
        <v>0.79200000000000004</v>
      </c>
      <c r="F2416" s="37">
        <v>0.8004</v>
      </c>
      <c r="G2416" s="37">
        <v>31</v>
      </c>
      <c r="H2416" s="37">
        <v>0.88</v>
      </c>
      <c r="I2416" s="37">
        <v>0.99170000000000003</v>
      </c>
    </row>
    <row r="2417" spans="4:9" x14ac:dyDescent="0.25">
      <c r="D2417" s="37">
        <v>32</v>
      </c>
      <c r="E2417" s="37">
        <v>0.79300000000000004</v>
      </c>
      <c r="F2417" s="37">
        <v>0.8014</v>
      </c>
      <c r="G2417" s="37">
        <v>31</v>
      </c>
      <c r="H2417" s="37">
        <v>0.88100000000000001</v>
      </c>
      <c r="I2417" s="37">
        <v>0.99170000000000003</v>
      </c>
    </row>
    <row r="2418" spans="4:9" x14ac:dyDescent="0.25">
      <c r="D2418" s="37">
        <v>32</v>
      </c>
      <c r="E2418" s="37">
        <v>0.79400000000000004</v>
      </c>
      <c r="F2418" s="37">
        <v>0.8024</v>
      </c>
      <c r="G2418" s="37">
        <v>31</v>
      </c>
      <c r="H2418" s="37">
        <v>0.88200000000000001</v>
      </c>
      <c r="I2418" s="37">
        <v>0.99170000000000003</v>
      </c>
    </row>
    <row r="2419" spans="4:9" x14ac:dyDescent="0.25">
      <c r="D2419" s="37">
        <v>32</v>
      </c>
      <c r="E2419" s="37">
        <v>0.79500000000000004</v>
      </c>
      <c r="F2419" s="37">
        <v>0.8034</v>
      </c>
      <c r="G2419" s="37">
        <v>31</v>
      </c>
      <c r="H2419" s="37">
        <v>0.88300000000000001</v>
      </c>
      <c r="I2419" s="37">
        <v>0.99170000000000003</v>
      </c>
    </row>
    <row r="2420" spans="4:9" x14ac:dyDescent="0.25">
      <c r="D2420" s="37">
        <v>32</v>
      </c>
      <c r="E2420" s="37">
        <v>0.79600000000000004</v>
      </c>
      <c r="F2420" s="37">
        <v>0.8044</v>
      </c>
      <c r="G2420" s="37">
        <v>31</v>
      </c>
      <c r="H2420" s="37">
        <v>0.88400000000000001</v>
      </c>
      <c r="I2420" s="37">
        <v>0.99180000000000001</v>
      </c>
    </row>
    <row r="2421" spans="4:9" x14ac:dyDescent="0.25">
      <c r="D2421" s="37">
        <v>32</v>
      </c>
      <c r="E2421" s="37">
        <v>0.79700000000000004</v>
      </c>
      <c r="F2421" s="37">
        <v>0.8054</v>
      </c>
      <c r="G2421" s="37">
        <v>31</v>
      </c>
      <c r="H2421" s="37">
        <v>0.88500000000000001</v>
      </c>
      <c r="I2421" s="37">
        <v>0.99180000000000001</v>
      </c>
    </row>
    <row r="2422" spans="4:9" x14ac:dyDescent="0.25">
      <c r="D2422" s="37">
        <v>32</v>
      </c>
      <c r="E2422" s="37">
        <v>0.79800000000000004</v>
      </c>
      <c r="F2422" s="37">
        <v>0.80640000000000001</v>
      </c>
      <c r="G2422" s="37">
        <v>31</v>
      </c>
      <c r="H2422" s="37">
        <v>0.88600000000000001</v>
      </c>
      <c r="I2422" s="37">
        <v>0.99180000000000001</v>
      </c>
    </row>
    <row r="2423" spans="4:9" x14ac:dyDescent="0.25">
      <c r="D2423" s="37">
        <v>32</v>
      </c>
      <c r="E2423" s="37">
        <v>0.79900000000000004</v>
      </c>
      <c r="F2423" s="37">
        <v>0.80730000000000002</v>
      </c>
      <c r="G2423" s="37">
        <v>31</v>
      </c>
      <c r="H2423" s="37">
        <v>0.88700000000000001</v>
      </c>
      <c r="I2423" s="37">
        <v>0.99180000000000001</v>
      </c>
    </row>
    <row r="2424" spans="4:9" x14ac:dyDescent="0.25">
      <c r="D2424" s="37">
        <v>32</v>
      </c>
      <c r="E2424" s="37">
        <v>0.8</v>
      </c>
      <c r="F2424" s="37">
        <v>0.80830000000000002</v>
      </c>
      <c r="G2424" s="37">
        <v>31</v>
      </c>
      <c r="H2424" s="37">
        <v>0.88800000000000001</v>
      </c>
      <c r="I2424" s="37">
        <v>0.99180000000000001</v>
      </c>
    </row>
    <row r="2425" spans="4:9" x14ac:dyDescent="0.25">
      <c r="D2425" s="37">
        <v>32</v>
      </c>
      <c r="E2425" s="37">
        <v>0.80100000000000005</v>
      </c>
      <c r="F2425" s="37">
        <v>0.80930000000000002</v>
      </c>
      <c r="G2425" s="37">
        <v>31</v>
      </c>
      <c r="H2425" s="37">
        <v>0.88900000000000001</v>
      </c>
      <c r="I2425" s="37">
        <v>0.99180000000000001</v>
      </c>
    </row>
    <row r="2426" spans="4:9" x14ac:dyDescent="0.25">
      <c r="D2426" s="37">
        <v>32</v>
      </c>
      <c r="E2426" s="37">
        <v>0.80200000000000005</v>
      </c>
      <c r="F2426" s="37">
        <v>0.81030000000000002</v>
      </c>
      <c r="G2426" s="37">
        <v>31</v>
      </c>
      <c r="H2426" s="37">
        <v>0.89</v>
      </c>
      <c r="I2426" s="37">
        <v>0.99180000000000001</v>
      </c>
    </row>
    <row r="2427" spans="4:9" x14ac:dyDescent="0.25">
      <c r="D2427" s="37">
        <v>32</v>
      </c>
      <c r="E2427" s="37">
        <v>0.80300000000000005</v>
      </c>
      <c r="F2427" s="37">
        <v>0.81130000000000002</v>
      </c>
      <c r="G2427" s="37">
        <v>31</v>
      </c>
      <c r="H2427" s="37">
        <v>0.89100000000000001</v>
      </c>
      <c r="I2427" s="37">
        <v>0.99180000000000001</v>
      </c>
    </row>
    <row r="2428" spans="4:9" x14ac:dyDescent="0.25">
      <c r="D2428" s="37">
        <v>32</v>
      </c>
      <c r="E2428" s="37">
        <v>0.80400000000000005</v>
      </c>
      <c r="F2428" s="37">
        <v>0.81230000000000002</v>
      </c>
      <c r="G2428" s="37">
        <v>31</v>
      </c>
      <c r="H2428" s="37">
        <v>0.89200000000000002</v>
      </c>
      <c r="I2428" s="37">
        <v>0.9919</v>
      </c>
    </row>
    <row r="2429" spans="4:9" x14ac:dyDescent="0.25">
      <c r="D2429" s="37">
        <v>32</v>
      </c>
      <c r="E2429" s="37">
        <v>0.80500000000000005</v>
      </c>
      <c r="F2429" s="37">
        <v>0.81330000000000002</v>
      </c>
      <c r="G2429" s="37">
        <v>31</v>
      </c>
      <c r="H2429" s="37">
        <v>0.89300000000000002</v>
      </c>
      <c r="I2429" s="37">
        <v>0.9919</v>
      </c>
    </row>
    <row r="2430" spans="4:9" x14ac:dyDescent="0.25">
      <c r="D2430" s="37">
        <v>32</v>
      </c>
      <c r="E2430" s="37">
        <v>0.80600000000000005</v>
      </c>
      <c r="F2430" s="37">
        <v>0.81430000000000002</v>
      </c>
      <c r="G2430" s="37">
        <v>31</v>
      </c>
      <c r="H2430" s="37">
        <v>0.89400000000000002</v>
      </c>
      <c r="I2430" s="37">
        <v>0.9919</v>
      </c>
    </row>
    <row r="2431" spans="4:9" x14ac:dyDescent="0.25">
      <c r="D2431" s="37">
        <v>32</v>
      </c>
      <c r="E2431" s="37">
        <v>0.80700000000000005</v>
      </c>
      <c r="F2431" s="37">
        <v>0.81520000000000004</v>
      </c>
      <c r="G2431" s="37">
        <v>31</v>
      </c>
      <c r="H2431" s="37">
        <v>0.89500000000000002</v>
      </c>
      <c r="I2431" s="37">
        <v>0.9919</v>
      </c>
    </row>
    <row r="2432" spans="4:9" x14ac:dyDescent="0.25">
      <c r="D2432" s="37">
        <v>32</v>
      </c>
      <c r="E2432" s="37">
        <v>0.80800000000000005</v>
      </c>
      <c r="F2432" s="37">
        <v>0.81620000000000004</v>
      </c>
      <c r="G2432" s="37">
        <v>31</v>
      </c>
      <c r="H2432" s="37">
        <v>0.89600000000000002</v>
      </c>
      <c r="I2432" s="37">
        <v>0.9919</v>
      </c>
    </row>
    <row r="2433" spans="4:9" x14ac:dyDescent="0.25">
      <c r="D2433" s="37">
        <v>32</v>
      </c>
      <c r="E2433" s="37">
        <v>0.80900000000000005</v>
      </c>
      <c r="F2433" s="37">
        <v>0.81720000000000004</v>
      </c>
      <c r="G2433" s="37">
        <v>31</v>
      </c>
      <c r="H2433" s="37">
        <v>0.89700000000000002</v>
      </c>
      <c r="I2433" s="37">
        <v>0.9919</v>
      </c>
    </row>
    <row r="2434" spans="4:9" x14ac:dyDescent="0.25">
      <c r="D2434" s="37">
        <v>32</v>
      </c>
      <c r="E2434" s="37">
        <v>0.81</v>
      </c>
      <c r="F2434" s="37">
        <v>0.81820000000000004</v>
      </c>
      <c r="G2434" s="37">
        <v>31</v>
      </c>
      <c r="H2434" s="37">
        <v>0.89800000000000002</v>
      </c>
      <c r="I2434" s="37">
        <v>0.9919</v>
      </c>
    </row>
    <row r="2435" spans="4:9" x14ac:dyDescent="0.25">
      <c r="D2435" s="37">
        <v>32</v>
      </c>
      <c r="E2435" s="37">
        <v>0.81100000000000005</v>
      </c>
      <c r="F2435" s="37">
        <v>0.81920000000000004</v>
      </c>
      <c r="G2435" s="37">
        <v>31</v>
      </c>
      <c r="H2435" s="37">
        <v>0.89900000000000002</v>
      </c>
      <c r="I2435" s="37">
        <v>0.9919</v>
      </c>
    </row>
    <row r="2436" spans="4:9" x14ac:dyDescent="0.25">
      <c r="D2436" s="37">
        <v>32</v>
      </c>
      <c r="E2436" s="37">
        <v>0.81200000000000006</v>
      </c>
      <c r="F2436" s="37">
        <v>0.82020000000000004</v>
      </c>
      <c r="G2436" s="37">
        <v>31</v>
      </c>
      <c r="H2436" s="37">
        <v>0.9</v>
      </c>
      <c r="I2436" s="37">
        <v>0.99199999999999999</v>
      </c>
    </row>
    <row r="2437" spans="4:9" x14ac:dyDescent="0.25">
      <c r="D2437" s="37">
        <v>32</v>
      </c>
      <c r="E2437" s="37">
        <v>0.81299999999999994</v>
      </c>
      <c r="F2437" s="37">
        <v>0.82120000000000004</v>
      </c>
      <c r="G2437" s="37">
        <v>31</v>
      </c>
      <c r="H2437" s="37">
        <v>0.90100000000000002</v>
      </c>
      <c r="I2437" s="37">
        <v>0.99199999999999999</v>
      </c>
    </row>
    <row r="2438" spans="4:9" x14ac:dyDescent="0.25">
      <c r="D2438" s="37">
        <v>32</v>
      </c>
      <c r="E2438" s="37">
        <v>0.81399999999999995</v>
      </c>
      <c r="F2438" s="37">
        <v>0.82220000000000004</v>
      </c>
      <c r="G2438" s="37">
        <v>31</v>
      </c>
      <c r="H2438" s="37">
        <v>0.90200000000000002</v>
      </c>
      <c r="I2438" s="37">
        <v>0.99199999999999999</v>
      </c>
    </row>
    <row r="2439" spans="4:9" x14ac:dyDescent="0.25">
      <c r="D2439" s="37">
        <v>32</v>
      </c>
      <c r="E2439" s="37">
        <v>0.81499999999999995</v>
      </c>
      <c r="F2439" s="37">
        <v>0.82310000000000005</v>
      </c>
      <c r="G2439" s="37">
        <v>31</v>
      </c>
      <c r="H2439" s="37">
        <v>0.90300000000000002</v>
      </c>
      <c r="I2439" s="37">
        <v>0.99199999999999999</v>
      </c>
    </row>
    <row r="2440" spans="4:9" x14ac:dyDescent="0.25">
      <c r="D2440" s="37">
        <v>32</v>
      </c>
      <c r="E2440" s="37">
        <v>0.81599999999999995</v>
      </c>
      <c r="F2440" s="37">
        <v>0.82410000000000005</v>
      </c>
      <c r="G2440" s="37">
        <v>31</v>
      </c>
      <c r="H2440" s="37">
        <v>0.90400000000000003</v>
      </c>
      <c r="I2440" s="37">
        <v>0.99199999999999999</v>
      </c>
    </row>
    <row r="2441" spans="4:9" x14ac:dyDescent="0.25">
      <c r="D2441" s="37">
        <v>32</v>
      </c>
      <c r="E2441" s="37">
        <v>0.81699999999999995</v>
      </c>
      <c r="F2441" s="37">
        <v>0.82509999999999994</v>
      </c>
      <c r="G2441" s="37">
        <v>31</v>
      </c>
      <c r="H2441" s="37">
        <v>0.90500000000000003</v>
      </c>
      <c r="I2441" s="37">
        <v>0.99199999999999999</v>
      </c>
    </row>
    <row r="2442" spans="4:9" x14ac:dyDescent="0.25">
      <c r="D2442" s="37">
        <v>32</v>
      </c>
      <c r="E2442" s="37">
        <v>0.81799999999999995</v>
      </c>
      <c r="F2442" s="37">
        <v>0.82609999999999995</v>
      </c>
      <c r="G2442" s="37">
        <v>31</v>
      </c>
      <c r="H2442" s="37">
        <v>0.90600000000000003</v>
      </c>
      <c r="I2442" s="37">
        <v>0.99199999999999999</v>
      </c>
    </row>
    <row r="2443" spans="4:9" x14ac:dyDescent="0.25">
      <c r="D2443" s="37">
        <v>32</v>
      </c>
      <c r="E2443" s="37">
        <v>0.81899999999999995</v>
      </c>
      <c r="F2443" s="37">
        <v>0.82709999999999995</v>
      </c>
      <c r="G2443" s="37">
        <v>31</v>
      </c>
      <c r="H2443" s="37">
        <v>0.90700000000000003</v>
      </c>
      <c r="I2443" s="37">
        <v>0.99199999999999999</v>
      </c>
    </row>
    <row r="2444" spans="4:9" x14ac:dyDescent="0.25">
      <c r="D2444" s="37">
        <v>32</v>
      </c>
      <c r="E2444" s="37">
        <v>0.82</v>
      </c>
      <c r="F2444" s="37">
        <v>0.82809999999999995</v>
      </c>
      <c r="G2444" s="37">
        <v>31</v>
      </c>
      <c r="H2444" s="37">
        <v>0.90800000000000003</v>
      </c>
      <c r="I2444" s="37">
        <v>0.99199999999999999</v>
      </c>
    </row>
    <row r="2445" spans="4:9" x14ac:dyDescent="0.25">
      <c r="D2445" s="37">
        <v>32</v>
      </c>
      <c r="E2445" s="37">
        <v>0.82099999999999995</v>
      </c>
      <c r="F2445" s="37">
        <v>0.82909999999999995</v>
      </c>
      <c r="G2445" s="37">
        <v>31</v>
      </c>
      <c r="H2445" s="37">
        <v>0.90900000000000003</v>
      </c>
      <c r="I2445" s="37">
        <v>0.99199999999999999</v>
      </c>
    </row>
    <row r="2446" spans="4:9" x14ac:dyDescent="0.25">
      <c r="D2446" s="37">
        <v>32</v>
      </c>
      <c r="E2446" s="37">
        <v>0.82199999999999995</v>
      </c>
      <c r="F2446" s="37">
        <v>0.83009999999999995</v>
      </c>
      <c r="G2446" s="37">
        <v>31</v>
      </c>
      <c r="H2446" s="37">
        <v>0.91</v>
      </c>
      <c r="I2446" s="37">
        <v>0.99209999999999998</v>
      </c>
    </row>
    <row r="2447" spans="4:9" x14ac:dyDescent="0.25">
      <c r="D2447" s="37">
        <v>32</v>
      </c>
      <c r="E2447" s="37">
        <v>0.82299999999999995</v>
      </c>
      <c r="F2447" s="37">
        <v>0.83109999999999995</v>
      </c>
      <c r="G2447" s="37">
        <v>31</v>
      </c>
      <c r="H2447" s="37">
        <v>0.91100000000000003</v>
      </c>
      <c r="I2447" s="37">
        <v>0.99209999999999998</v>
      </c>
    </row>
    <row r="2448" spans="4:9" x14ac:dyDescent="0.25">
      <c r="D2448" s="37">
        <v>32</v>
      </c>
      <c r="E2448" s="37">
        <v>0.82399999999999995</v>
      </c>
      <c r="F2448" s="37">
        <v>0.83199999999999996</v>
      </c>
      <c r="G2448" s="37">
        <v>31</v>
      </c>
      <c r="H2448" s="37">
        <v>0.91200000000000003</v>
      </c>
      <c r="I2448" s="37">
        <v>0.99209999999999998</v>
      </c>
    </row>
    <row r="2449" spans="4:9" x14ac:dyDescent="0.25">
      <c r="D2449" s="37">
        <v>32</v>
      </c>
      <c r="E2449" s="37">
        <v>0.82499999999999996</v>
      </c>
      <c r="F2449" s="37">
        <v>0.83299999999999996</v>
      </c>
      <c r="G2449" s="37">
        <v>31</v>
      </c>
      <c r="H2449" s="37">
        <v>0.91300000000000003</v>
      </c>
      <c r="I2449" s="37">
        <v>0.99209999999999998</v>
      </c>
    </row>
    <row r="2450" spans="4:9" x14ac:dyDescent="0.25">
      <c r="D2450" s="37">
        <v>32</v>
      </c>
      <c r="E2450" s="37">
        <v>0.82599999999999996</v>
      </c>
      <c r="F2450" s="37">
        <v>0.83399999999999996</v>
      </c>
      <c r="G2450" s="37">
        <v>31</v>
      </c>
      <c r="H2450" s="37">
        <v>0.91400000000000003</v>
      </c>
      <c r="I2450" s="37">
        <v>0.99209999999999998</v>
      </c>
    </row>
    <row r="2451" spans="4:9" x14ac:dyDescent="0.25">
      <c r="D2451" s="37">
        <v>32</v>
      </c>
      <c r="E2451" s="37">
        <v>0.82699999999999996</v>
      </c>
      <c r="F2451" s="37">
        <v>0.83499999999999996</v>
      </c>
      <c r="G2451" s="37">
        <v>31</v>
      </c>
      <c r="H2451" s="37">
        <v>0.91500000000000004</v>
      </c>
      <c r="I2451" s="37">
        <v>0.99209999999999998</v>
      </c>
    </row>
    <row r="2452" spans="4:9" x14ac:dyDescent="0.25">
      <c r="D2452" s="37">
        <v>32</v>
      </c>
      <c r="E2452" s="37">
        <v>0.82799999999999996</v>
      </c>
      <c r="F2452" s="37">
        <v>0.83599999999999997</v>
      </c>
      <c r="G2452" s="37">
        <v>31</v>
      </c>
      <c r="H2452" s="37">
        <v>0.91600000000000004</v>
      </c>
      <c r="I2452" s="37">
        <v>0.99209999999999998</v>
      </c>
    </row>
    <row r="2453" spans="4:9" x14ac:dyDescent="0.25">
      <c r="D2453" s="37">
        <v>32</v>
      </c>
      <c r="E2453" s="37">
        <v>0.82899999999999996</v>
      </c>
      <c r="F2453" s="37">
        <v>0.83699999999999997</v>
      </c>
      <c r="G2453" s="37">
        <v>31</v>
      </c>
      <c r="H2453" s="37">
        <v>0.91700000000000004</v>
      </c>
      <c r="I2453" s="37">
        <v>0.99209999999999998</v>
      </c>
    </row>
    <row r="2454" spans="4:9" x14ac:dyDescent="0.25">
      <c r="D2454" s="37">
        <v>32</v>
      </c>
      <c r="E2454" s="37">
        <v>0.83</v>
      </c>
      <c r="F2454" s="37">
        <v>0.83799999999999997</v>
      </c>
      <c r="G2454" s="37">
        <v>31</v>
      </c>
      <c r="H2454" s="37">
        <v>0.91800000000000004</v>
      </c>
      <c r="I2454" s="37">
        <v>0.99209999999999998</v>
      </c>
    </row>
    <row r="2455" spans="4:9" x14ac:dyDescent="0.25">
      <c r="D2455" s="37">
        <v>32</v>
      </c>
      <c r="E2455" s="37">
        <v>0.83099999999999996</v>
      </c>
      <c r="F2455" s="37">
        <v>0.83899999999999997</v>
      </c>
      <c r="G2455" s="37">
        <v>31</v>
      </c>
      <c r="H2455" s="37">
        <v>0.91900000000000004</v>
      </c>
      <c r="I2455" s="37">
        <v>0.99209999999999998</v>
      </c>
    </row>
    <row r="2456" spans="4:9" x14ac:dyDescent="0.25">
      <c r="D2456" s="37">
        <v>32</v>
      </c>
      <c r="E2456" s="37">
        <v>0.83199999999999996</v>
      </c>
      <c r="F2456" s="37">
        <v>0.84</v>
      </c>
      <c r="G2456" s="37">
        <v>31</v>
      </c>
      <c r="H2456" s="37">
        <v>0.92</v>
      </c>
      <c r="I2456" s="37">
        <v>0.99219999999999997</v>
      </c>
    </row>
    <row r="2457" spans="4:9" x14ac:dyDescent="0.25">
      <c r="D2457" s="37">
        <v>32</v>
      </c>
      <c r="E2457" s="37">
        <v>0.83299999999999996</v>
      </c>
      <c r="F2457" s="37">
        <v>0.84099999999999997</v>
      </c>
      <c r="G2457" s="37">
        <v>31</v>
      </c>
      <c r="H2457" s="37">
        <v>0.92100000000000004</v>
      </c>
      <c r="I2457" s="37">
        <v>0.99219999999999997</v>
      </c>
    </row>
    <row r="2458" spans="4:9" x14ac:dyDescent="0.25">
      <c r="D2458" s="37">
        <v>32</v>
      </c>
      <c r="E2458" s="37">
        <v>0.83399999999999996</v>
      </c>
      <c r="F2458" s="37">
        <v>0.84199999999999997</v>
      </c>
      <c r="G2458" s="37">
        <v>31</v>
      </c>
      <c r="H2458" s="37">
        <v>0.92200000000000004</v>
      </c>
      <c r="I2458" s="37">
        <v>0.99219999999999997</v>
      </c>
    </row>
    <row r="2459" spans="4:9" x14ac:dyDescent="0.25">
      <c r="D2459" s="37">
        <v>32</v>
      </c>
      <c r="E2459" s="37">
        <v>0.83499999999999996</v>
      </c>
      <c r="F2459" s="37">
        <v>0.84289999999999998</v>
      </c>
      <c r="G2459" s="37">
        <v>31</v>
      </c>
      <c r="H2459" s="37">
        <v>0.92300000000000004</v>
      </c>
      <c r="I2459" s="37">
        <v>0.99219999999999997</v>
      </c>
    </row>
    <row r="2460" spans="4:9" x14ac:dyDescent="0.25">
      <c r="D2460" s="37">
        <v>32</v>
      </c>
      <c r="E2460" s="37">
        <v>0.83599999999999997</v>
      </c>
      <c r="F2460" s="37">
        <v>0.84389999999999998</v>
      </c>
      <c r="G2460" s="37">
        <v>31</v>
      </c>
      <c r="H2460" s="37">
        <v>0.92400000000000004</v>
      </c>
      <c r="I2460" s="37">
        <v>0.99219999999999997</v>
      </c>
    </row>
    <row r="2461" spans="4:9" x14ac:dyDescent="0.25">
      <c r="D2461" s="37">
        <v>32</v>
      </c>
      <c r="E2461" s="37">
        <v>0.83699999999999997</v>
      </c>
      <c r="F2461" s="37">
        <v>0.84489999999999998</v>
      </c>
      <c r="G2461" s="37">
        <v>31</v>
      </c>
      <c r="H2461" s="37">
        <v>0.92500000000000004</v>
      </c>
      <c r="I2461" s="37">
        <v>0.99219999999999997</v>
      </c>
    </row>
    <row r="2462" spans="4:9" x14ac:dyDescent="0.25">
      <c r="D2462" s="37">
        <v>32</v>
      </c>
      <c r="E2462" s="37">
        <v>0.83799999999999997</v>
      </c>
      <c r="F2462" s="37">
        <v>0.84589999999999999</v>
      </c>
      <c r="G2462" s="37">
        <v>31</v>
      </c>
      <c r="H2462" s="37">
        <v>0.92600000000000005</v>
      </c>
      <c r="I2462" s="37">
        <v>0.99219999999999997</v>
      </c>
    </row>
    <row r="2463" spans="4:9" x14ac:dyDescent="0.25">
      <c r="D2463" s="37">
        <v>32</v>
      </c>
      <c r="E2463" s="37">
        <v>0.83899999999999997</v>
      </c>
      <c r="F2463" s="37">
        <v>0.84689999999999999</v>
      </c>
      <c r="G2463" s="37">
        <v>31</v>
      </c>
      <c r="H2463" s="37">
        <v>0.92700000000000005</v>
      </c>
      <c r="I2463" s="37">
        <v>0.99219999999999997</v>
      </c>
    </row>
    <row r="2464" spans="4:9" x14ac:dyDescent="0.25">
      <c r="D2464" s="37">
        <v>32</v>
      </c>
      <c r="E2464" s="37">
        <v>0.84</v>
      </c>
      <c r="F2464" s="37">
        <v>0.84789999999999999</v>
      </c>
      <c r="G2464" s="37">
        <v>31</v>
      </c>
      <c r="H2464" s="37">
        <v>0.92800000000000005</v>
      </c>
      <c r="I2464" s="37">
        <v>0.99219999999999997</v>
      </c>
    </row>
    <row r="2465" spans="4:9" x14ac:dyDescent="0.25">
      <c r="D2465" s="37">
        <v>32</v>
      </c>
      <c r="E2465" s="37">
        <v>0.84099999999999997</v>
      </c>
      <c r="F2465" s="37">
        <v>0.84889999999999999</v>
      </c>
      <c r="G2465" s="37">
        <v>31</v>
      </c>
      <c r="H2465" s="37">
        <v>0.92900000000000005</v>
      </c>
      <c r="I2465" s="37">
        <v>0.99219999999999997</v>
      </c>
    </row>
    <row r="2466" spans="4:9" x14ac:dyDescent="0.25">
      <c r="D2466" s="37">
        <v>32</v>
      </c>
      <c r="E2466" s="37">
        <v>0.84199999999999997</v>
      </c>
      <c r="F2466" s="37">
        <v>0.84989999999999999</v>
      </c>
      <c r="G2466" s="37">
        <v>31</v>
      </c>
      <c r="H2466" s="37">
        <v>0.93</v>
      </c>
      <c r="I2466" s="37">
        <v>0.99229999999999996</v>
      </c>
    </row>
    <row r="2467" spans="4:9" x14ac:dyDescent="0.25">
      <c r="D2467" s="37">
        <v>32</v>
      </c>
      <c r="E2467" s="37">
        <v>0.84299999999999997</v>
      </c>
      <c r="F2467" s="37">
        <v>0.85089999999999999</v>
      </c>
      <c r="G2467" s="37">
        <v>31</v>
      </c>
      <c r="H2467" s="37">
        <v>0.93100000000000005</v>
      </c>
      <c r="I2467" s="37">
        <v>0.99229999999999996</v>
      </c>
    </row>
    <row r="2468" spans="4:9" x14ac:dyDescent="0.25">
      <c r="D2468" s="37">
        <v>32</v>
      </c>
      <c r="E2468" s="37">
        <v>0.84399999999999997</v>
      </c>
      <c r="F2468" s="37">
        <v>0.85189999999999999</v>
      </c>
      <c r="G2468" s="37">
        <v>31</v>
      </c>
      <c r="H2468" s="37">
        <v>0.93200000000000005</v>
      </c>
      <c r="I2468" s="37">
        <v>0.99229999999999996</v>
      </c>
    </row>
    <row r="2469" spans="4:9" x14ac:dyDescent="0.25">
      <c r="D2469" s="37">
        <v>32</v>
      </c>
      <c r="E2469" s="37">
        <v>0.84499999999999997</v>
      </c>
      <c r="F2469" s="37">
        <v>0.85289999999999999</v>
      </c>
      <c r="G2469" s="37">
        <v>31</v>
      </c>
      <c r="H2469" s="37">
        <v>0.93300000000000005</v>
      </c>
      <c r="I2469" s="37">
        <v>0.99229999999999996</v>
      </c>
    </row>
    <row r="2470" spans="4:9" x14ac:dyDescent="0.25">
      <c r="D2470" s="37">
        <v>32</v>
      </c>
      <c r="E2470" s="37">
        <v>0.84599999999999997</v>
      </c>
      <c r="F2470" s="37">
        <v>0.85389999999999999</v>
      </c>
      <c r="G2470" s="37">
        <v>31</v>
      </c>
      <c r="H2470" s="37">
        <v>0.93400000000000005</v>
      </c>
      <c r="I2470" s="37">
        <v>0.99229999999999996</v>
      </c>
    </row>
    <row r="2471" spans="4:9" x14ac:dyDescent="0.25">
      <c r="D2471" s="37">
        <v>32</v>
      </c>
      <c r="E2471" s="37">
        <v>0.84699999999999998</v>
      </c>
      <c r="F2471" s="37">
        <v>0.85489999999999999</v>
      </c>
      <c r="G2471" s="37">
        <v>31</v>
      </c>
      <c r="H2471" s="37">
        <v>0.93500000000000005</v>
      </c>
      <c r="I2471" s="37">
        <v>0.99229999999999996</v>
      </c>
    </row>
    <row r="2472" spans="4:9" x14ac:dyDescent="0.25">
      <c r="D2472" s="37">
        <v>32</v>
      </c>
      <c r="E2472" s="37">
        <v>0.84799999999999998</v>
      </c>
      <c r="F2472" s="37">
        <v>0.85589999999999999</v>
      </c>
      <c r="G2472" s="37">
        <v>31</v>
      </c>
      <c r="H2472" s="37">
        <v>0.93600000000000005</v>
      </c>
      <c r="I2472" s="37">
        <v>0.99229999999999996</v>
      </c>
    </row>
    <row r="2473" spans="4:9" x14ac:dyDescent="0.25">
      <c r="D2473" s="37">
        <v>32</v>
      </c>
      <c r="E2473" s="37">
        <v>0.84899999999999998</v>
      </c>
      <c r="F2473" s="37">
        <v>0.8569</v>
      </c>
      <c r="G2473" s="37">
        <v>31</v>
      </c>
      <c r="H2473" s="37">
        <v>0.93700000000000006</v>
      </c>
      <c r="I2473" s="37">
        <v>0.99229999999999996</v>
      </c>
    </row>
    <row r="2474" spans="4:9" x14ac:dyDescent="0.25">
      <c r="D2474" s="37">
        <v>32</v>
      </c>
      <c r="E2474" s="37">
        <v>0.85</v>
      </c>
      <c r="F2474" s="37">
        <v>0.85780000000000001</v>
      </c>
      <c r="G2474" s="37">
        <v>31</v>
      </c>
      <c r="H2474" s="37">
        <v>0.93799999999999994</v>
      </c>
      <c r="I2474" s="37">
        <v>0.99229999999999996</v>
      </c>
    </row>
    <row r="2475" spans="4:9" x14ac:dyDescent="0.25">
      <c r="D2475" s="37">
        <v>32</v>
      </c>
      <c r="E2475" s="37">
        <v>0.85099999999999998</v>
      </c>
      <c r="F2475" s="37">
        <v>0.85880000000000001</v>
      </c>
      <c r="G2475" s="37">
        <v>31</v>
      </c>
      <c r="H2475" s="37">
        <v>0.93899999999999995</v>
      </c>
      <c r="I2475" s="37">
        <v>0.99229999999999996</v>
      </c>
    </row>
    <row r="2476" spans="4:9" x14ac:dyDescent="0.25">
      <c r="D2476" s="37">
        <v>32</v>
      </c>
      <c r="E2476" s="37">
        <v>0.85199999999999998</v>
      </c>
      <c r="F2476" s="37">
        <v>0.85980000000000001</v>
      </c>
      <c r="G2476" s="37">
        <v>31</v>
      </c>
      <c r="H2476" s="37">
        <v>0.94</v>
      </c>
      <c r="I2476" s="37">
        <v>0.99229999999999996</v>
      </c>
    </row>
    <row r="2477" spans="4:9" x14ac:dyDescent="0.25">
      <c r="D2477" s="37">
        <v>32</v>
      </c>
      <c r="E2477" s="37">
        <v>0.85299999999999998</v>
      </c>
      <c r="F2477" s="37">
        <v>0.86080000000000001</v>
      </c>
      <c r="G2477" s="37">
        <v>31</v>
      </c>
      <c r="H2477" s="37">
        <v>0.94099999999999995</v>
      </c>
      <c r="I2477" s="37">
        <v>0.99229999999999996</v>
      </c>
    </row>
    <row r="2478" spans="4:9" x14ac:dyDescent="0.25">
      <c r="D2478" s="37">
        <v>32</v>
      </c>
      <c r="E2478" s="37">
        <v>0.85399999999999998</v>
      </c>
      <c r="F2478" s="37">
        <v>0.86180000000000001</v>
      </c>
      <c r="G2478" s="37">
        <v>31</v>
      </c>
      <c r="H2478" s="37">
        <v>0.94199999999999995</v>
      </c>
      <c r="I2478" s="37">
        <v>0.99239999999999995</v>
      </c>
    </row>
    <row r="2479" spans="4:9" x14ac:dyDescent="0.25">
      <c r="D2479" s="37">
        <v>32</v>
      </c>
      <c r="E2479" s="37">
        <v>0.85499999999999998</v>
      </c>
      <c r="F2479" s="37">
        <v>0.86280000000000001</v>
      </c>
      <c r="G2479" s="37">
        <v>31</v>
      </c>
      <c r="H2479" s="37">
        <v>0.94299999999999995</v>
      </c>
      <c r="I2479" s="37">
        <v>0.99239999999999995</v>
      </c>
    </row>
    <row r="2480" spans="4:9" x14ac:dyDescent="0.25">
      <c r="D2480" s="37">
        <v>32</v>
      </c>
      <c r="E2480" s="37">
        <v>0.85599999999999998</v>
      </c>
      <c r="F2480" s="37">
        <v>0.86380000000000001</v>
      </c>
      <c r="G2480" s="37">
        <v>31</v>
      </c>
      <c r="H2480" s="37">
        <v>0.94399999999999995</v>
      </c>
      <c r="I2480" s="37">
        <v>0.99239999999999995</v>
      </c>
    </row>
    <row r="2481" spans="4:9" x14ac:dyDescent="0.25">
      <c r="D2481" s="37">
        <v>32</v>
      </c>
      <c r="E2481" s="37">
        <v>0.85699999999999998</v>
      </c>
      <c r="F2481" s="37">
        <v>0.86480000000000001</v>
      </c>
      <c r="G2481" s="37">
        <v>31</v>
      </c>
      <c r="H2481" s="37">
        <v>0.94499999999999995</v>
      </c>
      <c r="I2481" s="37">
        <v>0.99239999999999995</v>
      </c>
    </row>
    <row r="2482" spans="4:9" x14ac:dyDescent="0.25">
      <c r="D2482" s="37">
        <v>32</v>
      </c>
      <c r="E2482" s="37">
        <v>0.85799999999999998</v>
      </c>
      <c r="F2482" s="37">
        <v>0.86580000000000001</v>
      </c>
      <c r="G2482" s="37">
        <v>31</v>
      </c>
      <c r="H2482" s="37">
        <v>0.94599999999999995</v>
      </c>
      <c r="I2482" s="37">
        <v>0.99239999999999995</v>
      </c>
    </row>
    <row r="2483" spans="4:9" x14ac:dyDescent="0.25">
      <c r="D2483" s="37">
        <v>32</v>
      </c>
      <c r="E2483" s="37">
        <v>0.85899999999999999</v>
      </c>
      <c r="F2483" s="37">
        <v>0.86680000000000001</v>
      </c>
      <c r="G2483" s="37">
        <v>31</v>
      </c>
      <c r="H2483" s="37">
        <v>0.94699999999999995</v>
      </c>
      <c r="I2483" s="37">
        <v>0.99239999999999995</v>
      </c>
    </row>
    <row r="2484" spans="4:9" x14ac:dyDescent="0.25">
      <c r="D2484" s="37">
        <v>32</v>
      </c>
      <c r="E2484" s="37">
        <v>0.86</v>
      </c>
      <c r="F2484" s="37">
        <v>0.86780000000000002</v>
      </c>
      <c r="G2484" s="37">
        <v>31</v>
      </c>
      <c r="H2484" s="37">
        <v>0.94799999999999995</v>
      </c>
      <c r="I2484" s="37">
        <v>0.99239999999999995</v>
      </c>
    </row>
    <row r="2485" spans="4:9" x14ac:dyDescent="0.25">
      <c r="D2485" s="37">
        <v>32</v>
      </c>
      <c r="E2485" s="37">
        <v>0.86099999999999999</v>
      </c>
      <c r="F2485" s="37">
        <v>0.86880000000000002</v>
      </c>
      <c r="G2485" s="37">
        <v>31</v>
      </c>
      <c r="H2485" s="37">
        <v>0.94899999999999995</v>
      </c>
      <c r="I2485" s="37">
        <v>0.99239999999999995</v>
      </c>
    </row>
    <row r="2486" spans="4:9" x14ac:dyDescent="0.25">
      <c r="D2486" s="37">
        <v>32</v>
      </c>
      <c r="E2486" s="37">
        <v>0.86199999999999999</v>
      </c>
      <c r="F2486" s="37">
        <v>0.86980000000000002</v>
      </c>
      <c r="G2486" s="37">
        <v>31</v>
      </c>
      <c r="H2486" s="37">
        <v>0.95</v>
      </c>
      <c r="I2486" s="37">
        <v>0.99239999999999995</v>
      </c>
    </row>
    <row r="2487" spans="4:9" x14ac:dyDescent="0.25">
      <c r="D2487" s="37">
        <v>32</v>
      </c>
      <c r="E2487" s="37">
        <v>0.86299999999999999</v>
      </c>
      <c r="F2487" s="37">
        <v>0.87080000000000002</v>
      </c>
      <c r="G2487" s="37">
        <v>31.5</v>
      </c>
      <c r="H2487" s="37">
        <v>0.76</v>
      </c>
      <c r="I2487" s="37">
        <v>0.98809999999999998</v>
      </c>
    </row>
    <row r="2488" spans="4:9" x14ac:dyDescent="0.25">
      <c r="D2488" s="37">
        <v>32</v>
      </c>
      <c r="E2488" s="37">
        <v>0.86399999999999999</v>
      </c>
      <c r="F2488" s="37">
        <v>0.87170000000000003</v>
      </c>
      <c r="G2488" s="37">
        <v>31.5</v>
      </c>
      <c r="H2488" s="37">
        <v>0.76100000000000001</v>
      </c>
      <c r="I2488" s="37">
        <v>0.98809999999999998</v>
      </c>
    </row>
    <row r="2489" spans="4:9" x14ac:dyDescent="0.25">
      <c r="D2489" s="37">
        <v>32</v>
      </c>
      <c r="E2489" s="37">
        <v>0.86499999999999999</v>
      </c>
      <c r="F2489" s="37">
        <v>0.87270000000000003</v>
      </c>
      <c r="G2489" s="37">
        <v>31.5</v>
      </c>
      <c r="H2489" s="37">
        <v>0.76200000000000001</v>
      </c>
      <c r="I2489" s="37">
        <v>0.98819999999999997</v>
      </c>
    </row>
    <row r="2490" spans="4:9" x14ac:dyDescent="0.25">
      <c r="D2490" s="37">
        <v>32</v>
      </c>
      <c r="E2490" s="37">
        <v>0.86599999999999999</v>
      </c>
      <c r="F2490" s="37">
        <v>0.87370000000000003</v>
      </c>
      <c r="G2490" s="37">
        <v>31.5</v>
      </c>
      <c r="H2490" s="37">
        <v>0.76300000000000001</v>
      </c>
      <c r="I2490" s="37">
        <v>0.98819999999999997</v>
      </c>
    </row>
    <row r="2491" spans="4:9" x14ac:dyDescent="0.25">
      <c r="D2491" s="37">
        <v>32</v>
      </c>
      <c r="E2491" s="37">
        <v>0.86699999999999999</v>
      </c>
      <c r="F2491" s="37">
        <v>0.87470000000000003</v>
      </c>
      <c r="G2491" s="37">
        <v>31.5</v>
      </c>
      <c r="H2491" s="37">
        <v>0.76400000000000001</v>
      </c>
      <c r="I2491" s="37">
        <v>0.98829999999999996</v>
      </c>
    </row>
    <row r="2492" spans="4:9" x14ac:dyDescent="0.25">
      <c r="D2492" s="37">
        <v>32</v>
      </c>
      <c r="E2492" s="37">
        <v>0.86799999999999999</v>
      </c>
      <c r="F2492" s="37">
        <v>0.87570000000000003</v>
      </c>
      <c r="G2492" s="37">
        <v>31.5</v>
      </c>
      <c r="H2492" s="37">
        <v>0.76500000000000001</v>
      </c>
      <c r="I2492" s="37">
        <v>0.98829999999999996</v>
      </c>
    </row>
    <row r="2493" spans="4:9" x14ac:dyDescent="0.25">
      <c r="D2493" s="37">
        <v>32</v>
      </c>
      <c r="E2493" s="37">
        <v>0.86899999999999999</v>
      </c>
      <c r="F2493" s="37">
        <v>0.87670000000000003</v>
      </c>
      <c r="G2493" s="37">
        <v>31.5</v>
      </c>
      <c r="H2493" s="37">
        <v>0.76600000000000001</v>
      </c>
      <c r="I2493" s="37">
        <v>0.98839999999999995</v>
      </c>
    </row>
    <row r="2494" spans="4:9" x14ac:dyDescent="0.25">
      <c r="D2494" s="37">
        <v>32</v>
      </c>
      <c r="E2494" s="37">
        <v>0.87</v>
      </c>
      <c r="F2494" s="37">
        <v>0.87770000000000004</v>
      </c>
      <c r="G2494" s="37">
        <v>31.5</v>
      </c>
      <c r="H2494" s="37">
        <v>0.76700000000000002</v>
      </c>
      <c r="I2494" s="37">
        <v>0.98839999999999995</v>
      </c>
    </row>
    <row r="2495" spans="4:9" x14ac:dyDescent="0.25">
      <c r="D2495" s="37">
        <v>32</v>
      </c>
      <c r="E2495" s="37">
        <v>0.871</v>
      </c>
      <c r="F2495" s="37">
        <v>0.87870000000000004</v>
      </c>
      <c r="G2495" s="37">
        <v>31.5</v>
      </c>
      <c r="H2495" s="37">
        <v>0.76800000000000002</v>
      </c>
      <c r="I2495" s="37">
        <v>0.98850000000000005</v>
      </c>
    </row>
    <row r="2496" spans="4:9" x14ac:dyDescent="0.25">
      <c r="D2496" s="37">
        <v>32</v>
      </c>
      <c r="E2496" s="37">
        <v>0.872</v>
      </c>
      <c r="F2496" s="37">
        <v>0.87970000000000004</v>
      </c>
      <c r="G2496" s="37">
        <v>31.5</v>
      </c>
      <c r="H2496" s="37">
        <v>0.76900000000000002</v>
      </c>
      <c r="I2496" s="37">
        <v>0.98850000000000005</v>
      </c>
    </row>
    <row r="2497" spans="4:9" x14ac:dyDescent="0.25">
      <c r="D2497" s="37">
        <v>32</v>
      </c>
      <c r="E2497" s="37">
        <v>0.873</v>
      </c>
      <c r="F2497" s="37">
        <v>0.88070000000000004</v>
      </c>
      <c r="G2497" s="37">
        <v>31.5</v>
      </c>
      <c r="H2497" s="37">
        <v>0.77</v>
      </c>
      <c r="I2497" s="37">
        <v>0.98850000000000005</v>
      </c>
    </row>
    <row r="2498" spans="4:9" x14ac:dyDescent="0.25">
      <c r="D2498" s="37">
        <v>32</v>
      </c>
      <c r="E2498" s="37">
        <v>0.874</v>
      </c>
      <c r="F2498" s="37">
        <v>0.88170000000000004</v>
      </c>
      <c r="G2498" s="37">
        <v>31.5</v>
      </c>
      <c r="H2498" s="37">
        <v>0.77100000000000002</v>
      </c>
      <c r="I2498" s="37">
        <v>0.98850000000000005</v>
      </c>
    </row>
    <row r="2499" spans="4:9" x14ac:dyDescent="0.25">
      <c r="D2499" s="37">
        <v>32</v>
      </c>
      <c r="E2499" s="37">
        <v>0.875</v>
      </c>
      <c r="F2499" s="37">
        <v>0.88270000000000004</v>
      </c>
      <c r="G2499" s="37">
        <v>31.5</v>
      </c>
      <c r="H2499" s="37">
        <v>0.77200000000000002</v>
      </c>
      <c r="I2499" s="37">
        <v>0.98860000000000003</v>
      </c>
    </row>
    <row r="2500" spans="4:9" x14ac:dyDescent="0.25">
      <c r="D2500" s="37">
        <v>32</v>
      </c>
      <c r="E2500" s="37">
        <v>0.876</v>
      </c>
      <c r="F2500" s="37">
        <v>0.88370000000000004</v>
      </c>
      <c r="G2500" s="37">
        <v>31.5</v>
      </c>
      <c r="H2500" s="37">
        <v>0.77300000000000002</v>
      </c>
      <c r="I2500" s="37">
        <v>0.98860000000000003</v>
      </c>
    </row>
    <row r="2501" spans="4:9" x14ac:dyDescent="0.25">
      <c r="D2501" s="37">
        <v>32</v>
      </c>
      <c r="E2501" s="37">
        <v>0.877</v>
      </c>
      <c r="F2501" s="37">
        <v>0.88470000000000004</v>
      </c>
      <c r="G2501" s="37">
        <v>31.5</v>
      </c>
      <c r="H2501" s="37">
        <v>0.77400000000000002</v>
      </c>
      <c r="I2501" s="37">
        <v>0.98870000000000002</v>
      </c>
    </row>
    <row r="2502" spans="4:9" x14ac:dyDescent="0.25">
      <c r="D2502" s="37">
        <v>32</v>
      </c>
      <c r="E2502" s="37">
        <v>0.878</v>
      </c>
      <c r="F2502" s="37">
        <v>0.88570000000000004</v>
      </c>
      <c r="G2502" s="37">
        <v>31.5</v>
      </c>
      <c r="H2502" s="37">
        <v>0.77500000000000002</v>
      </c>
      <c r="I2502" s="37">
        <v>0.98870000000000002</v>
      </c>
    </row>
    <row r="2503" spans="4:9" x14ac:dyDescent="0.25">
      <c r="D2503" s="37">
        <v>32</v>
      </c>
      <c r="E2503" s="37">
        <v>0.879</v>
      </c>
      <c r="F2503" s="37">
        <v>0.88670000000000004</v>
      </c>
      <c r="G2503" s="37">
        <v>31.5</v>
      </c>
      <c r="H2503" s="37">
        <v>0.77600000000000002</v>
      </c>
      <c r="I2503" s="37">
        <v>0.98880000000000001</v>
      </c>
    </row>
    <row r="2504" spans="4:9" x14ac:dyDescent="0.25">
      <c r="D2504" s="37">
        <v>32</v>
      </c>
      <c r="E2504" s="37">
        <v>0.88</v>
      </c>
      <c r="F2504" s="37">
        <v>0.88770000000000004</v>
      </c>
      <c r="G2504" s="37">
        <v>31.5</v>
      </c>
      <c r="H2504" s="37">
        <v>0.77700000000000002</v>
      </c>
      <c r="I2504" s="37">
        <v>0.98880000000000001</v>
      </c>
    </row>
    <row r="2505" spans="4:9" x14ac:dyDescent="0.25">
      <c r="D2505" s="37">
        <v>32</v>
      </c>
      <c r="E2505" s="37">
        <v>0.88100000000000001</v>
      </c>
      <c r="F2505" s="37">
        <v>0.88870000000000005</v>
      </c>
      <c r="G2505" s="37">
        <v>31.5</v>
      </c>
      <c r="H2505" s="37">
        <v>0.77800000000000002</v>
      </c>
      <c r="I2505" s="37">
        <v>0.98880000000000001</v>
      </c>
    </row>
    <row r="2506" spans="4:9" x14ac:dyDescent="0.25">
      <c r="D2506" s="37">
        <v>32</v>
      </c>
      <c r="E2506" s="37">
        <v>0.88200000000000001</v>
      </c>
      <c r="F2506" s="37">
        <v>0.88970000000000005</v>
      </c>
      <c r="G2506" s="37">
        <v>31.5</v>
      </c>
      <c r="H2506" s="37">
        <v>0.77900000000000003</v>
      </c>
      <c r="I2506" s="37">
        <v>0.98880000000000001</v>
      </c>
    </row>
    <row r="2507" spans="4:9" x14ac:dyDescent="0.25">
      <c r="D2507" s="37">
        <v>32</v>
      </c>
      <c r="E2507" s="37">
        <v>0.88300000000000001</v>
      </c>
      <c r="F2507" s="37">
        <v>0.89070000000000005</v>
      </c>
      <c r="G2507" s="37">
        <v>31.5</v>
      </c>
      <c r="H2507" s="37">
        <v>0.78</v>
      </c>
      <c r="I2507" s="37">
        <v>0.9889</v>
      </c>
    </row>
    <row r="2508" spans="4:9" x14ac:dyDescent="0.25">
      <c r="D2508" s="37">
        <v>32</v>
      </c>
      <c r="E2508" s="37">
        <v>0.88400000000000001</v>
      </c>
      <c r="F2508" s="37">
        <v>0.89170000000000005</v>
      </c>
      <c r="G2508" s="37">
        <v>31.5</v>
      </c>
      <c r="H2508" s="37">
        <v>0.78100000000000003</v>
      </c>
      <c r="I2508" s="37">
        <v>0.9889</v>
      </c>
    </row>
    <row r="2509" spans="4:9" x14ac:dyDescent="0.25">
      <c r="D2509" s="37">
        <v>32</v>
      </c>
      <c r="E2509" s="37">
        <v>0.88500000000000001</v>
      </c>
      <c r="F2509" s="37">
        <v>0.89270000000000005</v>
      </c>
      <c r="G2509" s="37">
        <v>31.5</v>
      </c>
      <c r="H2509" s="37">
        <v>0.78200000000000003</v>
      </c>
      <c r="I2509" s="37">
        <v>0.98899999999999999</v>
      </c>
    </row>
    <row r="2510" spans="4:9" x14ac:dyDescent="0.25">
      <c r="D2510" s="37">
        <v>32</v>
      </c>
      <c r="E2510" s="37">
        <v>0.88600000000000001</v>
      </c>
      <c r="F2510" s="37">
        <v>0.89370000000000005</v>
      </c>
      <c r="G2510" s="37">
        <v>31.5</v>
      </c>
      <c r="H2510" s="37">
        <v>0.78300000000000003</v>
      </c>
      <c r="I2510" s="37">
        <v>0.98899999999999999</v>
      </c>
    </row>
    <row r="2511" spans="4:9" x14ac:dyDescent="0.25">
      <c r="D2511" s="37">
        <v>32</v>
      </c>
      <c r="E2511" s="37">
        <v>0.88700000000000001</v>
      </c>
      <c r="F2511" s="37">
        <v>0.89470000000000005</v>
      </c>
      <c r="G2511" s="37">
        <v>31.5</v>
      </c>
      <c r="H2511" s="37">
        <v>0.78400000000000003</v>
      </c>
      <c r="I2511" s="37">
        <v>0.98909999999999998</v>
      </c>
    </row>
    <row r="2512" spans="4:9" x14ac:dyDescent="0.25">
      <c r="D2512" s="37">
        <v>32</v>
      </c>
      <c r="E2512" s="37">
        <v>0.88800000000000001</v>
      </c>
      <c r="F2512" s="37">
        <v>0.89570000000000005</v>
      </c>
      <c r="G2512" s="37">
        <v>31.5</v>
      </c>
      <c r="H2512" s="37">
        <v>0.78500000000000003</v>
      </c>
      <c r="I2512" s="37">
        <v>0.98909999999999998</v>
      </c>
    </row>
    <row r="2513" spans="4:9" x14ac:dyDescent="0.25">
      <c r="D2513" s="37">
        <v>32</v>
      </c>
      <c r="E2513" s="37">
        <v>0.88900000000000001</v>
      </c>
      <c r="F2513" s="37">
        <v>0.89659999999999995</v>
      </c>
      <c r="G2513" s="37">
        <v>31.5</v>
      </c>
      <c r="H2513" s="37">
        <v>0.78600000000000003</v>
      </c>
      <c r="I2513" s="37">
        <v>0.98909999999999998</v>
      </c>
    </row>
    <row r="2514" spans="4:9" x14ac:dyDescent="0.25">
      <c r="D2514" s="37">
        <v>32</v>
      </c>
      <c r="E2514" s="37">
        <v>0.89</v>
      </c>
      <c r="F2514" s="37">
        <v>0.89759999999999995</v>
      </c>
      <c r="G2514" s="37">
        <v>31.5</v>
      </c>
      <c r="H2514" s="37">
        <v>0.78700000000000003</v>
      </c>
      <c r="I2514" s="37">
        <v>0.98909999999999998</v>
      </c>
    </row>
    <row r="2515" spans="4:9" x14ac:dyDescent="0.25">
      <c r="D2515" s="37">
        <v>32</v>
      </c>
      <c r="E2515" s="37">
        <v>0.89100000000000001</v>
      </c>
      <c r="F2515" s="37">
        <v>0.89859999999999995</v>
      </c>
      <c r="G2515" s="37">
        <v>31.5</v>
      </c>
      <c r="H2515" s="37">
        <v>0.78800000000000003</v>
      </c>
      <c r="I2515" s="37">
        <v>0.98919999999999997</v>
      </c>
    </row>
    <row r="2516" spans="4:9" x14ac:dyDescent="0.25">
      <c r="D2516" s="37">
        <v>32</v>
      </c>
      <c r="E2516" s="37">
        <v>0.89200000000000002</v>
      </c>
      <c r="F2516" s="37">
        <v>0.89959999999999996</v>
      </c>
      <c r="G2516" s="37">
        <v>31.5</v>
      </c>
      <c r="H2516" s="37">
        <v>0.78900000000000003</v>
      </c>
      <c r="I2516" s="37">
        <v>0.98919999999999997</v>
      </c>
    </row>
    <row r="2517" spans="4:9" x14ac:dyDescent="0.25">
      <c r="D2517" s="37">
        <v>32</v>
      </c>
      <c r="E2517" s="37">
        <v>0.89300000000000002</v>
      </c>
      <c r="F2517" s="37">
        <v>0.90059999999999996</v>
      </c>
      <c r="G2517" s="37">
        <v>31.5</v>
      </c>
      <c r="H2517" s="37">
        <v>0.79</v>
      </c>
      <c r="I2517" s="37">
        <v>0.98929999999999996</v>
      </c>
    </row>
    <row r="2518" spans="4:9" x14ac:dyDescent="0.25">
      <c r="D2518" s="37">
        <v>32</v>
      </c>
      <c r="E2518" s="37">
        <v>0.89400000000000002</v>
      </c>
      <c r="F2518" s="37">
        <v>0.90159999999999996</v>
      </c>
      <c r="G2518" s="37">
        <v>31.5</v>
      </c>
      <c r="H2518" s="37">
        <v>0.79100000000000004</v>
      </c>
      <c r="I2518" s="37">
        <v>0.98929999999999996</v>
      </c>
    </row>
    <row r="2519" spans="4:9" x14ac:dyDescent="0.25">
      <c r="D2519" s="37">
        <v>32</v>
      </c>
      <c r="E2519" s="37">
        <v>0.89500000000000002</v>
      </c>
      <c r="F2519" s="37">
        <v>0.90259999999999996</v>
      </c>
      <c r="G2519" s="37">
        <v>31.5</v>
      </c>
      <c r="H2519" s="37">
        <v>0.79200000000000004</v>
      </c>
      <c r="I2519" s="37">
        <v>0.98929999999999996</v>
      </c>
    </row>
    <row r="2520" spans="4:9" x14ac:dyDescent="0.25">
      <c r="D2520" s="37">
        <v>32</v>
      </c>
      <c r="E2520" s="37">
        <v>0.89600000000000002</v>
      </c>
      <c r="F2520" s="37">
        <v>0.90359999999999996</v>
      </c>
      <c r="G2520" s="37">
        <v>31.5</v>
      </c>
      <c r="H2520" s="37">
        <v>0.79300000000000004</v>
      </c>
      <c r="I2520" s="37">
        <v>0.98929999999999996</v>
      </c>
    </row>
    <row r="2521" spans="4:9" x14ac:dyDescent="0.25">
      <c r="D2521" s="37">
        <v>32</v>
      </c>
      <c r="E2521" s="37">
        <v>0.89700000000000002</v>
      </c>
      <c r="F2521" s="37">
        <v>0.90459999999999996</v>
      </c>
      <c r="G2521" s="37">
        <v>31.5</v>
      </c>
      <c r="H2521" s="37">
        <v>0.79400000000000004</v>
      </c>
      <c r="I2521" s="37">
        <v>0.98939999999999995</v>
      </c>
    </row>
    <row r="2522" spans="4:9" x14ac:dyDescent="0.25">
      <c r="D2522" s="37">
        <v>32</v>
      </c>
      <c r="E2522" s="37">
        <v>0.89800000000000002</v>
      </c>
      <c r="F2522" s="37">
        <v>0.90559999999999996</v>
      </c>
      <c r="G2522" s="37">
        <v>31.5</v>
      </c>
      <c r="H2522" s="37">
        <v>0.79500000000000004</v>
      </c>
      <c r="I2522" s="37">
        <v>0.98939999999999995</v>
      </c>
    </row>
    <row r="2523" spans="4:9" x14ac:dyDescent="0.25">
      <c r="D2523" s="37">
        <v>32</v>
      </c>
      <c r="E2523" s="37">
        <v>0.89900000000000002</v>
      </c>
      <c r="F2523" s="37">
        <v>0.90659999999999996</v>
      </c>
      <c r="G2523" s="37">
        <v>31.5</v>
      </c>
      <c r="H2523" s="37">
        <v>0.79600000000000004</v>
      </c>
      <c r="I2523" s="37">
        <v>0.98950000000000005</v>
      </c>
    </row>
    <row r="2524" spans="4:9" x14ac:dyDescent="0.25">
      <c r="D2524" s="37">
        <v>32</v>
      </c>
      <c r="E2524" s="37">
        <v>0.9</v>
      </c>
      <c r="F2524" s="37">
        <v>0.90759999999999996</v>
      </c>
      <c r="G2524" s="37">
        <v>31.5</v>
      </c>
      <c r="H2524" s="37">
        <v>0.79700000000000004</v>
      </c>
      <c r="I2524" s="37">
        <v>0.98950000000000005</v>
      </c>
    </row>
    <row r="2525" spans="4:9" x14ac:dyDescent="0.25">
      <c r="D2525" s="37">
        <v>32</v>
      </c>
      <c r="E2525" s="37">
        <v>0.90100000000000002</v>
      </c>
      <c r="F2525" s="37">
        <v>0.90859999999999996</v>
      </c>
      <c r="G2525" s="37">
        <v>31.5</v>
      </c>
      <c r="H2525" s="37">
        <v>0.79800000000000004</v>
      </c>
      <c r="I2525" s="37">
        <v>0.98950000000000005</v>
      </c>
    </row>
    <row r="2526" spans="4:9" x14ac:dyDescent="0.25">
      <c r="D2526" s="37">
        <v>32</v>
      </c>
      <c r="E2526" s="37">
        <v>0.90200000000000002</v>
      </c>
      <c r="F2526" s="37">
        <v>0.90959999999999996</v>
      </c>
      <c r="G2526" s="37">
        <v>31.5</v>
      </c>
      <c r="H2526" s="37">
        <v>0.79900000000000004</v>
      </c>
      <c r="I2526" s="37">
        <v>0.98950000000000005</v>
      </c>
    </row>
    <row r="2527" spans="4:9" x14ac:dyDescent="0.25">
      <c r="D2527" s="37">
        <v>32</v>
      </c>
      <c r="E2527" s="37">
        <v>0.90300000000000002</v>
      </c>
      <c r="F2527" s="37">
        <v>0.91059999999999997</v>
      </c>
      <c r="G2527" s="37">
        <v>31.5</v>
      </c>
      <c r="H2527" s="37">
        <v>0.8</v>
      </c>
      <c r="I2527" s="37">
        <v>0.98960000000000004</v>
      </c>
    </row>
    <row r="2528" spans="4:9" x14ac:dyDescent="0.25">
      <c r="D2528" s="37">
        <v>32</v>
      </c>
      <c r="E2528" s="37">
        <v>0.90400000000000003</v>
      </c>
      <c r="F2528" s="37">
        <v>0.91159999999999997</v>
      </c>
      <c r="G2528" s="37">
        <v>31.5</v>
      </c>
      <c r="H2528" s="37">
        <v>0.80100000000000005</v>
      </c>
      <c r="I2528" s="37">
        <v>0.98960000000000004</v>
      </c>
    </row>
    <row r="2529" spans="4:9" x14ac:dyDescent="0.25">
      <c r="D2529" s="37">
        <v>32</v>
      </c>
      <c r="E2529" s="37">
        <v>0.90500000000000003</v>
      </c>
      <c r="F2529" s="37">
        <v>0.91259999999999997</v>
      </c>
      <c r="G2529" s="37">
        <v>31.5</v>
      </c>
      <c r="H2529" s="37">
        <v>0.80200000000000005</v>
      </c>
      <c r="I2529" s="37">
        <v>0.98970000000000002</v>
      </c>
    </row>
    <row r="2530" spans="4:9" x14ac:dyDescent="0.25">
      <c r="D2530" s="37">
        <v>32</v>
      </c>
      <c r="E2530" s="37">
        <v>0.90600000000000003</v>
      </c>
      <c r="F2530" s="37">
        <v>0.91359999999999997</v>
      </c>
      <c r="G2530" s="37">
        <v>31.5</v>
      </c>
      <c r="H2530" s="37">
        <v>0.80300000000000005</v>
      </c>
      <c r="I2530" s="37">
        <v>0.98970000000000002</v>
      </c>
    </row>
    <row r="2531" spans="4:9" x14ac:dyDescent="0.25">
      <c r="D2531" s="37">
        <v>32</v>
      </c>
      <c r="E2531" s="37">
        <v>0.90700000000000003</v>
      </c>
      <c r="F2531" s="37">
        <v>0.91459999999999997</v>
      </c>
      <c r="G2531" s="37">
        <v>31.5</v>
      </c>
      <c r="H2531" s="37">
        <v>0.80400000000000005</v>
      </c>
      <c r="I2531" s="37">
        <v>0.98970000000000002</v>
      </c>
    </row>
    <row r="2532" spans="4:9" x14ac:dyDescent="0.25">
      <c r="D2532" s="37">
        <v>32</v>
      </c>
      <c r="E2532" s="37">
        <v>0.90800000000000003</v>
      </c>
      <c r="F2532" s="37">
        <v>0.91559999999999997</v>
      </c>
      <c r="G2532" s="37">
        <v>31.5</v>
      </c>
      <c r="H2532" s="37">
        <v>0.80500000000000005</v>
      </c>
      <c r="I2532" s="37">
        <v>0.98970000000000002</v>
      </c>
    </row>
    <row r="2533" spans="4:9" x14ac:dyDescent="0.25">
      <c r="D2533" s="37">
        <v>32</v>
      </c>
      <c r="E2533" s="37">
        <v>0.90900000000000003</v>
      </c>
      <c r="F2533" s="37">
        <v>0.91659999999999997</v>
      </c>
      <c r="G2533" s="37">
        <v>31.5</v>
      </c>
      <c r="H2533" s="37">
        <v>0.80600000000000005</v>
      </c>
      <c r="I2533" s="37">
        <v>0.98980000000000001</v>
      </c>
    </row>
    <row r="2534" spans="4:9" x14ac:dyDescent="0.25">
      <c r="D2534" s="37">
        <v>32</v>
      </c>
      <c r="E2534" s="37">
        <v>0.91</v>
      </c>
      <c r="F2534" s="37">
        <v>0.91759999999999997</v>
      </c>
      <c r="G2534" s="37">
        <v>31.5</v>
      </c>
      <c r="H2534" s="37">
        <v>0.80700000000000005</v>
      </c>
      <c r="I2534" s="37">
        <v>0.98980000000000001</v>
      </c>
    </row>
    <row r="2535" spans="4:9" x14ac:dyDescent="0.25">
      <c r="D2535" s="37">
        <v>32</v>
      </c>
      <c r="E2535" s="37">
        <v>0.91100000000000003</v>
      </c>
      <c r="F2535" s="37">
        <v>0.91859999999999997</v>
      </c>
      <c r="G2535" s="37">
        <v>31.5</v>
      </c>
      <c r="H2535" s="37">
        <v>0.80800000000000005</v>
      </c>
      <c r="I2535" s="37">
        <v>0.98980000000000001</v>
      </c>
    </row>
    <row r="2536" spans="4:9" x14ac:dyDescent="0.25">
      <c r="D2536" s="37">
        <v>32</v>
      </c>
      <c r="E2536" s="37">
        <v>0.91200000000000003</v>
      </c>
      <c r="F2536" s="37">
        <v>0.91959999999999997</v>
      </c>
      <c r="G2536" s="37">
        <v>31.5</v>
      </c>
      <c r="H2536" s="37">
        <v>0.80900000000000005</v>
      </c>
      <c r="I2536" s="37">
        <v>0.98980000000000001</v>
      </c>
    </row>
    <row r="2537" spans="4:9" x14ac:dyDescent="0.25">
      <c r="D2537" s="37">
        <v>32</v>
      </c>
      <c r="E2537" s="37">
        <v>0.91300000000000003</v>
      </c>
      <c r="F2537" s="37">
        <v>0.92059999999999997</v>
      </c>
      <c r="G2537" s="37">
        <v>31.5</v>
      </c>
      <c r="H2537" s="37">
        <v>0.81</v>
      </c>
      <c r="I2537" s="37">
        <v>0.9899</v>
      </c>
    </row>
    <row r="2538" spans="4:9" x14ac:dyDescent="0.25">
      <c r="D2538" s="37">
        <v>32</v>
      </c>
      <c r="E2538" s="37">
        <v>0.91400000000000003</v>
      </c>
      <c r="F2538" s="37">
        <v>0.92159999999999997</v>
      </c>
      <c r="G2538" s="37">
        <v>31.5</v>
      </c>
      <c r="H2538" s="37">
        <v>0.81100000000000005</v>
      </c>
      <c r="I2538" s="37">
        <v>0.9899</v>
      </c>
    </row>
    <row r="2539" spans="4:9" x14ac:dyDescent="0.25">
      <c r="D2539" s="37">
        <v>32</v>
      </c>
      <c r="E2539" s="37">
        <v>0.91500000000000004</v>
      </c>
      <c r="F2539" s="37">
        <v>0.92259999999999998</v>
      </c>
      <c r="G2539" s="37">
        <v>31.5</v>
      </c>
      <c r="H2539" s="37">
        <v>0.81200000000000006</v>
      </c>
      <c r="I2539" s="37">
        <v>0.9899</v>
      </c>
    </row>
    <row r="2540" spans="4:9" x14ac:dyDescent="0.25">
      <c r="D2540" s="37">
        <v>32</v>
      </c>
      <c r="E2540" s="37">
        <v>0.91600000000000004</v>
      </c>
      <c r="F2540" s="37">
        <v>0.92359999999999998</v>
      </c>
      <c r="G2540" s="37">
        <v>31.5</v>
      </c>
      <c r="H2540" s="37">
        <v>0.81299999999999994</v>
      </c>
      <c r="I2540" s="37">
        <v>0.9899</v>
      </c>
    </row>
    <row r="2541" spans="4:9" x14ac:dyDescent="0.25">
      <c r="D2541" s="37">
        <v>32</v>
      </c>
      <c r="E2541" s="37">
        <v>0.91700000000000004</v>
      </c>
      <c r="F2541" s="37">
        <v>0.92459999999999998</v>
      </c>
      <c r="G2541" s="37">
        <v>31.5</v>
      </c>
      <c r="H2541" s="37">
        <v>0.81399999999999995</v>
      </c>
      <c r="I2541" s="37">
        <v>0.99</v>
      </c>
    </row>
    <row r="2542" spans="4:9" x14ac:dyDescent="0.25">
      <c r="D2542" s="37">
        <v>32</v>
      </c>
      <c r="E2542" s="37">
        <v>0.91800000000000004</v>
      </c>
      <c r="F2542" s="37">
        <v>0.92559999999999998</v>
      </c>
      <c r="G2542" s="37">
        <v>31.5</v>
      </c>
      <c r="H2542" s="37">
        <v>0.81499999999999995</v>
      </c>
      <c r="I2542" s="37">
        <v>0.99</v>
      </c>
    </row>
    <row r="2543" spans="4:9" x14ac:dyDescent="0.25">
      <c r="D2543" s="37">
        <v>32</v>
      </c>
      <c r="E2543" s="37">
        <v>0.91900000000000004</v>
      </c>
      <c r="F2543" s="37">
        <v>0.92659999999999998</v>
      </c>
      <c r="G2543" s="37">
        <v>31.5</v>
      </c>
      <c r="H2543" s="37">
        <v>0.81599999999999995</v>
      </c>
      <c r="I2543" s="37">
        <v>0.99009999999999998</v>
      </c>
    </row>
    <row r="2544" spans="4:9" x14ac:dyDescent="0.25">
      <c r="D2544" s="37">
        <v>32</v>
      </c>
      <c r="E2544" s="37">
        <v>0.92</v>
      </c>
      <c r="F2544" s="37">
        <v>0.92759999999999998</v>
      </c>
      <c r="G2544" s="37">
        <v>31.5</v>
      </c>
      <c r="H2544" s="37">
        <v>0.81699999999999995</v>
      </c>
      <c r="I2544" s="37">
        <v>0.99009999999999998</v>
      </c>
    </row>
    <row r="2545" spans="4:9" x14ac:dyDescent="0.25">
      <c r="D2545" s="37">
        <v>32</v>
      </c>
      <c r="E2545" s="37">
        <v>0.92100000000000004</v>
      </c>
      <c r="F2545" s="37">
        <v>0.92859999999999998</v>
      </c>
      <c r="G2545" s="37">
        <v>31.5</v>
      </c>
      <c r="H2545" s="37">
        <v>0.81799999999999995</v>
      </c>
      <c r="I2545" s="37">
        <v>0.99009999999999998</v>
      </c>
    </row>
    <row r="2546" spans="4:9" x14ac:dyDescent="0.25">
      <c r="D2546" s="37">
        <v>32</v>
      </c>
      <c r="E2546" s="37">
        <v>0.92200000000000004</v>
      </c>
      <c r="F2546" s="37">
        <v>0.92959999999999998</v>
      </c>
      <c r="G2546" s="37">
        <v>31.5</v>
      </c>
      <c r="H2546" s="37">
        <v>0.81899999999999995</v>
      </c>
      <c r="I2546" s="37">
        <v>0.99009999999999998</v>
      </c>
    </row>
    <row r="2547" spans="4:9" x14ac:dyDescent="0.25">
      <c r="D2547" s="37">
        <v>32</v>
      </c>
      <c r="E2547" s="37">
        <v>0.92300000000000004</v>
      </c>
      <c r="F2547" s="37">
        <v>0.93059999999999998</v>
      </c>
      <c r="G2547" s="37">
        <v>31.5</v>
      </c>
      <c r="H2547" s="37">
        <v>0.82</v>
      </c>
      <c r="I2547" s="37">
        <v>0.99019999999999997</v>
      </c>
    </row>
    <row r="2548" spans="4:9" x14ac:dyDescent="0.25">
      <c r="D2548" s="37">
        <v>32</v>
      </c>
      <c r="E2548" s="37">
        <v>0.92400000000000004</v>
      </c>
      <c r="F2548" s="37">
        <v>0.93159999999999998</v>
      </c>
      <c r="G2548" s="37">
        <v>31.5</v>
      </c>
      <c r="H2548" s="37">
        <v>0.82099999999999995</v>
      </c>
      <c r="I2548" s="37">
        <v>0.99019999999999997</v>
      </c>
    </row>
    <row r="2549" spans="4:9" x14ac:dyDescent="0.25">
      <c r="D2549" s="37">
        <v>32</v>
      </c>
      <c r="E2549" s="37">
        <v>0.92500000000000004</v>
      </c>
      <c r="F2549" s="37">
        <v>0.93259999999999998</v>
      </c>
      <c r="G2549" s="37">
        <v>31.5</v>
      </c>
      <c r="H2549" s="37">
        <v>0.82199999999999995</v>
      </c>
      <c r="I2549" s="37">
        <v>0.99019999999999997</v>
      </c>
    </row>
    <row r="2550" spans="4:9" x14ac:dyDescent="0.25">
      <c r="D2550" s="37">
        <v>32</v>
      </c>
      <c r="E2550" s="37">
        <v>0.92600000000000005</v>
      </c>
      <c r="F2550" s="37">
        <v>0.93359999999999999</v>
      </c>
      <c r="G2550" s="37">
        <v>31.5</v>
      </c>
      <c r="H2550" s="37">
        <v>0.82299999999999995</v>
      </c>
      <c r="I2550" s="37">
        <v>0.99019999999999997</v>
      </c>
    </row>
    <row r="2551" spans="4:9" x14ac:dyDescent="0.25">
      <c r="D2551" s="37">
        <v>32</v>
      </c>
      <c r="E2551" s="37">
        <v>0.92700000000000005</v>
      </c>
      <c r="F2551" s="37">
        <v>0.93459999999999999</v>
      </c>
      <c r="G2551" s="37">
        <v>31.5</v>
      </c>
      <c r="H2551" s="37">
        <v>0.82399999999999995</v>
      </c>
      <c r="I2551" s="37">
        <v>0.99029999999999996</v>
      </c>
    </row>
    <row r="2552" spans="4:9" x14ac:dyDescent="0.25">
      <c r="D2552" s="37">
        <v>32</v>
      </c>
      <c r="E2552" s="37">
        <v>0.92800000000000005</v>
      </c>
      <c r="F2552" s="37">
        <v>0.93559999999999999</v>
      </c>
      <c r="G2552" s="37">
        <v>31.5</v>
      </c>
      <c r="H2552" s="37">
        <v>0.82499999999999996</v>
      </c>
      <c r="I2552" s="37">
        <v>0.99029999999999996</v>
      </c>
    </row>
    <row r="2553" spans="4:9" x14ac:dyDescent="0.25">
      <c r="D2553" s="37">
        <v>32</v>
      </c>
      <c r="E2553" s="37">
        <v>0.92900000000000005</v>
      </c>
      <c r="F2553" s="37">
        <v>0.93659999999999999</v>
      </c>
      <c r="G2553" s="37">
        <v>31.5</v>
      </c>
      <c r="H2553" s="37">
        <v>0.82599999999999996</v>
      </c>
      <c r="I2553" s="37">
        <v>0.99029999999999996</v>
      </c>
    </row>
    <row r="2554" spans="4:9" x14ac:dyDescent="0.25">
      <c r="D2554" s="37">
        <v>32.5</v>
      </c>
      <c r="E2554" s="37">
        <v>0.76</v>
      </c>
      <c r="F2554" s="37">
        <v>0.76939999999999997</v>
      </c>
      <c r="G2554" s="37">
        <v>31.5</v>
      </c>
      <c r="H2554" s="37">
        <v>0.82699999999999996</v>
      </c>
      <c r="I2554" s="37">
        <v>0.99029999999999996</v>
      </c>
    </row>
    <row r="2555" spans="4:9" x14ac:dyDescent="0.25">
      <c r="D2555" s="37">
        <v>32.5</v>
      </c>
      <c r="E2555" s="37">
        <v>0.76100000000000001</v>
      </c>
      <c r="F2555" s="37">
        <v>0.77039999999999997</v>
      </c>
      <c r="G2555" s="37">
        <v>31.5</v>
      </c>
      <c r="H2555" s="37">
        <v>0.82799999999999996</v>
      </c>
      <c r="I2555" s="37">
        <v>0.99039999999999995</v>
      </c>
    </row>
    <row r="2556" spans="4:9" x14ac:dyDescent="0.25">
      <c r="D2556" s="37">
        <v>32.5</v>
      </c>
      <c r="E2556" s="37">
        <v>0.76200000000000001</v>
      </c>
      <c r="F2556" s="37">
        <v>0.77129999999999999</v>
      </c>
      <c r="G2556" s="37">
        <v>31.5</v>
      </c>
      <c r="H2556" s="37">
        <v>0.82899999999999996</v>
      </c>
      <c r="I2556" s="37">
        <v>0.99039999999999995</v>
      </c>
    </row>
    <row r="2557" spans="4:9" x14ac:dyDescent="0.25">
      <c r="D2557" s="37">
        <v>32.5</v>
      </c>
      <c r="E2557" s="37">
        <v>0.76300000000000001</v>
      </c>
      <c r="F2557" s="37">
        <v>0.77229999999999999</v>
      </c>
      <c r="G2557" s="37">
        <v>31.5</v>
      </c>
      <c r="H2557" s="37">
        <v>0.83</v>
      </c>
      <c r="I2557" s="37">
        <v>0.99039999999999995</v>
      </c>
    </row>
    <row r="2558" spans="4:9" x14ac:dyDescent="0.25">
      <c r="D2558" s="37">
        <v>32.5</v>
      </c>
      <c r="E2558" s="37">
        <v>0.76400000000000001</v>
      </c>
      <c r="F2558" s="37">
        <v>0.77329999999999999</v>
      </c>
      <c r="G2558" s="37">
        <v>31.5</v>
      </c>
      <c r="H2558" s="37">
        <v>0.83099999999999996</v>
      </c>
      <c r="I2558" s="37">
        <v>0.99039999999999995</v>
      </c>
    </row>
    <row r="2559" spans="4:9" x14ac:dyDescent="0.25">
      <c r="D2559" s="37">
        <v>32.5</v>
      </c>
      <c r="E2559" s="37">
        <v>0.76500000000000001</v>
      </c>
      <c r="F2559" s="37">
        <v>0.77429999999999999</v>
      </c>
      <c r="G2559" s="37">
        <v>31.5</v>
      </c>
      <c r="H2559" s="37">
        <v>0.83199999999999996</v>
      </c>
      <c r="I2559" s="37">
        <v>0.99039999999999995</v>
      </c>
    </row>
    <row r="2560" spans="4:9" x14ac:dyDescent="0.25">
      <c r="D2560" s="37">
        <v>32.5</v>
      </c>
      <c r="E2560" s="37">
        <v>0.76600000000000001</v>
      </c>
      <c r="F2560" s="37">
        <v>0.77529999999999999</v>
      </c>
      <c r="G2560" s="37">
        <v>31.5</v>
      </c>
      <c r="H2560" s="37">
        <v>0.83299999999999996</v>
      </c>
      <c r="I2560" s="37">
        <v>0.99039999999999995</v>
      </c>
    </row>
    <row r="2561" spans="4:9" x14ac:dyDescent="0.25">
      <c r="D2561" s="37">
        <v>32.5</v>
      </c>
      <c r="E2561" s="37">
        <v>0.76700000000000002</v>
      </c>
      <c r="F2561" s="37">
        <v>0.7762</v>
      </c>
      <c r="G2561" s="37">
        <v>31.5</v>
      </c>
      <c r="H2561" s="37">
        <v>0.83399999999999996</v>
      </c>
      <c r="I2561" s="37">
        <v>0.99050000000000005</v>
      </c>
    </row>
    <row r="2562" spans="4:9" x14ac:dyDescent="0.25">
      <c r="D2562" s="37">
        <v>32.5</v>
      </c>
      <c r="E2562" s="37">
        <v>0.76800000000000002</v>
      </c>
      <c r="F2562" s="37">
        <v>0.7772</v>
      </c>
      <c r="G2562" s="37">
        <v>31.5</v>
      </c>
      <c r="H2562" s="37">
        <v>0.83499999999999996</v>
      </c>
      <c r="I2562" s="37">
        <v>0.99050000000000005</v>
      </c>
    </row>
    <row r="2563" spans="4:9" x14ac:dyDescent="0.25">
      <c r="D2563" s="37">
        <v>32.5</v>
      </c>
      <c r="E2563" s="37">
        <v>0.76900000000000002</v>
      </c>
      <c r="F2563" s="37">
        <v>0.7782</v>
      </c>
      <c r="G2563" s="37">
        <v>31.5</v>
      </c>
      <c r="H2563" s="37">
        <v>0.83599999999999997</v>
      </c>
      <c r="I2563" s="37">
        <v>0.99050000000000005</v>
      </c>
    </row>
    <row r="2564" spans="4:9" x14ac:dyDescent="0.25">
      <c r="D2564" s="37">
        <v>32.5</v>
      </c>
      <c r="E2564" s="37">
        <v>0.77</v>
      </c>
      <c r="F2564" s="37">
        <v>0.7792</v>
      </c>
      <c r="G2564" s="37">
        <v>31.5</v>
      </c>
      <c r="H2564" s="37">
        <v>0.83699999999999997</v>
      </c>
      <c r="I2564" s="37">
        <v>0.99050000000000005</v>
      </c>
    </row>
    <row r="2565" spans="4:9" x14ac:dyDescent="0.25">
      <c r="D2565" s="37">
        <v>32.5</v>
      </c>
      <c r="E2565" s="37">
        <v>0.77100000000000002</v>
      </c>
      <c r="F2565" s="37">
        <v>0.7802</v>
      </c>
      <c r="G2565" s="37">
        <v>31.5</v>
      </c>
      <c r="H2565" s="37">
        <v>0.83799999999999997</v>
      </c>
      <c r="I2565" s="37">
        <v>0.99060000000000004</v>
      </c>
    </row>
    <row r="2566" spans="4:9" x14ac:dyDescent="0.25">
      <c r="D2566" s="37">
        <v>32.5</v>
      </c>
      <c r="E2566" s="37">
        <v>0.77200000000000002</v>
      </c>
      <c r="F2566" s="37">
        <v>0.78110000000000002</v>
      </c>
      <c r="G2566" s="37">
        <v>31.5</v>
      </c>
      <c r="H2566" s="37">
        <v>0.83899999999999997</v>
      </c>
      <c r="I2566" s="37">
        <v>0.99060000000000004</v>
      </c>
    </row>
    <row r="2567" spans="4:9" x14ac:dyDescent="0.25">
      <c r="D2567" s="37">
        <v>32.5</v>
      </c>
      <c r="E2567" s="37">
        <v>0.77300000000000002</v>
      </c>
      <c r="F2567" s="37">
        <v>0.78210000000000002</v>
      </c>
      <c r="G2567" s="37">
        <v>31.5</v>
      </c>
      <c r="H2567" s="37">
        <v>0.84</v>
      </c>
      <c r="I2567" s="37">
        <v>0.99060000000000004</v>
      </c>
    </row>
    <row r="2568" spans="4:9" x14ac:dyDescent="0.25">
      <c r="D2568" s="37">
        <v>32.5</v>
      </c>
      <c r="E2568" s="37">
        <v>0.77400000000000002</v>
      </c>
      <c r="F2568" s="37">
        <v>0.78310000000000002</v>
      </c>
      <c r="G2568" s="37">
        <v>31.5</v>
      </c>
      <c r="H2568" s="37">
        <v>0.84099999999999997</v>
      </c>
      <c r="I2568" s="37">
        <v>0.99060000000000004</v>
      </c>
    </row>
    <row r="2569" spans="4:9" x14ac:dyDescent="0.25">
      <c r="D2569" s="37">
        <v>32.5</v>
      </c>
      <c r="E2569" s="37">
        <v>0.77500000000000002</v>
      </c>
      <c r="F2569" s="37">
        <v>0.78410000000000002</v>
      </c>
      <c r="G2569" s="37">
        <v>31.5</v>
      </c>
      <c r="H2569" s="37">
        <v>0.84199999999999997</v>
      </c>
      <c r="I2569" s="37">
        <v>0.99070000000000003</v>
      </c>
    </row>
    <row r="2570" spans="4:9" x14ac:dyDescent="0.25">
      <c r="D2570" s="37">
        <v>32.5</v>
      </c>
      <c r="E2570" s="37">
        <v>0.77600000000000002</v>
      </c>
      <c r="F2570" s="37">
        <v>0.78510000000000002</v>
      </c>
      <c r="G2570" s="37">
        <v>31.5</v>
      </c>
      <c r="H2570" s="37">
        <v>0.84299999999999997</v>
      </c>
      <c r="I2570" s="37">
        <v>0.99070000000000003</v>
      </c>
    </row>
    <row r="2571" spans="4:9" x14ac:dyDescent="0.25">
      <c r="D2571" s="37">
        <v>32.5</v>
      </c>
      <c r="E2571" s="37">
        <v>0.77700000000000002</v>
      </c>
      <c r="F2571" s="37">
        <v>0.78600000000000003</v>
      </c>
      <c r="G2571" s="37">
        <v>31.5</v>
      </c>
      <c r="H2571" s="37">
        <v>0.84399999999999997</v>
      </c>
      <c r="I2571" s="37">
        <v>0.99070000000000003</v>
      </c>
    </row>
    <row r="2572" spans="4:9" x14ac:dyDescent="0.25">
      <c r="D2572" s="37">
        <v>32.5</v>
      </c>
      <c r="E2572" s="37">
        <v>0.77800000000000002</v>
      </c>
      <c r="F2572" s="37">
        <v>0.78700000000000003</v>
      </c>
      <c r="G2572" s="37">
        <v>31.5</v>
      </c>
      <c r="H2572" s="37">
        <v>0.84499999999999997</v>
      </c>
      <c r="I2572" s="37">
        <v>0.99070000000000003</v>
      </c>
    </row>
    <row r="2573" spans="4:9" x14ac:dyDescent="0.25">
      <c r="D2573" s="37">
        <v>32.5</v>
      </c>
      <c r="E2573" s="37">
        <v>0.77900000000000003</v>
      </c>
      <c r="F2573" s="37">
        <v>0.78800000000000003</v>
      </c>
      <c r="G2573" s="37">
        <v>31.5</v>
      </c>
      <c r="H2573" s="37">
        <v>0.84599999999999997</v>
      </c>
      <c r="I2573" s="37">
        <v>0.99080000000000001</v>
      </c>
    </row>
    <row r="2574" spans="4:9" x14ac:dyDescent="0.25">
      <c r="D2574" s="37">
        <v>32.5</v>
      </c>
      <c r="E2574" s="37">
        <v>0.78</v>
      </c>
      <c r="F2574" s="37">
        <v>0.78900000000000003</v>
      </c>
      <c r="G2574" s="37">
        <v>31.5</v>
      </c>
      <c r="H2574" s="37">
        <v>0.84699999999999998</v>
      </c>
      <c r="I2574" s="37">
        <v>0.99080000000000001</v>
      </c>
    </row>
    <row r="2575" spans="4:9" x14ac:dyDescent="0.25">
      <c r="D2575" s="37">
        <v>32.5</v>
      </c>
      <c r="E2575" s="37">
        <v>0.78100000000000003</v>
      </c>
      <c r="F2575" s="37">
        <v>0.79</v>
      </c>
      <c r="G2575" s="37">
        <v>31.5</v>
      </c>
      <c r="H2575" s="37">
        <v>0.84799999999999998</v>
      </c>
      <c r="I2575" s="37">
        <v>0.99080000000000001</v>
      </c>
    </row>
    <row r="2576" spans="4:9" x14ac:dyDescent="0.25">
      <c r="D2576" s="37">
        <v>32.5</v>
      </c>
      <c r="E2576" s="37">
        <v>0.78200000000000003</v>
      </c>
      <c r="F2576" s="37">
        <v>0.79100000000000004</v>
      </c>
      <c r="G2576" s="37">
        <v>31.5</v>
      </c>
      <c r="H2576" s="37">
        <v>0.84899999999999998</v>
      </c>
      <c r="I2576" s="37">
        <v>0.99080000000000001</v>
      </c>
    </row>
    <row r="2577" spans="4:9" x14ac:dyDescent="0.25">
      <c r="D2577" s="37">
        <v>32.5</v>
      </c>
      <c r="E2577" s="37">
        <v>0.78300000000000003</v>
      </c>
      <c r="F2577" s="37">
        <v>0.79190000000000005</v>
      </c>
      <c r="G2577" s="37">
        <v>31.5</v>
      </c>
      <c r="H2577" s="37">
        <v>0.85</v>
      </c>
      <c r="I2577" s="37">
        <v>0.99080000000000001</v>
      </c>
    </row>
    <row r="2578" spans="4:9" x14ac:dyDescent="0.25">
      <c r="D2578" s="37">
        <v>32.5</v>
      </c>
      <c r="E2578" s="37">
        <v>0.78400000000000003</v>
      </c>
      <c r="F2578" s="37">
        <v>0.79290000000000005</v>
      </c>
      <c r="G2578" s="37">
        <v>31.5</v>
      </c>
      <c r="H2578" s="37">
        <v>0.85099999999999998</v>
      </c>
      <c r="I2578" s="37">
        <v>0.99080000000000001</v>
      </c>
    </row>
    <row r="2579" spans="4:9" x14ac:dyDescent="0.25">
      <c r="D2579" s="37">
        <v>32.5</v>
      </c>
      <c r="E2579" s="37">
        <v>0.78500000000000003</v>
      </c>
      <c r="F2579" s="37">
        <v>0.79390000000000005</v>
      </c>
      <c r="G2579" s="37">
        <v>31.5</v>
      </c>
      <c r="H2579" s="37">
        <v>0.85199999999999998</v>
      </c>
      <c r="I2579" s="37">
        <v>0.9909</v>
      </c>
    </row>
    <row r="2580" spans="4:9" x14ac:dyDescent="0.25">
      <c r="D2580" s="37">
        <v>32.5</v>
      </c>
      <c r="E2580" s="37">
        <v>0.78600000000000003</v>
      </c>
      <c r="F2580" s="37">
        <v>0.79490000000000005</v>
      </c>
      <c r="G2580" s="37">
        <v>31.5</v>
      </c>
      <c r="H2580" s="37">
        <v>0.85299999999999998</v>
      </c>
      <c r="I2580" s="37">
        <v>0.9909</v>
      </c>
    </row>
    <row r="2581" spans="4:9" x14ac:dyDescent="0.25">
      <c r="D2581" s="37">
        <v>32.5</v>
      </c>
      <c r="E2581" s="37">
        <v>0.78700000000000003</v>
      </c>
      <c r="F2581" s="37">
        <v>0.79590000000000005</v>
      </c>
      <c r="G2581" s="37">
        <v>31.5</v>
      </c>
      <c r="H2581" s="37">
        <v>0.85399999999999998</v>
      </c>
      <c r="I2581" s="37">
        <v>0.9909</v>
      </c>
    </row>
    <row r="2582" spans="4:9" x14ac:dyDescent="0.25">
      <c r="D2582" s="37">
        <v>32.5</v>
      </c>
      <c r="E2582" s="37">
        <v>0.78800000000000003</v>
      </c>
      <c r="F2582" s="37">
        <v>0.79690000000000005</v>
      </c>
      <c r="G2582" s="37">
        <v>31.5</v>
      </c>
      <c r="H2582" s="37">
        <v>0.85499999999999998</v>
      </c>
      <c r="I2582" s="37">
        <v>0.9909</v>
      </c>
    </row>
    <row r="2583" spans="4:9" x14ac:dyDescent="0.25">
      <c r="D2583" s="37">
        <v>32.5</v>
      </c>
      <c r="E2583" s="37">
        <v>0.78900000000000003</v>
      </c>
      <c r="F2583" s="37">
        <v>0.79779999999999995</v>
      </c>
      <c r="G2583" s="37">
        <v>31.5</v>
      </c>
      <c r="H2583" s="37">
        <v>0.85599999999999998</v>
      </c>
      <c r="I2583" s="37">
        <v>0.9909</v>
      </c>
    </row>
    <row r="2584" spans="4:9" x14ac:dyDescent="0.25">
      <c r="D2584" s="37">
        <v>32.5</v>
      </c>
      <c r="E2584" s="37">
        <v>0.79</v>
      </c>
      <c r="F2584" s="37">
        <v>0.79879999999999995</v>
      </c>
      <c r="G2584" s="37">
        <v>31.5</v>
      </c>
      <c r="H2584" s="37">
        <v>0.85699999999999998</v>
      </c>
      <c r="I2584" s="37">
        <v>0.9909</v>
      </c>
    </row>
    <row r="2585" spans="4:9" x14ac:dyDescent="0.25">
      <c r="D2585" s="37">
        <v>32.5</v>
      </c>
      <c r="E2585" s="37">
        <v>0.79100000000000004</v>
      </c>
      <c r="F2585" s="37">
        <v>0.79979999999999996</v>
      </c>
      <c r="G2585" s="37">
        <v>31.5</v>
      </c>
      <c r="H2585" s="37">
        <v>0.85799999999999998</v>
      </c>
      <c r="I2585" s="37">
        <v>0.99099999999999999</v>
      </c>
    </row>
    <row r="2586" spans="4:9" x14ac:dyDescent="0.25">
      <c r="D2586" s="37">
        <v>32.5</v>
      </c>
      <c r="E2586" s="37">
        <v>0.79200000000000004</v>
      </c>
      <c r="F2586" s="37">
        <v>0.80079999999999996</v>
      </c>
      <c r="G2586" s="37">
        <v>31.5</v>
      </c>
      <c r="H2586" s="37">
        <v>0.85899999999999999</v>
      </c>
      <c r="I2586" s="37">
        <v>0.99099999999999999</v>
      </c>
    </row>
    <row r="2587" spans="4:9" x14ac:dyDescent="0.25">
      <c r="D2587" s="37">
        <v>32.5</v>
      </c>
      <c r="E2587" s="37">
        <v>0.79300000000000004</v>
      </c>
      <c r="F2587" s="37">
        <v>0.80179999999999996</v>
      </c>
      <c r="G2587" s="37">
        <v>31.5</v>
      </c>
      <c r="H2587" s="37">
        <v>0.86</v>
      </c>
      <c r="I2587" s="37">
        <v>0.99099999999999999</v>
      </c>
    </row>
    <row r="2588" spans="4:9" x14ac:dyDescent="0.25">
      <c r="D2588" s="37">
        <v>32.5</v>
      </c>
      <c r="E2588" s="37">
        <v>0.79400000000000004</v>
      </c>
      <c r="F2588" s="37">
        <v>0.80279999999999996</v>
      </c>
      <c r="G2588" s="37">
        <v>31.5</v>
      </c>
      <c r="H2588" s="37">
        <v>0.86099999999999999</v>
      </c>
      <c r="I2588" s="37">
        <v>0.99099999999999999</v>
      </c>
    </row>
    <row r="2589" spans="4:9" x14ac:dyDescent="0.25">
      <c r="D2589" s="37">
        <v>32.5</v>
      </c>
      <c r="E2589" s="37">
        <v>0.79500000000000004</v>
      </c>
      <c r="F2589" s="37">
        <v>0.80369999999999997</v>
      </c>
      <c r="G2589" s="37">
        <v>31.5</v>
      </c>
      <c r="H2589" s="37">
        <v>0.86199999999999999</v>
      </c>
      <c r="I2589" s="37">
        <v>0.99099999999999999</v>
      </c>
    </row>
    <row r="2590" spans="4:9" x14ac:dyDescent="0.25">
      <c r="D2590" s="37">
        <v>32.5</v>
      </c>
      <c r="E2590" s="37">
        <v>0.79600000000000004</v>
      </c>
      <c r="F2590" s="37">
        <v>0.80469999999999997</v>
      </c>
      <c r="G2590" s="37">
        <v>31.5</v>
      </c>
      <c r="H2590" s="37">
        <v>0.86299999999999999</v>
      </c>
      <c r="I2590" s="37">
        <v>0.99099999999999999</v>
      </c>
    </row>
    <row r="2591" spans="4:9" x14ac:dyDescent="0.25">
      <c r="D2591" s="37">
        <v>32.5</v>
      </c>
      <c r="E2591" s="37">
        <v>0.79700000000000004</v>
      </c>
      <c r="F2591" s="37">
        <v>0.80569999999999997</v>
      </c>
      <c r="G2591" s="37">
        <v>31.5</v>
      </c>
      <c r="H2591" s="37">
        <v>0.86399999999999999</v>
      </c>
      <c r="I2591" s="37">
        <v>0.99109999999999998</v>
      </c>
    </row>
    <row r="2592" spans="4:9" x14ac:dyDescent="0.25">
      <c r="D2592" s="37">
        <v>32.5</v>
      </c>
      <c r="E2592" s="37">
        <v>0.79800000000000004</v>
      </c>
      <c r="F2592" s="37">
        <v>0.80669999999999997</v>
      </c>
      <c r="G2592" s="37">
        <v>31.5</v>
      </c>
      <c r="H2592" s="37">
        <v>0.86499999999999999</v>
      </c>
      <c r="I2592" s="37">
        <v>0.99109999999999998</v>
      </c>
    </row>
    <row r="2593" spans="4:9" x14ac:dyDescent="0.25">
      <c r="D2593" s="37">
        <v>32.5</v>
      </c>
      <c r="E2593" s="37">
        <v>0.79900000000000004</v>
      </c>
      <c r="F2593" s="37">
        <v>0.80769999999999997</v>
      </c>
      <c r="G2593" s="37">
        <v>31.5</v>
      </c>
      <c r="H2593" s="37">
        <v>0.86599999999999999</v>
      </c>
      <c r="I2593" s="37">
        <v>0.99109999999999998</v>
      </c>
    </row>
    <row r="2594" spans="4:9" x14ac:dyDescent="0.25">
      <c r="D2594" s="37">
        <v>32.5</v>
      </c>
      <c r="E2594" s="37">
        <v>0.8</v>
      </c>
      <c r="F2594" s="37">
        <v>0.80869999999999997</v>
      </c>
      <c r="G2594" s="37">
        <v>31.5</v>
      </c>
      <c r="H2594" s="37">
        <v>0.86699999999999999</v>
      </c>
      <c r="I2594" s="37">
        <v>0.99109999999999998</v>
      </c>
    </row>
    <row r="2595" spans="4:9" x14ac:dyDescent="0.25">
      <c r="D2595" s="37">
        <v>32.5</v>
      </c>
      <c r="E2595" s="37">
        <v>0.80100000000000005</v>
      </c>
      <c r="F2595" s="37">
        <v>0.80969999999999998</v>
      </c>
      <c r="G2595" s="37">
        <v>31.5</v>
      </c>
      <c r="H2595" s="37">
        <v>0.86799999999999999</v>
      </c>
      <c r="I2595" s="37">
        <v>0.99109999999999998</v>
      </c>
    </row>
    <row r="2596" spans="4:9" x14ac:dyDescent="0.25">
      <c r="D2596" s="37">
        <v>32.5</v>
      </c>
      <c r="E2596" s="37">
        <v>0.80200000000000005</v>
      </c>
      <c r="F2596" s="37">
        <v>0.81059999999999999</v>
      </c>
      <c r="G2596" s="37">
        <v>31.5</v>
      </c>
      <c r="H2596" s="37">
        <v>0.86899999999999999</v>
      </c>
      <c r="I2596" s="37">
        <v>0.99109999999999998</v>
      </c>
    </row>
    <row r="2597" spans="4:9" x14ac:dyDescent="0.25">
      <c r="D2597" s="37">
        <v>32.5</v>
      </c>
      <c r="E2597" s="37">
        <v>0.80300000000000005</v>
      </c>
      <c r="F2597" s="37">
        <v>0.81159999999999999</v>
      </c>
      <c r="G2597" s="37">
        <v>31.5</v>
      </c>
      <c r="H2597" s="37">
        <v>0.87</v>
      </c>
      <c r="I2597" s="37">
        <v>0.99119999999999997</v>
      </c>
    </row>
    <row r="2598" spans="4:9" x14ac:dyDescent="0.25">
      <c r="D2598" s="37">
        <v>32.5</v>
      </c>
      <c r="E2598" s="37">
        <v>0.80400000000000005</v>
      </c>
      <c r="F2598" s="37">
        <v>0.81259999999999999</v>
      </c>
      <c r="G2598" s="37">
        <v>31.5</v>
      </c>
      <c r="H2598" s="37">
        <v>0.871</v>
      </c>
      <c r="I2598" s="37">
        <v>0.99119999999999997</v>
      </c>
    </row>
    <row r="2599" spans="4:9" x14ac:dyDescent="0.25">
      <c r="D2599" s="37">
        <v>32.5</v>
      </c>
      <c r="E2599" s="37">
        <v>0.80500000000000005</v>
      </c>
      <c r="F2599" s="37">
        <v>0.81359999999999999</v>
      </c>
      <c r="G2599" s="37">
        <v>31.5</v>
      </c>
      <c r="H2599" s="37">
        <v>0.872</v>
      </c>
      <c r="I2599" s="37">
        <v>0.99119999999999997</v>
      </c>
    </row>
    <row r="2600" spans="4:9" x14ac:dyDescent="0.25">
      <c r="D2600" s="37">
        <v>32.5</v>
      </c>
      <c r="E2600" s="37">
        <v>0.80600000000000005</v>
      </c>
      <c r="F2600" s="37">
        <v>0.81459999999999999</v>
      </c>
      <c r="G2600" s="37">
        <v>31.5</v>
      </c>
      <c r="H2600" s="37">
        <v>0.873</v>
      </c>
      <c r="I2600" s="37">
        <v>0.99119999999999997</v>
      </c>
    </row>
    <row r="2601" spans="4:9" x14ac:dyDescent="0.25">
      <c r="D2601" s="37">
        <v>32.5</v>
      </c>
      <c r="E2601" s="37">
        <v>0.80700000000000005</v>
      </c>
      <c r="F2601" s="37">
        <v>0.81559999999999999</v>
      </c>
      <c r="G2601" s="37">
        <v>31.5</v>
      </c>
      <c r="H2601" s="37">
        <v>0.874</v>
      </c>
      <c r="I2601" s="37">
        <v>0.99119999999999997</v>
      </c>
    </row>
    <row r="2602" spans="4:9" x14ac:dyDescent="0.25">
      <c r="D2602" s="37">
        <v>32.5</v>
      </c>
      <c r="E2602" s="37">
        <v>0.80800000000000005</v>
      </c>
      <c r="F2602" s="37">
        <v>0.81659999999999999</v>
      </c>
      <c r="G2602" s="37">
        <v>31.5</v>
      </c>
      <c r="H2602" s="37">
        <v>0.875</v>
      </c>
      <c r="I2602" s="37">
        <v>0.99119999999999997</v>
      </c>
    </row>
    <row r="2603" spans="4:9" x14ac:dyDescent="0.25">
      <c r="D2603" s="37">
        <v>32.5</v>
      </c>
      <c r="E2603" s="37">
        <v>0.80900000000000005</v>
      </c>
      <c r="F2603" s="37">
        <v>0.81759999999999999</v>
      </c>
      <c r="G2603" s="37">
        <v>31.5</v>
      </c>
      <c r="H2603" s="37">
        <v>0.876</v>
      </c>
      <c r="I2603" s="37">
        <v>0.99129999999999996</v>
      </c>
    </row>
    <row r="2604" spans="4:9" x14ac:dyDescent="0.25">
      <c r="D2604" s="37">
        <v>32.5</v>
      </c>
      <c r="E2604" s="37">
        <v>0.81</v>
      </c>
      <c r="F2604" s="37">
        <v>0.81850000000000001</v>
      </c>
      <c r="G2604" s="37">
        <v>31.5</v>
      </c>
      <c r="H2604" s="37">
        <v>0.877</v>
      </c>
      <c r="I2604" s="37">
        <v>0.99129999999999996</v>
      </c>
    </row>
    <row r="2605" spans="4:9" x14ac:dyDescent="0.25">
      <c r="D2605" s="37">
        <v>32.5</v>
      </c>
      <c r="E2605" s="37">
        <v>0.81100000000000005</v>
      </c>
      <c r="F2605" s="37">
        <v>0.81950000000000001</v>
      </c>
      <c r="G2605" s="37">
        <v>31.5</v>
      </c>
      <c r="H2605" s="37">
        <v>0.878</v>
      </c>
      <c r="I2605" s="37">
        <v>0.99129999999999996</v>
      </c>
    </row>
    <row r="2606" spans="4:9" x14ac:dyDescent="0.25">
      <c r="D2606" s="37">
        <v>32.5</v>
      </c>
      <c r="E2606" s="37">
        <v>0.81200000000000006</v>
      </c>
      <c r="F2606" s="37">
        <v>0.82050000000000001</v>
      </c>
      <c r="G2606" s="37">
        <v>31.5</v>
      </c>
      <c r="H2606" s="37">
        <v>0.879</v>
      </c>
      <c r="I2606" s="37">
        <v>0.99129999999999996</v>
      </c>
    </row>
    <row r="2607" spans="4:9" x14ac:dyDescent="0.25">
      <c r="D2607" s="37">
        <v>32.5</v>
      </c>
      <c r="E2607" s="37">
        <v>0.81299999999999994</v>
      </c>
      <c r="F2607" s="37">
        <v>0.82150000000000001</v>
      </c>
      <c r="G2607" s="37">
        <v>31.5</v>
      </c>
      <c r="H2607" s="37">
        <v>0.88</v>
      </c>
      <c r="I2607" s="37">
        <v>0.99129999999999996</v>
      </c>
    </row>
    <row r="2608" spans="4:9" x14ac:dyDescent="0.25">
      <c r="D2608" s="37">
        <v>32.5</v>
      </c>
      <c r="E2608" s="37">
        <v>0.81399999999999995</v>
      </c>
      <c r="F2608" s="37">
        <v>0.82250000000000001</v>
      </c>
      <c r="G2608" s="37">
        <v>31.5</v>
      </c>
      <c r="H2608" s="37">
        <v>0.88100000000000001</v>
      </c>
      <c r="I2608" s="37">
        <v>0.99129999999999996</v>
      </c>
    </row>
    <row r="2609" spans="4:9" x14ac:dyDescent="0.25">
      <c r="D2609" s="37">
        <v>32.5</v>
      </c>
      <c r="E2609" s="37">
        <v>0.81499999999999995</v>
      </c>
      <c r="F2609" s="37">
        <v>0.82350000000000001</v>
      </c>
      <c r="G2609" s="37">
        <v>31.5</v>
      </c>
      <c r="H2609" s="37">
        <v>0.88200000000000001</v>
      </c>
      <c r="I2609" s="37">
        <v>0.99139999999999995</v>
      </c>
    </row>
    <row r="2610" spans="4:9" x14ac:dyDescent="0.25">
      <c r="D2610" s="37">
        <v>32.5</v>
      </c>
      <c r="E2610" s="37">
        <v>0.81599999999999995</v>
      </c>
      <c r="F2610" s="37">
        <v>0.82450000000000001</v>
      </c>
      <c r="G2610" s="37">
        <v>31.5</v>
      </c>
      <c r="H2610" s="37">
        <v>0.88300000000000001</v>
      </c>
      <c r="I2610" s="37">
        <v>0.99139999999999995</v>
      </c>
    </row>
    <row r="2611" spans="4:9" x14ac:dyDescent="0.25">
      <c r="D2611" s="37">
        <v>32.5</v>
      </c>
      <c r="E2611" s="37">
        <v>0.81699999999999995</v>
      </c>
      <c r="F2611" s="37">
        <v>0.82550000000000001</v>
      </c>
      <c r="G2611" s="37">
        <v>31.5</v>
      </c>
      <c r="H2611" s="37">
        <v>0.88400000000000001</v>
      </c>
      <c r="I2611" s="37">
        <v>0.99139999999999995</v>
      </c>
    </row>
    <row r="2612" spans="4:9" x14ac:dyDescent="0.25">
      <c r="D2612" s="37">
        <v>32.5</v>
      </c>
      <c r="E2612" s="37">
        <v>0.81799999999999995</v>
      </c>
      <c r="F2612" s="37">
        <v>0.82640000000000002</v>
      </c>
      <c r="G2612" s="37">
        <v>31.5</v>
      </c>
      <c r="H2612" s="37">
        <v>0.88500000000000001</v>
      </c>
      <c r="I2612" s="37">
        <v>0.99139999999999995</v>
      </c>
    </row>
    <row r="2613" spans="4:9" x14ac:dyDescent="0.25">
      <c r="D2613" s="37">
        <v>32.5</v>
      </c>
      <c r="E2613" s="37">
        <v>0.81899999999999995</v>
      </c>
      <c r="F2613" s="37">
        <v>0.82740000000000002</v>
      </c>
      <c r="G2613" s="37">
        <v>31.5</v>
      </c>
      <c r="H2613" s="37">
        <v>0.88600000000000001</v>
      </c>
      <c r="I2613" s="37">
        <v>0.99139999999999995</v>
      </c>
    </row>
    <row r="2614" spans="4:9" x14ac:dyDescent="0.25">
      <c r="D2614" s="37">
        <v>32.5</v>
      </c>
      <c r="E2614" s="37">
        <v>0.82</v>
      </c>
      <c r="F2614" s="37">
        <v>0.82840000000000003</v>
      </c>
      <c r="G2614" s="37">
        <v>31.5</v>
      </c>
      <c r="H2614" s="37">
        <v>0.88700000000000001</v>
      </c>
      <c r="I2614" s="37">
        <v>0.99139999999999995</v>
      </c>
    </row>
    <row r="2615" spans="4:9" x14ac:dyDescent="0.25">
      <c r="D2615" s="37">
        <v>32.5</v>
      </c>
      <c r="E2615" s="37">
        <v>0.82099999999999995</v>
      </c>
      <c r="F2615" s="37">
        <v>0.82940000000000003</v>
      </c>
      <c r="G2615" s="37">
        <v>31.5</v>
      </c>
      <c r="H2615" s="37">
        <v>0.88800000000000001</v>
      </c>
      <c r="I2615" s="37">
        <v>0.99139999999999995</v>
      </c>
    </row>
    <row r="2616" spans="4:9" x14ac:dyDescent="0.25">
      <c r="D2616" s="37">
        <v>32.5</v>
      </c>
      <c r="E2616" s="37">
        <v>0.82199999999999995</v>
      </c>
      <c r="F2616" s="37">
        <v>0.83040000000000003</v>
      </c>
      <c r="G2616" s="37">
        <v>31.5</v>
      </c>
      <c r="H2616" s="37">
        <v>0.88900000000000001</v>
      </c>
      <c r="I2616" s="37">
        <v>0.99139999999999995</v>
      </c>
    </row>
    <row r="2617" spans="4:9" x14ac:dyDescent="0.25">
      <c r="D2617" s="37">
        <v>32.5</v>
      </c>
      <c r="E2617" s="37">
        <v>0.82299999999999995</v>
      </c>
      <c r="F2617" s="37">
        <v>0.83140000000000003</v>
      </c>
      <c r="G2617" s="37">
        <v>31.5</v>
      </c>
      <c r="H2617" s="37">
        <v>0.89</v>
      </c>
      <c r="I2617" s="37">
        <v>0.99150000000000005</v>
      </c>
    </row>
    <row r="2618" spans="4:9" x14ac:dyDescent="0.25">
      <c r="D2618" s="37">
        <v>32.5</v>
      </c>
      <c r="E2618" s="37">
        <v>0.82399999999999995</v>
      </c>
      <c r="F2618" s="37">
        <v>0.83240000000000003</v>
      </c>
      <c r="G2618" s="37">
        <v>31.5</v>
      </c>
      <c r="H2618" s="37">
        <v>0.89100000000000001</v>
      </c>
      <c r="I2618" s="37">
        <v>0.99150000000000005</v>
      </c>
    </row>
    <row r="2619" spans="4:9" x14ac:dyDescent="0.25">
      <c r="D2619" s="37">
        <v>32.5</v>
      </c>
      <c r="E2619" s="37">
        <v>0.82499999999999996</v>
      </c>
      <c r="F2619" s="37">
        <v>0.83340000000000003</v>
      </c>
      <c r="G2619" s="37">
        <v>31.5</v>
      </c>
      <c r="H2619" s="37">
        <v>0.89200000000000002</v>
      </c>
      <c r="I2619" s="37">
        <v>0.99150000000000005</v>
      </c>
    </row>
    <row r="2620" spans="4:9" x14ac:dyDescent="0.25">
      <c r="D2620" s="37">
        <v>32.5</v>
      </c>
      <c r="E2620" s="37">
        <v>0.82599999999999996</v>
      </c>
      <c r="F2620" s="37">
        <v>0.83440000000000003</v>
      </c>
      <c r="G2620" s="37">
        <v>31.5</v>
      </c>
      <c r="H2620" s="37">
        <v>0.89300000000000002</v>
      </c>
      <c r="I2620" s="37">
        <v>0.99150000000000005</v>
      </c>
    </row>
    <row r="2621" spans="4:9" x14ac:dyDescent="0.25">
      <c r="D2621" s="37">
        <v>32.5</v>
      </c>
      <c r="E2621" s="37">
        <v>0.82699999999999996</v>
      </c>
      <c r="F2621" s="37">
        <v>0.83540000000000003</v>
      </c>
      <c r="G2621" s="37">
        <v>31.5</v>
      </c>
      <c r="H2621" s="37">
        <v>0.89400000000000002</v>
      </c>
      <c r="I2621" s="37">
        <v>0.99150000000000005</v>
      </c>
    </row>
    <row r="2622" spans="4:9" x14ac:dyDescent="0.25">
      <c r="D2622" s="37">
        <v>32.5</v>
      </c>
      <c r="E2622" s="37">
        <v>0.82799999999999996</v>
      </c>
      <c r="F2622" s="37">
        <v>0.83630000000000004</v>
      </c>
      <c r="G2622" s="37">
        <v>31.5</v>
      </c>
      <c r="H2622" s="37">
        <v>0.89500000000000002</v>
      </c>
      <c r="I2622" s="37">
        <v>0.99150000000000005</v>
      </c>
    </row>
    <row r="2623" spans="4:9" x14ac:dyDescent="0.25">
      <c r="D2623" s="37">
        <v>32.5</v>
      </c>
      <c r="E2623" s="37">
        <v>0.82899999999999996</v>
      </c>
      <c r="F2623" s="37">
        <v>0.83730000000000004</v>
      </c>
      <c r="G2623" s="37">
        <v>31.5</v>
      </c>
      <c r="H2623" s="37">
        <v>0.89600000000000002</v>
      </c>
      <c r="I2623" s="37">
        <v>0.99150000000000005</v>
      </c>
    </row>
    <row r="2624" spans="4:9" x14ac:dyDescent="0.25">
      <c r="D2624" s="37">
        <v>32.5</v>
      </c>
      <c r="E2624" s="37">
        <v>0.83</v>
      </c>
      <c r="F2624" s="37">
        <v>0.83830000000000005</v>
      </c>
      <c r="G2624" s="37">
        <v>31.5</v>
      </c>
      <c r="H2624" s="37">
        <v>0.89700000000000002</v>
      </c>
      <c r="I2624" s="37">
        <v>0.99150000000000005</v>
      </c>
    </row>
    <row r="2625" spans="4:9" x14ac:dyDescent="0.25">
      <c r="D2625" s="37">
        <v>32.5</v>
      </c>
      <c r="E2625" s="37">
        <v>0.83099999999999996</v>
      </c>
      <c r="F2625" s="37">
        <v>0.83930000000000005</v>
      </c>
      <c r="G2625" s="37">
        <v>31.5</v>
      </c>
      <c r="H2625" s="37">
        <v>0.89800000000000002</v>
      </c>
      <c r="I2625" s="37">
        <v>0.99160000000000004</v>
      </c>
    </row>
    <row r="2626" spans="4:9" x14ac:dyDescent="0.25">
      <c r="D2626" s="37">
        <v>32.5</v>
      </c>
      <c r="E2626" s="37">
        <v>0.83199999999999996</v>
      </c>
      <c r="F2626" s="37">
        <v>0.84030000000000005</v>
      </c>
      <c r="G2626" s="37">
        <v>31.5</v>
      </c>
      <c r="H2626" s="37">
        <v>0.89900000000000002</v>
      </c>
      <c r="I2626" s="37">
        <v>0.99160000000000004</v>
      </c>
    </row>
    <row r="2627" spans="4:9" x14ac:dyDescent="0.25">
      <c r="D2627" s="37">
        <v>32.5</v>
      </c>
      <c r="E2627" s="37">
        <v>0.83299999999999996</v>
      </c>
      <c r="F2627" s="37">
        <v>0.84130000000000005</v>
      </c>
      <c r="G2627" s="37">
        <v>31.5</v>
      </c>
      <c r="H2627" s="37">
        <v>0.9</v>
      </c>
      <c r="I2627" s="37">
        <v>0.99160000000000004</v>
      </c>
    </row>
    <row r="2628" spans="4:9" x14ac:dyDescent="0.25">
      <c r="D2628" s="37">
        <v>32.5</v>
      </c>
      <c r="E2628" s="37">
        <v>0.83399999999999996</v>
      </c>
      <c r="F2628" s="37">
        <v>0.84230000000000005</v>
      </c>
      <c r="G2628" s="37">
        <v>31.5</v>
      </c>
      <c r="H2628" s="37">
        <v>0.90100000000000002</v>
      </c>
      <c r="I2628" s="37">
        <v>0.99160000000000004</v>
      </c>
    </row>
    <row r="2629" spans="4:9" x14ac:dyDescent="0.25">
      <c r="D2629" s="37">
        <v>32.5</v>
      </c>
      <c r="E2629" s="37">
        <v>0.83499999999999996</v>
      </c>
      <c r="F2629" s="37">
        <v>0.84330000000000005</v>
      </c>
      <c r="G2629" s="37">
        <v>31.5</v>
      </c>
      <c r="H2629" s="37">
        <v>0.90200000000000002</v>
      </c>
      <c r="I2629" s="37">
        <v>0.99160000000000004</v>
      </c>
    </row>
    <row r="2630" spans="4:9" x14ac:dyDescent="0.25">
      <c r="D2630" s="37">
        <v>32.5</v>
      </c>
      <c r="E2630" s="37">
        <v>0.83599999999999997</v>
      </c>
      <c r="F2630" s="37">
        <v>0.84430000000000005</v>
      </c>
      <c r="G2630" s="37">
        <v>31.5</v>
      </c>
      <c r="H2630" s="37">
        <v>0.90300000000000002</v>
      </c>
      <c r="I2630" s="37">
        <v>0.99160000000000004</v>
      </c>
    </row>
    <row r="2631" spans="4:9" x14ac:dyDescent="0.25">
      <c r="D2631" s="37">
        <v>32.5</v>
      </c>
      <c r="E2631" s="37">
        <v>0.83699999999999997</v>
      </c>
      <c r="F2631" s="37">
        <v>0.84530000000000005</v>
      </c>
      <c r="G2631" s="37">
        <v>31.5</v>
      </c>
      <c r="H2631" s="37">
        <v>0.90400000000000003</v>
      </c>
      <c r="I2631" s="37">
        <v>0.99160000000000004</v>
      </c>
    </row>
    <row r="2632" spans="4:9" x14ac:dyDescent="0.25">
      <c r="D2632" s="37">
        <v>32.5</v>
      </c>
      <c r="E2632" s="37">
        <v>0.83799999999999997</v>
      </c>
      <c r="F2632" s="37">
        <v>0.84619999999999995</v>
      </c>
      <c r="G2632" s="37">
        <v>31.5</v>
      </c>
      <c r="H2632" s="37">
        <v>0.90500000000000003</v>
      </c>
      <c r="I2632" s="37">
        <v>0.99160000000000004</v>
      </c>
    </row>
    <row r="2633" spans="4:9" x14ac:dyDescent="0.25">
      <c r="D2633" s="37">
        <v>32.5</v>
      </c>
      <c r="E2633" s="37">
        <v>0.83899999999999997</v>
      </c>
      <c r="F2633" s="37">
        <v>0.84719999999999995</v>
      </c>
      <c r="G2633" s="37">
        <v>31.5</v>
      </c>
      <c r="H2633" s="37">
        <v>0.90600000000000003</v>
      </c>
      <c r="I2633" s="37">
        <v>0.99170000000000003</v>
      </c>
    </row>
    <row r="2634" spans="4:9" x14ac:dyDescent="0.25">
      <c r="D2634" s="37">
        <v>32.5</v>
      </c>
      <c r="E2634" s="37">
        <v>0.84</v>
      </c>
      <c r="F2634" s="37">
        <v>0.84819999999999995</v>
      </c>
      <c r="G2634" s="37">
        <v>31.5</v>
      </c>
      <c r="H2634" s="37">
        <v>0.90700000000000003</v>
      </c>
      <c r="I2634" s="37">
        <v>0.99170000000000003</v>
      </c>
    </row>
    <row r="2635" spans="4:9" x14ac:dyDescent="0.25">
      <c r="D2635" s="37">
        <v>32.5</v>
      </c>
      <c r="E2635" s="37">
        <v>0.84099999999999997</v>
      </c>
      <c r="F2635" s="37">
        <v>0.84919999999999995</v>
      </c>
      <c r="G2635" s="37">
        <v>31.5</v>
      </c>
      <c r="H2635" s="37">
        <v>0.90800000000000003</v>
      </c>
      <c r="I2635" s="37">
        <v>0.99170000000000003</v>
      </c>
    </row>
    <row r="2636" spans="4:9" x14ac:dyDescent="0.25">
      <c r="D2636" s="37">
        <v>32.5</v>
      </c>
      <c r="E2636" s="37">
        <v>0.84199999999999997</v>
      </c>
      <c r="F2636" s="37">
        <v>0.85019999999999996</v>
      </c>
      <c r="G2636" s="37">
        <v>31.5</v>
      </c>
      <c r="H2636" s="37">
        <v>0.90900000000000003</v>
      </c>
      <c r="I2636" s="37">
        <v>0.99170000000000003</v>
      </c>
    </row>
    <row r="2637" spans="4:9" x14ac:dyDescent="0.25">
      <c r="D2637" s="37">
        <v>32.5</v>
      </c>
      <c r="E2637" s="37">
        <v>0.84299999999999997</v>
      </c>
      <c r="F2637" s="37">
        <v>0.85119999999999996</v>
      </c>
      <c r="G2637" s="37">
        <v>31.5</v>
      </c>
      <c r="H2637" s="37">
        <v>0.91</v>
      </c>
      <c r="I2637" s="37">
        <v>0.99170000000000003</v>
      </c>
    </row>
    <row r="2638" spans="4:9" x14ac:dyDescent="0.25">
      <c r="D2638" s="37">
        <v>32.5</v>
      </c>
      <c r="E2638" s="37">
        <v>0.84399999999999997</v>
      </c>
      <c r="F2638" s="37">
        <v>0.85219999999999996</v>
      </c>
      <c r="G2638" s="37">
        <v>31.5</v>
      </c>
      <c r="H2638" s="37">
        <v>0.91100000000000003</v>
      </c>
      <c r="I2638" s="37">
        <v>0.99170000000000003</v>
      </c>
    </row>
    <row r="2639" spans="4:9" x14ac:dyDescent="0.25">
      <c r="D2639" s="37">
        <v>32.5</v>
      </c>
      <c r="E2639" s="37">
        <v>0.84499999999999997</v>
      </c>
      <c r="F2639" s="37">
        <v>0.85319999999999996</v>
      </c>
      <c r="G2639" s="37">
        <v>31.5</v>
      </c>
      <c r="H2639" s="37">
        <v>0.91200000000000003</v>
      </c>
      <c r="I2639" s="37">
        <v>0.99170000000000003</v>
      </c>
    </row>
    <row r="2640" spans="4:9" x14ac:dyDescent="0.25">
      <c r="D2640" s="37">
        <v>32.5</v>
      </c>
      <c r="E2640" s="37">
        <v>0.84599999999999997</v>
      </c>
      <c r="F2640" s="37">
        <v>0.85419999999999996</v>
      </c>
      <c r="G2640" s="37">
        <v>31.5</v>
      </c>
      <c r="H2640" s="37">
        <v>0.91300000000000003</v>
      </c>
      <c r="I2640" s="37">
        <v>0.99170000000000003</v>
      </c>
    </row>
    <row r="2641" spans="4:9" x14ac:dyDescent="0.25">
      <c r="D2641" s="37">
        <v>32.5</v>
      </c>
      <c r="E2641" s="37">
        <v>0.84699999999999998</v>
      </c>
      <c r="F2641" s="37">
        <v>0.85519999999999996</v>
      </c>
      <c r="G2641" s="37">
        <v>31.5</v>
      </c>
      <c r="H2641" s="37">
        <v>0.91400000000000003</v>
      </c>
      <c r="I2641" s="37">
        <v>0.99170000000000003</v>
      </c>
    </row>
    <row r="2642" spans="4:9" x14ac:dyDescent="0.25">
      <c r="D2642" s="37">
        <v>32.5</v>
      </c>
      <c r="E2642" s="37">
        <v>0.84799999999999998</v>
      </c>
      <c r="F2642" s="37">
        <v>0.85619999999999996</v>
      </c>
      <c r="G2642" s="37">
        <v>31.5</v>
      </c>
      <c r="H2642" s="37">
        <v>0.91500000000000004</v>
      </c>
      <c r="I2642" s="37">
        <v>0.99170000000000003</v>
      </c>
    </row>
    <row r="2643" spans="4:9" x14ac:dyDescent="0.25">
      <c r="D2643" s="37">
        <v>32.5</v>
      </c>
      <c r="E2643" s="37">
        <v>0.84899999999999998</v>
      </c>
      <c r="F2643" s="37">
        <v>0.85719999999999996</v>
      </c>
      <c r="G2643" s="37">
        <v>31.5</v>
      </c>
      <c r="H2643" s="37">
        <v>0.91600000000000004</v>
      </c>
      <c r="I2643" s="37">
        <v>0.99180000000000001</v>
      </c>
    </row>
    <row r="2644" spans="4:9" x14ac:dyDescent="0.25">
      <c r="D2644" s="37">
        <v>32.5</v>
      </c>
      <c r="E2644" s="37">
        <v>0.85</v>
      </c>
      <c r="F2644" s="37">
        <v>0.85819999999999996</v>
      </c>
      <c r="G2644" s="37">
        <v>31.5</v>
      </c>
      <c r="H2644" s="37">
        <v>0.91700000000000004</v>
      </c>
      <c r="I2644" s="37">
        <v>0.99180000000000001</v>
      </c>
    </row>
    <row r="2645" spans="4:9" x14ac:dyDescent="0.25">
      <c r="D2645" s="37">
        <v>32.5</v>
      </c>
      <c r="E2645" s="37">
        <v>0.85099999999999998</v>
      </c>
      <c r="F2645" s="37">
        <v>0.85919999999999996</v>
      </c>
      <c r="G2645" s="37">
        <v>31.5</v>
      </c>
      <c r="H2645" s="37">
        <v>0.91800000000000004</v>
      </c>
      <c r="I2645" s="37">
        <v>0.99180000000000001</v>
      </c>
    </row>
    <row r="2646" spans="4:9" x14ac:dyDescent="0.25">
      <c r="D2646" s="37">
        <v>32.5</v>
      </c>
      <c r="E2646" s="37">
        <v>0.85199999999999998</v>
      </c>
      <c r="F2646" s="37">
        <v>0.86009999999999998</v>
      </c>
      <c r="G2646" s="37">
        <v>31.5</v>
      </c>
      <c r="H2646" s="37">
        <v>0.91900000000000004</v>
      </c>
      <c r="I2646" s="37">
        <v>0.99180000000000001</v>
      </c>
    </row>
    <row r="2647" spans="4:9" x14ac:dyDescent="0.25">
      <c r="D2647" s="37">
        <v>32.5</v>
      </c>
      <c r="E2647" s="37">
        <v>0.85299999999999998</v>
      </c>
      <c r="F2647" s="37">
        <v>0.86109999999999998</v>
      </c>
      <c r="G2647" s="37">
        <v>31.5</v>
      </c>
      <c r="H2647" s="37">
        <v>0.92</v>
      </c>
      <c r="I2647" s="37">
        <v>0.99180000000000001</v>
      </c>
    </row>
    <row r="2648" spans="4:9" x14ac:dyDescent="0.25">
      <c r="D2648" s="37">
        <v>32.5</v>
      </c>
      <c r="E2648" s="37">
        <v>0.85399999999999998</v>
      </c>
      <c r="F2648" s="37">
        <v>0.86209999999999998</v>
      </c>
      <c r="G2648" s="37">
        <v>31.5</v>
      </c>
      <c r="H2648" s="37">
        <v>0.92100000000000004</v>
      </c>
      <c r="I2648" s="37">
        <v>0.99180000000000001</v>
      </c>
    </row>
    <row r="2649" spans="4:9" x14ac:dyDescent="0.25">
      <c r="D2649" s="37">
        <v>32.5</v>
      </c>
      <c r="E2649" s="37">
        <v>0.85499999999999998</v>
      </c>
      <c r="F2649" s="37">
        <v>0.86309999999999998</v>
      </c>
      <c r="G2649" s="37">
        <v>31.5</v>
      </c>
      <c r="H2649" s="37">
        <v>0.92200000000000004</v>
      </c>
      <c r="I2649" s="37">
        <v>0.99180000000000001</v>
      </c>
    </row>
    <row r="2650" spans="4:9" x14ac:dyDescent="0.25">
      <c r="D2650" s="37">
        <v>32.5</v>
      </c>
      <c r="E2650" s="37">
        <v>0.85599999999999998</v>
      </c>
      <c r="F2650" s="37">
        <v>0.86409999999999998</v>
      </c>
      <c r="G2650" s="37">
        <v>31.5</v>
      </c>
      <c r="H2650" s="37">
        <v>0.92300000000000004</v>
      </c>
      <c r="I2650" s="37">
        <v>0.99180000000000001</v>
      </c>
    </row>
    <row r="2651" spans="4:9" x14ac:dyDescent="0.25">
      <c r="D2651" s="37">
        <v>32.5</v>
      </c>
      <c r="E2651" s="37">
        <v>0.85699999999999998</v>
      </c>
      <c r="F2651" s="37">
        <v>0.86509999999999998</v>
      </c>
      <c r="G2651" s="37">
        <v>31.5</v>
      </c>
      <c r="H2651" s="37">
        <v>0.92400000000000004</v>
      </c>
      <c r="I2651" s="37">
        <v>0.99180000000000001</v>
      </c>
    </row>
    <row r="2652" spans="4:9" x14ac:dyDescent="0.25">
      <c r="D2652" s="37">
        <v>32.5</v>
      </c>
      <c r="E2652" s="37">
        <v>0.85799999999999998</v>
      </c>
      <c r="F2652" s="37">
        <v>0.86609999999999998</v>
      </c>
      <c r="G2652" s="37">
        <v>31.5</v>
      </c>
      <c r="H2652" s="37">
        <v>0.92500000000000004</v>
      </c>
      <c r="I2652" s="37">
        <v>0.99180000000000001</v>
      </c>
    </row>
    <row r="2653" spans="4:9" x14ac:dyDescent="0.25">
      <c r="D2653" s="37">
        <v>32.5</v>
      </c>
      <c r="E2653" s="37">
        <v>0.85899999999999999</v>
      </c>
      <c r="F2653" s="37">
        <v>0.86709999999999998</v>
      </c>
      <c r="G2653" s="37">
        <v>31.5</v>
      </c>
      <c r="H2653" s="37">
        <v>0.92600000000000005</v>
      </c>
      <c r="I2653" s="37">
        <v>0.9919</v>
      </c>
    </row>
    <row r="2654" spans="4:9" x14ac:dyDescent="0.25">
      <c r="D2654" s="37">
        <v>32.5</v>
      </c>
      <c r="E2654" s="37">
        <v>0.86</v>
      </c>
      <c r="F2654" s="37">
        <v>0.86809999999999998</v>
      </c>
      <c r="G2654" s="37">
        <v>31.5</v>
      </c>
      <c r="H2654" s="37">
        <v>0.92700000000000005</v>
      </c>
      <c r="I2654" s="37">
        <v>0.9919</v>
      </c>
    </row>
    <row r="2655" spans="4:9" x14ac:dyDescent="0.25">
      <c r="D2655" s="37">
        <v>32.5</v>
      </c>
      <c r="E2655" s="37">
        <v>0.86099999999999999</v>
      </c>
      <c r="F2655" s="37">
        <v>0.86909999999999998</v>
      </c>
      <c r="G2655" s="37">
        <v>31.5</v>
      </c>
      <c r="H2655" s="37">
        <v>0.92800000000000005</v>
      </c>
      <c r="I2655" s="37">
        <v>0.9919</v>
      </c>
    </row>
    <row r="2656" spans="4:9" x14ac:dyDescent="0.25">
      <c r="D2656" s="37">
        <v>32.5</v>
      </c>
      <c r="E2656" s="37">
        <v>0.86199999999999999</v>
      </c>
      <c r="F2656" s="37">
        <v>0.87009999999999998</v>
      </c>
      <c r="G2656" s="37">
        <v>31.5</v>
      </c>
      <c r="H2656" s="37">
        <v>0.92900000000000005</v>
      </c>
      <c r="I2656" s="37">
        <v>0.9919</v>
      </c>
    </row>
    <row r="2657" spans="4:9" x14ac:dyDescent="0.25">
      <c r="D2657" s="37">
        <v>32.5</v>
      </c>
      <c r="E2657" s="37">
        <v>0.86299999999999999</v>
      </c>
      <c r="F2657" s="37">
        <v>0.87109999999999999</v>
      </c>
      <c r="G2657" s="37">
        <v>31.5</v>
      </c>
      <c r="H2657" s="37">
        <v>0.93</v>
      </c>
      <c r="I2657" s="37">
        <v>0.9919</v>
      </c>
    </row>
    <row r="2658" spans="4:9" x14ac:dyDescent="0.25">
      <c r="D2658" s="37">
        <v>32.5</v>
      </c>
      <c r="E2658" s="37">
        <v>0.86399999999999999</v>
      </c>
      <c r="F2658" s="37">
        <v>0.87209999999999999</v>
      </c>
      <c r="G2658" s="37">
        <v>31.5</v>
      </c>
      <c r="H2658" s="37">
        <v>0.93100000000000005</v>
      </c>
      <c r="I2658" s="37">
        <v>0.9919</v>
      </c>
    </row>
    <row r="2659" spans="4:9" x14ac:dyDescent="0.25">
      <c r="D2659" s="37">
        <v>32.5</v>
      </c>
      <c r="E2659" s="37">
        <v>0.86499999999999999</v>
      </c>
      <c r="F2659" s="37">
        <v>0.87309999999999999</v>
      </c>
      <c r="G2659" s="37">
        <v>31.5</v>
      </c>
      <c r="H2659" s="37">
        <v>0.93200000000000005</v>
      </c>
      <c r="I2659" s="37">
        <v>0.9919</v>
      </c>
    </row>
    <row r="2660" spans="4:9" x14ac:dyDescent="0.25">
      <c r="D2660" s="37">
        <v>32.5</v>
      </c>
      <c r="E2660" s="37">
        <v>0.86599999999999999</v>
      </c>
      <c r="F2660" s="37">
        <v>0.87409999999999999</v>
      </c>
      <c r="G2660" s="37">
        <v>31.5</v>
      </c>
      <c r="H2660" s="37">
        <v>0.93300000000000005</v>
      </c>
      <c r="I2660" s="37">
        <v>0.9919</v>
      </c>
    </row>
    <row r="2661" spans="4:9" x14ac:dyDescent="0.25">
      <c r="D2661" s="37">
        <v>32.5</v>
      </c>
      <c r="E2661" s="37">
        <v>0.86699999999999999</v>
      </c>
      <c r="F2661" s="37">
        <v>0.87509999999999999</v>
      </c>
      <c r="G2661" s="37">
        <v>31.5</v>
      </c>
      <c r="H2661" s="37">
        <v>0.93400000000000005</v>
      </c>
      <c r="I2661" s="37">
        <v>0.9919</v>
      </c>
    </row>
    <row r="2662" spans="4:9" x14ac:dyDescent="0.25">
      <c r="D2662" s="37">
        <v>32.5</v>
      </c>
      <c r="E2662" s="37">
        <v>0.86799999999999999</v>
      </c>
      <c r="F2662" s="37">
        <v>0.87609999999999999</v>
      </c>
      <c r="G2662" s="37">
        <v>31.5</v>
      </c>
      <c r="H2662" s="37">
        <v>0.93500000000000005</v>
      </c>
      <c r="I2662" s="37">
        <v>0.9919</v>
      </c>
    </row>
    <row r="2663" spans="4:9" x14ac:dyDescent="0.25">
      <c r="D2663" s="37">
        <v>32.5</v>
      </c>
      <c r="E2663" s="37">
        <v>0.86899999999999999</v>
      </c>
      <c r="F2663" s="37">
        <v>0.877</v>
      </c>
      <c r="G2663" s="37">
        <v>31.5</v>
      </c>
      <c r="H2663" s="37">
        <v>0.93600000000000005</v>
      </c>
      <c r="I2663" s="37">
        <v>0.99199999999999999</v>
      </c>
    </row>
    <row r="2664" spans="4:9" x14ac:dyDescent="0.25">
      <c r="D2664" s="37">
        <v>32.5</v>
      </c>
      <c r="E2664" s="37">
        <v>0.87</v>
      </c>
      <c r="F2664" s="37">
        <v>0.878</v>
      </c>
      <c r="G2664" s="37">
        <v>31.5</v>
      </c>
      <c r="H2664" s="37">
        <v>0.93700000000000006</v>
      </c>
      <c r="I2664" s="37">
        <v>0.99199999999999999</v>
      </c>
    </row>
    <row r="2665" spans="4:9" x14ac:dyDescent="0.25">
      <c r="D2665" s="37">
        <v>32.5</v>
      </c>
      <c r="E2665" s="37">
        <v>0.871</v>
      </c>
      <c r="F2665" s="37">
        <v>0.879</v>
      </c>
      <c r="G2665" s="37">
        <v>31.5</v>
      </c>
      <c r="H2665" s="37">
        <v>0.93799999999999994</v>
      </c>
      <c r="I2665" s="37">
        <v>0.99199999999999999</v>
      </c>
    </row>
    <row r="2666" spans="4:9" x14ac:dyDescent="0.25">
      <c r="D2666" s="37">
        <v>32.5</v>
      </c>
      <c r="E2666" s="37">
        <v>0.872</v>
      </c>
      <c r="F2666" s="37">
        <v>0.88</v>
      </c>
      <c r="G2666" s="37">
        <v>31.5</v>
      </c>
      <c r="H2666" s="37">
        <v>0.93899999999999995</v>
      </c>
      <c r="I2666" s="37">
        <v>0.99199999999999999</v>
      </c>
    </row>
    <row r="2667" spans="4:9" x14ac:dyDescent="0.25">
      <c r="D2667" s="37">
        <v>32.5</v>
      </c>
      <c r="E2667" s="37">
        <v>0.873</v>
      </c>
      <c r="F2667" s="37">
        <v>0.88100000000000001</v>
      </c>
      <c r="G2667" s="37">
        <v>31.5</v>
      </c>
      <c r="H2667" s="37">
        <v>0.94</v>
      </c>
      <c r="I2667" s="37">
        <v>0.99199999999999999</v>
      </c>
    </row>
    <row r="2668" spans="4:9" x14ac:dyDescent="0.25">
      <c r="D2668" s="37">
        <v>32.5</v>
      </c>
      <c r="E2668" s="37">
        <v>0.874</v>
      </c>
      <c r="F2668" s="37">
        <v>0.88200000000000001</v>
      </c>
      <c r="G2668" s="37">
        <v>31.5</v>
      </c>
      <c r="H2668" s="37">
        <v>0.94099999999999995</v>
      </c>
      <c r="I2668" s="37">
        <v>0.99199999999999999</v>
      </c>
    </row>
    <row r="2669" spans="4:9" x14ac:dyDescent="0.25">
      <c r="D2669" s="37">
        <v>32.5</v>
      </c>
      <c r="E2669" s="37">
        <v>0.875</v>
      </c>
      <c r="F2669" s="37">
        <v>0.88300000000000001</v>
      </c>
      <c r="G2669" s="37">
        <v>31.5</v>
      </c>
      <c r="H2669" s="37">
        <v>0.94199999999999995</v>
      </c>
      <c r="I2669" s="37">
        <v>0.99199999999999999</v>
      </c>
    </row>
    <row r="2670" spans="4:9" x14ac:dyDescent="0.25">
      <c r="D2670" s="37">
        <v>32.5</v>
      </c>
      <c r="E2670" s="37">
        <v>0.876</v>
      </c>
      <c r="F2670" s="37">
        <v>0.88400000000000001</v>
      </c>
      <c r="G2670" s="37">
        <v>31.5</v>
      </c>
      <c r="H2670" s="37">
        <v>0.94299999999999995</v>
      </c>
      <c r="I2670" s="37">
        <v>0.99199999999999999</v>
      </c>
    </row>
    <row r="2671" spans="4:9" x14ac:dyDescent="0.25">
      <c r="D2671" s="37">
        <v>32.5</v>
      </c>
      <c r="E2671" s="37">
        <v>0.877</v>
      </c>
      <c r="F2671" s="37">
        <v>0.88500000000000001</v>
      </c>
      <c r="G2671" s="37">
        <v>31.5</v>
      </c>
      <c r="H2671" s="37">
        <v>0.94399999999999995</v>
      </c>
      <c r="I2671" s="37">
        <v>0.99199999999999999</v>
      </c>
    </row>
    <row r="2672" spans="4:9" x14ac:dyDescent="0.25">
      <c r="D2672" s="37">
        <v>32.5</v>
      </c>
      <c r="E2672" s="37">
        <v>0.878</v>
      </c>
      <c r="F2672" s="37">
        <v>0.88600000000000001</v>
      </c>
      <c r="G2672" s="37">
        <v>31.5</v>
      </c>
      <c r="H2672" s="37">
        <v>0.94499999999999995</v>
      </c>
      <c r="I2672" s="37">
        <v>0.99199999999999999</v>
      </c>
    </row>
    <row r="2673" spans="4:9" x14ac:dyDescent="0.25">
      <c r="D2673" s="37">
        <v>32.5</v>
      </c>
      <c r="E2673" s="37">
        <v>0.879</v>
      </c>
      <c r="F2673" s="37">
        <v>0.88700000000000001</v>
      </c>
      <c r="G2673" s="37">
        <v>31.5</v>
      </c>
      <c r="H2673" s="37">
        <v>0.94599999999999995</v>
      </c>
      <c r="I2673" s="37">
        <v>0.99209999999999998</v>
      </c>
    </row>
    <row r="2674" spans="4:9" x14ac:dyDescent="0.25">
      <c r="D2674" s="37">
        <v>32.5</v>
      </c>
      <c r="E2674" s="37">
        <v>0.88</v>
      </c>
      <c r="F2674" s="37">
        <v>0.88800000000000001</v>
      </c>
      <c r="G2674" s="37">
        <v>31.5</v>
      </c>
      <c r="H2674" s="37">
        <v>0.94699999999999995</v>
      </c>
      <c r="I2674" s="37">
        <v>0.99209999999999998</v>
      </c>
    </row>
    <row r="2675" spans="4:9" x14ac:dyDescent="0.25">
      <c r="D2675" s="37">
        <v>32.5</v>
      </c>
      <c r="E2675" s="37">
        <v>0.88100000000000001</v>
      </c>
      <c r="F2675" s="37">
        <v>0.88900000000000001</v>
      </c>
      <c r="G2675" s="37">
        <v>31.5</v>
      </c>
      <c r="H2675" s="37">
        <v>0.94799999999999995</v>
      </c>
      <c r="I2675" s="37">
        <v>0.99209999999999998</v>
      </c>
    </row>
    <row r="2676" spans="4:9" x14ac:dyDescent="0.25">
      <c r="D2676" s="37">
        <v>32.5</v>
      </c>
      <c r="E2676" s="37">
        <v>0.88200000000000001</v>
      </c>
      <c r="F2676" s="37">
        <v>0.89</v>
      </c>
      <c r="G2676" s="37">
        <v>31.5</v>
      </c>
      <c r="H2676" s="37">
        <v>0.94899999999999995</v>
      </c>
      <c r="I2676" s="37">
        <v>0.99209999999999998</v>
      </c>
    </row>
    <row r="2677" spans="4:9" x14ac:dyDescent="0.25">
      <c r="D2677" s="37">
        <v>32.5</v>
      </c>
      <c r="E2677" s="37">
        <v>0.88300000000000001</v>
      </c>
      <c r="F2677" s="37">
        <v>0.89100000000000001</v>
      </c>
      <c r="G2677" s="37">
        <v>31.5</v>
      </c>
      <c r="H2677" s="37">
        <v>0.95</v>
      </c>
      <c r="I2677" s="37">
        <v>0.99209999999999998</v>
      </c>
    </row>
    <row r="2678" spans="4:9" x14ac:dyDescent="0.25">
      <c r="D2678" s="37">
        <v>32.5</v>
      </c>
      <c r="E2678" s="37">
        <v>0.88400000000000001</v>
      </c>
      <c r="F2678" s="37">
        <v>0.89200000000000002</v>
      </c>
      <c r="G2678" s="37">
        <v>32</v>
      </c>
      <c r="H2678" s="37">
        <v>0.76</v>
      </c>
      <c r="I2678" s="37">
        <v>0.98760000000000003</v>
      </c>
    </row>
    <row r="2679" spans="4:9" x14ac:dyDescent="0.25">
      <c r="D2679" s="37">
        <v>32.5</v>
      </c>
      <c r="E2679" s="37">
        <v>0.88500000000000001</v>
      </c>
      <c r="F2679" s="37">
        <v>0.89300000000000002</v>
      </c>
      <c r="G2679" s="37">
        <v>32</v>
      </c>
      <c r="H2679" s="37">
        <v>0.76100000000000001</v>
      </c>
      <c r="I2679" s="37">
        <v>0.98760000000000003</v>
      </c>
    </row>
    <row r="2680" spans="4:9" x14ac:dyDescent="0.25">
      <c r="D2680" s="37">
        <v>32.5</v>
      </c>
      <c r="E2680" s="37">
        <v>0.88600000000000001</v>
      </c>
      <c r="F2680" s="37">
        <v>0.89400000000000002</v>
      </c>
      <c r="G2680" s="37">
        <v>32</v>
      </c>
      <c r="H2680" s="37">
        <v>0.76200000000000001</v>
      </c>
      <c r="I2680" s="37">
        <v>0.98770000000000002</v>
      </c>
    </row>
    <row r="2681" spans="4:9" x14ac:dyDescent="0.25">
      <c r="D2681" s="37">
        <v>32.5</v>
      </c>
      <c r="E2681" s="37">
        <v>0.88700000000000001</v>
      </c>
      <c r="F2681" s="37">
        <v>0.89500000000000002</v>
      </c>
      <c r="G2681" s="37">
        <v>32</v>
      </c>
      <c r="H2681" s="37">
        <v>0.76300000000000001</v>
      </c>
      <c r="I2681" s="37">
        <v>0.98770000000000002</v>
      </c>
    </row>
    <row r="2682" spans="4:9" x14ac:dyDescent="0.25">
      <c r="D2682" s="37">
        <v>32.5</v>
      </c>
      <c r="E2682" s="37">
        <v>0.88800000000000001</v>
      </c>
      <c r="F2682" s="37">
        <v>0.89600000000000002</v>
      </c>
      <c r="G2682" s="37">
        <v>32</v>
      </c>
      <c r="H2682" s="37">
        <v>0.76400000000000001</v>
      </c>
      <c r="I2682" s="37">
        <v>0.98780000000000001</v>
      </c>
    </row>
    <row r="2683" spans="4:9" x14ac:dyDescent="0.25">
      <c r="D2683" s="37">
        <v>32.5</v>
      </c>
      <c r="E2683" s="37">
        <v>0.88900000000000001</v>
      </c>
      <c r="F2683" s="37">
        <v>0.89700000000000002</v>
      </c>
      <c r="G2683" s="37">
        <v>32</v>
      </c>
      <c r="H2683" s="37">
        <v>0.76500000000000001</v>
      </c>
      <c r="I2683" s="37">
        <v>0.98780000000000001</v>
      </c>
    </row>
    <row r="2684" spans="4:9" x14ac:dyDescent="0.25">
      <c r="D2684" s="37">
        <v>32.5</v>
      </c>
      <c r="E2684" s="37">
        <v>0.89</v>
      </c>
      <c r="F2684" s="37">
        <v>0.89800000000000002</v>
      </c>
      <c r="G2684" s="37">
        <v>32</v>
      </c>
      <c r="H2684" s="37">
        <v>0.76600000000000001</v>
      </c>
      <c r="I2684" s="37">
        <v>0.9879</v>
      </c>
    </row>
    <row r="2685" spans="4:9" x14ac:dyDescent="0.25">
      <c r="D2685" s="37">
        <v>32.5</v>
      </c>
      <c r="E2685" s="37">
        <v>0.89100000000000001</v>
      </c>
      <c r="F2685" s="37">
        <v>0.89900000000000002</v>
      </c>
      <c r="G2685" s="37">
        <v>32</v>
      </c>
      <c r="H2685" s="37">
        <v>0.76700000000000002</v>
      </c>
      <c r="I2685" s="37">
        <v>0.9879</v>
      </c>
    </row>
    <row r="2686" spans="4:9" x14ac:dyDescent="0.25">
      <c r="D2686" s="37">
        <v>32.5</v>
      </c>
      <c r="E2686" s="37">
        <v>0.89200000000000002</v>
      </c>
      <c r="F2686" s="37">
        <v>0.89990000000000003</v>
      </c>
      <c r="G2686" s="37">
        <v>32</v>
      </c>
      <c r="H2686" s="37">
        <v>0.76800000000000002</v>
      </c>
      <c r="I2686" s="37">
        <v>0.98799999999999999</v>
      </c>
    </row>
    <row r="2687" spans="4:9" x14ac:dyDescent="0.25">
      <c r="D2687" s="37">
        <v>32.5</v>
      </c>
      <c r="E2687" s="37">
        <v>0.89300000000000002</v>
      </c>
      <c r="F2687" s="37">
        <v>0.90090000000000003</v>
      </c>
      <c r="G2687" s="37">
        <v>32</v>
      </c>
      <c r="H2687" s="37">
        <v>0.76900000000000002</v>
      </c>
      <c r="I2687" s="37">
        <v>0.98799999999999999</v>
      </c>
    </row>
    <row r="2688" spans="4:9" x14ac:dyDescent="0.25">
      <c r="D2688" s="37">
        <v>32.5</v>
      </c>
      <c r="E2688" s="37">
        <v>0.89400000000000002</v>
      </c>
      <c r="F2688" s="37">
        <v>0.90190000000000003</v>
      </c>
      <c r="G2688" s="37">
        <v>32</v>
      </c>
      <c r="H2688" s="37">
        <v>0.77</v>
      </c>
      <c r="I2688" s="37">
        <v>0.98799999999999999</v>
      </c>
    </row>
    <row r="2689" spans="4:9" x14ac:dyDescent="0.25">
      <c r="D2689" s="37">
        <v>32.5</v>
      </c>
      <c r="E2689" s="37">
        <v>0.89500000000000002</v>
      </c>
      <c r="F2689" s="37">
        <v>0.90290000000000004</v>
      </c>
      <c r="G2689" s="37">
        <v>32</v>
      </c>
      <c r="H2689" s="37">
        <v>0.77100000000000002</v>
      </c>
      <c r="I2689" s="37">
        <v>0.98799999999999999</v>
      </c>
    </row>
    <row r="2690" spans="4:9" x14ac:dyDescent="0.25">
      <c r="D2690" s="37">
        <v>32.5</v>
      </c>
      <c r="E2690" s="37">
        <v>0.89600000000000002</v>
      </c>
      <c r="F2690" s="37">
        <v>0.90390000000000004</v>
      </c>
      <c r="G2690" s="37">
        <v>32</v>
      </c>
      <c r="H2690" s="37">
        <v>0.77200000000000002</v>
      </c>
      <c r="I2690" s="37">
        <v>0.98809999999999998</v>
      </c>
    </row>
    <row r="2691" spans="4:9" x14ac:dyDescent="0.25">
      <c r="D2691" s="37">
        <v>32.5</v>
      </c>
      <c r="E2691" s="37">
        <v>0.89700000000000002</v>
      </c>
      <c r="F2691" s="37">
        <v>0.90490000000000004</v>
      </c>
      <c r="G2691" s="37">
        <v>32</v>
      </c>
      <c r="H2691" s="37">
        <v>0.77300000000000002</v>
      </c>
      <c r="I2691" s="37">
        <v>0.98809999999999998</v>
      </c>
    </row>
    <row r="2692" spans="4:9" x14ac:dyDescent="0.25">
      <c r="D2692" s="37">
        <v>32.5</v>
      </c>
      <c r="E2692" s="37">
        <v>0.89800000000000002</v>
      </c>
      <c r="F2692" s="37">
        <v>0.90590000000000004</v>
      </c>
      <c r="G2692" s="37">
        <v>32</v>
      </c>
      <c r="H2692" s="37">
        <v>0.77400000000000002</v>
      </c>
      <c r="I2692" s="37">
        <v>0.98819999999999997</v>
      </c>
    </row>
    <row r="2693" spans="4:9" x14ac:dyDescent="0.25">
      <c r="D2693" s="37">
        <v>32.5</v>
      </c>
      <c r="E2693" s="37">
        <v>0.89900000000000002</v>
      </c>
      <c r="F2693" s="37">
        <v>0.90690000000000004</v>
      </c>
      <c r="G2693" s="37">
        <v>32</v>
      </c>
      <c r="H2693" s="37">
        <v>0.77500000000000002</v>
      </c>
      <c r="I2693" s="37">
        <v>0.98819999999999997</v>
      </c>
    </row>
    <row r="2694" spans="4:9" x14ac:dyDescent="0.25">
      <c r="D2694" s="37">
        <v>32.5</v>
      </c>
      <c r="E2694" s="37">
        <v>0.9</v>
      </c>
      <c r="F2694" s="37">
        <v>0.90790000000000004</v>
      </c>
      <c r="G2694" s="37">
        <v>32</v>
      </c>
      <c r="H2694" s="37">
        <v>0.77600000000000002</v>
      </c>
      <c r="I2694" s="37">
        <v>0.98829999999999996</v>
      </c>
    </row>
    <row r="2695" spans="4:9" x14ac:dyDescent="0.25">
      <c r="D2695" s="37">
        <v>32.5</v>
      </c>
      <c r="E2695" s="37">
        <v>0.90100000000000002</v>
      </c>
      <c r="F2695" s="37">
        <v>0.90890000000000004</v>
      </c>
      <c r="G2695" s="37">
        <v>32</v>
      </c>
      <c r="H2695" s="37">
        <v>0.77700000000000002</v>
      </c>
      <c r="I2695" s="37">
        <v>0.98829999999999996</v>
      </c>
    </row>
    <row r="2696" spans="4:9" x14ac:dyDescent="0.25">
      <c r="D2696" s="37">
        <v>32.5</v>
      </c>
      <c r="E2696" s="37">
        <v>0.90200000000000002</v>
      </c>
      <c r="F2696" s="37">
        <v>0.90990000000000004</v>
      </c>
      <c r="G2696" s="37">
        <v>32</v>
      </c>
      <c r="H2696" s="37">
        <v>0.77800000000000002</v>
      </c>
      <c r="I2696" s="37">
        <v>0.98839999999999995</v>
      </c>
    </row>
    <row r="2697" spans="4:9" x14ac:dyDescent="0.25">
      <c r="D2697" s="37">
        <v>32.5</v>
      </c>
      <c r="E2697" s="37">
        <v>0.90300000000000002</v>
      </c>
      <c r="F2697" s="37">
        <v>0.91090000000000004</v>
      </c>
      <c r="G2697" s="37">
        <v>32</v>
      </c>
      <c r="H2697" s="37">
        <v>0.77900000000000003</v>
      </c>
      <c r="I2697" s="37">
        <v>0.98839999999999995</v>
      </c>
    </row>
    <row r="2698" spans="4:9" x14ac:dyDescent="0.25">
      <c r="D2698" s="37">
        <v>32.5</v>
      </c>
      <c r="E2698" s="37">
        <v>0.90400000000000003</v>
      </c>
      <c r="F2698" s="37">
        <v>0.91190000000000004</v>
      </c>
      <c r="G2698" s="37">
        <v>32</v>
      </c>
      <c r="H2698" s="37">
        <v>0.78</v>
      </c>
      <c r="I2698" s="37">
        <v>0.98839999999999995</v>
      </c>
    </row>
    <row r="2699" spans="4:9" x14ac:dyDescent="0.25">
      <c r="D2699" s="37">
        <v>32.5</v>
      </c>
      <c r="E2699" s="37">
        <v>0.90500000000000003</v>
      </c>
      <c r="F2699" s="37">
        <v>0.91290000000000004</v>
      </c>
      <c r="G2699" s="37">
        <v>32</v>
      </c>
      <c r="H2699" s="37">
        <v>0.78100000000000003</v>
      </c>
      <c r="I2699" s="37">
        <v>0.98839999999999995</v>
      </c>
    </row>
    <row r="2700" spans="4:9" x14ac:dyDescent="0.25">
      <c r="D2700" s="37">
        <v>32.5</v>
      </c>
      <c r="E2700" s="37">
        <v>0.90600000000000003</v>
      </c>
      <c r="F2700" s="37">
        <v>0.91390000000000005</v>
      </c>
      <c r="G2700" s="37">
        <v>32</v>
      </c>
      <c r="H2700" s="37">
        <v>0.78200000000000003</v>
      </c>
      <c r="I2700" s="37">
        <v>0.98850000000000005</v>
      </c>
    </row>
    <row r="2701" spans="4:9" x14ac:dyDescent="0.25">
      <c r="D2701" s="37">
        <v>32.5</v>
      </c>
      <c r="E2701" s="37">
        <v>0.90700000000000003</v>
      </c>
      <c r="F2701" s="37">
        <v>0.91490000000000005</v>
      </c>
      <c r="G2701" s="37">
        <v>32</v>
      </c>
      <c r="H2701" s="37">
        <v>0.78300000000000003</v>
      </c>
      <c r="I2701" s="37">
        <v>0.98850000000000005</v>
      </c>
    </row>
    <row r="2702" spans="4:9" x14ac:dyDescent="0.25">
      <c r="D2702" s="37">
        <v>32.5</v>
      </c>
      <c r="E2702" s="37">
        <v>0.90800000000000003</v>
      </c>
      <c r="F2702" s="37">
        <v>0.91590000000000005</v>
      </c>
      <c r="G2702" s="37">
        <v>32</v>
      </c>
      <c r="H2702" s="37">
        <v>0.78400000000000003</v>
      </c>
      <c r="I2702" s="37">
        <v>0.98860000000000003</v>
      </c>
    </row>
    <row r="2703" spans="4:9" x14ac:dyDescent="0.25">
      <c r="D2703" s="37">
        <v>32.5</v>
      </c>
      <c r="E2703" s="37">
        <v>0.90900000000000003</v>
      </c>
      <c r="F2703" s="37">
        <v>0.91690000000000005</v>
      </c>
      <c r="G2703" s="37">
        <v>32</v>
      </c>
      <c r="H2703" s="37">
        <v>0.78500000000000003</v>
      </c>
      <c r="I2703" s="37">
        <v>0.98860000000000003</v>
      </c>
    </row>
    <row r="2704" spans="4:9" x14ac:dyDescent="0.25">
      <c r="D2704" s="37">
        <v>32.5</v>
      </c>
      <c r="E2704" s="37">
        <v>0.91</v>
      </c>
      <c r="F2704" s="37">
        <v>0.91790000000000005</v>
      </c>
      <c r="G2704" s="37">
        <v>32</v>
      </c>
      <c r="H2704" s="37">
        <v>0.78600000000000003</v>
      </c>
      <c r="I2704" s="37">
        <v>0.98870000000000002</v>
      </c>
    </row>
    <row r="2705" spans="4:9" x14ac:dyDescent="0.25">
      <c r="D2705" s="37">
        <v>32.5</v>
      </c>
      <c r="E2705" s="37">
        <v>0.91100000000000003</v>
      </c>
      <c r="F2705" s="37">
        <v>0.91890000000000005</v>
      </c>
      <c r="G2705" s="37">
        <v>32</v>
      </c>
      <c r="H2705" s="37">
        <v>0.78700000000000003</v>
      </c>
      <c r="I2705" s="37">
        <v>0.98870000000000002</v>
      </c>
    </row>
    <row r="2706" spans="4:9" x14ac:dyDescent="0.25">
      <c r="D2706" s="37">
        <v>32.5</v>
      </c>
      <c r="E2706" s="37">
        <v>0.91200000000000003</v>
      </c>
      <c r="F2706" s="37">
        <v>0.91990000000000005</v>
      </c>
      <c r="G2706" s="37">
        <v>32</v>
      </c>
      <c r="H2706" s="37">
        <v>0.78800000000000003</v>
      </c>
      <c r="I2706" s="37">
        <v>0.98870000000000002</v>
      </c>
    </row>
    <row r="2707" spans="4:9" x14ac:dyDescent="0.25">
      <c r="D2707" s="37">
        <v>32.5</v>
      </c>
      <c r="E2707" s="37">
        <v>0.91300000000000003</v>
      </c>
      <c r="F2707" s="37">
        <v>0.92090000000000005</v>
      </c>
      <c r="G2707" s="37">
        <v>32</v>
      </c>
      <c r="H2707" s="37">
        <v>0.78900000000000003</v>
      </c>
      <c r="I2707" s="37">
        <v>0.98870000000000002</v>
      </c>
    </row>
    <row r="2708" spans="4:9" x14ac:dyDescent="0.25">
      <c r="D2708" s="37">
        <v>32.5</v>
      </c>
      <c r="E2708" s="37">
        <v>0.91400000000000003</v>
      </c>
      <c r="F2708" s="37">
        <v>0.92190000000000005</v>
      </c>
      <c r="G2708" s="37">
        <v>32</v>
      </c>
      <c r="H2708" s="37">
        <v>0.79</v>
      </c>
      <c r="I2708" s="37">
        <v>0.98880000000000001</v>
      </c>
    </row>
    <row r="2709" spans="4:9" x14ac:dyDescent="0.25">
      <c r="D2709" s="37">
        <v>32.5</v>
      </c>
      <c r="E2709" s="37">
        <v>0.91500000000000004</v>
      </c>
      <c r="F2709" s="37">
        <v>0.92290000000000005</v>
      </c>
      <c r="G2709" s="37">
        <v>32</v>
      </c>
      <c r="H2709" s="37">
        <v>0.79100000000000004</v>
      </c>
      <c r="I2709" s="37">
        <v>0.98880000000000001</v>
      </c>
    </row>
    <row r="2710" spans="4:9" x14ac:dyDescent="0.25">
      <c r="D2710" s="37">
        <v>32.5</v>
      </c>
      <c r="E2710" s="37">
        <v>0.91600000000000004</v>
      </c>
      <c r="F2710" s="37">
        <v>0.92390000000000005</v>
      </c>
      <c r="G2710" s="37">
        <v>32</v>
      </c>
      <c r="H2710" s="37">
        <v>0.79200000000000004</v>
      </c>
      <c r="I2710" s="37">
        <v>0.9889</v>
      </c>
    </row>
    <row r="2711" spans="4:9" x14ac:dyDescent="0.25">
      <c r="D2711" s="37">
        <v>32.5</v>
      </c>
      <c r="E2711" s="37">
        <v>0.91700000000000004</v>
      </c>
      <c r="F2711" s="37">
        <v>0.92490000000000006</v>
      </c>
      <c r="G2711" s="37">
        <v>32</v>
      </c>
      <c r="H2711" s="37">
        <v>0.79300000000000004</v>
      </c>
      <c r="I2711" s="37">
        <v>0.9889</v>
      </c>
    </row>
    <row r="2712" spans="4:9" x14ac:dyDescent="0.25">
      <c r="D2712" s="37">
        <v>32.5</v>
      </c>
      <c r="E2712" s="37">
        <v>0.91800000000000004</v>
      </c>
      <c r="F2712" s="37">
        <v>0.92589999999999995</v>
      </c>
      <c r="G2712" s="37">
        <v>32</v>
      </c>
      <c r="H2712" s="37">
        <v>0.79400000000000004</v>
      </c>
      <c r="I2712" s="37">
        <v>0.9889</v>
      </c>
    </row>
    <row r="2713" spans="4:9" x14ac:dyDescent="0.25">
      <c r="D2713" s="37">
        <v>32.5</v>
      </c>
      <c r="E2713" s="37">
        <v>0.91900000000000004</v>
      </c>
      <c r="F2713" s="37">
        <v>0.92689999999999995</v>
      </c>
      <c r="G2713" s="37">
        <v>32</v>
      </c>
      <c r="H2713" s="37">
        <v>0.79500000000000004</v>
      </c>
      <c r="I2713" s="37">
        <v>0.9889</v>
      </c>
    </row>
    <row r="2714" spans="4:9" x14ac:dyDescent="0.25">
      <c r="D2714" s="37">
        <v>32.5</v>
      </c>
      <c r="E2714" s="37">
        <v>0.92</v>
      </c>
      <c r="F2714" s="37">
        <v>0.92789999999999995</v>
      </c>
      <c r="G2714" s="37">
        <v>32</v>
      </c>
      <c r="H2714" s="37">
        <v>0.79600000000000004</v>
      </c>
      <c r="I2714" s="37">
        <v>0.98899999999999999</v>
      </c>
    </row>
    <row r="2715" spans="4:9" x14ac:dyDescent="0.25">
      <c r="D2715" s="37">
        <v>32.5</v>
      </c>
      <c r="E2715" s="37">
        <v>0.92100000000000004</v>
      </c>
      <c r="F2715" s="37">
        <v>0.92889999999999995</v>
      </c>
      <c r="G2715" s="37">
        <v>32</v>
      </c>
      <c r="H2715" s="37">
        <v>0.79700000000000004</v>
      </c>
      <c r="I2715" s="37">
        <v>0.98899999999999999</v>
      </c>
    </row>
    <row r="2716" spans="4:9" x14ac:dyDescent="0.25">
      <c r="D2716" s="37">
        <v>32.5</v>
      </c>
      <c r="E2716" s="37">
        <v>0.92200000000000004</v>
      </c>
      <c r="F2716" s="37">
        <v>0.92989999999999995</v>
      </c>
      <c r="G2716" s="37">
        <v>32</v>
      </c>
      <c r="H2716" s="37">
        <v>0.79800000000000004</v>
      </c>
      <c r="I2716" s="37">
        <v>0.98909999999999998</v>
      </c>
    </row>
    <row r="2717" spans="4:9" x14ac:dyDescent="0.25">
      <c r="D2717" s="37">
        <v>32.5</v>
      </c>
      <c r="E2717" s="37">
        <v>0.92300000000000004</v>
      </c>
      <c r="F2717" s="37">
        <v>0.93089999999999995</v>
      </c>
      <c r="G2717" s="37">
        <v>32</v>
      </c>
      <c r="H2717" s="37">
        <v>0.79900000000000004</v>
      </c>
      <c r="I2717" s="37">
        <v>0.98909999999999998</v>
      </c>
    </row>
    <row r="2718" spans="4:9" x14ac:dyDescent="0.25">
      <c r="D2718" s="37">
        <v>32.5</v>
      </c>
      <c r="E2718" s="37">
        <v>0.92400000000000004</v>
      </c>
      <c r="F2718" s="37">
        <v>0.93189999999999995</v>
      </c>
      <c r="G2718" s="37">
        <v>32</v>
      </c>
      <c r="H2718" s="37">
        <v>0.8</v>
      </c>
      <c r="I2718" s="37">
        <v>0.98909999999999998</v>
      </c>
    </row>
    <row r="2719" spans="4:9" x14ac:dyDescent="0.25">
      <c r="D2719" s="37">
        <v>32.5</v>
      </c>
      <c r="E2719" s="37">
        <v>0.92500000000000004</v>
      </c>
      <c r="F2719" s="37">
        <v>0.93289999999999995</v>
      </c>
      <c r="G2719" s="37">
        <v>32</v>
      </c>
      <c r="H2719" s="37">
        <v>0.80100000000000005</v>
      </c>
      <c r="I2719" s="37">
        <v>0.98909999999999998</v>
      </c>
    </row>
    <row r="2720" spans="4:9" x14ac:dyDescent="0.25">
      <c r="D2720" s="37">
        <v>32.5</v>
      </c>
      <c r="E2720" s="37">
        <v>0.92600000000000005</v>
      </c>
      <c r="F2720" s="37">
        <v>0.93389999999999995</v>
      </c>
      <c r="G2720" s="37">
        <v>32</v>
      </c>
      <c r="H2720" s="37">
        <v>0.80200000000000005</v>
      </c>
      <c r="I2720" s="37">
        <v>0.98919999999999997</v>
      </c>
    </row>
    <row r="2721" spans="4:9" x14ac:dyDescent="0.25">
      <c r="D2721" s="37">
        <v>32.5</v>
      </c>
      <c r="E2721" s="37">
        <v>0.92700000000000005</v>
      </c>
      <c r="F2721" s="37">
        <v>0.93489999999999995</v>
      </c>
      <c r="G2721" s="37">
        <v>32</v>
      </c>
      <c r="H2721" s="37">
        <v>0.80300000000000005</v>
      </c>
      <c r="I2721" s="37">
        <v>0.98919999999999997</v>
      </c>
    </row>
    <row r="2722" spans="4:9" x14ac:dyDescent="0.25">
      <c r="D2722" s="37">
        <v>32.5</v>
      </c>
      <c r="E2722" s="37">
        <v>0.92800000000000005</v>
      </c>
      <c r="F2722" s="37">
        <v>0.93589999999999995</v>
      </c>
      <c r="G2722" s="37">
        <v>32</v>
      </c>
      <c r="H2722" s="37">
        <v>0.80400000000000005</v>
      </c>
      <c r="I2722" s="37">
        <v>0.98929999999999996</v>
      </c>
    </row>
    <row r="2723" spans="4:9" x14ac:dyDescent="0.25">
      <c r="D2723" s="37">
        <v>32.5</v>
      </c>
      <c r="E2723" s="37">
        <v>0.92900000000000005</v>
      </c>
      <c r="F2723" s="37">
        <v>0.93689999999999996</v>
      </c>
      <c r="G2723" s="37">
        <v>32</v>
      </c>
      <c r="H2723" s="37">
        <v>0.80500000000000005</v>
      </c>
      <c r="I2723" s="37">
        <v>0.98929999999999996</v>
      </c>
    </row>
    <row r="2724" spans="4:9" x14ac:dyDescent="0.25">
      <c r="D2724" s="37">
        <v>33</v>
      </c>
      <c r="E2724" s="37">
        <v>0.76</v>
      </c>
      <c r="F2724" s="37">
        <v>0.76970000000000005</v>
      </c>
      <c r="G2724" s="37">
        <v>32</v>
      </c>
      <c r="H2724" s="37">
        <v>0.80600000000000005</v>
      </c>
      <c r="I2724" s="37">
        <v>0.98929999999999996</v>
      </c>
    </row>
    <row r="2725" spans="4:9" x14ac:dyDescent="0.25">
      <c r="D2725" s="37">
        <v>33</v>
      </c>
      <c r="E2725" s="37">
        <v>0.76100000000000001</v>
      </c>
      <c r="F2725" s="37">
        <v>0.77070000000000005</v>
      </c>
      <c r="G2725" s="37">
        <v>32</v>
      </c>
      <c r="H2725" s="37">
        <v>0.80700000000000005</v>
      </c>
      <c r="I2725" s="37">
        <v>0.98929999999999996</v>
      </c>
    </row>
    <row r="2726" spans="4:9" x14ac:dyDescent="0.25">
      <c r="D2726" s="37">
        <v>33</v>
      </c>
      <c r="E2726" s="37">
        <v>0.76200000000000001</v>
      </c>
      <c r="F2726" s="37">
        <v>0.77170000000000005</v>
      </c>
      <c r="G2726" s="37">
        <v>32</v>
      </c>
      <c r="H2726" s="37">
        <v>0.80800000000000005</v>
      </c>
      <c r="I2726" s="37">
        <v>0.98939999999999995</v>
      </c>
    </row>
    <row r="2727" spans="4:9" x14ac:dyDescent="0.25">
      <c r="D2727" s="37">
        <v>33</v>
      </c>
      <c r="E2727" s="37">
        <v>0.76300000000000001</v>
      </c>
      <c r="F2727" s="37">
        <v>0.77270000000000005</v>
      </c>
      <c r="G2727" s="37">
        <v>32</v>
      </c>
      <c r="H2727" s="37">
        <v>0.80900000000000005</v>
      </c>
      <c r="I2727" s="37">
        <v>0.98939999999999995</v>
      </c>
    </row>
    <row r="2728" spans="4:9" x14ac:dyDescent="0.25">
      <c r="D2728" s="37">
        <v>33</v>
      </c>
      <c r="E2728" s="37">
        <v>0.76400000000000001</v>
      </c>
      <c r="F2728" s="37">
        <v>0.77370000000000005</v>
      </c>
      <c r="G2728" s="37">
        <v>32</v>
      </c>
      <c r="H2728" s="37">
        <v>0.81</v>
      </c>
      <c r="I2728" s="37">
        <v>0.98950000000000005</v>
      </c>
    </row>
    <row r="2729" spans="4:9" x14ac:dyDescent="0.25">
      <c r="D2729" s="37">
        <v>33</v>
      </c>
      <c r="E2729" s="37">
        <v>0.76500000000000001</v>
      </c>
      <c r="F2729" s="37">
        <v>0.77459999999999996</v>
      </c>
      <c r="G2729" s="37">
        <v>32</v>
      </c>
      <c r="H2729" s="37">
        <v>0.81100000000000005</v>
      </c>
      <c r="I2729" s="37">
        <v>0.98950000000000005</v>
      </c>
    </row>
    <row r="2730" spans="4:9" x14ac:dyDescent="0.25">
      <c r="D2730" s="37">
        <v>33</v>
      </c>
      <c r="E2730" s="37">
        <v>0.76600000000000001</v>
      </c>
      <c r="F2730" s="37">
        <v>0.77559999999999996</v>
      </c>
      <c r="G2730" s="37">
        <v>32</v>
      </c>
      <c r="H2730" s="37">
        <v>0.81200000000000006</v>
      </c>
      <c r="I2730" s="37">
        <v>0.98950000000000005</v>
      </c>
    </row>
    <row r="2731" spans="4:9" x14ac:dyDescent="0.25">
      <c r="D2731" s="37">
        <v>33</v>
      </c>
      <c r="E2731" s="37">
        <v>0.76700000000000002</v>
      </c>
      <c r="F2731" s="37">
        <v>0.77659999999999996</v>
      </c>
      <c r="G2731" s="37">
        <v>32</v>
      </c>
      <c r="H2731" s="37">
        <v>0.81299999999999994</v>
      </c>
      <c r="I2731" s="37">
        <v>0.98950000000000005</v>
      </c>
    </row>
    <row r="2732" spans="4:9" x14ac:dyDescent="0.25">
      <c r="D2732" s="37">
        <v>33</v>
      </c>
      <c r="E2732" s="37">
        <v>0.76800000000000002</v>
      </c>
      <c r="F2732" s="37">
        <v>0.77759999999999996</v>
      </c>
      <c r="G2732" s="37">
        <v>32</v>
      </c>
      <c r="H2732" s="37">
        <v>0.81399999999999995</v>
      </c>
      <c r="I2732" s="37">
        <v>0.98960000000000004</v>
      </c>
    </row>
    <row r="2733" spans="4:9" x14ac:dyDescent="0.25">
      <c r="D2733" s="37">
        <v>33</v>
      </c>
      <c r="E2733" s="37">
        <v>0.76900000000000002</v>
      </c>
      <c r="F2733" s="37">
        <v>0.77859999999999996</v>
      </c>
      <c r="G2733" s="37">
        <v>32</v>
      </c>
      <c r="H2733" s="37">
        <v>0.81499999999999995</v>
      </c>
      <c r="I2733" s="37">
        <v>0.98960000000000004</v>
      </c>
    </row>
    <row r="2734" spans="4:9" x14ac:dyDescent="0.25">
      <c r="D2734" s="37">
        <v>33</v>
      </c>
      <c r="E2734" s="37">
        <v>0.77</v>
      </c>
      <c r="F2734" s="37">
        <v>0.77949999999999997</v>
      </c>
      <c r="G2734" s="37">
        <v>32</v>
      </c>
      <c r="H2734" s="37">
        <v>0.81599999999999995</v>
      </c>
      <c r="I2734" s="37">
        <v>0.98960000000000004</v>
      </c>
    </row>
    <row r="2735" spans="4:9" x14ac:dyDescent="0.25">
      <c r="D2735" s="37">
        <v>33</v>
      </c>
      <c r="E2735" s="37">
        <v>0.77100000000000002</v>
      </c>
      <c r="F2735" s="37">
        <v>0.78049999999999997</v>
      </c>
      <c r="G2735" s="37">
        <v>32</v>
      </c>
      <c r="H2735" s="37">
        <v>0.81699999999999995</v>
      </c>
      <c r="I2735" s="37">
        <v>0.98960000000000004</v>
      </c>
    </row>
    <row r="2736" spans="4:9" x14ac:dyDescent="0.25">
      <c r="D2736" s="37">
        <v>33</v>
      </c>
      <c r="E2736" s="37">
        <v>0.77200000000000002</v>
      </c>
      <c r="F2736" s="37">
        <v>0.78149999999999997</v>
      </c>
      <c r="G2736" s="37">
        <v>32</v>
      </c>
      <c r="H2736" s="37">
        <v>0.81799999999999995</v>
      </c>
      <c r="I2736" s="37">
        <v>0.98970000000000002</v>
      </c>
    </row>
    <row r="2737" spans="4:9" x14ac:dyDescent="0.25">
      <c r="D2737" s="37">
        <v>33</v>
      </c>
      <c r="E2737" s="37">
        <v>0.77300000000000002</v>
      </c>
      <c r="F2737" s="37">
        <v>0.78249999999999997</v>
      </c>
      <c r="G2737" s="37">
        <v>32</v>
      </c>
      <c r="H2737" s="37">
        <v>0.81899999999999995</v>
      </c>
      <c r="I2737" s="37">
        <v>0.98970000000000002</v>
      </c>
    </row>
    <row r="2738" spans="4:9" x14ac:dyDescent="0.25">
      <c r="D2738" s="37">
        <v>33</v>
      </c>
      <c r="E2738" s="37">
        <v>0.77400000000000002</v>
      </c>
      <c r="F2738" s="37">
        <v>0.78349999999999997</v>
      </c>
      <c r="G2738" s="37">
        <v>32</v>
      </c>
      <c r="H2738" s="37">
        <v>0.82</v>
      </c>
      <c r="I2738" s="37">
        <v>0.98970000000000002</v>
      </c>
    </row>
    <row r="2739" spans="4:9" x14ac:dyDescent="0.25">
      <c r="D2739" s="37">
        <v>33</v>
      </c>
      <c r="E2739" s="37">
        <v>0.77500000000000002</v>
      </c>
      <c r="F2739" s="37">
        <v>0.78439999999999999</v>
      </c>
      <c r="G2739" s="37">
        <v>32</v>
      </c>
      <c r="H2739" s="37">
        <v>0.82099999999999995</v>
      </c>
      <c r="I2739" s="37">
        <v>0.98970000000000002</v>
      </c>
    </row>
    <row r="2740" spans="4:9" x14ac:dyDescent="0.25">
      <c r="D2740" s="37">
        <v>33</v>
      </c>
      <c r="E2740" s="37">
        <v>0.77600000000000002</v>
      </c>
      <c r="F2740" s="37">
        <v>0.78539999999999999</v>
      </c>
      <c r="G2740" s="37">
        <v>32</v>
      </c>
      <c r="H2740" s="37">
        <v>0.82199999999999995</v>
      </c>
      <c r="I2740" s="37">
        <v>0.98980000000000001</v>
      </c>
    </row>
    <row r="2741" spans="4:9" x14ac:dyDescent="0.25">
      <c r="D2741" s="37">
        <v>33</v>
      </c>
      <c r="E2741" s="37">
        <v>0.77700000000000002</v>
      </c>
      <c r="F2741" s="37">
        <v>0.78639999999999999</v>
      </c>
      <c r="G2741" s="37">
        <v>32</v>
      </c>
      <c r="H2741" s="37">
        <v>0.82299999999999995</v>
      </c>
      <c r="I2741" s="37">
        <v>0.98980000000000001</v>
      </c>
    </row>
    <row r="2742" spans="4:9" x14ac:dyDescent="0.25">
      <c r="D2742" s="37">
        <v>33</v>
      </c>
      <c r="E2742" s="37">
        <v>0.77800000000000002</v>
      </c>
      <c r="F2742" s="37">
        <v>0.78739999999999999</v>
      </c>
      <c r="G2742" s="37">
        <v>32</v>
      </c>
      <c r="H2742" s="37">
        <v>0.82399999999999995</v>
      </c>
      <c r="I2742" s="37">
        <v>0.98980000000000001</v>
      </c>
    </row>
    <row r="2743" spans="4:9" x14ac:dyDescent="0.25">
      <c r="D2743" s="37">
        <v>33</v>
      </c>
      <c r="E2743" s="37">
        <v>0.77900000000000003</v>
      </c>
      <c r="F2743" s="37">
        <v>0.78839999999999999</v>
      </c>
      <c r="G2743" s="37">
        <v>32</v>
      </c>
      <c r="H2743" s="37">
        <v>0.82499999999999996</v>
      </c>
      <c r="I2743" s="37">
        <v>0.98980000000000001</v>
      </c>
    </row>
    <row r="2744" spans="4:9" x14ac:dyDescent="0.25">
      <c r="D2744" s="37">
        <v>33</v>
      </c>
      <c r="E2744" s="37">
        <v>0.78</v>
      </c>
      <c r="F2744" s="37">
        <v>0.7893</v>
      </c>
      <c r="G2744" s="37">
        <v>32</v>
      </c>
      <c r="H2744" s="37">
        <v>0.82599999999999996</v>
      </c>
      <c r="I2744" s="37">
        <v>0.9899</v>
      </c>
    </row>
    <row r="2745" spans="4:9" x14ac:dyDescent="0.25">
      <c r="D2745" s="37">
        <v>33</v>
      </c>
      <c r="E2745" s="37">
        <v>0.78100000000000003</v>
      </c>
      <c r="F2745" s="37">
        <v>0.7903</v>
      </c>
      <c r="G2745" s="37">
        <v>32</v>
      </c>
      <c r="H2745" s="37">
        <v>0.82699999999999996</v>
      </c>
      <c r="I2745" s="37">
        <v>0.9899</v>
      </c>
    </row>
    <row r="2746" spans="4:9" x14ac:dyDescent="0.25">
      <c r="D2746" s="37">
        <v>33</v>
      </c>
      <c r="E2746" s="37">
        <v>0.78200000000000003</v>
      </c>
      <c r="F2746" s="37">
        <v>0.7913</v>
      </c>
      <c r="G2746" s="37">
        <v>32</v>
      </c>
      <c r="H2746" s="37">
        <v>0.82799999999999996</v>
      </c>
      <c r="I2746" s="37">
        <v>0.9899</v>
      </c>
    </row>
    <row r="2747" spans="4:9" x14ac:dyDescent="0.25">
      <c r="D2747" s="37">
        <v>33</v>
      </c>
      <c r="E2747" s="37">
        <v>0.78300000000000003</v>
      </c>
      <c r="F2747" s="37">
        <v>0.7923</v>
      </c>
      <c r="G2747" s="37">
        <v>32</v>
      </c>
      <c r="H2747" s="37">
        <v>0.82899999999999996</v>
      </c>
      <c r="I2747" s="37">
        <v>0.9899</v>
      </c>
    </row>
    <row r="2748" spans="4:9" x14ac:dyDescent="0.25">
      <c r="D2748" s="37">
        <v>33</v>
      </c>
      <c r="E2748" s="37">
        <v>0.78400000000000003</v>
      </c>
      <c r="F2748" s="37">
        <v>0.79330000000000001</v>
      </c>
      <c r="G2748" s="37">
        <v>32</v>
      </c>
      <c r="H2748" s="37">
        <v>0.83</v>
      </c>
      <c r="I2748" s="37">
        <v>0.99</v>
      </c>
    </row>
    <row r="2749" spans="4:9" x14ac:dyDescent="0.25">
      <c r="D2749" s="37">
        <v>33</v>
      </c>
      <c r="E2749" s="37">
        <v>0.78500000000000003</v>
      </c>
      <c r="F2749" s="37">
        <v>0.79430000000000001</v>
      </c>
      <c r="G2749" s="37">
        <v>32</v>
      </c>
      <c r="H2749" s="37">
        <v>0.83099999999999996</v>
      </c>
      <c r="I2749" s="37">
        <v>0.99</v>
      </c>
    </row>
    <row r="2750" spans="4:9" x14ac:dyDescent="0.25">
      <c r="D2750" s="37">
        <v>33</v>
      </c>
      <c r="E2750" s="37">
        <v>0.78600000000000003</v>
      </c>
      <c r="F2750" s="37">
        <v>0.79520000000000002</v>
      </c>
      <c r="G2750" s="37">
        <v>32</v>
      </c>
      <c r="H2750" s="37">
        <v>0.83199999999999996</v>
      </c>
      <c r="I2750" s="37">
        <v>0.99</v>
      </c>
    </row>
    <row r="2751" spans="4:9" x14ac:dyDescent="0.25">
      <c r="D2751" s="37">
        <v>33</v>
      </c>
      <c r="E2751" s="37">
        <v>0.78700000000000003</v>
      </c>
      <c r="F2751" s="37">
        <v>0.79620000000000002</v>
      </c>
      <c r="G2751" s="37">
        <v>32</v>
      </c>
      <c r="H2751" s="37">
        <v>0.83299999999999996</v>
      </c>
      <c r="I2751" s="37">
        <v>0.99</v>
      </c>
    </row>
    <row r="2752" spans="4:9" x14ac:dyDescent="0.25">
      <c r="D2752" s="37">
        <v>33</v>
      </c>
      <c r="E2752" s="37">
        <v>0.78800000000000003</v>
      </c>
      <c r="F2752" s="37">
        <v>0.79720000000000002</v>
      </c>
      <c r="G2752" s="37">
        <v>32</v>
      </c>
      <c r="H2752" s="37">
        <v>0.83399999999999996</v>
      </c>
      <c r="I2752" s="37">
        <v>0.99009999999999998</v>
      </c>
    </row>
    <row r="2753" spans="4:9" x14ac:dyDescent="0.25">
      <c r="D2753" s="37">
        <v>33</v>
      </c>
      <c r="E2753" s="37">
        <v>0.78900000000000003</v>
      </c>
      <c r="F2753" s="37">
        <v>0.79820000000000002</v>
      </c>
      <c r="G2753" s="37">
        <v>32</v>
      </c>
      <c r="H2753" s="37">
        <v>0.83499999999999996</v>
      </c>
      <c r="I2753" s="37">
        <v>0.99009999999999998</v>
      </c>
    </row>
    <row r="2754" spans="4:9" x14ac:dyDescent="0.25">
      <c r="D2754" s="37">
        <v>33</v>
      </c>
      <c r="E2754" s="37">
        <v>0.79</v>
      </c>
      <c r="F2754" s="37">
        <v>0.79920000000000002</v>
      </c>
      <c r="G2754" s="37">
        <v>32</v>
      </c>
      <c r="H2754" s="37">
        <v>0.83599999999999997</v>
      </c>
      <c r="I2754" s="37">
        <v>0.99009999999999998</v>
      </c>
    </row>
    <row r="2755" spans="4:9" x14ac:dyDescent="0.25">
      <c r="D2755" s="37">
        <v>33</v>
      </c>
      <c r="E2755" s="37">
        <v>0.79100000000000004</v>
      </c>
      <c r="F2755" s="37">
        <v>0.80020000000000002</v>
      </c>
      <c r="G2755" s="37">
        <v>32</v>
      </c>
      <c r="H2755" s="37">
        <v>0.83699999999999997</v>
      </c>
      <c r="I2755" s="37">
        <v>0.99009999999999998</v>
      </c>
    </row>
    <row r="2756" spans="4:9" x14ac:dyDescent="0.25">
      <c r="D2756" s="37">
        <v>33</v>
      </c>
      <c r="E2756" s="37">
        <v>0.79200000000000004</v>
      </c>
      <c r="F2756" s="37">
        <v>0.80110000000000003</v>
      </c>
      <c r="G2756" s="37">
        <v>32</v>
      </c>
      <c r="H2756" s="37">
        <v>0.83799999999999997</v>
      </c>
      <c r="I2756" s="37">
        <v>0.99019999999999997</v>
      </c>
    </row>
    <row r="2757" spans="4:9" x14ac:dyDescent="0.25">
      <c r="D2757" s="37">
        <v>33</v>
      </c>
      <c r="E2757" s="37">
        <v>0.79300000000000004</v>
      </c>
      <c r="F2757" s="37">
        <v>0.80210000000000004</v>
      </c>
      <c r="G2757" s="37">
        <v>32</v>
      </c>
      <c r="H2757" s="37">
        <v>0.83899999999999997</v>
      </c>
      <c r="I2757" s="37">
        <v>0.99019999999999997</v>
      </c>
    </row>
    <row r="2758" spans="4:9" x14ac:dyDescent="0.25">
      <c r="D2758" s="37">
        <v>33</v>
      </c>
      <c r="E2758" s="37">
        <v>0.79400000000000004</v>
      </c>
      <c r="F2758" s="37">
        <v>0.80310000000000004</v>
      </c>
      <c r="G2758" s="37">
        <v>32</v>
      </c>
      <c r="H2758" s="37">
        <v>0.84</v>
      </c>
      <c r="I2758" s="37">
        <v>0.99019999999999997</v>
      </c>
    </row>
    <row r="2759" spans="4:9" x14ac:dyDescent="0.25">
      <c r="D2759" s="37">
        <v>33</v>
      </c>
      <c r="E2759" s="37">
        <v>0.79500000000000004</v>
      </c>
      <c r="F2759" s="37">
        <v>0.80410000000000004</v>
      </c>
      <c r="G2759" s="37">
        <v>32</v>
      </c>
      <c r="H2759" s="37">
        <v>0.84099999999999997</v>
      </c>
      <c r="I2759" s="37">
        <v>0.99019999999999997</v>
      </c>
    </row>
    <row r="2760" spans="4:9" x14ac:dyDescent="0.25">
      <c r="D2760" s="37">
        <v>33</v>
      </c>
      <c r="E2760" s="37">
        <v>0.79600000000000004</v>
      </c>
      <c r="F2760" s="37">
        <v>0.80510000000000004</v>
      </c>
      <c r="G2760" s="37">
        <v>32</v>
      </c>
      <c r="H2760" s="37">
        <v>0.84199999999999997</v>
      </c>
      <c r="I2760" s="37">
        <v>0.99029999999999996</v>
      </c>
    </row>
    <row r="2761" spans="4:9" x14ac:dyDescent="0.25">
      <c r="D2761" s="37">
        <v>33</v>
      </c>
      <c r="E2761" s="37">
        <v>0.79700000000000004</v>
      </c>
      <c r="F2761" s="37">
        <v>0.80610000000000004</v>
      </c>
      <c r="G2761" s="37">
        <v>32</v>
      </c>
      <c r="H2761" s="37">
        <v>0.84299999999999997</v>
      </c>
      <c r="I2761" s="37">
        <v>0.99029999999999996</v>
      </c>
    </row>
    <row r="2762" spans="4:9" x14ac:dyDescent="0.25">
      <c r="D2762" s="37">
        <v>33</v>
      </c>
      <c r="E2762" s="37">
        <v>0.79800000000000004</v>
      </c>
      <c r="F2762" s="37">
        <v>0.80700000000000105</v>
      </c>
      <c r="G2762" s="37">
        <v>32</v>
      </c>
      <c r="H2762" s="37">
        <v>0.84399999999999997</v>
      </c>
      <c r="I2762" s="37">
        <v>0.99029999999999996</v>
      </c>
    </row>
    <row r="2763" spans="4:9" x14ac:dyDescent="0.25">
      <c r="D2763" s="37">
        <v>33</v>
      </c>
      <c r="E2763" s="37">
        <v>0.79900000000000004</v>
      </c>
      <c r="F2763" s="37">
        <v>0.80800000000000005</v>
      </c>
      <c r="G2763" s="37">
        <v>32</v>
      </c>
      <c r="H2763" s="37">
        <v>0.84499999999999997</v>
      </c>
      <c r="I2763" s="37">
        <v>0.99029999999999996</v>
      </c>
    </row>
    <row r="2764" spans="4:9" x14ac:dyDescent="0.25">
      <c r="D2764" s="37">
        <v>33</v>
      </c>
      <c r="E2764" s="37">
        <v>0.8</v>
      </c>
      <c r="F2764" s="37">
        <v>0.80900000000000005</v>
      </c>
      <c r="G2764" s="37">
        <v>32</v>
      </c>
      <c r="H2764" s="37">
        <v>0.84599999999999997</v>
      </c>
      <c r="I2764" s="37">
        <v>0.99039999999999995</v>
      </c>
    </row>
    <row r="2765" spans="4:9" x14ac:dyDescent="0.25">
      <c r="D2765" s="37">
        <v>33</v>
      </c>
      <c r="E2765" s="37">
        <v>0.80100000000000005</v>
      </c>
      <c r="F2765" s="37">
        <v>0.81</v>
      </c>
      <c r="G2765" s="37">
        <v>32</v>
      </c>
      <c r="H2765" s="37">
        <v>0.84699999999999998</v>
      </c>
      <c r="I2765" s="37">
        <v>0.99039999999999995</v>
      </c>
    </row>
    <row r="2766" spans="4:9" x14ac:dyDescent="0.25">
      <c r="D2766" s="37">
        <v>33</v>
      </c>
      <c r="E2766" s="37">
        <v>0.80200000000000005</v>
      </c>
      <c r="F2766" s="37">
        <v>0.81100000000000005</v>
      </c>
      <c r="G2766" s="37">
        <v>32</v>
      </c>
      <c r="H2766" s="37">
        <v>0.84799999999999998</v>
      </c>
      <c r="I2766" s="37">
        <v>0.99039999999999995</v>
      </c>
    </row>
    <row r="2767" spans="4:9" x14ac:dyDescent="0.25">
      <c r="D2767" s="37">
        <v>33</v>
      </c>
      <c r="E2767" s="37">
        <v>0.80300000000000005</v>
      </c>
      <c r="F2767" s="37">
        <v>0.81200000000000006</v>
      </c>
      <c r="G2767" s="37">
        <v>32</v>
      </c>
      <c r="H2767" s="37">
        <v>0.84899999999999998</v>
      </c>
      <c r="I2767" s="37">
        <v>0.99039999999999995</v>
      </c>
    </row>
    <row r="2768" spans="4:9" x14ac:dyDescent="0.25">
      <c r="D2768" s="37">
        <v>33</v>
      </c>
      <c r="E2768" s="37">
        <v>0.80400000000000005</v>
      </c>
      <c r="F2768" s="37">
        <v>0.81299999999999994</v>
      </c>
      <c r="G2768" s="37">
        <v>32</v>
      </c>
      <c r="H2768" s="37">
        <v>0.85</v>
      </c>
      <c r="I2768" s="37">
        <v>0.99039999999999995</v>
      </c>
    </row>
    <row r="2769" spans="4:9" x14ac:dyDescent="0.25">
      <c r="D2769" s="37">
        <v>33</v>
      </c>
      <c r="E2769" s="37">
        <v>0.80500000000000005</v>
      </c>
      <c r="F2769" s="37">
        <v>0.81389999999999996</v>
      </c>
      <c r="G2769" s="37">
        <v>32</v>
      </c>
      <c r="H2769" s="37">
        <v>0.85099999999999998</v>
      </c>
      <c r="I2769" s="37">
        <v>0.99039999999999995</v>
      </c>
    </row>
    <row r="2770" spans="4:9" x14ac:dyDescent="0.25">
      <c r="D2770" s="37">
        <v>33</v>
      </c>
      <c r="E2770" s="37">
        <v>0.80600000000000005</v>
      </c>
      <c r="F2770" s="37">
        <v>0.81489999999999996</v>
      </c>
      <c r="G2770" s="37">
        <v>32</v>
      </c>
      <c r="H2770" s="37">
        <v>0.85199999999999998</v>
      </c>
      <c r="I2770" s="37">
        <v>0.99050000000000005</v>
      </c>
    </row>
    <row r="2771" spans="4:9" x14ac:dyDescent="0.25">
      <c r="D2771" s="37">
        <v>33</v>
      </c>
      <c r="E2771" s="37">
        <v>0.80700000000000005</v>
      </c>
      <c r="F2771" s="37">
        <v>0.81589999999999996</v>
      </c>
      <c r="G2771" s="37">
        <v>32</v>
      </c>
      <c r="H2771" s="37">
        <v>0.85299999999999998</v>
      </c>
      <c r="I2771" s="37">
        <v>0.99050000000000005</v>
      </c>
    </row>
    <row r="2772" spans="4:9" x14ac:dyDescent="0.25">
      <c r="D2772" s="37">
        <v>33</v>
      </c>
      <c r="E2772" s="37">
        <v>0.80800000000000005</v>
      </c>
      <c r="F2772" s="37">
        <v>0.81689999999999996</v>
      </c>
      <c r="G2772" s="37">
        <v>32</v>
      </c>
      <c r="H2772" s="37">
        <v>0.85399999999999998</v>
      </c>
      <c r="I2772" s="37">
        <v>0.99050000000000005</v>
      </c>
    </row>
    <row r="2773" spans="4:9" x14ac:dyDescent="0.25">
      <c r="D2773" s="37">
        <v>33</v>
      </c>
      <c r="E2773" s="37">
        <v>0.80900000000000005</v>
      </c>
      <c r="F2773" s="37">
        <v>0.81789999999999996</v>
      </c>
      <c r="G2773" s="37">
        <v>32</v>
      </c>
      <c r="H2773" s="37">
        <v>0.85499999999999998</v>
      </c>
      <c r="I2773" s="37">
        <v>0.99050000000000005</v>
      </c>
    </row>
    <row r="2774" spans="4:9" x14ac:dyDescent="0.25">
      <c r="D2774" s="37">
        <v>33</v>
      </c>
      <c r="E2774" s="37">
        <v>0.81</v>
      </c>
      <c r="F2774" s="37">
        <v>0.81889999999999996</v>
      </c>
      <c r="G2774" s="37">
        <v>32</v>
      </c>
      <c r="H2774" s="37">
        <v>0.85599999999999998</v>
      </c>
      <c r="I2774" s="37">
        <v>0.99050000000000005</v>
      </c>
    </row>
    <row r="2775" spans="4:9" x14ac:dyDescent="0.25">
      <c r="D2775" s="37">
        <v>33</v>
      </c>
      <c r="E2775" s="37">
        <v>0.81100000000000005</v>
      </c>
      <c r="F2775" s="37">
        <v>0.81989999999999996</v>
      </c>
      <c r="G2775" s="37">
        <v>32</v>
      </c>
      <c r="H2775" s="37">
        <v>0.85699999999999998</v>
      </c>
      <c r="I2775" s="37">
        <v>0.99050000000000005</v>
      </c>
    </row>
    <row r="2776" spans="4:9" x14ac:dyDescent="0.25">
      <c r="D2776" s="37">
        <v>33</v>
      </c>
      <c r="E2776" s="37">
        <v>0.81200000000000006</v>
      </c>
      <c r="F2776" s="37">
        <v>0.82089999999999996</v>
      </c>
      <c r="G2776" s="37">
        <v>32</v>
      </c>
      <c r="H2776" s="37">
        <v>0.85799999999999998</v>
      </c>
      <c r="I2776" s="37">
        <v>0.99060000000000004</v>
      </c>
    </row>
    <row r="2777" spans="4:9" x14ac:dyDescent="0.25">
      <c r="D2777" s="37">
        <v>33</v>
      </c>
      <c r="E2777" s="37">
        <v>0.81299999999999994</v>
      </c>
      <c r="F2777" s="37">
        <v>0.82179999999999997</v>
      </c>
      <c r="G2777" s="37">
        <v>32</v>
      </c>
      <c r="H2777" s="37">
        <v>0.85899999999999999</v>
      </c>
      <c r="I2777" s="37">
        <v>0.99060000000000004</v>
      </c>
    </row>
    <row r="2778" spans="4:9" x14ac:dyDescent="0.25">
      <c r="D2778" s="37">
        <v>33</v>
      </c>
      <c r="E2778" s="37">
        <v>0.81399999999999995</v>
      </c>
      <c r="F2778" s="37">
        <v>0.82279999999999998</v>
      </c>
      <c r="G2778" s="37">
        <v>32</v>
      </c>
      <c r="H2778" s="37">
        <v>0.86</v>
      </c>
      <c r="I2778" s="37">
        <v>0.99060000000000004</v>
      </c>
    </row>
    <row r="2779" spans="4:9" x14ac:dyDescent="0.25">
      <c r="D2779" s="37">
        <v>33</v>
      </c>
      <c r="E2779" s="37">
        <v>0.81499999999999995</v>
      </c>
      <c r="F2779" s="37">
        <v>0.82379999999999998</v>
      </c>
      <c r="G2779" s="37">
        <v>32</v>
      </c>
      <c r="H2779" s="37">
        <v>0.86099999999999999</v>
      </c>
      <c r="I2779" s="37">
        <v>0.99060000000000004</v>
      </c>
    </row>
    <row r="2780" spans="4:9" x14ac:dyDescent="0.25">
      <c r="D2780" s="37">
        <v>33</v>
      </c>
      <c r="E2780" s="37">
        <v>0.81599999999999995</v>
      </c>
      <c r="F2780" s="37">
        <v>0.82479999999999998</v>
      </c>
      <c r="G2780" s="37">
        <v>32</v>
      </c>
      <c r="H2780" s="37">
        <v>0.86199999999999999</v>
      </c>
      <c r="I2780" s="37">
        <v>0.99070000000000003</v>
      </c>
    </row>
    <row r="2781" spans="4:9" x14ac:dyDescent="0.25">
      <c r="D2781" s="37">
        <v>33</v>
      </c>
      <c r="E2781" s="37">
        <v>0.81699999999999995</v>
      </c>
      <c r="F2781" s="37">
        <v>0.82579999999999998</v>
      </c>
      <c r="G2781" s="37">
        <v>32</v>
      </c>
      <c r="H2781" s="37">
        <v>0.86299999999999999</v>
      </c>
      <c r="I2781" s="37">
        <v>0.99070000000000003</v>
      </c>
    </row>
    <row r="2782" spans="4:9" x14ac:dyDescent="0.25">
      <c r="D2782" s="37">
        <v>33</v>
      </c>
      <c r="E2782" s="37">
        <v>0.81799999999999995</v>
      </c>
      <c r="F2782" s="37">
        <v>0.82679999999999998</v>
      </c>
      <c r="G2782" s="37">
        <v>32</v>
      </c>
      <c r="H2782" s="37">
        <v>0.86399999999999999</v>
      </c>
      <c r="I2782" s="37">
        <v>0.99070000000000003</v>
      </c>
    </row>
    <row r="2783" spans="4:9" x14ac:dyDescent="0.25">
      <c r="D2783" s="37">
        <v>33</v>
      </c>
      <c r="E2783" s="37">
        <v>0.81899999999999995</v>
      </c>
      <c r="F2783" s="37">
        <v>0.82779999999999998</v>
      </c>
      <c r="G2783" s="37">
        <v>32</v>
      </c>
      <c r="H2783" s="37">
        <v>0.86499999999999999</v>
      </c>
      <c r="I2783" s="37">
        <v>0.99070000000000003</v>
      </c>
    </row>
    <row r="2784" spans="4:9" x14ac:dyDescent="0.25">
      <c r="D2784" s="37">
        <v>33</v>
      </c>
      <c r="E2784" s="37">
        <v>0.82</v>
      </c>
      <c r="F2784" s="37">
        <v>0.82879999999999998</v>
      </c>
      <c r="G2784" s="37">
        <v>32</v>
      </c>
      <c r="H2784" s="37">
        <v>0.86599999999999999</v>
      </c>
      <c r="I2784" s="37">
        <v>0.99070000000000003</v>
      </c>
    </row>
    <row r="2785" spans="4:9" x14ac:dyDescent="0.25">
      <c r="D2785" s="37">
        <v>33</v>
      </c>
      <c r="E2785" s="37">
        <v>0.82099999999999995</v>
      </c>
      <c r="F2785" s="37">
        <v>0.82969999999999999</v>
      </c>
      <c r="G2785" s="37">
        <v>32</v>
      </c>
      <c r="H2785" s="37">
        <v>0.86699999999999999</v>
      </c>
      <c r="I2785" s="37">
        <v>0.99070000000000003</v>
      </c>
    </row>
    <row r="2786" spans="4:9" x14ac:dyDescent="0.25">
      <c r="D2786" s="37">
        <v>33</v>
      </c>
      <c r="E2786" s="37">
        <v>0.82199999999999995</v>
      </c>
      <c r="F2786" s="37">
        <v>0.83069999999999999</v>
      </c>
      <c r="G2786" s="37">
        <v>32</v>
      </c>
      <c r="H2786" s="37">
        <v>0.86799999999999999</v>
      </c>
      <c r="I2786" s="37">
        <v>0.99080000000000001</v>
      </c>
    </row>
    <row r="2787" spans="4:9" x14ac:dyDescent="0.25">
      <c r="D2787" s="37">
        <v>33</v>
      </c>
      <c r="E2787" s="37">
        <v>0.82299999999999995</v>
      </c>
      <c r="F2787" s="37">
        <v>0.83169999999999999</v>
      </c>
      <c r="G2787" s="37">
        <v>32</v>
      </c>
      <c r="H2787" s="37">
        <v>0.86899999999999999</v>
      </c>
      <c r="I2787" s="37">
        <v>0.99080000000000001</v>
      </c>
    </row>
    <row r="2788" spans="4:9" x14ac:dyDescent="0.25">
      <c r="D2788" s="37">
        <v>33</v>
      </c>
      <c r="E2788" s="37">
        <v>0.82399999999999995</v>
      </c>
      <c r="F2788" s="37">
        <v>0.8327</v>
      </c>
      <c r="G2788" s="37">
        <v>32</v>
      </c>
      <c r="H2788" s="37">
        <v>0.87</v>
      </c>
      <c r="I2788" s="37">
        <v>0.99080000000000001</v>
      </c>
    </row>
    <row r="2789" spans="4:9" x14ac:dyDescent="0.25">
      <c r="D2789" s="37">
        <v>33</v>
      </c>
      <c r="E2789" s="37">
        <v>0.82499999999999996</v>
      </c>
      <c r="F2789" s="37">
        <v>0.8337</v>
      </c>
      <c r="G2789" s="37">
        <v>32</v>
      </c>
      <c r="H2789" s="37">
        <v>0.871</v>
      </c>
      <c r="I2789" s="37">
        <v>0.99080000000000001</v>
      </c>
    </row>
    <row r="2790" spans="4:9" x14ac:dyDescent="0.25">
      <c r="D2790" s="37">
        <v>33</v>
      </c>
      <c r="E2790" s="37">
        <v>0.82599999999999996</v>
      </c>
      <c r="F2790" s="37">
        <v>0.8347</v>
      </c>
      <c r="G2790" s="37">
        <v>32</v>
      </c>
      <c r="H2790" s="37">
        <v>0.872</v>
      </c>
      <c r="I2790" s="37">
        <v>0.99080000000000001</v>
      </c>
    </row>
    <row r="2791" spans="4:9" x14ac:dyDescent="0.25">
      <c r="D2791" s="37">
        <v>33</v>
      </c>
      <c r="E2791" s="37">
        <v>0.82699999999999996</v>
      </c>
      <c r="F2791" s="37">
        <v>0.8357</v>
      </c>
      <c r="G2791" s="37">
        <v>32</v>
      </c>
      <c r="H2791" s="37">
        <v>0.873</v>
      </c>
      <c r="I2791" s="37">
        <v>0.99080000000000001</v>
      </c>
    </row>
    <row r="2792" spans="4:9" x14ac:dyDescent="0.25">
      <c r="D2792" s="37">
        <v>33</v>
      </c>
      <c r="E2792" s="37">
        <v>0.82799999999999996</v>
      </c>
      <c r="F2792" s="37">
        <v>0.8367</v>
      </c>
      <c r="G2792" s="37">
        <v>32</v>
      </c>
      <c r="H2792" s="37">
        <v>0.874</v>
      </c>
      <c r="I2792" s="37">
        <v>0.9909</v>
      </c>
    </row>
    <row r="2793" spans="4:9" x14ac:dyDescent="0.25">
      <c r="D2793" s="37">
        <v>33</v>
      </c>
      <c r="E2793" s="37">
        <v>0.82899999999999996</v>
      </c>
      <c r="F2793" s="37">
        <v>0.8377</v>
      </c>
      <c r="G2793" s="37">
        <v>32</v>
      </c>
      <c r="H2793" s="37">
        <v>0.875</v>
      </c>
      <c r="I2793" s="37">
        <v>0.9909</v>
      </c>
    </row>
    <row r="2794" spans="4:9" x14ac:dyDescent="0.25">
      <c r="D2794" s="37">
        <v>33</v>
      </c>
      <c r="E2794" s="37">
        <v>0.83</v>
      </c>
      <c r="F2794" s="37">
        <v>0.8387</v>
      </c>
      <c r="G2794" s="37">
        <v>32</v>
      </c>
      <c r="H2794" s="37">
        <v>0.876</v>
      </c>
      <c r="I2794" s="37">
        <v>0.9909</v>
      </c>
    </row>
    <row r="2795" spans="4:9" x14ac:dyDescent="0.25">
      <c r="D2795" s="37">
        <v>33</v>
      </c>
      <c r="E2795" s="37">
        <v>0.83099999999999996</v>
      </c>
      <c r="F2795" s="37">
        <v>0.83960000000000001</v>
      </c>
      <c r="G2795" s="37">
        <v>32</v>
      </c>
      <c r="H2795" s="37">
        <v>0.877</v>
      </c>
      <c r="I2795" s="37">
        <v>0.9909</v>
      </c>
    </row>
    <row r="2796" spans="4:9" x14ac:dyDescent="0.25">
      <c r="D2796" s="37">
        <v>33</v>
      </c>
      <c r="E2796" s="37">
        <v>0.83199999999999996</v>
      </c>
      <c r="F2796" s="37">
        <v>0.84060000000000001</v>
      </c>
      <c r="G2796" s="37">
        <v>32</v>
      </c>
      <c r="H2796" s="37">
        <v>0.878</v>
      </c>
      <c r="I2796" s="37">
        <v>0.9909</v>
      </c>
    </row>
    <row r="2797" spans="4:9" x14ac:dyDescent="0.25">
      <c r="D2797" s="37">
        <v>33</v>
      </c>
      <c r="E2797" s="37">
        <v>0.83299999999999996</v>
      </c>
      <c r="F2797" s="37">
        <v>0.84160000000000001</v>
      </c>
      <c r="G2797" s="37">
        <v>32</v>
      </c>
      <c r="H2797" s="37">
        <v>0.879</v>
      </c>
      <c r="I2797" s="37">
        <v>0.9909</v>
      </c>
    </row>
    <row r="2798" spans="4:9" x14ac:dyDescent="0.25">
      <c r="D2798" s="37">
        <v>33</v>
      </c>
      <c r="E2798" s="37">
        <v>0.83399999999999996</v>
      </c>
      <c r="F2798" s="37">
        <v>0.84260000000000002</v>
      </c>
      <c r="G2798" s="37">
        <v>32</v>
      </c>
      <c r="H2798" s="37">
        <v>0.88</v>
      </c>
      <c r="I2798" s="37">
        <v>0.9909</v>
      </c>
    </row>
    <row r="2799" spans="4:9" x14ac:dyDescent="0.25">
      <c r="D2799" s="37">
        <v>33</v>
      </c>
      <c r="E2799" s="37">
        <v>0.83499999999999996</v>
      </c>
      <c r="F2799" s="37">
        <v>0.84360000000000002</v>
      </c>
      <c r="G2799" s="37">
        <v>32</v>
      </c>
      <c r="H2799" s="37">
        <v>0.88100000000000001</v>
      </c>
      <c r="I2799" s="37">
        <v>0.9909</v>
      </c>
    </row>
    <row r="2800" spans="4:9" x14ac:dyDescent="0.25">
      <c r="D2800" s="37">
        <v>33</v>
      </c>
      <c r="E2800" s="37">
        <v>0.83599999999999997</v>
      </c>
      <c r="F2800" s="37">
        <v>0.84460000000000002</v>
      </c>
      <c r="G2800" s="37">
        <v>32</v>
      </c>
      <c r="H2800" s="37">
        <v>0.88200000000000001</v>
      </c>
      <c r="I2800" s="37">
        <v>0.99099999999999999</v>
      </c>
    </row>
    <row r="2801" spans="4:9" x14ac:dyDescent="0.25">
      <c r="D2801" s="37">
        <v>33</v>
      </c>
      <c r="E2801" s="37">
        <v>0.83699999999999997</v>
      </c>
      <c r="F2801" s="37">
        <v>0.84560000000000002</v>
      </c>
      <c r="G2801" s="37">
        <v>32</v>
      </c>
      <c r="H2801" s="37">
        <v>0.88300000000000001</v>
      </c>
      <c r="I2801" s="37">
        <v>0.99099999999999999</v>
      </c>
    </row>
    <row r="2802" spans="4:9" x14ac:dyDescent="0.25">
      <c r="D2802" s="37">
        <v>33</v>
      </c>
      <c r="E2802" s="37">
        <v>0.83799999999999997</v>
      </c>
      <c r="F2802" s="37">
        <v>0.84660000000000002</v>
      </c>
      <c r="G2802" s="37">
        <v>32</v>
      </c>
      <c r="H2802" s="37">
        <v>0.88400000000000001</v>
      </c>
      <c r="I2802" s="37">
        <v>0.99099999999999999</v>
      </c>
    </row>
    <row r="2803" spans="4:9" x14ac:dyDescent="0.25">
      <c r="D2803" s="37">
        <v>33</v>
      </c>
      <c r="E2803" s="37">
        <v>0.83899999999999997</v>
      </c>
      <c r="F2803" s="37">
        <v>0.84760000000000002</v>
      </c>
      <c r="G2803" s="37">
        <v>32</v>
      </c>
      <c r="H2803" s="37">
        <v>0.88500000000000001</v>
      </c>
      <c r="I2803" s="37">
        <v>0.99099999999999999</v>
      </c>
    </row>
    <row r="2804" spans="4:9" x14ac:dyDescent="0.25">
      <c r="D2804" s="37">
        <v>33</v>
      </c>
      <c r="E2804" s="37">
        <v>0.84</v>
      </c>
      <c r="F2804" s="37">
        <v>0.84860000000000002</v>
      </c>
      <c r="G2804" s="37">
        <v>32</v>
      </c>
      <c r="H2804" s="37">
        <v>0.88600000000000001</v>
      </c>
      <c r="I2804" s="37">
        <v>0.99099999999999999</v>
      </c>
    </row>
    <row r="2805" spans="4:9" x14ac:dyDescent="0.25">
      <c r="D2805" s="37">
        <v>33</v>
      </c>
      <c r="E2805" s="37">
        <v>0.84099999999999997</v>
      </c>
      <c r="F2805" s="37">
        <v>0.84960000000000002</v>
      </c>
      <c r="G2805" s="37">
        <v>32</v>
      </c>
      <c r="H2805" s="37">
        <v>0.88700000000000001</v>
      </c>
      <c r="I2805" s="37">
        <v>0.99099999999999999</v>
      </c>
    </row>
    <row r="2806" spans="4:9" x14ac:dyDescent="0.25">
      <c r="D2806" s="37">
        <v>33</v>
      </c>
      <c r="E2806" s="37">
        <v>0.84199999999999997</v>
      </c>
      <c r="F2806" s="37">
        <v>0.85050000000000003</v>
      </c>
      <c r="G2806" s="37">
        <v>32</v>
      </c>
      <c r="H2806" s="37">
        <v>0.88800000000000001</v>
      </c>
      <c r="I2806" s="37">
        <v>0.99109999999999998</v>
      </c>
    </row>
    <row r="2807" spans="4:9" x14ac:dyDescent="0.25">
      <c r="D2807" s="37">
        <v>33</v>
      </c>
      <c r="E2807" s="37">
        <v>0.84299999999999997</v>
      </c>
      <c r="F2807" s="37">
        <v>0.85150000000000003</v>
      </c>
      <c r="G2807" s="37">
        <v>32</v>
      </c>
      <c r="H2807" s="37">
        <v>0.88900000000000001</v>
      </c>
      <c r="I2807" s="37">
        <v>0.99109999999999998</v>
      </c>
    </row>
    <row r="2808" spans="4:9" x14ac:dyDescent="0.25">
      <c r="D2808" s="37">
        <v>33</v>
      </c>
      <c r="E2808" s="37">
        <v>0.84399999999999997</v>
      </c>
      <c r="F2808" s="37">
        <v>0.85250000000000004</v>
      </c>
      <c r="G2808" s="37">
        <v>32</v>
      </c>
      <c r="H2808" s="37">
        <v>0.89</v>
      </c>
      <c r="I2808" s="37">
        <v>0.99109999999999998</v>
      </c>
    </row>
    <row r="2809" spans="4:9" x14ac:dyDescent="0.25">
      <c r="D2809" s="37">
        <v>33</v>
      </c>
      <c r="E2809" s="37">
        <v>0.84499999999999997</v>
      </c>
      <c r="F2809" s="37">
        <v>0.85350000000000004</v>
      </c>
      <c r="G2809" s="37">
        <v>32</v>
      </c>
      <c r="H2809" s="37">
        <v>0.89100000000000001</v>
      </c>
      <c r="I2809" s="37">
        <v>0.99109999999999998</v>
      </c>
    </row>
    <row r="2810" spans="4:9" x14ac:dyDescent="0.25">
      <c r="D2810" s="37">
        <v>33</v>
      </c>
      <c r="E2810" s="37">
        <v>0.84599999999999997</v>
      </c>
      <c r="F2810" s="37">
        <v>0.85450000000000004</v>
      </c>
      <c r="G2810" s="37">
        <v>32</v>
      </c>
      <c r="H2810" s="37">
        <v>0.89200000000000002</v>
      </c>
      <c r="I2810" s="37">
        <v>0.99109999999999998</v>
      </c>
    </row>
    <row r="2811" spans="4:9" x14ac:dyDescent="0.25">
      <c r="D2811" s="37">
        <v>33</v>
      </c>
      <c r="E2811" s="37">
        <v>0.84699999999999998</v>
      </c>
      <c r="F2811" s="37">
        <v>0.85550000000000004</v>
      </c>
      <c r="G2811" s="37">
        <v>32</v>
      </c>
      <c r="H2811" s="37">
        <v>0.89300000000000002</v>
      </c>
      <c r="I2811" s="37">
        <v>0.99109999999999998</v>
      </c>
    </row>
    <row r="2812" spans="4:9" x14ac:dyDescent="0.25">
      <c r="D2812" s="37">
        <v>33</v>
      </c>
      <c r="E2812" s="37">
        <v>0.84799999999999998</v>
      </c>
      <c r="F2812" s="37">
        <v>0.85650000000000004</v>
      </c>
      <c r="G2812" s="37">
        <v>32</v>
      </c>
      <c r="H2812" s="37">
        <v>0.89400000000000002</v>
      </c>
      <c r="I2812" s="37">
        <v>0.99119999999999997</v>
      </c>
    </row>
    <row r="2813" spans="4:9" x14ac:dyDescent="0.25">
      <c r="D2813" s="37">
        <v>33</v>
      </c>
      <c r="E2813" s="37">
        <v>0.84899999999999998</v>
      </c>
      <c r="F2813" s="37">
        <v>0.85750000000000004</v>
      </c>
      <c r="G2813" s="37">
        <v>32</v>
      </c>
      <c r="H2813" s="37">
        <v>0.89500000000000002</v>
      </c>
      <c r="I2813" s="37">
        <v>0.99119999999999997</v>
      </c>
    </row>
    <row r="2814" spans="4:9" x14ac:dyDescent="0.25">
      <c r="D2814" s="37">
        <v>33</v>
      </c>
      <c r="E2814" s="37">
        <v>0.85</v>
      </c>
      <c r="F2814" s="37">
        <v>0.85850000000000004</v>
      </c>
      <c r="G2814" s="37">
        <v>32</v>
      </c>
      <c r="H2814" s="37">
        <v>0.89600000000000002</v>
      </c>
      <c r="I2814" s="37">
        <v>0.99119999999999997</v>
      </c>
    </row>
    <row r="2815" spans="4:9" x14ac:dyDescent="0.25">
      <c r="D2815" s="37">
        <v>33</v>
      </c>
      <c r="E2815" s="37">
        <v>0.85099999999999998</v>
      </c>
      <c r="F2815" s="37">
        <v>0.85950000000000004</v>
      </c>
      <c r="G2815" s="37">
        <v>32</v>
      </c>
      <c r="H2815" s="37">
        <v>0.89700000000000002</v>
      </c>
      <c r="I2815" s="37">
        <v>0.99119999999999997</v>
      </c>
    </row>
    <row r="2816" spans="4:9" x14ac:dyDescent="0.25">
      <c r="D2816" s="37">
        <v>33</v>
      </c>
      <c r="E2816" s="37">
        <v>0.85199999999999998</v>
      </c>
      <c r="F2816" s="37">
        <v>0.86050000000000004</v>
      </c>
      <c r="G2816" s="37">
        <v>32</v>
      </c>
      <c r="H2816" s="37">
        <v>0.89800000000000002</v>
      </c>
      <c r="I2816" s="37">
        <v>0.99119999999999997</v>
      </c>
    </row>
    <row r="2817" spans="4:9" x14ac:dyDescent="0.25">
      <c r="D2817" s="37">
        <v>33</v>
      </c>
      <c r="E2817" s="37">
        <v>0.85299999999999998</v>
      </c>
      <c r="F2817" s="37">
        <v>0.86150000000000004</v>
      </c>
      <c r="G2817" s="37">
        <v>32</v>
      </c>
      <c r="H2817" s="37">
        <v>0.89900000000000002</v>
      </c>
      <c r="I2817" s="37">
        <v>0.99119999999999997</v>
      </c>
    </row>
    <row r="2818" spans="4:9" x14ac:dyDescent="0.25">
      <c r="D2818" s="37">
        <v>33</v>
      </c>
      <c r="E2818" s="37">
        <v>0.85399999999999998</v>
      </c>
      <c r="F2818" s="37">
        <v>0.86250000000000004</v>
      </c>
      <c r="G2818" s="37">
        <v>32</v>
      </c>
      <c r="H2818" s="37">
        <v>0.9</v>
      </c>
      <c r="I2818" s="37">
        <v>0.99119999999999997</v>
      </c>
    </row>
    <row r="2819" spans="4:9" x14ac:dyDescent="0.25">
      <c r="D2819" s="37">
        <v>33</v>
      </c>
      <c r="E2819" s="37">
        <v>0.85499999999999998</v>
      </c>
      <c r="F2819" s="37">
        <v>0.86339999999999995</v>
      </c>
      <c r="G2819" s="37">
        <v>32</v>
      </c>
      <c r="H2819" s="37">
        <v>0.90100000000000002</v>
      </c>
      <c r="I2819" s="37">
        <v>0.99119999999999997</v>
      </c>
    </row>
    <row r="2820" spans="4:9" x14ac:dyDescent="0.25">
      <c r="D2820" s="37">
        <v>33</v>
      </c>
      <c r="E2820" s="37">
        <v>0.85599999999999998</v>
      </c>
      <c r="F2820" s="37">
        <v>0.86439999999999995</v>
      </c>
      <c r="G2820" s="37">
        <v>32</v>
      </c>
      <c r="H2820" s="37">
        <v>0.90200000000000002</v>
      </c>
      <c r="I2820" s="37">
        <v>0.99129999999999996</v>
      </c>
    </row>
    <row r="2821" spans="4:9" x14ac:dyDescent="0.25">
      <c r="D2821" s="37">
        <v>33</v>
      </c>
      <c r="E2821" s="37">
        <v>0.85699999999999998</v>
      </c>
      <c r="F2821" s="37">
        <v>0.86539999999999995</v>
      </c>
      <c r="G2821" s="37">
        <v>32</v>
      </c>
      <c r="H2821" s="37">
        <v>0.90300000000000002</v>
      </c>
      <c r="I2821" s="37">
        <v>0.99129999999999996</v>
      </c>
    </row>
    <row r="2822" spans="4:9" x14ac:dyDescent="0.25">
      <c r="D2822" s="37">
        <v>33</v>
      </c>
      <c r="E2822" s="37">
        <v>0.85799999999999998</v>
      </c>
      <c r="F2822" s="37">
        <v>0.86639999999999995</v>
      </c>
      <c r="G2822" s="37">
        <v>32</v>
      </c>
      <c r="H2822" s="37">
        <v>0.90400000000000003</v>
      </c>
      <c r="I2822" s="37">
        <v>0.99129999999999996</v>
      </c>
    </row>
    <row r="2823" spans="4:9" x14ac:dyDescent="0.25">
      <c r="D2823" s="37">
        <v>33</v>
      </c>
      <c r="E2823" s="37">
        <v>0.85899999999999999</v>
      </c>
      <c r="F2823" s="37">
        <v>0.86739999999999995</v>
      </c>
      <c r="G2823" s="37">
        <v>32</v>
      </c>
      <c r="H2823" s="37">
        <v>0.90500000000000003</v>
      </c>
      <c r="I2823" s="37">
        <v>0.99129999999999996</v>
      </c>
    </row>
    <row r="2824" spans="4:9" x14ac:dyDescent="0.25">
      <c r="D2824" s="37">
        <v>33</v>
      </c>
      <c r="E2824" s="37">
        <v>0.86</v>
      </c>
      <c r="F2824" s="37">
        <v>0.86839999999999995</v>
      </c>
      <c r="G2824" s="37">
        <v>32</v>
      </c>
      <c r="H2824" s="37">
        <v>0.90600000000000003</v>
      </c>
      <c r="I2824" s="37">
        <v>0.99129999999999996</v>
      </c>
    </row>
    <row r="2825" spans="4:9" x14ac:dyDescent="0.25">
      <c r="D2825" s="37">
        <v>33</v>
      </c>
      <c r="E2825" s="37">
        <v>0.86099999999999999</v>
      </c>
      <c r="F2825" s="37">
        <v>0.86939999999999995</v>
      </c>
      <c r="G2825" s="37">
        <v>32</v>
      </c>
      <c r="H2825" s="37">
        <v>0.90700000000000003</v>
      </c>
      <c r="I2825" s="37">
        <v>0.99129999999999996</v>
      </c>
    </row>
    <row r="2826" spans="4:9" x14ac:dyDescent="0.25">
      <c r="D2826" s="37">
        <v>33</v>
      </c>
      <c r="E2826" s="37">
        <v>0.86199999999999999</v>
      </c>
      <c r="F2826" s="37">
        <v>0.87039999999999995</v>
      </c>
      <c r="G2826" s="37">
        <v>32</v>
      </c>
      <c r="H2826" s="37">
        <v>0.90800000000000003</v>
      </c>
      <c r="I2826" s="37">
        <v>0.99129999999999996</v>
      </c>
    </row>
    <row r="2827" spans="4:9" x14ac:dyDescent="0.25">
      <c r="D2827" s="37">
        <v>33</v>
      </c>
      <c r="E2827" s="37">
        <v>0.86299999999999999</v>
      </c>
      <c r="F2827" s="37">
        <v>0.87139999999999995</v>
      </c>
      <c r="G2827" s="37">
        <v>32</v>
      </c>
      <c r="H2827" s="37">
        <v>0.90900000000000003</v>
      </c>
      <c r="I2827" s="37">
        <v>0.99129999999999996</v>
      </c>
    </row>
    <row r="2828" spans="4:9" x14ac:dyDescent="0.25">
      <c r="D2828" s="37">
        <v>33</v>
      </c>
      <c r="E2828" s="37">
        <v>0.86399999999999999</v>
      </c>
      <c r="F2828" s="37">
        <v>0.87239999999999995</v>
      </c>
      <c r="G2828" s="37">
        <v>32</v>
      </c>
      <c r="H2828" s="37">
        <v>0.91</v>
      </c>
      <c r="I2828" s="37">
        <v>0.99129999999999996</v>
      </c>
    </row>
    <row r="2829" spans="4:9" x14ac:dyDescent="0.25">
      <c r="D2829" s="37">
        <v>33</v>
      </c>
      <c r="E2829" s="37">
        <v>0.86499999999999999</v>
      </c>
      <c r="F2829" s="37">
        <v>0.87339999999999995</v>
      </c>
      <c r="G2829" s="37">
        <v>32</v>
      </c>
      <c r="H2829" s="37">
        <v>0.91100000000000003</v>
      </c>
      <c r="I2829" s="37">
        <v>0.99129999999999996</v>
      </c>
    </row>
    <row r="2830" spans="4:9" x14ac:dyDescent="0.25">
      <c r="D2830" s="37">
        <v>33</v>
      </c>
      <c r="E2830" s="37">
        <v>0.86599999999999999</v>
      </c>
      <c r="F2830" s="37">
        <v>0.87439999999999996</v>
      </c>
      <c r="G2830" s="37">
        <v>32</v>
      </c>
      <c r="H2830" s="37">
        <v>0.91200000000000003</v>
      </c>
      <c r="I2830" s="37">
        <v>0.99139999999999995</v>
      </c>
    </row>
    <row r="2831" spans="4:9" x14ac:dyDescent="0.25">
      <c r="D2831" s="37">
        <v>33</v>
      </c>
      <c r="E2831" s="37">
        <v>0.86699999999999999</v>
      </c>
      <c r="F2831" s="37">
        <v>0.87539999999999996</v>
      </c>
      <c r="G2831" s="37">
        <v>32</v>
      </c>
      <c r="H2831" s="37">
        <v>0.91300000000000003</v>
      </c>
      <c r="I2831" s="37">
        <v>0.99139999999999995</v>
      </c>
    </row>
    <row r="2832" spans="4:9" x14ac:dyDescent="0.25">
      <c r="D2832" s="37">
        <v>33</v>
      </c>
      <c r="E2832" s="37">
        <v>0.86799999999999999</v>
      </c>
      <c r="F2832" s="37">
        <v>0.87639999999999996</v>
      </c>
      <c r="G2832" s="37">
        <v>32</v>
      </c>
      <c r="H2832" s="37">
        <v>0.91400000000000003</v>
      </c>
      <c r="I2832" s="37">
        <v>0.99139999999999995</v>
      </c>
    </row>
    <row r="2833" spans="4:9" x14ac:dyDescent="0.25">
      <c r="D2833" s="37">
        <v>33</v>
      </c>
      <c r="E2833" s="37">
        <v>0.86899999999999999</v>
      </c>
      <c r="F2833" s="37">
        <v>0.87739999999999996</v>
      </c>
      <c r="G2833" s="37">
        <v>32</v>
      </c>
      <c r="H2833" s="37">
        <v>0.91500000000000004</v>
      </c>
      <c r="I2833" s="37">
        <v>0.99139999999999995</v>
      </c>
    </row>
    <row r="2834" spans="4:9" x14ac:dyDescent="0.25">
      <c r="D2834" s="37">
        <v>33</v>
      </c>
      <c r="E2834" s="37">
        <v>0.87</v>
      </c>
      <c r="F2834" s="37">
        <v>0.87839999999999996</v>
      </c>
      <c r="G2834" s="37">
        <v>32</v>
      </c>
      <c r="H2834" s="37">
        <v>0.91600000000000004</v>
      </c>
      <c r="I2834" s="37">
        <v>0.99139999999999995</v>
      </c>
    </row>
    <row r="2835" spans="4:9" x14ac:dyDescent="0.25">
      <c r="D2835" s="37">
        <v>33</v>
      </c>
      <c r="E2835" s="37">
        <v>0.871</v>
      </c>
      <c r="F2835" s="37">
        <v>0.87939999999999996</v>
      </c>
      <c r="G2835" s="37">
        <v>32</v>
      </c>
      <c r="H2835" s="37">
        <v>0.91700000000000004</v>
      </c>
      <c r="I2835" s="37">
        <v>0.99139999999999995</v>
      </c>
    </row>
    <row r="2836" spans="4:9" x14ac:dyDescent="0.25">
      <c r="D2836" s="37">
        <v>33</v>
      </c>
      <c r="E2836" s="37">
        <v>0.872</v>
      </c>
      <c r="F2836" s="37">
        <v>0.88039999999999996</v>
      </c>
      <c r="G2836" s="37">
        <v>32</v>
      </c>
      <c r="H2836" s="37">
        <v>0.91800000000000004</v>
      </c>
      <c r="I2836" s="37">
        <v>0.99139999999999995</v>
      </c>
    </row>
    <row r="2837" spans="4:9" x14ac:dyDescent="0.25">
      <c r="D2837" s="37">
        <v>33</v>
      </c>
      <c r="E2837" s="37">
        <v>0.873</v>
      </c>
      <c r="F2837" s="37">
        <v>0.88129999999999997</v>
      </c>
      <c r="G2837" s="37">
        <v>32</v>
      </c>
      <c r="H2837" s="37">
        <v>0.91900000000000004</v>
      </c>
      <c r="I2837" s="37">
        <v>0.99139999999999995</v>
      </c>
    </row>
    <row r="2838" spans="4:9" x14ac:dyDescent="0.25">
      <c r="D2838" s="37">
        <v>33</v>
      </c>
      <c r="E2838" s="37">
        <v>0.874</v>
      </c>
      <c r="F2838" s="37">
        <v>0.88229999999999997</v>
      </c>
      <c r="G2838" s="37">
        <v>32</v>
      </c>
      <c r="H2838" s="37">
        <v>0.92</v>
      </c>
      <c r="I2838" s="37">
        <v>0.99139999999999995</v>
      </c>
    </row>
    <row r="2839" spans="4:9" x14ac:dyDescent="0.25">
      <c r="D2839" s="37">
        <v>33</v>
      </c>
      <c r="E2839" s="37">
        <v>0.875</v>
      </c>
      <c r="F2839" s="37">
        <v>0.88329999999999997</v>
      </c>
      <c r="G2839" s="37">
        <v>32</v>
      </c>
      <c r="H2839" s="37">
        <v>0.92100000000000004</v>
      </c>
      <c r="I2839" s="37">
        <v>0.99139999999999995</v>
      </c>
    </row>
    <row r="2840" spans="4:9" x14ac:dyDescent="0.25">
      <c r="D2840" s="37">
        <v>33</v>
      </c>
      <c r="E2840" s="37">
        <v>0.876</v>
      </c>
      <c r="F2840" s="37">
        <v>0.88429999999999997</v>
      </c>
      <c r="G2840" s="37">
        <v>32</v>
      </c>
      <c r="H2840" s="37">
        <v>0.92200000000000004</v>
      </c>
      <c r="I2840" s="37">
        <v>0.99150000000000005</v>
      </c>
    </row>
    <row r="2841" spans="4:9" x14ac:dyDescent="0.25">
      <c r="D2841" s="37">
        <v>33</v>
      </c>
      <c r="E2841" s="37">
        <v>0.877</v>
      </c>
      <c r="F2841" s="37">
        <v>0.88529999999999998</v>
      </c>
      <c r="G2841" s="37">
        <v>32</v>
      </c>
      <c r="H2841" s="37">
        <v>0.92300000000000004</v>
      </c>
      <c r="I2841" s="37">
        <v>0.99150000000000005</v>
      </c>
    </row>
    <row r="2842" spans="4:9" x14ac:dyDescent="0.25">
      <c r="D2842" s="37">
        <v>33</v>
      </c>
      <c r="E2842" s="37">
        <v>0.878</v>
      </c>
      <c r="F2842" s="37">
        <v>0.88629999999999998</v>
      </c>
      <c r="G2842" s="37">
        <v>32</v>
      </c>
      <c r="H2842" s="37">
        <v>0.92400000000000004</v>
      </c>
      <c r="I2842" s="37">
        <v>0.99150000000000005</v>
      </c>
    </row>
    <row r="2843" spans="4:9" x14ac:dyDescent="0.25">
      <c r="D2843" s="37">
        <v>33</v>
      </c>
      <c r="E2843" s="37">
        <v>0.879</v>
      </c>
      <c r="F2843" s="37">
        <v>0.88729999999999998</v>
      </c>
      <c r="G2843" s="37">
        <v>32</v>
      </c>
      <c r="H2843" s="37">
        <v>0.92500000000000004</v>
      </c>
      <c r="I2843" s="37">
        <v>0.99150000000000005</v>
      </c>
    </row>
    <row r="2844" spans="4:9" x14ac:dyDescent="0.25">
      <c r="D2844" s="37">
        <v>33</v>
      </c>
      <c r="E2844" s="37">
        <v>0.88</v>
      </c>
      <c r="F2844" s="37">
        <v>0.88829999999999998</v>
      </c>
      <c r="G2844" s="37">
        <v>32</v>
      </c>
      <c r="H2844" s="37">
        <v>0.92600000000000005</v>
      </c>
      <c r="I2844" s="37">
        <v>0.99150000000000005</v>
      </c>
    </row>
    <row r="2845" spans="4:9" x14ac:dyDescent="0.25">
      <c r="D2845" s="37">
        <v>33</v>
      </c>
      <c r="E2845" s="37">
        <v>0.88100000000000001</v>
      </c>
      <c r="F2845" s="37">
        <v>0.88929999999999998</v>
      </c>
      <c r="G2845" s="37">
        <v>32</v>
      </c>
      <c r="H2845" s="37">
        <v>0.92700000000000005</v>
      </c>
      <c r="I2845" s="37">
        <v>0.99150000000000005</v>
      </c>
    </row>
    <row r="2846" spans="4:9" x14ac:dyDescent="0.25">
      <c r="D2846" s="37">
        <v>33</v>
      </c>
      <c r="E2846" s="37">
        <v>0.88200000000000001</v>
      </c>
      <c r="F2846" s="37">
        <v>0.89029999999999998</v>
      </c>
      <c r="G2846" s="37">
        <v>32</v>
      </c>
      <c r="H2846" s="37">
        <v>0.92800000000000005</v>
      </c>
      <c r="I2846" s="37">
        <v>0.99150000000000005</v>
      </c>
    </row>
    <row r="2847" spans="4:9" x14ac:dyDescent="0.25">
      <c r="D2847" s="37">
        <v>33</v>
      </c>
      <c r="E2847" s="37">
        <v>0.88300000000000001</v>
      </c>
      <c r="F2847" s="37">
        <v>0.89129999999999998</v>
      </c>
      <c r="G2847" s="37">
        <v>32</v>
      </c>
      <c r="H2847" s="37">
        <v>0.92900000000000005</v>
      </c>
      <c r="I2847" s="37">
        <v>0.99150000000000005</v>
      </c>
    </row>
    <row r="2848" spans="4:9" x14ac:dyDescent="0.25">
      <c r="D2848" s="37">
        <v>33</v>
      </c>
      <c r="E2848" s="37">
        <v>0.88400000000000001</v>
      </c>
      <c r="F2848" s="37">
        <v>0.89229999999999998</v>
      </c>
      <c r="G2848" s="37">
        <v>32</v>
      </c>
      <c r="H2848" s="37">
        <v>0.93</v>
      </c>
      <c r="I2848" s="37">
        <v>0.99160000000000004</v>
      </c>
    </row>
    <row r="2849" spans="4:9" x14ac:dyDescent="0.25">
      <c r="D2849" s="37">
        <v>33</v>
      </c>
      <c r="E2849" s="37">
        <v>0.88500000000000001</v>
      </c>
      <c r="F2849" s="37">
        <v>0.89329999999999998</v>
      </c>
      <c r="G2849" s="37">
        <v>32</v>
      </c>
      <c r="H2849" s="37">
        <v>0.93100000000000005</v>
      </c>
      <c r="I2849" s="37">
        <v>0.99160000000000004</v>
      </c>
    </row>
    <row r="2850" spans="4:9" x14ac:dyDescent="0.25">
      <c r="D2850" s="37">
        <v>33</v>
      </c>
      <c r="E2850" s="37">
        <v>0.88600000000000001</v>
      </c>
      <c r="F2850" s="37">
        <v>0.89429999999999998</v>
      </c>
      <c r="G2850" s="37">
        <v>32</v>
      </c>
      <c r="H2850" s="37">
        <v>0.93200000000000005</v>
      </c>
      <c r="I2850" s="37">
        <v>0.99160000000000004</v>
      </c>
    </row>
    <row r="2851" spans="4:9" x14ac:dyDescent="0.25">
      <c r="D2851" s="37">
        <v>33</v>
      </c>
      <c r="E2851" s="37">
        <v>0.88700000000000001</v>
      </c>
      <c r="F2851" s="37">
        <v>0.89529999999999998</v>
      </c>
      <c r="G2851" s="37">
        <v>32</v>
      </c>
      <c r="H2851" s="37">
        <v>0.93300000000000005</v>
      </c>
      <c r="I2851" s="37">
        <v>0.99160000000000004</v>
      </c>
    </row>
    <row r="2852" spans="4:9" x14ac:dyDescent="0.25">
      <c r="D2852" s="37">
        <v>33</v>
      </c>
      <c r="E2852" s="37">
        <v>0.88800000000000001</v>
      </c>
      <c r="F2852" s="37">
        <v>0.89629999999999999</v>
      </c>
      <c r="G2852" s="37">
        <v>32</v>
      </c>
      <c r="H2852" s="37">
        <v>0.93400000000000005</v>
      </c>
      <c r="I2852" s="37">
        <v>0.99160000000000004</v>
      </c>
    </row>
    <row r="2853" spans="4:9" x14ac:dyDescent="0.25">
      <c r="D2853" s="37">
        <v>33</v>
      </c>
      <c r="E2853" s="37">
        <v>0.88900000000000001</v>
      </c>
      <c r="F2853" s="37">
        <v>0.89729999999999999</v>
      </c>
      <c r="G2853" s="37">
        <v>32</v>
      </c>
      <c r="H2853" s="37">
        <v>0.93500000000000005</v>
      </c>
      <c r="I2853" s="37">
        <v>0.99160000000000004</v>
      </c>
    </row>
    <row r="2854" spans="4:9" x14ac:dyDescent="0.25">
      <c r="D2854" s="37">
        <v>33</v>
      </c>
      <c r="E2854" s="37">
        <v>0.89</v>
      </c>
      <c r="F2854" s="37">
        <v>0.89829999999999999</v>
      </c>
      <c r="G2854" s="37">
        <v>32</v>
      </c>
      <c r="H2854" s="37">
        <v>0.93600000000000005</v>
      </c>
      <c r="I2854" s="37">
        <v>0.99160000000000004</v>
      </c>
    </row>
    <row r="2855" spans="4:9" x14ac:dyDescent="0.25">
      <c r="D2855" s="37">
        <v>33</v>
      </c>
      <c r="E2855" s="37">
        <v>0.89100000000000001</v>
      </c>
      <c r="F2855" s="37">
        <v>0.89929999999999999</v>
      </c>
      <c r="G2855" s="37">
        <v>32</v>
      </c>
      <c r="H2855" s="37">
        <v>0.93700000000000006</v>
      </c>
      <c r="I2855" s="37">
        <v>0.99160000000000004</v>
      </c>
    </row>
    <row r="2856" spans="4:9" x14ac:dyDescent="0.25">
      <c r="D2856" s="37">
        <v>33</v>
      </c>
      <c r="E2856" s="37">
        <v>0.89200000000000002</v>
      </c>
      <c r="F2856" s="37">
        <v>0.90029999999999999</v>
      </c>
      <c r="G2856" s="37">
        <v>32</v>
      </c>
      <c r="H2856" s="37">
        <v>0.93799999999999994</v>
      </c>
      <c r="I2856" s="37">
        <v>0.99160000000000004</v>
      </c>
    </row>
    <row r="2857" spans="4:9" x14ac:dyDescent="0.25">
      <c r="D2857" s="37">
        <v>33</v>
      </c>
      <c r="E2857" s="37">
        <v>0.89300000000000002</v>
      </c>
      <c r="F2857" s="37">
        <v>0.90129999999999999</v>
      </c>
      <c r="G2857" s="37">
        <v>32</v>
      </c>
      <c r="H2857" s="37">
        <v>0.93899999999999995</v>
      </c>
      <c r="I2857" s="37">
        <v>0.99160000000000004</v>
      </c>
    </row>
    <row r="2858" spans="4:9" x14ac:dyDescent="0.25">
      <c r="D2858" s="37">
        <v>33</v>
      </c>
      <c r="E2858" s="37">
        <v>0.89400000000000002</v>
      </c>
      <c r="F2858" s="37">
        <v>0.90229999999999999</v>
      </c>
      <c r="G2858" s="37">
        <v>32</v>
      </c>
      <c r="H2858" s="37">
        <v>0.94</v>
      </c>
      <c r="I2858" s="37">
        <v>0.99170000000000003</v>
      </c>
    </row>
    <row r="2859" spans="4:9" x14ac:dyDescent="0.25">
      <c r="D2859" s="37">
        <v>33</v>
      </c>
      <c r="E2859" s="37">
        <v>0.89500000000000002</v>
      </c>
      <c r="F2859" s="37">
        <v>0.90329999999999999</v>
      </c>
      <c r="G2859" s="37">
        <v>32</v>
      </c>
      <c r="H2859" s="37">
        <v>0.94099999999999995</v>
      </c>
      <c r="I2859" s="37">
        <v>0.99170000000000003</v>
      </c>
    </row>
    <row r="2860" spans="4:9" x14ac:dyDescent="0.25">
      <c r="D2860" s="37">
        <v>33</v>
      </c>
      <c r="E2860" s="37">
        <v>0.89600000000000002</v>
      </c>
      <c r="F2860" s="37">
        <v>0.90429999999999999</v>
      </c>
      <c r="G2860" s="37">
        <v>32</v>
      </c>
      <c r="H2860" s="37">
        <v>0.94199999999999995</v>
      </c>
      <c r="I2860" s="37">
        <v>0.99170000000000003</v>
      </c>
    </row>
    <row r="2861" spans="4:9" x14ac:dyDescent="0.25">
      <c r="D2861" s="37">
        <v>33</v>
      </c>
      <c r="E2861" s="37">
        <v>0.89700000000000002</v>
      </c>
      <c r="F2861" s="37">
        <v>0.90529999999999999</v>
      </c>
      <c r="G2861" s="37">
        <v>32</v>
      </c>
      <c r="H2861" s="37">
        <v>0.94299999999999995</v>
      </c>
      <c r="I2861" s="37">
        <v>0.99170000000000003</v>
      </c>
    </row>
    <row r="2862" spans="4:9" x14ac:dyDescent="0.25">
      <c r="D2862" s="37">
        <v>33</v>
      </c>
      <c r="E2862" s="37">
        <v>0.89800000000000002</v>
      </c>
      <c r="F2862" s="37">
        <v>0.90629999999999999</v>
      </c>
      <c r="G2862" s="37">
        <v>32</v>
      </c>
      <c r="H2862" s="37">
        <v>0.94399999999999995</v>
      </c>
      <c r="I2862" s="37">
        <v>0.99170000000000003</v>
      </c>
    </row>
    <row r="2863" spans="4:9" x14ac:dyDescent="0.25">
      <c r="D2863" s="37">
        <v>33</v>
      </c>
      <c r="E2863" s="37">
        <v>0.89900000000000002</v>
      </c>
      <c r="F2863" s="37">
        <v>0.9073</v>
      </c>
      <c r="G2863" s="37">
        <v>32</v>
      </c>
      <c r="H2863" s="37">
        <v>0.94499999999999995</v>
      </c>
      <c r="I2863" s="37">
        <v>0.99170000000000003</v>
      </c>
    </row>
    <row r="2864" spans="4:9" x14ac:dyDescent="0.25">
      <c r="D2864" s="37">
        <v>33</v>
      </c>
      <c r="E2864" s="37">
        <v>0.9</v>
      </c>
      <c r="F2864" s="37">
        <v>0.9083</v>
      </c>
      <c r="G2864" s="37">
        <v>32</v>
      </c>
      <c r="H2864" s="37">
        <v>0.94599999999999995</v>
      </c>
      <c r="I2864" s="37">
        <v>0.99170000000000003</v>
      </c>
    </row>
    <row r="2865" spans="4:9" x14ac:dyDescent="0.25">
      <c r="D2865" s="37">
        <v>33</v>
      </c>
      <c r="E2865" s="37">
        <v>0.90100000000000002</v>
      </c>
      <c r="F2865" s="37">
        <v>0.9093</v>
      </c>
      <c r="G2865" s="37">
        <v>32</v>
      </c>
      <c r="H2865" s="37">
        <v>0.94699999999999995</v>
      </c>
      <c r="I2865" s="37">
        <v>0.99170000000000003</v>
      </c>
    </row>
    <row r="2866" spans="4:9" x14ac:dyDescent="0.25">
      <c r="D2866" s="37">
        <v>33</v>
      </c>
      <c r="E2866" s="37">
        <v>0.90200000000000002</v>
      </c>
      <c r="F2866" s="37">
        <v>0.9103</v>
      </c>
      <c r="G2866" s="37">
        <v>32</v>
      </c>
      <c r="H2866" s="37">
        <v>0.94799999999999995</v>
      </c>
      <c r="I2866" s="37">
        <v>0.99170000000000003</v>
      </c>
    </row>
    <row r="2867" spans="4:9" x14ac:dyDescent="0.25">
      <c r="D2867" s="37">
        <v>33</v>
      </c>
      <c r="E2867" s="37">
        <v>0.90300000000000002</v>
      </c>
      <c r="F2867" s="37">
        <v>0.9113</v>
      </c>
      <c r="G2867" s="37">
        <v>32</v>
      </c>
      <c r="H2867" s="37">
        <v>0.94899999999999995</v>
      </c>
      <c r="I2867" s="37">
        <v>0.99170000000000003</v>
      </c>
    </row>
    <row r="2868" spans="4:9" x14ac:dyDescent="0.25">
      <c r="D2868" s="37">
        <v>33</v>
      </c>
      <c r="E2868" s="37">
        <v>0.90400000000000003</v>
      </c>
      <c r="F2868" s="37">
        <v>0.9123</v>
      </c>
      <c r="G2868" s="37">
        <v>32</v>
      </c>
      <c r="H2868" s="37">
        <v>0.95</v>
      </c>
      <c r="I2868" s="37">
        <v>0.99180000000000001</v>
      </c>
    </row>
    <row r="2869" spans="4:9" x14ac:dyDescent="0.25">
      <c r="D2869" s="37">
        <v>33</v>
      </c>
      <c r="E2869" s="37">
        <v>0.90500000000000003</v>
      </c>
      <c r="F2869" s="37">
        <v>0.9133</v>
      </c>
      <c r="G2869" s="37">
        <v>32.5</v>
      </c>
      <c r="H2869" s="37">
        <v>0.76</v>
      </c>
      <c r="I2869" s="37">
        <v>0.98709999999999998</v>
      </c>
    </row>
    <row r="2870" spans="4:9" x14ac:dyDescent="0.25">
      <c r="D2870" s="37">
        <v>33</v>
      </c>
      <c r="E2870" s="37">
        <v>0.90600000000000003</v>
      </c>
      <c r="F2870" s="37">
        <v>0.91420000000000001</v>
      </c>
      <c r="G2870" s="37">
        <v>32.5</v>
      </c>
      <c r="H2870" s="37">
        <v>0.76100000000000001</v>
      </c>
      <c r="I2870" s="37">
        <v>0.98709999999999998</v>
      </c>
    </row>
    <row r="2871" spans="4:9" x14ac:dyDescent="0.25">
      <c r="D2871" s="37">
        <v>33</v>
      </c>
      <c r="E2871" s="37">
        <v>0.90700000000000003</v>
      </c>
      <c r="F2871" s="37">
        <v>0.91520000000000001</v>
      </c>
      <c r="G2871" s="37">
        <v>32.5</v>
      </c>
      <c r="H2871" s="37">
        <v>0.76200000000000001</v>
      </c>
      <c r="I2871" s="37">
        <v>0.98719999999999997</v>
      </c>
    </row>
    <row r="2872" spans="4:9" x14ac:dyDescent="0.25">
      <c r="D2872" s="37">
        <v>33</v>
      </c>
      <c r="E2872" s="37">
        <v>0.90800000000000003</v>
      </c>
      <c r="F2872" s="37">
        <v>0.91620000000000001</v>
      </c>
      <c r="G2872" s="37">
        <v>32.5</v>
      </c>
      <c r="H2872" s="37">
        <v>0.76300000000000001</v>
      </c>
      <c r="I2872" s="37">
        <v>0.98719999999999997</v>
      </c>
    </row>
    <row r="2873" spans="4:9" x14ac:dyDescent="0.25">
      <c r="D2873" s="37">
        <v>33</v>
      </c>
      <c r="E2873" s="37">
        <v>0.90900000000000003</v>
      </c>
      <c r="F2873" s="37">
        <v>0.91720000000000002</v>
      </c>
      <c r="G2873" s="37">
        <v>32.5</v>
      </c>
      <c r="H2873" s="37">
        <v>0.76400000000000001</v>
      </c>
      <c r="I2873" s="37">
        <v>0.98729999999999996</v>
      </c>
    </row>
    <row r="2874" spans="4:9" x14ac:dyDescent="0.25">
      <c r="D2874" s="37">
        <v>33</v>
      </c>
      <c r="E2874" s="37">
        <v>0.91</v>
      </c>
      <c r="F2874" s="37">
        <v>0.91820000000000002</v>
      </c>
      <c r="G2874" s="37">
        <v>32.5</v>
      </c>
      <c r="H2874" s="37">
        <v>0.76500000000000001</v>
      </c>
      <c r="I2874" s="37">
        <v>0.98729999999999996</v>
      </c>
    </row>
    <row r="2875" spans="4:9" x14ac:dyDescent="0.25">
      <c r="D2875" s="37">
        <v>33</v>
      </c>
      <c r="E2875" s="37">
        <v>0.91100000000000003</v>
      </c>
      <c r="F2875" s="37">
        <v>0.91920000000000002</v>
      </c>
      <c r="G2875" s="37">
        <v>32.5</v>
      </c>
      <c r="H2875" s="37">
        <v>0.76600000000000001</v>
      </c>
      <c r="I2875" s="37">
        <v>0.98740000000000006</v>
      </c>
    </row>
    <row r="2876" spans="4:9" x14ac:dyDescent="0.25">
      <c r="D2876" s="37">
        <v>33</v>
      </c>
      <c r="E2876" s="37">
        <v>0.91200000000000003</v>
      </c>
      <c r="F2876" s="37">
        <v>0.92020000000000002</v>
      </c>
      <c r="G2876" s="37">
        <v>32.5</v>
      </c>
      <c r="H2876" s="37">
        <v>0.76700000000000002</v>
      </c>
      <c r="I2876" s="37">
        <v>0.98740000000000006</v>
      </c>
    </row>
    <row r="2877" spans="4:9" x14ac:dyDescent="0.25">
      <c r="D2877" s="37">
        <v>33</v>
      </c>
      <c r="E2877" s="37">
        <v>0.91300000000000003</v>
      </c>
      <c r="F2877" s="37">
        <v>0.92120000000000002</v>
      </c>
      <c r="G2877" s="37">
        <v>32.5</v>
      </c>
      <c r="H2877" s="37">
        <v>0.76800000000000002</v>
      </c>
      <c r="I2877" s="37">
        <v>0.98750000000000004</v>
      </c>
    </row>
    <row r="2878" spans="4:9" x14ac:dyDescent="0.25">
      <c r="D2878" s="37">
        <v>33</v>
      </c>
      <c r="E2878" s="37">
        <v>0.91400000000000003</v>
      </c>
      <c r="F2878" s="37">
        <v>0.92220000000000002</v>
      </c>
      <c r="G2878" s="37">
        <v>32.5</v>
      </c>
      <c r="H2878" s="37">
        <v>0.76900000000000002</v>
      </c>
      <c r="I2878" s="37">
        <v>0.98750000000000004</v>
      </c>
    </row>
    <row r="2879" spans="4:9" x14ac:dyDescent="0.25">
      <c r="D2879" s="37">
        <v>33</v>
      </c>
      <c r="E2879" s="37">
        <v>0.91500000000000004</v>
      </c>
      <c r="F2879" s="37">
        <v>0.92320000000000002</v>
      </c>
      <c r="G2879" s="37">
        <v>32.5</v>
      </c>
      <c r="H2879" s="37">
        <v>0.77</v>
      </c>
      <c r="I2879" s="37">
        <v>0.98750000000000004</v>
      </c>
    </row>
    <row r="2880" spans="4:9" x14ac:dyDescent="0.25">
      <c r="D2880" s="37">
        <v>33</v>
      </c>
      <c r="E2880" s="37">
        <v>0.91600000000000004</v>
      </c>
      <c r="F2880" s="37">
        <v>0.92420000000000002</v>
      </c>
      <c r="G2880" s="37">
        <v>32.5</v>
      </c>
      <c r="H2880" s="37">
        <v>0.77100000000000002</v>
      </c>
      <c r="I2880" s="37">
        <v>0.98750000000000004</v>
      </c>
    </row>
    <row r="2881" spans="4:9" x14ac:dyDescent="0.25">
      <c r="D2881" s="37">
        <v>33</v>
      </c>
      <c r="E2881" s="37">
        <v>0.91700000000000004</v>
      </c>
      <c r="F2881" s="37">
        <v>0.92520000000000002</v>
      </c>
      <c r="G2881" s="37">
        <v>32.5</v>
      </c>
      <c r="H2881" s="37">
        <v>0.77200000000000002</v>
      </c>
      <c r="I2881" s="37">
        <v>0.98760000000000003</v>
      </c>
    </row>
    <row r="2882" spans="4:9" x14ac:dyDescent="0.25">
      <c r="D2882" s="37">
        <v>33</v>
      </c>
      <c r="E2882" s="37">
        <v>0.91800000000000004</v>
      </c>
      <c r="F2882" s="37">
        <v>0.92620000000000002</v>
      </c>
      <c r="G2882" s="37">
        <v>32.5</v>
      </c>
      <c r="H2882" s="37">
        <v>0.77300000000000002</v>
      </c>
      <c r="I2882" s="37">
        <v>0.98760000000000003</v>
      </c>
    </row>
    <row r="2883" spans="4:9" x14ac:dyDescent="0.25">
      <c r="D2883" s="37">
        <v>33</v>
      </c>
      <c r="E2883" s="37">
        <v>0.91900000000000004</v>
      </c>
      <c r="F2883" s="37">
        <v>0.92720000000000002</v>
      </c>
      <c r="G2883" s="37">
        <v>32.5</v>
      </c>
      <c r="H2883" s="37">
        <v>0.77400000000000002</v>
      </c>
      <c r="I2883" s="37">
        <v>0.98770000000000002</v>
      </c>
    </row>
    <row r="2884" spans="4:9" x14ac:dyDescent="0.25">
      <c r="D2884" s="37">
        <v>33</v>
      </c>
      <c r="E2884" s="37">
        <v>0.92</v>
      </c>
      <c r="F2884" s="37">
        <v>0.92820000000000003</v>
      </c>
      <c r="G2884" s="37">
        <v>32.5</v>
      </c>
      <c r="H2884" s="37">
        <v>0.77500000000000002</v>
      </c>
      <c r="I2884" s="37">
        <v>0.98770000000000002</v>
      </c>
    </row>
    <row r="2885" spans="4:9" x14ac:dyDescent="0.25">
      <c r="D2885" s="37">
        <v>33</v>
      </c>
      <c r="E2885" s="37">
        <v>0.92100000000000004</v>
      </c>
      <c r="F2885" s="37">
        <v>0.92920000000000003</v>
      </c>
      <c r="G2885" s="37">
        <v>32.5</v>
      </c>
      <c r="H2885" s="37">
        <v>0.77600000000000002</v>
      </c>
      <c r="I2885" s="37">
        <v>0.98780000000000001</v>
      </c>
    </row>
    <row r="2886" spans="4:9" x14ac:dyDescent="0.25">
      <c r="D2886" s="37">
        <v>33</v>
      </c>
      <c r="E2886" s="37">
        <v>0.92200000000000004</v>
      </c>
      <c r="F2886" s="37">
        <v>0.93020000000000003</v>
      </c>
      <c r="G2886" s="37">
        <v>32.5</v>
      </c>
      <c r="H2886" s="37">
        <v>0.77700000000000002</v>
      </c>
      <c r="I2886" s="37">
        <v>0.98780000000000001</v>
      </c>
    </row>
    <row r="2887" spans="4:9" x14ac:dyDescent="0.25">
      <c r="D2887" s="37">
        <v>33</v>
      </c>
      <c r="E2887" s="37">
        <v>0.92300000000000004</v>
      </c>
      <c r="F2887" s="37">
        <v>0.93120000000000003</v>
      </c>
      <c r="G2887" s="37">
        <v>32.5</v>
      </c>
      <c r="H2887" s="37">
        <v>0.77800000000000002</v>
      </c>
      <c r="I2887" s="37">
        <v>0.9879</v>
      </c>
    </row>
    <row r="2888" spans="4:9" x14ac:dyDescent="0.25">
      <c r="D2888" s="37">
        <v>33</v>
      </c>
      <c r="E2888" s="37">
        <v>0.92400000000000004</v>
      </c>
      <c r="F2888" s="37">
        <v>0.93220000000000003</v>
      </c>
      <c r="G2888" s="37">
        <v>32.5</v>
      </c>
      <c r="H2888" s="37">
        <v>0.77900000000000003</v>
      </c>
      <c r="I2888" s="37">
        <v>0.9879</v>
      </c>
    </row>
    <row r="2889" spans="4:9" x14ac:dyDescent="0.25">
      <c r="D2889" s="37">
        <v>33</v>
      </c>
      <c r="E2889" s="37">
        <v>0.92500000000000004</v>
      </c>
      <c r="F2889" s="37">
        <v>0.93320000000000003</v>
      </c>
      <c r="G2889" s="37">
        <v>32.5</v>
      </c>
      <c r="H2889" s="37">
        <v>0.78</v>
      </c>
      <c r="I2889" s="37">
        <v>0.9879</v>
      </c>
    </row>
    <row r="2890" spans="4:9" x14ac:dyDescent="0.25">
      <c r="D2890" s="37">
        <v>33</v>
      </c>
      <c r="E2890" s="37">
        <v>0.92600000000000005</v>
      </c>
      <c r="F2890" s="37">
        <v>0.93420000000000003</v>
      </c>
      <c r="G2890" s="37">
        <v>32.5</v>
      </c>
      <c r="H2890" s="37">
        <v>0.78100000000000003</v>
      </c>
      <c r="I2890" s="37">
        <v>0.9879</v>
      </c>
    </row>
    <row r="2891" spans="4:9" x14ac:dyDescent="0.25">
      <c r="D2891" s="37">
        <v>33</v>
      </c>
      <c r="E2891" s="37">
        <v>0.92700000000000005</v>
      </c>
      <c r="F2891" s="37">
        <v>0.93520000000000003</v>
      </c>
      <c r="G2891" s="37">
        <v>32.5</v>
      </c>
      <c r="H2891" s="37">
        <v>0.78200000000000003</v>
      </c>
      <c r="I2891" s="37">
        <v>0.98799999999999999</v>
      </c>
    </row>
    <row r="2892" spans="4:9" x14ac:dyDescent="0.25">
      <c r="D2892" s="37">
        <v>33</v>
      </c>
      <c r="E2892" s="37">
        <v>0.92800000000000005</v>
      </c>
      <c r="F2892" s="37">
        <v>0.93620000000000003</v>
      </c>
      <c r="G2892" s="37">
        <v>32.5</v>
      </c>
      <c r="H2892" s="37">
        <v>0.78300000000000003</v>
      </c>
      <c r="I2892" s="37">
        <v>0.98799999999999999</v>
      </c>
    </row>
    <row r="2893" spans="4:9" x14ac:dyDescent="0.25">
      <c r="D2893" s="37">
        <v>33</v>
      </c>
      <c r="E2893" s="37">
        <v>0.92900000000000005</v>
      </c>
      <c r="F2893" s="37">
        <v>0.93720000000000003</v>
      </c>
      <c r="G2893" s="37">
        <v>32.5</v>
      </c>
      <c r="H2893" s="37">
        <v>0.78400000000000003</v>
      </c>
      <c r="I2893" s="37">
        <v>0.98809999999999998</v>
      </c>
    </row>
    <row r="2894" spans="4:9" x14ac:dyDescent="0.25">
      <c r="D2894" s="37">
        <v>33.5</v>
      </c>
      <c r="E2894" s="37">
        <v>0.76</v>
      </c>
      <c r="F2894" s="37">
        <v>0.77010000000000001</v>
      </c>
      <c r="G2894" s="37">
        <v>32.5</v>
      </c>
      <c r="H2894" s="37">
        <v>0.78500000000000003</v>
      </c>
      <c r="I2894" s="37">
        <v>0.98809999999999998</v>
      </c>
    </row>
    <row r="2895" spans="4:9" x14ac:dyDescent="0.25">
      <c r="D2895" s="37">
        <v>33.5</v>
      </c>
      <c r="E2895" s="37">
        <v>0.76100000000000001</v>
      </c>
      <c r="F2895" s="37">
        <v>0.77110000000000001</v>
      </c>
      <c r="G2895" s="37">
        <v>32.5</v>
      </c>
      <c r="H2895" s="37">
        <v>0.78600000000000003</v>
      </c>
      <c r="I2895" s="37">
        <v>0.98819999999999997</v>
      </c>
    </row>
    <row r="2896" spans="4:9" x14ac:dyDescent="0.25">
      <c r="D2896" s="37">
        <v>33.5</v>
      </c>
      <c r="E2896" s="37">
        <v>0.76200000000000001</v>
      </c>
      <c r="F2896" s="37">
        <v>0.77210000000000001</v>
      </c>
      <c r="G2896" s="37">
        <v>32.5</v>
      </c>
      <c r="H2896" s="37">
        <v>0.78700000000000003</v>
      </c>
      <c r="I2896" s="37">
        <v>0.98819999999999997</v>
      </c>
    </row>
    <row r="2897" spans="4:9" x14ac:dyDescent="0.25">
      <c r="D2897" s="37">
        <v>33.5</v>
      </c>
      <c r="E2897" s="37">
        <v>0.76300000000000001</v>
      </c>
      <c r="F2897" s="37">
        <v>0.77300000000000002</v>
      </c>
      <c r="G2897" s="37">
        <v>32.5</v>
      </c>
      <c r="H2897" s="37">
        <v>0.78800000000000003</v>
      </c>
      <c r="I2897" s="37">
        <v>0.98829999999999996</v>
      </c>
    </row>
    <row r="2898" spans="4:9" x14ac:dyDescent="0.25">
      <c r="D2898" s="37">
        <v>33.5</v>
      </c>
      <c r="E2898" s="37">
        <v>0.76400000000000001</v>
      </c>
      <c r="F2898" s="37">
        <v>0.77400000000000002</v>
      </c>
      <c r="G2898" s="37">
        <v>32.5</v>
      </c>
      <c r="H2898" s="37">
        <v>0.78900000000000003</v>
      </c>
      <c r="I2898" s="37">
        <v>0.98829999999999996</v>
      </c>
    </row>
    <row r="2899" spans="4:9" x14ac:dyDescent="0.25">
      <c r="D2899" s="37">
        <v>33.5</v>
      </c>
      <c r="E2899" s="37">
        <v>0.76500000000000001</v>
      </c>
      <c r="F2899" s="37">
        <v>0.77500000000000002</v>
      </c>
      <c r="G2899" s="37">
        <v>32.5</v>
      </c>
      <c r="H2899" s="37">
        <v>0.79</v>
      </c>
      <c r="I2899" s="37">
        <v>0.98829999999999996</v>
      </c>
    </row>
    <row r="2900" spans="4:9" x14ac:dyDescent="0.25">
      <c r="D2900" s="37">
        <v>33.5</v>
      </c>
      <c r="E2900" s="37">
        <v>0.76600000000000001</v>
      </c>
      <c r="F2900" s="37">
        <v>0.77600000000000002</v>
      </c>
      <c r="G2900" s="37">
        <v>32.5</v>
      </c>
      <c r="H2900" s="37">
        <v>0.79100000000000004</v>
      </c>
      <c r="I2900" s="37">
        <v>0.98829999999999996</v>
      </c>
    </row>
    <row r="2901" spans="4:9" x14ac:dyDescent="0.25">
      <c r="D2901" s="37">
        <v>33.5</v>
      </c>
      <c r="E2901" s="37">
        <v>0.76700000000000002</v>
      </c>
      <c r="F2901" s="37">
        <v>0.77700000000000002</v>
      </c>
      <c r="G2901" s="37">
        <v>32.5</v>
      </c>
      <c r="H2901" s="37">
        <v>0.79200000000000004</v>
      </c>
      <c r="I2901" s="37">
        <v>0.98839999999999995</v>
      </c>
    </row>
    <row r="2902" spans="4:9" x14ac:dyDescent="0.25">
      <c r="D2902" s="37">
        <v>33.5</v>
      </c>
      <c r="E2902" s="37">
        <v>0.76800000000000002</v>
      </c>
      <c r="F2902" s="37">
        <v>0.77790000000000004</v>
      </c>
      <c r="G2902" s="37">
        <v>32.5</v>
      </c>
      <c r="H2902" s="37">
        <v>0.79300000000000004</v>
      </c>
      <c r="I2902" s="37">
        <v>0.98839999999999995</v>
      </c>
    </row>
    <row r="2903" spans="4:9" x14ac:dyDescent="0.25">
      <c r="D2903" s="37">
        <v>33.5</v>
      </c>
      <c r="E2903" s="37">
        <v>0.76900000000000002</v>
      </c>
      <c r="F2903" s="37">
        <v>0.77890000000000004</v>
      </c>
      <c r="G2903" s="37">
        <v>32.5</v>
      </c>
      <c r="H2903" s="37">
        <v>0.79400000000000004</v>
      </c>
      <c r="I2903" s="37">
        <v>0.98850000000000005</v>
      </c>
    </row>
    <row r="2904" spans="4:9" x14ac:dyDescent="0.25">
      <c r="D2904" s="37">
        <v>33.5</v>
      </c>
      <c r="E2904" s="37">
        <v>0.77</v>
      </c>
      <c r="F2904" s="37">
        <v>0.77990000000000004</v>
      </c>
      <c r="G2904" s="37">
        <v>32.5</v>
      </c>
      <c r="H2904" s="37">
        <v>0.79500000000000004</v>
      </c>
      <c r="I2904" s="37">
        <v>0.98850000000000005</v>
      </c>
    </row>
    <row r="2905" spans="4:9" x14ac:dyDescent="0.25">
      <c r="D2905" s="37">
        <v>33.5</v>
      </c>
      <c r="E2905" s="37">
        <v>0.77100000000000002</v>
      </c>
      <c r="F2905" s="37">
        <v>0.78090000000000004</v>
      </c>
      <c r="G2905" s="37">
        <v>32.5</v>
      </c>
      <c r="H2905" s="37">
        <v>0.79600000000000004</v>
      </c>
      <c r="I2905" s="37">
        <v>0.98860000000000003</v>
      </c>
    </row>
    <row r="2906" spans="4:9" x14ac:dyDescent="0.25">
      <c r="D2906" s="37">
        <v>33.5</v>
      </c>
      <c r="E2906" s="37">
        <v>0.77200000000000002</v>
      </c>
      <c r="F2906" s="37">
        <v>0.78190000000000004</v>
      </c>
      <c r="G2906" s="37">
        <v>32.5</v>
      </c>
      <c r="H2906" s="37">
        <v>0.79700000000000004</v>
      </c>
      <c r="I2906" s="37">
        <v>0.98860000000000003</v>
      </c>
    </row>
    <row r="2907" spans="4:9" x14ac:dyDescent="0.25">
      <c r="D2907" s="37">
        <v>33.5</v>
      </c>
      <c r="E2907" s="37">
        <v>0.77300000000000002</v>
      </c>
      <c r="F2907" s="37">
        <v>0.78280000000000005</v>
      </c>
      <c r="G2907" s="37">
        <v>32.5</v>
      </c>
      <c r="H2907" s="37">
        <v>0.79800000000000004</v>
      </c>
      <c r="I2907" s="37">
        <v>0.98860000000000003</v>
      </c>
    </row>
    <row r="2908" spans="4:9" x14ac:dyDescent="0.25">
      <c r="D2908" s="37">
        <v>33.5</v>
      </c>
      <c r="E2908" s="37">
        <v>0.77400000000000002</v>
      </c>
      <c r="F2908" s="37">
        <v>0.78380000000000005</v>
      </c>
      <c r="G2908" s="37">
        <v>32.5</v>
      </c>
      <c r="H2908" s="37">
        <v>0.79900000000000004</v>
      </c>
      <c r="I2908" s="37">
        <v>0.98860000000000003</v>
      </c>
    </row>
    <row r="2909" spans="4:9" x14ac:dyDescent="0.25">
      <c r="D2909" s="37">
        <v>33.5</v>
      </c>
      <c r="E2909" s="37">
        <v>0.77500000000000002</v>
      </c>
      <c r="F2909" s="37">
        <v>0.78480000000000005</v>
      </c>
      <c r="G2909" s="37">
        <v>32.5</v>
      </c>
      <c r="H2909" s="37">
        <v>0.8</v>
      </c>
      <c r="I2909" s="37">
        <v>0.98870000000000002</v>
      </c>
    </row>
    <row r="2910" spans="4:9" x14ac:dyDescent="0.25">
      <c r="D2910" s="37">
        <v>33.5</v>
      </c>
      <c r="E2910" s="37">
        <v>0.77600000000000002</v>
      </c>
      <c r="F2910" s="37">
        <v>0.78580000000000005</v>
      </c>
      <c r="G2910" s="37">
        <v>32.5</v>
      </c>
      <c r="H2910" s="37">
        <v>0.80100000000000005</v>
      </c>
      <c r="I2910" s="37">
        <v>0.98870000000000002</v>
      </c>
    </row>
    <row r="2911" spans="4:9" x14ac:dyDescent="0.25">
      <c r="D2911" s="37">
        <v>33.5</v>
      </c>
      <c r="E2911" s="37">
        <v>0.77700000000000002</v>
      </c>
      <c r="F2911" s="37">
        <v>0.78669999999999995</v>
      </c>
      <c r="G2911" s="37">
        <v>32.5</v>
      </c>
      <c r="H2911" s="37">
        <v>0.80200000000000005</v>
      </c>
      <c r="I2911" s="37">
        <v>0.98880000000000001</v>
      </c>
    </row>
    <row r="2912" spans="4:9" x14ac:dyDescent="0.25">
      <c r="D2912" s="37">
        <v>33.5</v>
      </c>
      <c r="E2912" s="37">
        <v>0.77800000000000002</v>
      </c>
      <c r="F2912" s="37">
        <v>0.78769999999999996</v>
      </c>
      <c r="G2912" s="37">
        <v>32.5</v>
      </c>
      <c r="H2912" s="37">
        <v>0.80300000000000005</v>
      </c>
      <c r="I2912" s="37">
        <v>0.98880000000000001</v>
      </c>
    </row>
    <row r="2913" spans="4:9" x14ac:dyDescent="0.25">
      <c r="D2913" s="37">
        <v>33.5</v>
      </c>
      <c r="E2913" s="37">
        <v>0.77900000000000003</v>
      </c>
      <c r="F2913" s="37">
        <v>0.78869999999999996</v>
      </c>
      <c r="G2913" s="37">
        <v>32.5</v>
      </c>
      <c r="H2913" s="37">
        <v>0.80400000000000005</v>
      </c>
      <c r="I2913" s="37">
        <v>0.98880000000000001</v>
      </c>
    </row>
    <row r="2914" spans="4:9" x14ac:dyDescent="0.25">
      <c r="D2914" s="37">
        <v>33.5</v>
      </c>
      <c r="E2914" s="37">
        <v>0.78</v>
      </c>
      <c r="F2914" s="37">
        <v>0.78969999999999996</v>
      </c>
      <c r="G2914" s="37">
        <v>32.5</v>
      </c>
      <c r="H2914" s="37">
        <v>0.80500000000000005</v>
      </c>
      <c r="I2914" s="37">
        <v>0.98880000000000001</v>
      </c>
    </row>
    <row r="2915" spans="4:9" x14ac:dyDescent="0.25">
      <c r="D2915" s="37">
        <v>33.5</v>
      </c>
      <c r="E2915" s="37">
        <v>0.78100000000000003</v>
      </c>
      <c r="F2915" s="37">
        <v>0.79069999999999996</v>
      </c>
      <c r="G2915" s="37">
        <v>32.5</v>
      </c>
      <c r="H2915" s="37">
        <v>0.80600000000000005</v>
      </c>
      <c r="I2915" s="37">
        <v>0.9889</v>
      </c>
    </row>
    <row r="2916" spans="4:9" x14ac:dyDescent="0.25">
      <c r="D2916" s="37">
        <v>33.5</v>
      </c>
      <c r="E2916" s="37">
        <v>0.78200000000000003</v>
      </c>
      <c r="F2916" s="37">
        <v>0.79169999999999996</v>
      </c>
      <c r="G2916" s="37">
        <v>32.5</v>
      </c>
      <c r="H2916" s="37">
        <v>0.80700000000000005</v>
      </c>
      <c r="I2916" s="37">
        <v>0.9889</v>
      </c>
    </row>
    <row r="2917" spans="4:9" x14ac:dyDescent="0.25">
      <c r="D2917" s="37">
        <v>33.5</v>
      </c>
      <c r="E2917" s="37">
        <v>0.78300000000000003</v>
      </c>
      <c r="F2917" s="37">
        <v>0.79259999999999997</v>
      </c>
      <c r="G2917" s="37">
        <v>32.5</v>
      </c>
      <c r="H2917" s="37">
        <v>0.80800000000000005</v>
      </c>
      <c r="I2917" s="37">
        <v>0.98899999999999999</v>
      </c>
    </row>
    <row r="2918" spans="4:9" x14ac:dyDescent="0.25">
      <c r="D2918" s="37">
        <v>33.5</v>
      </c>
      <c r="E2918" s="37">
        <v>0.78400000000000003</v>
      </c>
      <c r="F2918" s="37">
        <v>0.79359999999999997</v>
      </c>
      <c r="G2918" s="37">
        <v>32.5</v>
      </c>
      <c r="H2918" s="37">
        <v>0.80900000000000005</v>
      </c>
      <c r="I2918" s="37">
        <v>0.98899999999999999</v>
      </c>
    </row>
    <row r="2919" spans="4:9" x14ac:dyDescent="0.25">
      <c r="D2919" s="37">
        <v>33.5</v>
      </c>
      <c r="E2919" s="37">
        <v>0.78500000000000003</v>
      </c>
      <c r="F2919" s="37">
        <v>0.79459999999999997</v>
      </c>
      <c r="G2919" s="37">
        <v>32.5</v>
      </c>
      <c r="H2919" s="37">
        <v>0.81</v>
      </c>
      <c r="I2919" s="37">
        <v>0.98899999999999999</v>
      </c>
    </row>
    <row r="2920" spans="4:9" x14ac:dyDescent="0.25">
      <c r="D2920" s="37">
        <v>33.5</v>
      </c>
      <c r="E2920" s="37">
        <v>0.78600000000000003</v>
      </c>
      <c r="F2920" s="37">
        <v>0.79559999999999997</v>
      </c>
      <c r="G2920" s="37">
        <v>32.5</v>
      </c>
      <c r="H2920" s="37">
        <v>0.81100000000000005</v>
      </c>
      <c r="I2920" s="37">
        <v>0.98899999999999999</v>
      </c>
    </row>
    <row r="2921" spans="4:9" x14ac:dyDescent="0.25">
      <c r="D2921" s="37">
        <v>33.5</v>
      </c>
      <c r="E2921" s="37">
        <v>0.78700000000000003</v>
      </c>
      <c r="F2921" s="37">
        <v>0.79659999999999997</v>
      </c>
      <c r="G2921" s="37">
        <v>32.5</v>
      </c>
      <c r="H2921" s="37">
        <v>0.81200000000000006</v>
      </c>
      <c r="I2921" s="37">
        <v>0.98909999999999998</v>
      </c>
    </row>
    <row r="2922" spans="4:9" x14ac:dyDescent="0.25">
      <c r="D2922" s="37">
        <v>33.5</v>
      </c>
      <c r="E2922" s="37">
        <v>0.78800000000000003</v>
      </c>
      <c r="F2922" s="37">
        <v>0.79759999999999998</v>
      </c>
      <c r="G2922" s="37">
        <v>32.5</v>
      </c>
      <c r="H2922" s="37">
        <v>0.81299999999999994</v>
      </c>
      <c r="I2922" s="37">
        <v>0.98909999999999998</v>
      </c>
    </row>
    <row r="2923" spans="4:9" x14ac:dyDescent="0.25">
      <c r="D2923" s="37">
        <v>33.5</v>
      </c>
      <c r="E2923" s="37">
        <v>0.78900000000000003</v>
      </c>
      <c r="F2923" s="37">
        <v>0.79849999999999999</v>
      </c>
      <c r="G2923" s="37">
        <v>32.5</v>
      </c>
      <c r="H2923" s="37">
        <v>0.81399999999999995</v>
      </c>
      <c r="I2923" s="37">
        <v>0.98909999999999998</v>
      </c>
    </row>
    <row r="2924" spans="4:9" x14ac:dyDescent="0.25">
      <c r="D2924" s="37">
        <v>33.5</v>
      </c>
      <c r="E2924" s="37">
        <v>0.79</v>
      </c>
      <c r="F2924" s="37">
        <v>0.79949999999999999</v>
      </c>
      <c r="G2924" s="37">
        <v>32.5</v>
      </c>
      <c r="H2924" s="37">
        <v>0.81499999999999995</v>
      </c>
      <c r="I2924" s="37">
        <v>0.98909999999999998</v>
      </c>
    </row>
    <row r="2925" spans="4:9" x14ac:dyDescent="0.25">
      <c r="D2925" s="37">
        <v>33.5</v>
      </c>
      <c r="E2925" s="37">
        <v>0.79100000000000004</v>
      </c>
      <c r="F2925" s="37">
        <v>0.80049999999999999</v>
      </c>
      <c r="G2925" s="37">
        <v>32.5</v>
      </c>
      <c r="H2925" s="37">
        <v>0.81599999999999995</v>
      </c>
      <c r="I2925" s="37">
        <v>0.98919999999999997</v>
      </c>
    </row>
    <row r="2926" spans="4:9" x14ac:dyDescent="0.25">
      <c r="D2926" s="37">
        <v>33.5</v>
      </c>
      <c r="E2926" s="37">
        <v>0.79200000000000004</v>
      </c>
      <c r="F2926" s="37">
        <v>0.80149999999999999</v>
      </c>
      <c r="G2926" s="37">
        <v>32.5</v>
      </c>
      <c r="H2926" s="37">
        <v>0.81699999999999995</v>
      </c>
      <c r="I2926" s="37">
        <v>0.98919999999999997</v>
      </c>
    </row>
    <row r="2927" spans="4:9" x14ac:dyDescent="0.25">
      <c r="D2927" s="37">
        <v>33.5</v>
      </c>
      <c r="E2927" s="37">
        <v>0.79300000000000004</v>
      </c>
      <c r="F2927" s="37">
        <v>0.80249999999999999</v>
      </c>
      <c r="G2927" s="37">
        <v>32.5</v>
      </c>
      <c r="H2927" s="37">
        <v>0.81799999999999995</v>
      </c>
      <c r="I2927" s="37">
        <v>0.98919999999999997</v>
      </c>
    </row>
    <row r="2928" spans="4:9" x14ac:dyDescent="0.25">
      <c r="D2928" s="37">
        <v>33.5</v>
      </c>
      <c r="E2928" s="37">
        <v>0.79400000000000004</v>
      </c>
      <c r="F2928" s="37">
        <v>0.8034</v>
      </c>
      <c r="G2928" s="37">
        <v>32.5</v>
      </c>
      <c r="H2928" s="37">
        <v>0.81899999999999995</v>
      </c>
      <c r="I2928" s="37">
        <v>0.98919999999999997</v>
      </c>
    </row>
    <row r="2929" spans="4:9" x14ac:dyDescent="0.25">
      <c r="D2929" s="37">
        <v>33.5</v>
      </c>
      <c r="E2929" s="37">
        <v>0.79500000000000004</v>
      </c>
      <c r="F2929" s="37">
        <v>0.8044</v>
      </c>
      <c r="G2929" s="37">
        <v>32.5</v>
      </c>
      <c r="H2929" s="37">
        <v>0.82</v>
      </c>
      <c r="I2929" s="37">
        <v>0.98929999999999996</v>
      </c>
    </row>
    <row r="2930" spans="4:9" x14ac:dyDescent="0.25">
      <c r="D2930" s="37">
        <v>33.5</v>
      </c>
      <c r="E2930" s="37">
        <v>0.79600000000000004</v>
      </c>
      <c r="F2930" s="37">
        <v>0.8054</v>
      </c>
      <c r="G2930" s="37">
        <v>32.5</v>
      </c>
      <c r="H2930" s="37">
        <v>0.82099999999999995</v>
      </c>
      <c r="I2930" s="37">
        <v>0.98929999999999996</v>
      </c>
    </row>
    <row r="2931" spans="4:9" x14ac:dyDescent="0.25">
      <c r="D2931" s="37">
        <v>33.5</v>
      </c>
      <c r="E2931" s="37">
        <v>0.79700000000000004</v>
      </c>
      <c r="F2931" s="37">
        <v>0.80640000000000001</v>
      </c>
      <c r="G2931" s="37">
        <v>32.5</v>
      </c>
      <c r="H2931" s="37">
        <v>0.82199999999999995</v>
      </c>
      <c r="I2931" s="37">
        <v>0.98939999999999995</v>
      </c>
    </row>
    <row r="2932" spans="4:9" x14ac:dyDescent="0.25">
      <c r="D2932" s="37">
        <v>33.5</v>
      </c>
      <c r="E2932" s="37">
        <v>0.79800000000000004</v>
      </c>
      <c r="F2932" s="37">
        <v>0.80740000000000001</v>
      </c>
      <c r="G2932" s="37">
        <v>32.5</v>
      </c>
      <c r="H2932" s="37">
        <v>0.82299999999999995</v>
      </c>
      <c r="I2932" s="37">
        <v>0.98939999999999995</v>
      </c>
    </row>
    <row r="2933" spans="4:9" x14ac:dyDescent="0.25">
      <c r="D2933" s="37">
        <v>33.5</v>
      </c>
      <c r="E2933" s="37">
        <v>0.79900000000000004</v>
      </c>
      <c r="F2933" s="37">
        <v>0.80840000000000001</v>
      </c>
      <c r="G2933" s="37">
        <v>32.5</v>
      </c>
      <c r="H2933" s="37">
        <v>0.82399999999999995</v>
      </c>
      <c r="I2933" s="37">
        <v>0.98939999999999995</v>
      </c>
    </row>
    <row r="2934" spans="4:9" x14ac:dyDescent="0.25">
      <c r="D2934" s="37">
        <v>33.5</v>
      </c>
      <c r="E2934" s="37">
        <v>0.8</v>
      </c>
      <c r="F2934" s="37">
        <v>0.80940000000000001</v>
      </c>
      <c r="G2934" s="37">
        <v>32.5</v>
      </c>
      <c r="H2934" s="37">
        <v>0.82499999999999996</v>
      </c>
      <c r="I2934" s="37">
        <v>0.98939999999999995</v>
      </c>
    </row>
    <row r="2935" spans="4:9" x14ac:dyDescent="0.25">
      <c r="D2935" s="37">
        <v>33.5</v>
      </c>
      <c r="E2935" s="37">
        <v>0.80100000000000005</v>
      </c>
      <c r="F2935" s="37">
        <v>0.81030000000000002</v>
      </c>
      <c r="G2935" s="37">
        <v>32.5</v>
      </c>
      <c r="H2935" s="37">
        <v>0.82599999999999996</v>
      </c>
      <c r="I2935" s="37">
        <v>0.98950000000000005</v>
      </c>
    </row>
    <row r="2936" spans="4:9" x14ac:dyDescent="0.25">
      <c r="D2936" s="37">
        <v>33.5</v>
      </c>
      <c r="E2936" s="37">
        <v>0.80200000000000005</v>
      </c>
      <c r="F2936" s="37">
        <v>0.81130000000000002</v>
      </c>
      <c r="G2936" s="37">
        <v>32.5</v>
      </c>
      <c r="H2936" s="37">
        <v>0.82699999999999996</v>
      </c>
      <c r="I2936" s="37">
        <v>0.98950000000000005</v>
      </c>
    </row>
    <row r="2937" spans="4:9" x14ac:dyDescent="0.25">
      <c r="D2937" s="37">
        <v>33.5</v>
      </c>
      <c r="E2937" s="37">
        <v>0.80300000000000005</v>
      </c>
      <c r="F2937" s="37">
        <v>0.81230000000000002</v>
      </c>
      <c r="G2937" s="37">
        <v>32.5</v>
      </c>
      <c r="H2937" s="37">
        <v>0.82799999999999996</v>
      </c>
      <c r="I2937" s="37">
        <v>0.98950000000000005</v>
      </c>
    </row>
    <row r="2938" spans="4:9" x14ac:dyDescent="0.25">
      <c r="D2938" s="37">
        <v>33.5</v>
      </c>
      <c r="E2938" s="37">
        <v>0.80400000000000005</v>
      </c>
      <c r="F2938" s="37">
        <v>0.81330000000000002</v>
      </c>
      <c r="G2938" s="37">
        <v>32.5</v>
      </c>
      <c r="H2938" s="37">
        <v>0.82899999999999996</v>
      </c>
      <c r="I2938" s="37">
        <v>0.98950000000000005</v>
      </c>
    </row>
    <row r="2939" spans="4:9" x14ac:dyDescent="0.25">
      <c r="D2939" s="37">
        <v>33.5</v>
      </c>
      <c r="E2939" s="37">
        <v>0.80500000000000005</v>
      </c>
      <c r="F2939" s="37">
        <v>0.81430000000000002</v>
      </c>
      <c r="G2939" s="37">
        <v>32.5</v>
      </c>
      <c r="H2939" s="37">
        <v>0.83</v>
      </c>
      <c r="I2939" s="37">
        <v>0.98960000000000004</v>
      </c>
    </row>
    <row r="2940" spans="4:9" x14ac:dyDescent="0.25">
      <c r="D2940" s="37">
        <v>33.5</v>
      </c>
      <c r="E2940" s="37">
        <v>0.80600000000000005</v>
      </c>
      <c r="F2940" s="37">
        <v>0.81530000000000002</v>
      </c>
      <c r="G2940" s="37">
        <v>32.5</v>
      </c>
      <c r="H2940" s="37">
        <v>0.83099999999999996</v>
      </c>
      <c r="I2940" s="37">
        <v>0.98960000000000004</v>
      </c>
    </row>
    <row r="2941" spans="4:9" x14ac:dyDescent="0.25">
      <c r="D2941" s="37">
        <v>33.5</v>
      </c>
      <c r="E2941" s="37">
        <v>0.80700000000000005</v>
      </c>
      <c r="F2941" s="37">
        <v>0.81630000000000003</v>
      </c>
      <c r="G2941" s="37">
        <v>32.5</v>
      </c>
      <c r="H2941" s="37">
        <v>0.83199999999999996</v>
      </c>
      <c r="I2941" s="37">
        <v>0.98960000000000004</v>
      </c>
    </row>
    <row r="2942" spans="4:9" x14ac:dyDescent="0.25">
      <c r="D2942" s="37">
        <v>33.5</v>
      </c>
      <c r="E2942" s="37">
        <v>0.80800000000000005</v>
      </c>
      <c r="F2942" s="37">
        <v>0.81720000000000004</v>
      </c>
      <c r="G2942" s="37">
        <v>32.5</v>
      </c>
      <c r="H2942" s="37">
        <v>0.83299999999999996</v>
      </c>
      <c r="I2942" s="37">
        <v>0.98960000000000004</v>
      </c>
    </row>
    <row r="2943" spans="4:9" x14ac:dyDescent="0.25">
      <c r="D2943" s="37">
        <v>33.5</v>
      </c>
      <c r="E2943" s="37">
        <v>0.80900000000000005</v>
      </c>
      <c r="F2943" s="37">
        <v>0.81820000000000004</v>
      </c>
      <c r="G2943" s="37">
        <v>32.5</v>
      </c>
      <c r="H2943" s="37">
        <v>0.83399999999999996</v>
      </c>
      <c r="I2943" s="37">
        <v>0.98970000000000002</v>
      </c>
    </row>
    <row r="2944" spans="4:9" x14ac:dyDescent="0.25">
      <c r="D2944" s="37">
        <v>33.5</v>
      </c>
      <c r="E2944" s="37">
        <v>0.81</v>
      </c>
      <c r="F2944" s="37">
        <v>0.81920000000000004</v>
      </c>
      <c r="G2944" s="37">
        <v>32.5</v>
      </c>
      <c r="H2944" s="37">
        <v>0.83499999999999996</v>
      </c>
      <c r="I2944" s="37">
        <v>0.98970000000000002</v>
      </c>
    </row>
    <row r="2945" spans="4:9" x14ac:dyDescent="0.25">
      <c r="D2945" s="37">
        <v>33.5</v>
      </c>
      <c r="E2945" s="37">
        <v>0.81100000000000005</v>
      </c>
      <c r="F2945" s="37">
        <v>0.82020000000000004</v>
      </c>
      <c r="G2945" s="37">
        <v>32.5</v>
      </c>
      <c r="H2945" s="37">
        <v>0.83599999999999997</v>
      </c>
      <c r="I2945" s="37">
        <v>0.98970000000000002</v>
      </c>
    </row>
    <row r="2946" spans="4:9" x14ac:dyDescent="0.25">
      <c r="D2946" s="37">
        <v>33.5</v>
      </c>
      <c r="E2946" s="37">
        <v>0.81200000000000006</v>
      </c>
      <c r="F2946" s="37">
        <v>0.82120000000000004</v>
      </c>
      <c r="G2946" s="37">
        <v>32.5</v>
      </c>
      <c r="H2946" s="37">
        <v>0.83699999999999997</v>
      </c>
      <c r="I2946" s="37">
        <v>0.98970000000000002</v>
      </c>
    </row>
    <row r="2947" spans="4:9" x14ac:dyDescent="0.25">
      <c r="D2947" s="37">
        <v>33.5</v>
      </c>
      <c r="E2947" s="37">
        <v>0.81299999999999994</v>
      </c>
      <c r="F2947" s="37">
        <v>0.82220000000000004</v>
      </c>
      <c r="G2947" s="37">
        <v>32.5</v>
      </c>
      <c r="H2947" s="37">
        <v>0.83799999999999997</v>
      </c>
      <c r="I2947" s="37">
        <v>0.98980000000000001</v>
      </c>
    </row>
    <row r="2948" spans="4:9" x14ac:dyDescent="0.25">
      <c r="D2948" s="37">
        <v>33.5</v>
      </c>
      <c r="E2948" s="37">
        <v>0.81399999999999995</v>
      </c>
      <c r="F2948" s="37">
        <v>0.82320000000000004</v>
      </c>
      <c r="G2948" s="37">
        <v>32.5</v>
      </c>
      <c r="H2948" s="37">
        <v>0.83899999999999997</v>
      </c>
      <c r="I2948" s="37">
        <v>0.98980000000000001</v>
      </c>
    </row>
    <row r="2949" spans="4:9" x14ac:dyDescent="0.25">
      <c r="D2949" s="37">
        <v>33.5</v>
      </c>
      <c r="E2949" s="37">
        <v>0.81499999999999995</v>
      </c>
      <c r="F2949" s="37">
        <v>0.82420000000000004</v>
      </c>
      <c r="G2949" s="37">
        <v>32.5</v>
      </c>
      <c r="H2949" s="37">
        <v>0.84</v>
      </c>
      <c r="I2949" s="37">
        <v>0.98980000000000001</v>
      </c>
    </row>
    <row r="2950" spans="4:9" x14ac:dyDescent="0.25">
      <c r="D2950" s="37">
        <v>33.5</v>
      </c>
      <c r="E2950" s="37">
        <v>0.81599999999999995</v>
      </c>
      <c r="F2950" s="37">
        <v>0.82509999999999994</v>
      </c>
      <c r="G2950" s="37">
        <v>32.5</v>
      </c>
      <c r="H2950" s="37">
        <v>0.84099999999999997</v>
      </c>
      <c r="I2950" s="37">
        <v>0.98980000000000001</v>
      </c>
    </row>
    <row r="2951" spans="4:9" x14ac:dyDescent="0.25">
      <c r="D2951" s="37">
        <v>33.5</v>
      </c>
      <c r="E2951" s="37">
        <v>0.81699999999999995</v>
      </c>
      <c r="F2951" s="37">
        <v>0.82609999999999995</v>
      </c>
      <c r="G2951" s="37">
        <v>32.5</v>
      </c>
      <c r="H2951" s="37">
        <v>0.84199999999999997</v>
      </c>
      <c r="I2951" s="37">
        <v>0.9899</v>
      </c>
    </row>
    <row r="2952" spans="4:9" x14ac:dyDescent="0.25">
      <c r="D2952" s="37">
        <v>33.5</v>
      </c>
      <c r="E2952" s="37">
        <v>0.81799999999999995</v>
      </c>
      <c r="F2952" s="37">
        <v>0.82709999999999995</v>
      </c>
      <c r="G2952" s="37">
        <v>32.5</v>
      </c>
      <c r="H2952" s="37">
        <v>0.84299999999999997</v>
      </c>
      <c r="I2952" s="37">
        <v>0.9899</v>
      </c>
    </row>
    <row r="2953" spans="4:9" x14ac:dyDescent="0.25">
      <c r="D2953" s="37">
        <v>33.5</v>
      </c>
      <c r="E2953" s="37">
        <v>0.81899999999999995</v>
      </c>
      <c r="F2953" s="37">
        <v>0.82809999999999995</v>
      </c>
      <c r="G2953" s="37">
        <v>32.5</v>
      </c>
      <c r="H2953" s="37">
        <v>0.84399999999999997</v>
      </c>
      <c r="I2953" s="37">
        <v>0.9899</v>
      </c>
    </row>
    <row r="2954" spans="4:9" x14ac:dyDescent="0.25">
      <c r="D2954" s="37">
        <v>33.5</v>
      </c>
      <c r="E2954" s="37">
        <v>0.82</v>
      </c>
      <c r="F2954" s="37">
        <v>0.82909999999999995</v>
      </c>
      <c r="G2954" s="37">
        <v>32.5</v>
      </c>
      <c r="H2954" s="37">
        <v>0.84499999999999997</v>
      </c>
      <c r="I2954" s="37">
        <v>0.9899</v>
      </c>
    </row>
    <row r="2955" spans="4:9" x14ac:dyDescent="0.25">
      <c r="D2955" s="37">
        <v>33.5</v>
      </c>
      <c r="E2955" s="37">
        <v>0.82099999999999995</v>
      </c>
      <c r="F2955" s="37">
        <v>0.83009999999999995</v>
      </c>
      <c r="G2955" s="37">
        <v>32.5</v>
      </c>
      <c r="H2955" s="37">
        <v>0.84599999999999997</v>
      </c>
      <c r="I2955" s="37">
        <v>0.9899</v>
      </c>
    </row>
    <row r="2956" spans="4:9" x14ac:dyDescent="0.25">
      <c r="D2956" s="37">
        <v>33.5</v>
      </c>
      <c r="E2956" s="37">
        <v>0.82199999999999995</v>
      </c>
      <c r="F2956" s="37">
        <v>0.83109999999999995</v>
      </c>
      <c r="G2956" s="37">
        <v>32.5</v>
      </c>
      <c r="H2956" s="37">
        <v>0.84699999999999998</v>
      </c>
      <c r="I2956" s="37">
        <v>0.9899</v>
      </c>
    </row>
    <row r="2957" spans="4:9" x14ac:dyDescent="0.25">
      <c r="D2957" s="37">
        <v>33.5</v>
      </c>
      <c r="E2957" s="37">
        <v>0.82299999999999995</v>
      </c>
      <c r="F2957" s="37">
        <v>0.83209999999999995</v>
      </c>
      <c r="G2957" s="37">
        <v>32.5</v>
      </c>
      <c r="H2957" s="37">
        <v>0.84799999999999998</v>
      </c>
      <c r="I2957" s="37">
        <v>0.99</v>
      </c>
    </row>
    <row r="2958" spans="4:9" x14ac:dyDescent="0.25">
      <c r="D2958" s="37">
        <v>33.5</v>
      </c>
      <c r="E2958" s="37">
        <v>0.82399999999999995</v>
      </c>
      <c r="F2958" s="37">
        <v>0.83299999999999996</v>
      </c>
      <c r="G2958" s="37">
        <v>32.5</v>
      </c>
      <c r="H2958" s="37">
        <v>0.84899999999999998</v>
      </c>
      <c r="I2958" s="37">
        <v>0.99</v>
      </c>
    </row>
    <row r="2959" spans="4:9" x14ac:dyDescent="0.25">
      <c r="D2959" s="37">
        <v>33.5</v>
      </c>
      <c r="E2959" s="37">
        <v>0.82499999999999996</v>
      </c>
      <c r="F2959" s="37">
        <v>0.83399999999999996</v>
      </c>
      <c r="G2959" s="37">
        <v>32.5</v>
      </c>
      <c r="H2959" s="37">
        <v>0.85</v>
      </c>
      <c r="I2959" s="37">
        <v>0.99</v>
      </c>
    </row>
    <row r="2960" spans="4:9" x14ac:dyDescent="0.25">
      <c r="D2960" s="37">
        <v>33.5</v>
      </c>
      <c r="E2960" s="37">
        <v>0.82599999999999996</v>
      </c>
      <c r="F2960" s="37">
        <v>0.83499999999999996</v>
      </c>
      <c r="G2960" s="37">
        <v>32.5</v>
      </c>
      <c r="H2960" s="37">
        <v>0.85099999999999998</v>
      </c>
      <c r="I2960" s="37">
        <v>0.99</v>
      </c>
    </row>
    <row r="2961" spans="4:9" x14ac:dyDescent="0.25">
      <c r="D2961" s="37">
        <v>33.5</v>
      </c>
      <c r="E2961" s="37">
        <v>0.82699999999999996</v>
      </c>
      <c r="F2961" s="37">
        <v>0.83599999999999997</v>
      </c>
      <c r="G2961" s="37">
        <v>32.5</v>
      </c>
      <c r="H2961" s="37">
        <v>0.85199999999999998</v>
      </c>
      <c r="I2961" s="37">
        <v>0.99009999999999998</v>
      </c>
    </row>
    <row r="2962" spans="4:9" x14ac:dyDescent="0.25">
      <c r="D2962" s="37">
        <v>33.5</v>
      </c>
      <c r="E2962" s="37">
        <v>0.82799999999999996</v>
      </c>
      <c r="F2962" s="37">
        <v>0.83699999999999997</v>
      </c>
      <c r="G2962" s="37">
        <v>32.5</v>
      </c>
      <c r="H2962" s="37">
        <v>0.85299999999999998</v>
      </c>
      <c r="I2962" s="37">
        <v>0.99009999999999998</v>
      </c>
    </row>
    <row r="2963" spans="4:9" x14ac:dyDescent="0.25">
      <c r="D2963" s="37">
        <v>33.5</v>
      </c>
      <c r="E2963" s="37">
        <v>0.82899999999999996</v>
      </c>
      <c r="F2963" s="37">
        <v>0.83799999999999997</v>
      </c>
      <c r="G2963" s="37">
        <v>32.5</v>
      </c>
      <c r="H2963" s="37">
        <v>0.85399999999999998</v>
      </c>
      <c r="I2963" s="37">
        <v>0.99009999999999998</v>
      </c>
    </row>
    <row r="2964" spans="4:9" x14ac:dyDescent="0.25">
      <c r="D2964" s="37">
        <v>33.5</v>
      </c>
      <c r="E2964" s="37">
        <v>0.83</v>
      </c>
      <c r="F2964" s="37">
        <v>0.83899999999999997</v>
      </c>
      <c r="G2964" s="37">
        <v>32.5</v>
      </c>
      <c r="H2964" s="37">
        <v>0.85499999999999998</v>
      </c>
      <c r="I2964" s="37">
        <v>0.99009999999999998</v>
      </c>
    </row>
    <row r="2965" spans="4:9" x14ac:dyDescent="0.25">
      <c r="D2965" s="37">
        <v>33.5</v>
      </c>
      <c r="E2965" s="37">
        <v>0.83099999999999996</v>
      </c>
      <c r="F2965" s="37">
        <v>0.84</v>
      </c>
      <c r="G2965" s="37">
        <v>32.5</v>
      </c>
      <c r="H2965" s="37">
        <v>0.85599999999999998</v>
      </c>
      <c r="I2965" s="37">
        <v>0.99009999999999998</v>
      </c>
    </row>
    <row r="2966" spans="4:9" x14ac:dyDescent="0.25">
      <c r="D2966" s="37">
        <v>33.5</v>
      </c>
      <c r="E2966" s="37">
        <v>0.83199999999999996</v>
      </c>
      <c r="F2966" s="37">
        <v>0.84099999999999997</v>
      </c>
      <c r="G2966" s="37">
        <v>32.5</v>
      </c>
      <c r="H2966" s="37">
        <v>0.85699999999999998</v>
      </c>
      <c r="I2966" s="37">
        <v>0.99009999999999998</v>
      </c>
    </row>
    <row r="2967" spans="4:9" x14ac:dyDescent="0.25">
      <c r="D2967" s="37">
        <v>33.5</v>
      </c>
      <c r="E2967" s="37">
        <v>0.83299999999999996</v>
      </c>
      <c r="F2967" s="37">
        <v>0.84199999999999997</v>
      </c>
      <c r="G2967" s="37">
        <v>32.5</v>
      </c>
      <c r="H2967" s="37">
        <v>0.85799999999999998</v>
      </c>
      <c r="I2967" s="37">
        <v>0.99019999999999997</v>
      </c>
    </row>
    <row r="2968" spans="4:9" x14ac:dyDescent="0.25">
      <c r="D2968" s="37">
        <v>33.5</v>
      </c>
      <c r="E2968" s="37">
        <v>0.83399999999999996</v>
      </c>
      <c r="F2968" s="37">
        <v>0.84289999999999998</v>
      </c>
      <c r="G2968" s="37">
        <v>32.5</v>
      </c>
      <c r="H2968" s="37">
        <v>0.85899999999999999</v>
      </c>
      <c r="I2968" s="37">
        <v>0.99019999999999997</v>
      </c>
    </row>
    <row r="2969" spans="4:9" x14ac:dyDescent="0.25">
      <c r="D2969" s="37">
        <v>33.5</v>
      </c>
      <c r="E2969" s="37">
        <v>0.83499999999999996</v>
      </c>
      <c r="F2969" s="37">
        <v>0.84389999999999998</v>
      </c>
      <c r="G2969" s="37">
        <v>32.5</v>
      </c>
      <c r="H2969" s="37">
        <v>0.86</v>
      </c>
      <c r="I2969" s="37">
        <v>0.99019999999999997</v>
      </c>
    </row>
    <row r="2970" spans="4:9" x14ac:dyDescent="0.25">
      <c r="D2970" s="37">
        <v>33.5</v>
      </c>
      <c r="E2970" s="37">
        <v>0.83599999999999997</v>
      </c>
      <c r="F2970" s="37">
        <v>0.84489999999999998</v>
      </c>
      <c r="G2970" s="37">
        <v>32.5</v>
      </c>
      <c r="H2970" s="37">
        <v>0.86099999999999999</v>
      </c>
      <c r="I2970" s="37">
        <v>0.99019999999999997</v>
      </c>
    </row>
    <row r="2971" spans="4:9" x14ac:dyDescent="0.25">
      <c r="D2971" s="37">
        <v>33.5</v>
      </c>
      <c r="E2971" s="37">
        <v>0.83699999999999997</v>
      </c>
      <c r="F2971" s="37">
        <v>0.84589999999999999</v>
      </c>
      <c r="G2971" s="37">
        <v>32.5</v>
      </c>
      <c r="H2971" s="37">
        <v>0.86199999999999999</v>
      </c>
      <c r="I2971" s="37">
        <v>0.99029999999999996</v>
      </c>
    </row>
    <row r="2972" spans="4:9" x14ac:dyDescent="0.25">
      <c r="D2972" s="37">
        <v>33.5</v>
      </c>
      <c r="E2972" s="37">
        <v>0.83799999999999997</v>
      </c>
      <c r="F2972" s="37">
        <v>0.84689999999999999</v>
      </c>
      <c r="G2972" s="37">
        <v>32.5</v>
      </c>
      <c r="H2972" s="37">
        <v>0.86299999999999999</v>
      </c>
      <c r="I2972" s="37">
        <v>0.99029999999999996</v>
      </c>
    </row>
    <row r="2973" spans="4:9" x14ac:dyDescent="0.25">
      <c r="D2973" s="37">
        <v>33.5</v>
      </c>
      <c r="E2973" s="37">
        <v>0.83899999999999997</v>
      </c>
      <c r="F2973" s="37">
        <v>0.84789999999999999</v>
      </c>
      <c r="G2973" s="37">
        <v>32.5</v>
      </c>
      <c r="H2973" s="37">
        <v>0.86399999999999999</v>
      </c>
      <c r="I2973" s="37">
        <v>0.99029999999999996</v>
      </c>
    </row>
    <row r="2974" spans="4:9" x14ac:dyDescent="0.25">
      <c r="D2974" s="37">
        <v>33.5</v>
      </c>
      <c r="E2974" s="37">
        <v>0.84</v>
      </c>
      <c r="F2974" s="37">
        <v>0.84889999999999999</v>
      </c>
      <c r="G2974" s="37">
        <v>32.5</v>
      </c>
      <c r="H2974" s="37">
        <v>0.86499999999999999</v>
      </c>
      <c r="I2974" s="37">
        <v>0.99029999999999996</v>
      </c>
    </row>
    <row r="2975" spans="4:9" x14ac:dyDescent="0.25">
      <c r="D2975" s="37">
        <v>33.5</v>
      </c>
      <c r="E2975" s="37">
        <v>0.84099999999999997</v>
      </c>
      <c r="F2975" s="37">
        <v>0.84989999999999999</v>
      </c>
      <c r="G2975" s="37">
        <v>32.5</v>
      </c>
      <c r="H2975" s="37">
        <v>0.86599999999999999</v>
      </c>
      <c r="I2975" s="37">
        <v>0.99029999999999996</v>
      </c>
    </row>
    <row r="2976" spans="4:9" x14ac:dyDescent="0.25">
      <c r="D2976" s="37">
        <v>33.5</v>
      </c>
      <c r="E2976" s="37">
        <v>0.84199999999999997</v>
      </c>
      <c r="F2976" s="37">
        <v>0.85089999999999999</v>
      </c>
      <c r="G2976" s="37">
        <v>32.5</v>
      </c>
      <c r="H2976" s="37">
        <v>0.86699999999999999</v>
      </c>
      <c r="I2976" s="37">
        <v>0.99029999999999996</v>
      </c>
    </row>
    <row r="2977" spans="4:9" x14ac:dyDescent="0.25">
      <c r="D2977" s="37">
        <v>33.5</v>
      </c>
      <c r="E2977" s="37">
        <v>0.84299999999999997</v>
      </c>
      <c r="F2977" s="37">
        <v>0.85189999999999999</v>
      </c>
      <c r="G2977" s="37">
        <v>32.5</v>
      </c>
      <c r="H2977" s="37">
        <v>0.86799999999999999</v>
      </c>
      <c r="I2977" s="37">
        <v>0.99039999999999995</v>
      </c>
    </row>
    <row r="2978" spans="4:9" x14ac:dyDescent="0.25">
      <c r="D2978" s="37">
        <v>33.5</v>
      </c>
      <c r="E2978" s="37">
        <v>0.84399999999999997</v>
      </c>
      <c r="F2978" s="37">
        <v>0.85289999999999999</v>
      </c>
      <c r="G2978" s="37">
        <v>32.5</v>
      </c>
      <c r="H2978" s="37">
        <v>0.86899999999999999</v>
      </c>
      <c r="I2978" s="37">
        <v>0.99039999999999995</v>
      </c>
    </row>
    <row r="2979" spans="4:9" x14ac:dyDescent="0.25">
      <c r="D2979" s="37">
        <v>33.5</v>
      </c>
      <c r="E2979" s="37">
        <v>0.84499999999999997</v>
      </c>
      <c r="F2979" s="37">
        <v>0.85389999999999999</v>
      </c>
      <c r="G2979" s="37">
        <v>32.5</v>
      </c>
      <c r="H2979" s="37">
        <v>0.87</v>
      </c>
      <c r="I2979" s="37">
        <v>0.99039999999999995</v>
      </c>
    </row>
    <row r="2980" spans="4:9" x14ac:dyDescent="0.25">
      <c r="D2980" s="37">
        <v>33.5</v>
      </c>
      <c r="E2980" s="37">
        <v>0.84599999999999997</v>
      </c>
      <c r="F2980" s="37">
        <v>0.8548</v>
      </c>
      <c r="G2980" s="37">
        <v>32.5</v>
      </c>
      <c r="H2980" s="37">
        <v>0.871</v>
      </c>
      <c r="I2980" s="37">
        <v>0.99039999999999995</v>
      </c>
    </row>
    <row r="2981" spans="4:9" x14ac:dyDescent="0.25">
      <c r="D2981" s="37">
        <v>33.5</v>
      </c>
      <c r="E2981" s="37">
        <v>0.84699999999999998</v>
      </c>
      <c r="F2981" s="37">
        <v>0.85580000000000001</v>
      </c>
      <c r="G2981" s="37">
        <v>32.5</v>
      </c>
      <c r="H2981" s="37">
        <v>0.872</v>
      </c>
      <c r="I2981" s="37">
        <v>0.99039999999999995</v>
      </c>
    </row>
    <row r="2982" spans="4:9" x14ac:dyDescent="0.25">
      <c r="D2982" s="37">
        <v>33.5</v>
      </c>
      <c r="E2982" s="37">
        <v>0.84799999999999998</v>
      </c>
      <c r="F2982" s="37">
        <v>0.85680000000000001</v>
      </c>
      <c r="G2982" s="37">
        <v>32.5</v>
      </c>
      <c r="H2982" s="37">
        <v>0.873</v>
      </c>
      <c r="I2982" s="37">
        <v>0.99039999999999995</v>
      </c>
    </row>
    <row r="2983" spans="4:9" x14ac:dyDescent="0.25">
      <c r="D2983" s="37">
        <v>33.5</v>
      </c>
      <c r="E2983" s="37">
        <v>0.84899999999999998</v>
      </c>
      <c r="F2983" s="37">
        <v>0.85780000000000001</v>
      </c>
      <c r="G2983" s="37">
        <v>32.5</v>
      </c>
      <c r="H2983" s="37">
        <v>0.874</v>
      </c>
      <c r="I2983" s="37">
        <v>0.99050000000000005</v>
      </c>
    </row>
    <row r="2984" spans="4:9" x14ac:dyDescent="0.25">
      <c r="D2984" s="37">
        <v>33.5</v>
      </c>
      <c r="E2984" s="37">
        <v>0.85</v>
      </c>
      <c r="F2984" s="37">
        <v>0.85880000000000001</v>
      </c>
      <c r="G2984" s="37">
        <v>32.5</v>
      </c>
      <c r="H2984" s="37">
        <v>0.875</v>
      </c>
      <c r="I2984" s="37">
        <v>0.99050000000000005</v>
      </c>
    </row>
    <row r="2985" spans="4:9" x14ac:dyDescent="0.25">
      <c r="D2985" s="37">
        <v>33.5</v>
      </c>
      <c r="E2985" s="37">
        <v>0.85099999999999998</v>
      </c>
      <c r="F2985" s="37">
        <v>0.85980000000000001</v>
      </c>
      <c r="G2985" s="37">
        <v>32.5</v>
      </c>
      <c r="H2985" s="37">
        <v>0.876</v>
      </c>
      <c r="I2985" s="37">
        <v>0.99050000000000005</v>
      </c>
    </row>
    <row r="2986" spans="4:9" x14ac:dyDescent="0.25">
      <c r="D2986" s="37">
        <v>33.5</v>
      </c>
      <c r="E2986" s="37">
        <v>0.85199999999999998</v>
      </c>
      <c r="F2986" s="37">
        <v>0.86080000000000001</v>
      </c>
      <c r="G2986" s="37">
        <v>32.5</v>
      </c>
      <c r="H2986" s="37">
        <v>0.877</v>
      </c>
      <c r="I2986" s="37">
        <v>0.99050000000000005</v>
      </c>
    </row>
    <row r="2987" spans="4:9" x14ac:dyDescent="0.25">
      <c r="D2987" s="37">
        <v>33.5</v>
      </c>
      <c r="E2987" s="37">
        <v>0.85299999999999998</v>
      </c>
      <c r="F2987" s="37">
        <v>0.86180000000000001</v>
      </c>
      <c r="G2987" s="37">
        <v>32.5</v>
      </c>
      <c r="H2987" s="37">
        <v>0.878</v>
      </c>
      <c r="I2987" s="37">
        <v>0.99050000000000005</v>
      </c>
    </row>
    <row r="2988" spans="4:9" x14ac:dyDescent="0.25">
      <c r="D2988" s="37">
        <v>33.5</v>
      </c>
      <c r="E2988" s="37">
        <v>0.85399999999999998</v>
      </c>
      <c r="F2988" s="37">
        <v>0.86280000000000001</v>
      </c>
      <c r="G2988" s="37">
        <v>32.5</v>
      </c>
      <c r="H2988" s="37">
        <v>0.879</v>
      </c>
      <c r="I2988" s="37">
        <v>0.99050000000000005</v>
      </c>
    </row>
    <row r="2989" spans="4:9" x14ac:dyDescent="0.25">
      <c r="D2989" s="37">
        <v>33.5</v>
      </c>
      <c r="E2989" s="37">
        <v>0.85499999999999998</v>
      </c>
      <c r="F2989" s="37">
        <v>0.86380000000000001</v>
      </c>
      <c r="G2989" s="37">
        <v>32.5</v>
      </c>
      <c r="H2989" s="37">
        <v>0.88</v>
      </c>
      <c r="I2989" s="37">
        <v>0.99060000000000004</v>
      </c>
    </row>
    <row r="2990" spans="4:9" x14ac:dyDescent="0.25">
      <c r="D2990" s="37">
        <v>33.5</v>
      </c>
      <c r="E2990" s="37">
        <v>0.85599999999999998</v>
      </c>
      <c r="F2990" s="37">
        <v>0.86480000000000001</v>
      </c>
      <c r="G2990" s="37">
        <v>32.5</v>
      </c>
      <c r="H2990" s="37">
        <v>0.88100000000000001</v>
      </c>
      <c r="I2990" s="37">
        <v>0.99060000000000004</v>
      </c>
    </row>
    <row r="2991" spans="4:9" x14ac:dyDescent="0.25">
      <c r="D2991" s="37">
        <v>33.5</v>
      </c>
      <c r="E2991" s="37">
        <v>0.85699999999999998</v>
      </c>
      <c r="F2991" s="37">
        <v>0.86580000000000001</v>
      </c>
      <c r="G2991" s="37">
        <v>32.5</v>
      </c>
      <c r="H2991" s="37">
        <v>0.88200000000000001</v>
      </c>
      <c r="I2991" s="37">
        <v>0.99060000000000004</v>
      </c>
    </row>
    <row r="2992" spans="4:9" x14ac:dyDescent="0.25">
      <c r="D2992" s="37">
        <v>33.5</v>
      </c>
      <c r="E2992" s="37">
        <v>0.85799999999999998</v>
      </c>
      <c r="F2992" s="37">
        <v>0.86670000000000003</v>
      </c>
      <c r="G2992" s="37">
        <v>32.5</v>
      </c>
      <c r="H2992" s="37">
        <v>0.88300000000000001</v>
      </c>
      <c r="I2992" s="37">
        <v>0.99060000000000004</v>
      </c>
    </row>
    <row r="2993" spans="4:9" x14ac:dyDescent="0.25">
      <c r="D2993" s="37">
        <v>33.5</v>
      </c>
      <c r="E2993" s="37">
        <v>0.85899999999999999</v>
      </c>
      <c r="F2993" s="37">
        <v>0.86770000000000003</v>
      </c>
      <c r="G2993" s="37">
        <v>32.5</v>
      </c>
      <c r="H2993" s="37">
        <v>0.88400000000000001</v>
      </c>
      <c r="I2993" s="37">
        <v>0.99060000000000004</v>
      </c>
    </row>
    <row r="2994" spans="4:9" x14ac:dyDescent="0.25">
      <c r="D2994" s="37">
        <v>33.5</v>
      </c>
      <c r="E2994" s="37">
        <v>0.86</v>
      </c>
      <c r="F2994" s="37">
        <v>0.86870000000000003</v>
      </c>
      <c r="G2994" s="37">
        <v>32.5</v>
      </c>
      <c r="H2994" s="37">
        <v>0.88500000000000001</v>
      </c>
      <c r="I2994" s="37">
        <v>0.99060000000000004</v>
      </c>
    </row>
    <row r="2995" spans="4:9" x14ac:dyDescent="0.25">
      <c r="D2995" s="37">
        <v>33.5</v>
      </c>
      <c r="E2995" s="37">
        <v>0.86099999999999999</v>
      </c>
      <c r="F2995" s="37">
        <v>0.86970000000000003</v>
      </c>
      <c r="G2995" s="37">
        <v>32.5</v>
      </c>
      <c r="H2995" s="37">
        <v>0.88600000000000001</v>
      </c>
      <c r="I2995" s="37">
        <v>0.99070000000000003</v>
      </c>
    </row>
    <row r="2996" spans="4:9" x14ac:dyDescent="0.25">
      <c r="D2996" s="37">
        <v>33.5</v>
      </c>
      <c r="E2996" s="37">
        <v>0.86199999999999999</v>
      </c>
      <c r="F2996" s="37">
        <v>0.87070000000000003</v>
      </c>
      <c r="G2996" s="37">
        <v>32.5</v>
      </c>
      <c r="H2996" s="37">
        <v>0.88700000000000001</v>
      </c>
      <c r="I2996" s="37">
        <v>0.99070000000000003</v>
      </c>
    </row>
    <row r="2997" spans="4:9" x14ac:dyDescent="0.25">
      <c r="D2997" s="37">
        <v>33.5</v>
      </c>
      <c r="E2997" s="37">
        <v>0.86299999999999999</v>
      </c>
      <c r="F2997" s="37">
        <v>0.87170000000000003</v>
      </c>
      <c r="G2997" s="37">
        <v>32.5</v>
      </c>
      <c r="H2997" s="37">
        <v>0.88800000000000001</v>
      </c>
      <c r="I2997" s="37">
        <v>0.99070000000000003</v>
      </c>
    </row>
    <row r="2998" spans="4:9" x14ac:dyDescent="0.25">
      <c r="D2998" s="37">
        <v>33.5</v>
      </c>
      <c r="E2998" s="37">
        <v>0.86399999999999999</v>
      </c>
      <c r="F2998" s="37">
        <v>0.87270000000000003</v>
      </c>
      <c r="G2998" s="37">
        <v>32.5</v>
      </c>
      <c r="H2998" s="37">
        <v>0.88900000000000001</v>
      </c>
      <c r="I2998" s="37">
        <v>0.99070000000000003</v>
      </c>
    </row>
    <row r="2999" spans="4:9" x14ac:dyDescent="0.25">
      <c r="D2999" s="37">
        <v>33.5</v>
      </c>
      <c r="E2999" s="37">
        <v>0.86499999999999999</v>
      </c>
      <c r="F2999" s="37">
        <v>0.87370000000000003</v>
      </c>
      <c r="G2999" s="37">
        <v>32.5</v>
      </c>
      <c r="H2999" s="37">
        <v>0.89</v>
      </c>
      <c r="I2999" s="37">
        <v>0.99070000000000003</v>
      </c>
    </row>
    <row r="3000" spans="4:9" x14ac:dyDescent="0.25">
      <c r="D3000" s="37">
        <v>33.5</v>
      </c>
      <c r="E3000" s="37">
        <v>0.86599999999999999</v>
      </c>
      <c r="F3000" s="37">
        <v>0.87470000000000003</v>
      </c>
      <c r="G3000" s="37">
        <v>32.5</v>
      </c>
      <c r="H3000" s="37">
        <v>0.89100000000000001</v>
      </c>
      <c r="I3000" s="37">
        <v>0.99070000000000003</v>
      </c>
    </row>
    <row r="3001" spans="4:9" x14ac:dyDescent="0.25">
      <c r="D3001" s="37">
        <v>33.5</v>
      </c>
      <c r="E3001" s="37">
        <v>0.86699999999999999</v>
      </c>
      <c r="F3001" s="37">
        <v>0.87570000000000003</v>
      </c>
      <c r="G3001" s="37">
        <v>32.5</v>
      </c>
      <c r="H3001" s="37">
        <v>0.89200000000000002</v>
      </c>
      <c r="I3001" s="37">
        <v>0.99080000000000001</v>
      </c>
    </row>
    <row r="3002" spans="4:9" x14ac:dyDescent="0.25">
      <c r="D3002" s="37">
        <v>33.5</v>
      </c>
      <c r="E3002" s="37">
        <v>0.86799999999999999</v>
      </c>
      <c r="F3002" s="37">
        <v>0.87670000000000003</v>
      </c>
      <c r="G3002" s="37">
        <v>32.5</v>
      </c>
      <c r="H3002" s="37">
        <v>0.89300000000000002</v>
      </c>
      <c r="I3002" s="37">
        <v>0.99080000000000001</v>
      </c>
    </row>
    <row r="3003" spans="4:9" x14ac:dyDescent="0.25">
      <c r="D3003" s="37">
        <v>33.5</v>
      </c>
      <c r="E3003" s="37">
        <v>0.86899999999999999</v>
      </c>
      <c r="F3003" s="37">
        <v>0.87770000000000004</v>
      </c>
      <c r="G3003" s="37">
        <v>32.5</v>
      </c>
      <c r="H3003" s="37">
        <v>0.89400000000000002</v>
      </c>
      <c r="I3003" s="37">
        <v>0.99080000000000001</v>
      </c>
    </row>
    <row r="3004" spans="4:9" x14ac:dyDescent="0.25">
      <c r="D3004" s="37">
        <v>33.5</v>
      </c>
      <c r="E3004" s="37">
        <v>0.87</v>
      </c>
      <c r="F3004" s="37">
        <v>0.87870000000000004</v>
      </c>
      <c r="G3004" s="37">
        <v>32.5</v>
      </c>
      <c r="H3004" s="37">
        <v>0.89500000000000002</v>
      </c>
      <c r="I3004" s="37">
        <v>0.99080000000000001</v>
      </c>
    </row>
    <row r="3005" spans="4:9" x14ac:dyDescent="0.25">
      <c r="D3005" s="37">
        <v>33.5</v>
      </c>
      <c r="E3005" s="37">
        <v>0.871</v>
      </c>
      <c r="F3005" s="37">
        <v>0.87970000000000004</v>
      </c>
      <c r="G3005" s="37">
        <v>32.5</v>
      </c>
      <c r="H3005" s="37">
        <v>0.89600000000000002</v>
      </c>
      <c r="I3005" s="37">
        <v>0.99080000000000001</v>
      </c>
    </row>
    <row r="3006" spans="4:9" x14ac:dyDescent="0.25">
      <c r="D3006" s="37">
        <v>33.5</v>
      </c>
      <c r="E3006" s="37">
        <v>0.872</v>
      </c>
      <c r="F3006" s="37">
        <v>0.88070000000000004</v>
      </c>
      <c r="G3006" s="37">
        <v>32.5</v>
      </c>
      <c r="H3006" s="37">
        <v>0.89700000000000002</v>
      </c>
      <c r="I3006" s="37">
        <v>0.99080000000000001</v>
      </c>
    </row>
    <row r="3007" spans="4:9" x14ac:dyDescent="0.25">
      <c r="D3007" s="37">
        <v>33.5</v>
      </c>
      <c r="E3007" s="37">
        <v>0.873</v>
      </c>
      <c r="F3007" s="37">
        <v>0.88170000000000004</v>
      </c>
      <c r="G3007" s="37">
        <v>32.5</v>
      </c>
      <c r="H3007" s="37">
        <v>0.89800000000000002</v>
      </c>
      <c r="I3007" s="37">
        <v>0.99080000000000001</v>
      </c>
    </row>
    <row r="3008" spans="4:9" x14ac:dyDescent="0.25">
      <c r="D3008" s="37">
        <v>33.5</v>
      </c>
      <c r="E3008" s="37">
        <v>0.874</v>
      </c>
      <c r="F3008" s="37">
        <v>0.88270000000000004</v>
      </c>
      <c r="G3008" s="37">
        <v>32.5</v>
      </c>
      <c r="H3008" s="37">
        <v>0.89900000000000002</v>
      </c>
      <c r="I3008" s="37">
        <v>0.99080000000000001</v>
      </c>
    </row>
    <row r="3009" spans="4:9" x14ac:dyDescent="0.25">
      <c r="D3009" s="37">
        <v>33.5</v>
      </c>
      <c r="E3009" s="37">
        <v>0.875</v>
      </c>
      <c r="F3009" s="37">
        <v>0.88370000000000004</v>
      </c>
      <c r="G3009" s="37">
        <v>32.5</v>
      </c>
      <c r="H3009" s="37">
        <v>0.9</v>
      </c>
      <c r="I3009" s="37">
        <v>0.9909</v>
      </c>
    </row>
    <row r="3010" spans="4:9" x14ac:dyDescent="0.25">
      <c r="D3010" s="37">
        <v>33.5</v>
      </c>
      <c r="E3010" s="37">
        <v>0.876</v>
      </c>
      <c r="F3010" s="37">
        <v>0.88470000000000004</v>
      </c>
      <c r="G3010" s="37">
        <v>32.5</v>
      </c>
      <c r="H3010" s="37">
        <v>0.90100000000000002</v>
      </c>
      <c r="I3010" s="37">
        <v>0.9909</v>
      </c>
    </row>
    <row r="3011" spans="4:9" x14ac:dyDescent="0.25">
      <c r="D3011" s="37">
        <v>33.5</v>
      </c>
      <c r="E3011" s="37">
        <v>0.877</v>
      </c>
      <c r="F3011" s="37">
        <v>0.88570000000000004</v>
      </c>
      <c r="G3011" s="37">
        <v>32.5</v>
      </c>
      <c r="H3011" s="37">
        <v>0.90200000000000002</v>
      </c>
      <c r="I3011" s="37">
        <v>0.9909</v>
      </c>
    </row>
    <row r="3012" spans="4:9" x14ac:dyDescent="0.25">
      <c r="D3012" s="37">
        <v>33.5</v>
      </c>
      <c r="E3012" s="37">
        <v>0.878</v>
      </c>
      <c r="F3012" s="37">
        <v>0.88660000000000005</v>
      </c>
      <c r="G3012" s="37">
        <v>32.5</v>
      </c>
      <c r="H3012" s="37">
        <v>0.90300000000000002</v>
      </c>
      <c r="I3012" s="37">
        <v>0.9909</v>
      </c>
    </row>
    <row r="3013" spans="4:9" x14ac:dyDescent="0.25">
      <c r="D3013" s="37">
        <v>33.5</v>
      </c>
      <c r="E3013" s="37">
        <v>0.879</v>
      </c>
      <c r="F3013" s="37">
        <v>0.88759999999999994</v>
      </c>
      <c r="G3013" s="37">
        <v>32.5</v>
      </c>
      <c r="H3013" s="37">
        <v>0.90400000000000003</v>
      </c>
      <c r="I3013" s="37">
        <v>0.9909</v>
      </c>
    </row>
    <row r="3014" spans="4:9" x14ac:dyDescent="0.25">
      <c r="D3014" s="37">
        <v>33.5</v>
      </c>
      <c r="E3014" s="37">
        <v>0.88</v>
      </c>
      <c r="F3014" s="37">
        <v>0.88859999999999995</v>
      </c>
      <c r="G3014" s="37">
        <v>32.5</v>
      </c>
      <c r="H3014" s="37">
        <v>0.90500000000000003</v>
      </c>
      <c r="I3014" s="37">
        <v>0.9909</v>
      </c>
    </row>
    <row r="3015" spans="4:9" x14ac:dyDescent="0.25">
      <c r="D3015" s="37">
        <v>33.5</v>
      </c>
      <c r="E3015" s="37">
        <v>0.88100000000000001</v>
      </c>
      <c r="F3015" s="37">
        <v>0.88959999999999995</v>
      </c>
      <c r="G3015" s="37">
        <v>32.5</v>
      </c>
      <c r="H3015" s="37">
        <v>0.90600000000000003</v>
      </c>
      <c r="I3015" s="37">
        <v>0.9909</v>
      </c>
    </row>
    <row r="3016" spans="4:9" x14ac:dyDescent="0.25">
      <c r="D3016" s="37">
        <v>33.5</v>
      </c>
      <c r="E3016" s="37">
        <v>0.88200000000000001</v>
      </c>
      <c r="F3016" s="37">
        <v>0.89059999999999995</v>
      </c>
      <c r="G3016" s="37">
        <v>32.5</v>
      </c>
      <c r="H3016" s="37">
        <v>0.90700000000000003</v>
      </c>
      <c r="I3016" s="37">
        <v>0.9909</v>
      </c>
    </row>
    <row r="3017" spans="4:9" x14ac:dyDescent="0.25">
      <c r="D3017" s="37">
        <v>33.5</v>
      </c>
      <c r="E3017" s="37">
        <v>0.88300000000000001</v>
      </c>
      <c r="F3017" s="37">
        <v>0.89159999999999995</v>
      </c>
      <c r="G3017" s="37">
        <v>32.5</v>
      </c>
      <c r="H3017" s="37">
        <v>0.90800000000000003</v>
      </c>
      <c r="I3017" s="37">
        <v>0.99099999999999999</v>
      </c>
    </row>
    <row r="3018" spans="4:9" x14ac:dyDescent="0.25">
      <c r="D3018" s="37">
        <v>33.5</v>
      </c>
      <c r="E3018" s="37">
        <v>0.88400000000000001</v>
      </c>
      <c r="F3018" s="37">
        <v>0.89259999999999895</v>
      </c>
      <c r="G3018" s="37">
        <v>32.5</v>
      </c>
      <c r="H3018" s="37">
        <v>0.90900000000000003</v>
      </c>
      <c r="I3018" s="37">
        <v>0.99099999999999999</v>
      </c>
    </row>
    <row r="3019" spans="4:9" x14ac:dyDescent="0.25">
      <c r="D3019" s="37">
        <v>33.5</v>
      </c>
      <c r="E3019" s="37">
        <v>0.88500000000000001</v>
      </c>
      <c r="F3019" s="37">
        <v>0.89359999999999895</v>
      </c>
      <c r="G3019" s="37">
        <v>32.5</v>
      </c>
      <c r="H3019" s="37">
        <v>0.91</v>
      </c>
      <c r="I3019" s="37">
        <v>0.99099999999999999</v>
      </c>
    </row>
    <row r="3020" spans="4:9" x14ac:dyDescent="0.25">
      <c r="D3020" s="37">
        <v>33.5</v>
      </c>
      <c r="E3020" s="37">
        <v>0.88600000000000001</v>
      </c>
      <c r="F3020" s="37">
        <v>0.89459999999999895</v>
      </c>
      <c r="G3020" s="37">
        <v>32.5</v>
      </c>
      <c r="H3020" s="37">
        <v>0.91100000000000003</v>
      </c>
      <c r="I3020" s="37">
        <v>0.99099999999999999</v>
      </c>
    </row>
    <row r="3021" spans="4:9" x14ac:dyDescent="0.25">
      <c r="D3021" s="37">
        <v>33.5</v>
      </c>
      <c r="E3021" s="37">
        <v>0.88700000000000001</v>
      </c>
      <c r="F3021" s="37">
        <v>0.89559999999999895</v>
      </c>
      <c r="G3021" s="37">
        <v>32.5</v>
      </c>
      <c r="H3021" s="37">
        <v>0.91200000000000003</v>
      </c>
      <c r="I3021" s="37">
        <v>0.99099999999999999</v>
      </c>
    </row>
    <row r="3022" spans="4:9" x14ac:dyDescent="0.25">
      <c r="D3022" s="37">
        <v>33.5</v>
      </c>
      <c r="E3022" s="37">
        <v>0.88800000000000001</v>
      </c>
      <c r="F3022" s="37">
        <v>0.89659999999999895</v>
      </c>
      <c r="G3022" s="37">
        <v>32.5</v>
      </c>
      <c r="H3022" s="37">
        <v>0.91300000000000003</v>
      </c>
      <c r="I3022" s="37">
        <v>0.99099999999999999</v>
      </c>
    </row>
    <row r="3023" spans="4:9" x14ac:dyDescent="0.25">
      <c r="D3023" s="37">
        <v>33.5</v>
      </c>
      <c r="E3023" s="37">
        <v>0.88900000000000001</v>
      </c>
      <c r="F3023" s="37">
        <v>0.89759999999999895</v>
      </c>
      <c r="G3023" s="37">
        <v>32.5</v>
      </c>
      <c r="H3023" s="37">
        <v>0.91400000000000003</v>
      </c>
      <c r="I3023" s="37">
        <v>0.99099999999999999</v>
      </c>
    </row>
    <row r="3024" spans="4:9" x14ac:dyDescent="0.25">
      <c r="D3024" s="37">
        <v>33.5</v>
      </c>
      <c r="E3024" s="37">
        <v>0.89</v>
      </c>
      <c r="F3024" s="37">
        <v>0.89859999999999896</v>
      </c>
      <c r="G3024" s="37">
        <v>32.5</v>
      </c>
      <c r="H3024" s="37">
        <v>0.91500000000000004</v>
      </c>
      <c r="I3024" s="37">
        <v>0.99099999999999999</v>
      </c>
    </row>
    <row r="3025" spans="4:9" x14ac:dyDescent="0.25">
      <c r="D3025" s="37">
        <v>33.5</v>
      </c>
      <c r="E3025" s="37">
        <v>0.89100000000000001</v>
      </c>
      <c r="F3025" s="37">
        <v>0.89959999999999896</v>
      </c>
      <c r="G3025" s="37">
        <v>32.5</v>
      </c>
      <c r="H3025" s="37">
        <v>0.91600000000000004</v>
      </c>
      <c r="I3025" s="37">
        <v>0.99099999999999999</v>
      </c>
    </row>
    <row r="3026" spans="4:9" x14ac:dyDescent="0.25">
      <c r="D3026" s="37">
        <v>33.5</v>
      </c>
      <c r="E3026" s="37">
        <v>0.89200000000000002</v>
      </c>
      <c r="F3026" s="37">
        <v>0.90059999999999896</v>
      </c>
      <c r="G3026" s="37">
        <v>32.5</v>
      </c>
      <c r="H3026" s="37">
        <v>0.91700000000000004</v>
      </c>
      <c r="I3026" s="37">
        <v>0.99099999999999999</v>
      </c>
    </row>
    <row r="3027" spans="4:9" x14ac:dyDescent="0.25">
      <c r="D3027" s="37">
        <v>33.5</v>
      </c>
      <c r="E3027" s="37">
        <v>0.89300000000000002</v>
      </c>
      <c r="F3027" s="37">
        <v>0.90159999999999796</v>
      </c>
      <c r="G3027" s="37">
        <v>32.5</v>
      </c>
      <c r="H3027" s="37">
        <v>0.91800000000000004</v>
      </c>
      <c r="I3027" s="37">
        <v>0.99109999999999998</v>
      </c>
    </row>
    <row r="3028" spans="4:9" x14ac:dyDescent="0.25">
      <c r="D3028" s="37">
        <v>33.5</v>
      </c>
      <c r="E3028" s="37">
        <v>0.89400000000000002</v>
      </c>
      <c r="F3028" s="37">
        <v>0.90259999999999796</v>
      </c>
      <c r="G3028" s="37">
        <v>32.5</v>
      </c>
      <c r="H3028" s="37">
        <v>0.91900000000000004</v>
      </c>
      <c r="I3028" s="37">
        <v>0.99109999999999998</v>
      </c>
    </row>
    <row r="3029" spans="4:9" x14ac:dyDescent="0.25">
      <c r="D3029" s="37">
        <v>33.5</v>
      </c>
      <c r="E3029" s="37">
        <v>0.89500000000000002</v>
      </c>
      <c r="F3029" s="37">
        <v>0.90359999999999796</v>
      </c>
      <c r="G3029" s="37">
        <v>32.5</v>
      </c>
      <c r="H3029" s="37">
        <v>0.92</v>
      </c>
      <c r="I3029" s="37">
        <v>0.99109999999999998</v>
      </c>
    </row>
    <row r="3030" spans="4:9" x14ac:dyDescent="0.25">
      <c r="D3030" s="37">
        <v>33.5</v>
      </c>
      <c r="E3030" s="37">
        <v>0.89600000000000002</v>
      </c>
      <c r="F3030" s="37">
        <v>0.90459999999999796</v>
      </c>
      <c r="G3030" s="37">
        <v>32.5</v>
      </c>
      <c r="H3030" s="37">
        <v>0.92100000000000004</v>
      </c>
      <c r="I3030" s="37">
        <v>0.99109999999999998</v>
      </c>
    </row>
    <row r="3031" spans="4:9" x14ac:dyDescent="0.25">
      <c r="D3031" s="37">
        <v>33.5</v>
      </c>
      <c r="E3031" s="37">
        <v>0.89700000000000002</v>
      </c>
      <c r="F3031" s="37">
        <v>0.90559999999999796</v>
      </c>
      <c r="G3031" s="37">
        <v>32.5</v>
      </c>
      <c r="H3031" s="37">
        <v>0.92200000000000004</v>
      </c>
      <c r="I3031" s="37">
        <v>0.99109999999999998</v>
      </c>
    </row>
    <row r="3032" spans="4:9" x14ac:dyDescent="0.25">
      <c r="D3032" s="37">
        <v>33.5</v>
      </c>
      <c r="E3032" s="37">
        <v>0.89800000000000002</v>
      </c>
      <c r="F3032" s="37">
        <v>0.90659999999999796</v>
      </c>
      <c r="G3032" s="37">
        <v>32.5</v>
      </c>
      <c r="H3032" s="37">
        <v>0.92300000000000004</v>
      </c>
      <c r="I3032" s="37">
        <v>0.99109999999999998</v>
      </c>
    </row>
    <row r="3033" spans="4:9" x14ac:dyDescent="0.25">
      <c r="D3033" s="37">
        <v>33.5</v>
      </c>
      <c r="E3033" s="37">
        <v>0.89900000000000002</v>
      </c>
      <c r="F3033" s="37">
        <v>0.90759999999999796</v>
      </c>
      <c r="G3033" s="37">
        <v>32.5</v>
      </c>
      <c r="H3033" s="37">
        <v>0.92400000000000004</v>
      </c>
      <c r="I3033" s="37">
        <v>0.99109999999999998</v>
      </c>
    </row>
    <row r="3034" spans="4:9" x14ac:dyDescent="0.25">
      <c r="D3034" s="37">
        <v>33.5</v>
      </c>
      <c r="E3034" s="37">
        <v>0.9</v>
      </c>
      <c r="F3034" s="37">
        <v>0.90859999999999996</v>
      </c>
      <c r="G3034" s="37">
        <v>32.5</v>
      </c>
      <c r="H3034" s="37">
        <v>0.92500000000000004</v>
      </c>
      <c r="I3034" s="37">
        <v>0.99109999999999998</v>
      </c>
    </row>
    <row r="3035" spans="4:9" x14ac:dyDescent="0.25">
      <c r="D3035" s="37">
        <v>33.5</v>
      </c>
      <c r="E3035" s="37">
        <v>0.90100000000000002</v>
      </c>
      <c r="F3035" s="37">
        <v>0.90959999999999996</v>
      </c>
      <c r="G3035" s="37">
        <v>32.5</v>
      </c>
      <c r="H3035" s="37">
        <v>0.92600000000000005</v>
      </c>
      <c r="I3035" s="37">
        <v>0.99119999999999997</v>
      </c>
    </row>
    <row r="3036" spans="4:9" x14ac:dyDescent="0.25">
      <c r="D3036" s="37">
        <v>33.5</v>
      </c>
      <c r="E3036" s="37">
        <v>0.90200000000000002</v>
      </c>
      <c r="F3036" s="37">
        <v>0.91059999999999997</v>
      </c>
      <c r="G3036" s="37">
        <v>32.5</v>
      </c>
      <c r="H3036" s="37">
        <v>0.92700000000000005</v>
      </c>
      <c r="I3036" s="37">
        <v>0.99119999999999997</v>
      </c>
    </row>
    <row r="3037" spans="4:9" x14ac:dyDescent="0.25">
      <c r="D3037" s="37">
        <v>33.5</v>
      </c>
      <c r="E3037" s="37">
        <v>0.90300000000000002</v>
      </c>
      <c r="F3037" s="37">
        <v>0.91159999999999997</v>
      </c>
      <c r="G3037" s="37">
        <v>32.5</v>
      </c>
      <c r="H3037" s="37">
        <v>0.92800000000000005</v>
      </c>
      <c r="I3037" s="37">
        <v>0.99123000000000006</v>
      </c>
    </row>
    <row r="3038" spans="4:9" x14ac:dyDescent="0.25">
      <c r="D3038" s="37">
        <v>33.5</v>
      </c>
      <c r="E3038" s="37">
        <v>0.90400000000000003</v>
      </c>
      <c r="F3038" s="37">
        <v>0.91259999999999997</v>
      </c>
      <c r="G3038" s="37">
        <v>32.5</v>
      </c>
      <c r="H3038" s="37">
        <v>0.92900000000000005</v>
      </c>
      <c r="I3038" s="37">
        <v>0.99123000000000006</v>
      </c>
    </row>
    <row r="3039" spans="4:9" x14ac:dyDescent="0.25">
      <c r="D3039" s="37">
        <v>33.5</v>
      </c>
      <c r="E3039" s="37">
        <v>0.90500000000000003</v>
      </c>
      <c r="F3039" s="37">
        <v>0.91359999999999997</v>
      </c>
      <c r="G3039" s="37">
        <v>32.5</v>
      </c>
      <c r="H3039" s="37">
        <v>0.93</v>
      </c>
      <c r="I3039" s="37">
        <v>0.99119999999999997</v>
      </c>
    </row>
    <row r="3040" spans="4:9" x14ac:dyDescent="0.25">
      <c r="D3040" s="37">
        <v>33.5</v>
      </c>
      <c r="E3040" s="37">
        <v>0.90600000000000003</v>
      </c>
      <c r="F3040" s="37">
        <v>0.91459999999999997</v>
      </c>
      <c r="G3040" s="37">
        <v>32.5</v>
      </c>
      <c r="H3040" s="37">
        <v>0.93100000000000005</v>
      </c>
      <c r="I3040" s="37">
        <v>0.99119999999999997</v>
      </c>
    </row>
    <row r="3041" spans="4:9" x14ac:dyDescent="0.25">
      <c r="D3041" s="37">
        <v>33.5</v>
      </c>
      <c r="E3041" s="37">
        <v>0.90700000000000003</v>
      </c>
      <c r="F3041" s="37">
        <v>0.91559999999999997</v>
      </c>
      <c r="G3041" s="37">
        <v>32.5</v>
      </c>
      <c r="H3041" s="37">
        <v>0.93200000000000005</v>
      </c>
      <c r="I3041" s="37">
        <v>0.99119999999999997</v>
      </c>
    </row>
    <row r="3042" spans="4:9" x14ac:dyDescent="0.25">
      <c r="D3042" s="37">
        <v>33.5</v>
      </c>
      <c r="E3042" s="37">
        <v>0.90800000000000003</v>
      </c>
      <c r="F3042" s="37">
        <v>0.91659999999999997</v>
      </c>
      <c r="G3042" s="37">
        <v>32.5</v>
      </c>
      <c r="H3042" s="37">
        <v>0.93300000000000005</v>
      </c>
      <c r="I3042" s="37">
        <v>0.99119999999999997</v>
      </c>
    </row>
    <row r="3043" spans="4:9" x14ac:dyDescent="0.25">
      <c r="D3043" s="37">
        <v>33.5</v>
      </c>
      <c r="E3043" s="37">
        <v>0.90900000000000003</v>
      </c>
      <c r="F3043" s="37">
        <v>0.91759999999999997</v>
      </c>
      <c r="G3043" s="37">
        <v>32.5</v>
      </c>
      <c r="H3043" s="37">
        <v>0.93400000000000005</v>
      </c>
      <c r="I3043" s="37">
        <v>0.99119999999999997</v>
      </c>
    </row>
    <row r="3044" spans="4:9" x14ac:dyDescent="0.25">
      <c r="D3044" s="37">
        <v>33.5</v>
      </c>
      <c r="E3044" s="37">
        <v>0.91</v>
      </c>
      <c r="F3044" s="37">
        <v>0.91859999999999997</v>
      </c>
      <c r="G3044" s="37">
        <v>32.5</v>
      </c>
      <c r="H3044" s="37">
        <v>0.93500000000000005</v>
      </c>
      <c r="I3044" s="37">
        <v>0.99119999999999997</v>
      </c>
    </row>
    <row r="3045" spans="4:9" x14ac:dyDescent="0.25">
      <c r="D3045" s="37">
        <v>33.5</v>
      </c>
      <c r="E3045" s="37">
        <v>0.91100000000000003</v>
      </c>
      <c r="F3045" s="37">
        <v>0.91959999999999997</v>
      </c>
      <c r="G3045" s="37">
        <v>32.5</v>
      </c>
      <c r="H3045" s="37">
        <v>0.93600000000000005</v>
      </c>
      <c r="I3045" s="37">
        <v>0.99129999999999996</v>
      </c>
    </row>
    <row r="3046" spans="4:9" x14ac:dyDescent="0.25">
      <c r="D3046" s="37">
        <v>33.5</v>
      </c>
      <c r="E3046" s="37">
        <v>0.91200000000000003</v>
      </c>
      <c r="F3046" s="37">
        <v>0.92059999999999997</v>
      </c>
      <c r="G3046" s="37">
        <v>32.5</v>
      </c>
      <c r="H3046" s="37">
        <v>0.93700000000000006</v>
      </c>
      <c r="I3046" s="37">
        <v>0.99129999999999996</v>
      </c>
    </row>
    <row r="3047" spans="4:9" x14ac:dyDescent="0.25">
      <c r="D3047" s="37">
        <v>33.5</v>
      </c>
      <c r="E3047" s="37">
        <v>0.91300000000000003</v>
      </c>
      <c r="F3047" s="37">
        <v>0.92159999999999997</v>
      </c>
      <c r="G3047" s="37">
        <v>32.5</v>
      </c>
      <c r="H3047" s="37">
        <v>0.93799999999999994</v>
      </c>
      <c r="I3047" s="37">
        <v>0.99129999999999996</v>
      </c>
    </row>
    <row r="3048" spans="4:9" x14ac:dyDescent="0.25">
      <c r="D3048" s="37">
        <v>33.5</v>
      </c>
      <c r="E3048" s="37">
        <v>0.91400000000000003</v>
      </c>
      <c r="F3048" s="37">
        <v>0.92259999999999998</v>
      </c>
      <c r="G3048" s="37">
        <v>32.5</v>
      </c>
      <c r="H3048" s="37">
        <v>0.93899999999999995</v>
      </c>
      <c r="I3048" s="37">
        <v>0.99129999999999996</v>
      </c>
    </row>
    <row r="3049" spans="4:9" x14ac:dyDescent="0.25">
      <c r="D3049" s="37">
        <v>33.5</v>
      </c>
      <c r="E3049" s="37">
        <v>0.91500000000000004</v>
      </c>
      <c r="F3049" s="37">
        <v>0.92349999999999999</v>
      </c>
      <c r="G3049" s="37">
        <v>32.5</v>
      </c>
      <c r="H3049" s="37">
        <v>0.94</v>
      </c>
      <c r="I3049" s="37">
        <v>0.99129999999999996</v>
      </c>
    </row>
    <row r="3050" spans="4:9" x14ac:dyDescent="0.25">
      <c r="D3050" s="37">
        <v>33.5</v>
      </c>
      <c r="E3050" s="37">
        <v>0.91600000000000004</v>
      </c>
      <c r="F3050" s="37">
        <v>0.92449999999999999</v>
      </c>
      <c r="G3050" s="37">
        <v>32.5</v>
      </c>
      <c r="H3050" s="37">
        <v>0.94099999999999995</v>
      </c>
      <c r="I3050" s="37">
        <v>0.99129999999999996</v>
      </c>
    </row>
    <row r="3051" spans="4:9" x14ac:dyDescent="0.25">
      <c r="D3051" s="37">
        <v>33.5</v>
      </c>
      <c r="E3051" s="37">
        <v>0.91700000000000004</v>
      </c>
      <c r="F3051" s="37">
        <v>0.92549999999999999</v>
      </c>
      <c r="G3051" s="37">
        <v>32.5</v>
      </c>
      <c r="H3051" s="37">
        <v>0.94199999999999995</v>
      </c>
      <c r="I3051" s="37">
        <v>0.99129999999999996</v>
      </c>
    </row>
    <row r="3052" spans="4:9" x14ac:dyDescent="0.25">
      <c r="D3052" s="37">
        <v>33.5</v>
      </c>
      <c r="E3052" s="37">
        <v>0.91800000000000004</v>
      </c>
      <c r="F3052" s="37">
        <v>0.92649999999999999</v>
      </c>
      <c r="G3052" s="37">
        <v>32.5</v>
      </c>
      <c r="H3052" s="37">
        <v>0.94299999999999995</v>
      </c>
      <c r="I3052" s="37">
        <v>0.99129999999999996</v>
      </c>
    </row>
    <row r="3053" spans="4:9" x14ac:dyDescent="0.25">
      <c r="D3053" s="37">
        <v>33.5</v>
      </c>
      <c r="E3053" s="37">
        <v>0.91900000000000004</v>
      </c>
      <c r="F3053" s="37">
        <v>0.92749999999999999</v>
      </c>
      <c r="G3053" s="37">
        <v>32.5</v>
      </c>
      <c r="H3053" s="37">
        <v>0.94399999999999995</v>
      </c>
      <c r="I3053" s="37">
        <v>0.99129999999999996</v>
      </c>
    </row>
    <row r="3054" spans="4:9" x14ac:dyDescent="0.25">
      <c r="D3054" s="37">
        <v>33.5</v>
      </c>
      <c r="E3054" s="37">
        <v>0.92</v>
      </c>
      <c r="F3054" s="37">
        <v>0.92849999999999999</v>
      </c>
      <c r="G3054" s="37">
        <v>32.5</v>
      </c>
      <c r="H3054" s="37">
        <v>0.94499999999999995</v>
      </c>
      <c r="I3054" s="37">
        <v>0.99129999999999996</v>
      </c>
    </row>
    <row r="3055" spans="4:9" x14ac:dyDescent="0.25">
      <c r="D3055" s="37">
        <v>33.5</v>
      </c>
      <c r="E3055" s="37">
        <v>0.92100000000000004</v>
      </c>
      <c r="F3055" s="37">
        <v>0.92949999999999999</v>
      </c>
      <c r="G3055" s="37">
        <v>32.5</v>
      </c>
      <c r="H3055" s="37">
        <v>0.94599999999999995</v>
      </c>
      <c r="I3055" s="37">
        <v>0.99139999999999995</v>
      </c>
    </row>
    <row r="3056" spans="4:9" x14ac:dyDescent="0.25">
      <c r="D3056" s="37">
        <v>33.5</v>
      </c>
      <c r="E3056" s="37">
        <v>0.92200000000000004</v>
      </c>
      <c r="F3056" s="37">
        <v>0.93049999999999999</v>
      </c>
      <c r="G3056" s="37">
        <v>32.5</v>
      </c>
      <c r="H3056" s="37">
        <v>0.94699999999999995</v>
      </c>
      <c r="I3056" s="37">
        <v>0.99139999999999995</v>
      </c>
    </row>
    <row r="3057" spans="4:9" x14ac:dyDescent="0.25">
      <c r="D3057" s="37">
        <v>33.5</v>
      </c>
      <c r="E3057" s="37">
        <v>0.92300000000000004</v>
      </c>
      <c r="F3057" s="37">
        <v>0.93149999999999999</v>
      </c>
      <c r="G3057" s="37">
        <v>32.5</v>
      </c>
      <c r="H3057" s="37">
        <v>0.94799999999999995</v>
      </c>
      <c r="I3057" s="37">
        <v>0.99139999999999995</v>
      </c>
    </row>
    <row r="3058" spans="4:9" x14ac:dyDescent="0.25">
      <c r="D3058" s="37">
        <v>33.5</v>
      </c>
      <c r="E3058" s="37">
        <v>0.92400000000000004</v>
      </c>
      <c r="F3058" s="37">
        <v>0.9325</v>
      </c>
      <c r="G3058" s="37">
        <v>32.5</v>
      </c>
      <c r="H3058" s="37">
        <v>0.94899999999999995</v>
      </c>
      <c r="I3058" s="37">
        <v>0.99139999999999995</v>
      </c>
    </row>
    <row r="3059" spans="4:9" x14ac:dyDescent="0.25">
      <c r="D3059" s="37">
        <v>33.5</v>
      </c>
      <c r="E3059" s="37">
        <v>0.92500000000000004</v>
      </c>
      <c r="F3059" s="37">
        <v>0.9335</v>
      </c>
      <c r="G3059" s="37">
        <v>32.5</v>
      </c>
      <c r="H3059" s="37">
        <v>0.95</v>
      </c>
      <c r="I3059" s="37">
        <v>0.99139999999999995</v>
      </c>
    </row>
    <row r="3060" spans="4:9" x14ac:dyDescent="0.25">
      <c r="D3060" s="37">
        <v>33.5</v>
      </c>
      <c r="E3060" s="37">
        <v>0.92600000000000005</v>
      </c>
      <c r="F3060" s="37">
        <v>0.9345</v>
      </c>
      <c r="G3060" s="37">
        <v>33</v>
      </c>
      <c r="H3060" s="37">
        <v>0.76</v>
      </c>
      <c r="I3060" s="37">
        <v>0.98660000000000003</v>
      </c>
    </row>
    <row r="3061" spans="4:9" x14ac:dyDescent="0.25">
      <c r="D3061" s="37">
        <v>33.5</v>
      </c>
      <c r="E3061" s="37">
        <v>0.92700000000000005</v>
      </c>
      <c r="F3061" s="37">
        <v>0.9355</v>
      </c>
      <c r="G3061" s="37">
        <v>33</v>
      </c>
      <c r="H3061" s="37">
        <v>0.76100000000000001</v>
      </c>
      <c r="I3061" s="37">
        <v>0.98660000000000003</v>
      </c>
    </row>
    <row r="3062" spans="4:9" x14ac:dyDescent="0.25">
      <c r="D3062" s="37">
        <v>33.5</v>
      </c>
      <c r="E3062" s="37">
        <v>0.92800000000000005</v>
      </c>
      <c r="F3062" s="37">
        <v>0.9365</v>
      </c>
      <c r="G3062" s="37">
        <v>33</v>
      </c>
      <c r="H3062" s="37">
        <v>0.76200000000000001</v>
      </c>
      <c r="I3062" s="37">
        <v>0.98670000000000002</v>
      </c>
    </row>
    <row r="3063" spans="4:9" x14ac:dyDescent="0.25">
      <c r="D3063" s="37">
        <v>33.5</v>
      </c>
      <c r="E3063" s="37">
        <v>0.92900000000000005</v>
      </c>
      <c r="F3063" s="37">
        <v>0.9375</v>
      </c>
      <c r="G3063" s="37">
        <v>33</v>
      </c>
      <c r="H3063" s="37">
        <v>0.76300000000000001</v>
      </c>
      <c r="I3063" s="37">
        <v>0.98670000000000002</v>
      </c>
    </row>
    <row r="3064" spans="4:9" x14ac:dyDescent="0.25">
      <c r="D3064" s="37">
        <v>34</v>
      </c>
      <c r="E3064" s="37">
        <v>0.76</v>
      </c>
      <c r="F3064" s="37">
        <v>0.77049999999999996</v>
      </c>
      <c r="G3064" s="37">
        <v>33</v>
      </c>
      <c r="H3064" s="37">
        <v>0.76400000000000001</v>
      </c>
      <c r="I3064" s="37">
        <v>0.98680000000000001</v>
      </c>
    </row>
    <row r="3065" spans="4:9" x14ac:dyDescent="0.25">
      <c r="D3065" s="37">
        <v>34</v>
      </c>
      <c r="E3065" s="37">
        <v>0.76100000000000001</v>
      </c>
      <c r="F3065" s="37">
        <v>0.77149999999999996</v>
      </c>
      <c r="G3065" s="37">
        <v>33</v>
      </c>
      <c r="H3065" s="37">
        <v>0.76500000000000001</v>
      </c>
      <c r="I3065" s="37">
        <v>0.98680000000000001</v>
      </c>
    </row>
    <row r="3066" spans="4:9" x14ac:dyDescent="0.25">
      <c r="D3066" s="37">
        <v>34</v>
      </c>
      <c r="E3066" s="37">
        <v>0.76200000000000001</v>
      </c>
      <c r="F3066" s="37">
        <v>0.77239999999999998</v>
      </c>
      <c r="G3066" s="37">
        <v>33</v>
      </c>
      <c r="H3066" s="37">
        <v>0.76600000000000001</v>
      </c>
      <c r="I3066" s="37">
        <v>0.9869</v>
      </c>
    </row>
    <row r="3067" spans="4:9" x14ac:dyDescent="0.25">
      <c r="D3067" s="37">
        <v>34</v>
      </c>
      <c r="E3067" s="37">
        <v>0.76300000000000001</v>
      </c>
      <c r="F3067" s="37">
        <v>0.77339999999999998</v>
      </c>
      <c r="G3067" s="37">
        <v>33</v>
      </c>
      <c r="H3067" s="37">
        <v>0.76700000000000002</v>
      </c>
      <c r="I3067" s="37">
        <v>0.9869</v>
      </c>
    </row>
    <row r="3068" spans="4:9" x14ac:dyDescent="0.25">
      <c r="D3068" s="37">
        <v>34</v>
      </c>
      <c r="E3068" s="37">
        <v>0.76400000000000001</v>
      </c>
      <c r="F3068" s="37">
        <v>0.77439999999999998</v>
      </c>
      <c r="G3068" s="37">
        <v>33</v>
      </c>
      <c r="H3068" s="37">
        <v>0.76800000000000002</v>
      </c>
      <c r="I3068" s="37">
        <v>0.98699999999999999</v>
      </c>
    </row>
    <row r="3069" spans="4:9" x14ac:dyDescent="0.25">
      <c r="D3069" s="37">
        <v>34</v>
      </c>
      <c r="E3069" s="37">
        <v>0.76500000000000001</v>
      </c>
      <c r="F3069" s="37">
        <v>0.77539999999999998</v>
      </c>
      <c r="G3069" s="37">
        <v>33</v>
      </c>
      <c r="H3069" s="37">
        <v>0.76900000000000002</v>
      </c>
      <c r="I3069" s="37">
        <v>0.98699999999999999</v>
      </c>
    </row>
    <row r="3070" spans="4:9" x14ac:dyDescent="0.25">
      <c r="D3070" s="37">
        <v>34</v>
      </c>
      <c r="E3070" s="37">
        <v>0.76600000000000001</v>
      </c>
      <c r="F3070" s="37">
        <v>0.77629999999999999</v>
      </c>
      <c r="G3070" s="37">
        <v>33</v>
      </c>
      <c r="H3070" s="37">
        <v>0.77</v>
      </c>
      <c r="I3070" s="37">
        <v>0.98699999999999999</v>
      </c>
    </row>
    <row r="3071" spans="4:9" x14ac:dyDescent="0.25">
      <c r="D3071" s="37">
        <v>34</v>
      </c>
      <c r="E3071" s="37">
        <v>0.76700000000000002</v>
      </c>
      <c r="F3071" s="37">
        <v>0.77729999999999999</v>
      </c>
      <c r="G3071" s="37">
        <v>33</v>
      </c>
      <c r="H3071" s="37">
        <v>0.77100000000000002</v>
      </c>
      <c r="I3071" s="37">
        <v>0.98699999999999999</v>
      </c>
    </row>
    <row r="3072" spans="4:9" x14ac:dyDescent="0.25">
      <c r="D3072" s="37">
        <v>34</v>
      </c>
      <c r="E3072" s="37">
        <v>0.76800000000000002</v>
      </c>
      <c r="F3072" s="37">
        <v>0.77829999999999999</v>
      </c>
      <c r="G3072" s="37">
        <v>33</v>
      </c>
      <c r="H3072" s="37">
        <v>0.77200000000000002</v>
      </c>
      <c r="I3072" s="37">
        <v>0.98709999999999998</v>
      </c>
    </row>
    <row r="3073" spans="4:9" x14ac:dyDescent="0.25">
      <c r="D3073" s="37">
        <v>34</v>
      </c>
      <c r="E3073" s="37">
        <v>0.76900000000000002</v>
      </c>
      <c r="F3073" s="37">
        <v>0.77929999999999999</v>
      </c>
      <c r="G3073" s="37">
        <v>33</v>
      </c>
      <c r="H3073" s="37">
        <v>0.77300000000000002</v>
      </c>
      <c r="I3073" s="37">
        <v>0.98709999999999998</v>
      </c>
    </row>
    <row r="3074" spans="4:9" x14ac:dyDescent="0.25">
      <c r="D3074" s="37">
        <v>34</v>
      </c>
      <c r="E3074" s="37">
        <v>0.77</v>
      </c>
      <c r="F3074" s="37">
        <v>0.78029999999999999</v>
      </c>
      <c r="G3074" s="37">
        <v>33</v>
      </c>
      <c r="H3074" s="37">
        <v>0.77400000000000002</v>
      </c>
      <c r="I3074" s="37">
        <v>0.98719999999999997</v>
      </c>
    </row>
    <row r="3075" spans="4:9" x14ac:dyDescent="0.25">
      <c r="D3075" s="37">
        <v>34</v>
      </c>
      <c r="E3075" s="37">
        <v>0.77100000000000002</v>
      </c>
      <c r="F3075" s="37">
        <v>0.78120000000000001</v>
      </c>
      <c r="G3075" s="37">
        <v>33</v>
      </c>
      <c r="H3075" s="37">
        <v>0.77500000000000002</v>
      </c>
      <c r="I3075" s="37">
        <v>0.98719999999999997</v>
      </c>
    </row>
    <row r="3076" spans="4:9" x14ac:dyDescent="0.25">
      <c r="D3076" s="37">
        <v>34</v>
      </c>
      <c r="E3076" s="37">
        <v>0.77200000000000002</v>
      </c>
      <c r="F3076" s="37">
        <v>0.78220000000000001</v>
      </c>
      <c r="G3076" s="37">
        <v>33</v>
      </c>
      <c r="H3076" s="37">
        <v>0.77600000000000002</v>
      </c>
      <c r="I3076" s="37">
        <v>0.98729999999999996</v>
      </c>
    </row>
    <row r="3077" spans="4:9" x14ac:dyDescent="0.25">
      <c r="D3077" s="37">
        <v>34</v>
      </c>
      <c r="E3077" s="37">
        <v>0.77300000000000002</v>
      </c>
      <c r="F3077" s="37">
        <v>0.78320000000000001</v>
      </c>
      <c r="G3077" s="37">
        <v>33</v>
      </c>
      <c r="H3077" s="37">
        <v>0.77700000000000002</v>
      </c>
      <c r="I3077" s="37">
        <v>0.98729999999999996</v>
      </c>
    </row>
    <row r="3078" spans="4:9" x14ac:dyDescent="0.25">
      <c r="D3078" s="37">
        <v>34</v>
      </c>
      <c r="E3078" s="37">
        <v>0.77400000000000002</v>
      </c>
      <c r="F3078" s="37">
        <v>0.78420000000000001</v>
      </c>
      <c r="G3078" s="37">
        <v>33</v>
      </c>
      <c r="H3078" s="37">
        <v>0.77800000000000002</v>
      </c>
      <c r="I3078" s="37">
        <v>0.98740000000000006</v>
      </c>
    </row>
    <row r="3079" spans="4:9" x14ac:dyDescent="0.25">
      <c r="D3079" s="37">
        <v>34</v>
      </c>
      <c r="E3079" s="37">
        <v>0.77500000000000002</v>
      </c>
      <c r="F3079" s="37">
        <v>0.78520000000000001</v>
      </c>
      <c r="G3079" s="37">
        <v>33</v>
      </c>
      <c r="H3079" s="37">
        <v>0.77900000000000003</v>
      </c>
      <c r="I3079" s="37">
        <v>0.98740000000000006</v>
      </c>
    </row>
    <row r="3080" spans="4:9" x14ac:dyDescent="0.25">
      <c r="D3080" s="37">
        <v>34</v>
      </c>
      <c r="E3080" s="37">
        <v>0.77600000000000002</v>
      </c>
      <c r="F3080" s="37">
        <v>0.78610000000000002</v>
      </c>
      <c r="G3080" s="37">
        <v>33</v>
      </c>
      <c r="H3080" s="37">
        <v>0.78</v>
      </c>
      <c r="I3080" s="37">
        <v>0.98750000000000004</v>
      </c>
    </row>
    <row r="3081" spans="4:9" x14ac:dyDescent="0.25">
      <c r="D3081" s="37">
        <v>34</v>
      </c>
      <c r="E3081" s="37">
        <v>0.77700000000000002</v>
      </c>
      <c r="F3081" s="37">
        <v>0.78710000000000002</v>
      </c>
      <c r="G3081" s="37">
        <v>33</v>
      </c>
      <c r="H3081" s="37">
        <v>0.78100000000000003</v>
      </c>
      <c r="I3081" s="37">
        <v>0.98750000000000004</v>
      </c>
    </row>
    <row r="3082" spans="4:9" x14ac:dyDescent="0.25">
      <c r="D3082" s="37">
        <v>34</v>
      </c>
      <c r="E3082" s="37">
        <v>0.77800000000000002</v>
      </c>
      <c r="F3082" s="37">
        <v>0.78810000000000002</v>
      </c>
      <c r="G3082" s="37">
        <v>33</v>
      </c>
      <c r="H3082" s="37">
        <v>0.78200000000000003</v>
      </c>
      <c r="I3082" s="37">
        <v>0.98750000000000004</v>
      </c>
    </row>
    <row r="3083" spans="4:9" x14ac:dyDescent="0.25">
      <c r="D3083" s="37">
        <v>34</v>
      </c>
      <c r="E3083" s="37">
        <v>0.77900000000000003</v>
      </c>
      <c r="F3083" s="37">
        <v>0.78910000000000002</v>
      </c>
      <c r="G3083" s="37">
        <v>33</v>
      </c>
      <c r="H3083" s="37">
        <v>0.78300000000000003</v>
      </c>
      <c r="I3083" s="37">
        <v>0.98750000000000004</v>
      </c>
    </row>
    <row r="3084" spans="4:9" x14ac:dyDescent="0.25">
      <c r="D3084" s="37">
        <v>34</v>
      </c>
      <c r="E3084" s="37">
        <v>0.78</v>
      </c>
      <c r="F3084" s="37">
        <v>0.79</v>
      </c>
      <c r="G3084" s="37">
        <v>33</v>
      </c>
      <c r="H3084" s="37">
        <v>0.78400000000000003</v>
      </c>
      <c r="I3084" s="37">
        <v>0.98760000000000003</v>
      </c>
    </row>
    <row r="3085" spans="4:9" x14ac:dyDescent="0.25">
      <c r="D3085" s="37">
        <v>34</v>
      </c>
      <c r="E3085" s="37">
        <v>0.78100000000000003</v>
      </c>
      <c r="F3085" s="37">
        <v>0.79100000000000004</v>
      </c>
      <c r="G3085" s="37">
        <v>33</v>
      </c>
      <c r="H3085" s="37">
        <v>0.78500000000000003</v>
      </c>
      <c r="I3085" s="37">
        <v>0.98760000000000003</v>
      </c>
    </row>
    <row r="3086" spans="4:9" x14ac:dyDescent="0.25">
      <c r="D3086" s="37">
        <v>34</v>
      </c>
      <c r="E3086" s="37">
        <v>0.78200000000000003</v>
      </c>
      <c r="F3086" s="37">
        <v>0.79200000000000004</v>
      </c>
      <c r="G3086" s="37">
        <v>33</v>
      </c>
      <c r="H3086" s="37">
        <v>0.78600000000000003</v>
      </c>
      <c r="I3086" s="37">
        <v>0.98770000000000002</v>
      </c>
    </row>
    <row r="3087" spans="4:9" x14ac:dyDescent="0.25">
      <c r="D3087" s="37">
        <v>34</v>
      </c>
      <c r="E3087" s="37">
        <v>0.78300000000000003</v>
      </c>
      <c r="F3087" s="37">
        <v>0.79300000000000004</v>
      </c>
      <c r="G3087" s="37">
        <v>33</v>
      </c>
      <c r="H3087" s="37">
        <v>0.78700000000000003</v>
      </c>
      <c r="I3087" s="37">
        <v>0.98770000000000002</v>
      </c>
    </row>
    <row r="3088" spans="4:9" x14ac:dyDescent="0.25">
      <c r="D3088" s="37">
        <v>34</v>
      </c>
      <c r="E3088" s="37">
        <v>0.78400000000000003</v>
      </c>
      <c r="F3088" s="37">
        <v>0.79400000000000004</v>
      </c>
      <c r="G3088" s="37">
        <v>33</v>
      </c>
      <c r="H3088" s="37">
        <v>0.78800000000000003</v>
      </c>
      <c r="I3088" s="37">
        <v>0.98780000000000001</v>
      </c>
    </row>
    <row r="3089" spans="4:9" x14ac:dyDescent="0.25">
      <c r="D3089" s="37">
        <v>34</v>
      </c>
      <c r="E3089" s="37">
        <v>0.78500000000000003</v>
      </c>
      <c r="F3089" s="37">
        <v>0.79500000000000004</v>
      </c>
      <c r="G3089" s="37">
        <v>33</v>
      </c>
      <c r="H3089" s="37">
        <v>0.78900000000000003</v>
      </c>
      <c r="I3089" s="37">
        <v>0.98780000000000001</v>
      </c>
    </row>
    <row r="3090" spans="4:9" x14ac:dyDescent="0.25">
      <c r="D3090" s="37">
        <v>34</v>
      </c>
      <c r="E3090" s="37">
        <v>0.78600000000000003</v>
      </c>
      <c r="F3090" s="37">
        <v>0.79590000000000005</v>
      </c>
      <c r="G3090" s="37">
        <v>33</v>
      </c>
      <c r="H3090" s="37">
        <v>0.79</v>
      </c>
      <c r="I3090" s="37">
        <v>0.9879</v>
      </c>
    </row>
    <row r="3091" spans="4:9" x14ac:dyDescent="0.25">
      <c r="D3091" s="37">
        <v>34</v>
      </c>
      <c r="E3091" s="37">
        <v>0.78700000000000003</v>
      </c>
      <c r="F3091" s="37">
        <v>0.79690000000000005</v>
      </c>
      <c r="G3091" s="37">
        <v>33</v>
      </c>
      <c r="H3091" s="37">
        <v>0.79100000000000004</v>
      </c>
      <c r="I3091" s="37">
        <v>0.9879</v>
      </c>
    </row>
    <row r="3092" spans="4:9" x14ac:dyDescent="0.25">
      <c r="D3092" s="37">
        <v>34</v>
      </c>
      <c r="E3092" s="37">
        <v>0.78800000000000003</v>
      </c>
      <c r="F3092" s="37">
        <v>0.79790000000000005</v>
      </c>
      <c r="G3092" s="37">
        <v>33</v>
      </c>
      <c r="H3092" s="37">
        <v>0.79200000000000004</v>
      </c>
      <c r="I3092" s="37">
        <v>0.9879</v>
      </c>
    </row>
    <row r="3093" spans="4:9" x14ac:dyDescent="0.25">
      <c r="D3093" s="37">
        <v>34</v>
      </c>
      <c r="E3093" s="37">
        <v>0.78900000000000003</v>
      </c>
      <c r="F3093" s="37">
        <v>0.79890000000000005</v>
      </c>
      <c r="G3093" s="37">
        <v>33</v>
      </c>
      <c r="H3093" s="37">
        <v>0.79300000000000004</v>
      </c>
      <c r="I3093" s="37">
        <v>0.9879</v>
      </c>
    </row>
    <row r="3094" spans="4:9" x14ac:dyDescent="0.25">
      <c r="D3094" s="37">
        <v>34</v>
      </c>
      <c r="E3094" s="37">
        <v>0.79</v>
      </c>
      <c r="F3094" s="37">
        <v>0.79990000000000006</v>
      </c>
      <c r="G3094" s="37">
        <v>33</v>
      </c>
      <c r="H3094" s="37">
        <v>0.79400000000000004</v>
      </c>
      <c r="I3094" s="37">
        <v>0.98799999999999999</v>
      </c>
    </row>
    <row r="3095" spans="4:9" x14ac:dyDescent="0.25">
      <c r="D3095" s="37">
        <v>34</v>
      </c>
      <c r="E3095" s="37">
        <v>0.79100000000000004</v>
      </c>
      <c r="F3095" s="37">
        <v>0.80079999999999996</v>
      </c>
      <c r="G3095" s="37">
        <v>33</v>
      </c>
      <c r="H3095" s="37">
        <v>0.79500000000000004</v>
      </c>
      <c r="I3095" s="37">
        <v>0.98799999999999999</v>
      </c>
    </row>
    <row r="3096" spans="4:9" x14ac:dyDescent="0.25">
      <c r="D3096" s="37">
        <v>34</v>
      </c>
      <c r="E3096" s="37">
        <v>0.79200000000000004</v>
      </c>
      <c r="F3096" s="37">
        <v>0.80179999999999996</v>
      </c>
      <c r="G3096" s="37">
        <v>33</v>
      </c>
      <c r="H3096" s="37">
        <v>0.79600000000000004</v>
      </c>
      <c r="I3096" s="37">
        <v>0.98809999999999998</v>
      </c>
    </row>
    <row r="3097" spans="4:9" x14ac:dyDescent="0.25">
      <c r="D3097" s="37">
        <v>34</v>
      </c>
      <c r="E3097" s="37">
        <v>0.79300000000000004</v>
      </c>
      <c r="F3097" s="37">
        <v>0.80279999999999996</v>
      </c>
      <c r="G3097" s="37">
        <v>33</v>
      </c>
      <c r="H3097" s="37">
        <v>0.79700000000000004</v>
      </c>
      <c r="I3097" s="37">
        <v>0.98809999999999998</v>
      </c>
    </row>
    <row r="3098" spans="4:9" x14ac:dyDescent="0.25">
      <c r="D3098" s="37">
        <v>34</v>
      </c>
      <c r="E3098" s="37">
        <v>0.79400000000000004</v>
      </c>
      <c r="F3098" s="37">
        <v>0.80379999999999996</v>
      </c>
      <c r="G3098" s="37">
        <v>33</v>
      </c>
      <c r="H3098" s="37">
        <v>0.79800000000000004</v>
      </c>
      <c r="I3098" s="37">
        <v>0.98819999999999997</v>
      </c>
    </row>
    <row r="3099" spans="4:9" x14ac:dyDescent="0.25">
      <c r="D3099" s="37">
        <v>34</v>
      </c>
      <c r="E3099" s="37">
        <v>0.79500000000000004</v>
      </c>
      <c r="F3099" s="37">
        <v>0.80479999999999996</v>
      </c>
      <c r="G3099" s="37">
        <v>33</v>
      </c>
      <c r="H3099" s="37">
        <v>0.79900000000000004</v>
      </c>
      <c r="I3099" s="37">
        <v>0.98819999999999997</v>
      </c>
    </row>
    <row r="3100" spans="4:9" x14ac:dyDescent="0.25">
      <c r="D3100" s="37">
        <v>34</v>
      </c>
      <c r="E3100" s="37">
        <v>0.79600000000000004</v>
      </c>
      <c r="F3100" s="37">
        <v>0.80579999999999996</v>
      </c>
      <c r="G3100" s="37">
        <v>33</v>
      </c>
      <c r="H3100" s="37">
        <v>0.8</v>
      </c>
      <c r="I3100" s="37">
        <v>0.98819999999999997</v>
      </c>
    </row>
    <row r="3101" spans="4:9" x14ac:dyDescent="0.25">
      <c r="D3101" s="37">
        <v>34</v>
      </c>
      <c r="E3101" s="37">
        <v>0.79700000000000004</v>
      </c>
      <c r="F3101" s="37">
        <v>0.80669999999999997</v>
      </c>
      <c r="G3101" s="37">
        <v>33</v>
      </c>
      <c r="H3101" s="37">
        <v>0.80100000000000005</v>
      </c>
      <c r="I3101" s="37">
        <v>0.98819999999999997</v>
      </c>
    </row>
    <row r="3102" spans="4:9" x14ac:dyDescent="0.25">
      <c r="D3102" s="37">
        <v>34</v>
      </c>
      <c r="E3102" s="37">
        <v>0.79800000000000004</v>
      </c>
      <c r="F3102" s="37">
        <v>0.80769999999999997</v>
      </c>
      <c r="G3102" s="37">
        <v>33</v>
      </c>
      <c r="H3102" s="37">
        <v>0.80200000000000005</v>
      </c>
      <c r="I3102" s="37">
        <v>0.98829999999999996</v>
      </c>
    </row>
    <row r="3103" spans="4:9" x14ac:dyDescent="0.25">
      <c r="D3103" s="37">
        <v>34</v>
      </c>
      <c r="E3103" s="37">
        <v>0.79900000000000004</v>
      </c>
      <c r="F3103" s="37">
        <v>0.80869999999999997</v>
      </c>
      <c r="G3103" s="37">
        <v>33</v>
      </c>
      <c r="H3103" s="37">
        <v>0.80300000000000005</v>
      </c>
      <c r="I3103" s="37">
        <v>0.98829999999999996</v>
      </c>
    </row>
    <row r="3104" spans="4:9" x14ac:dyDescent="0.25">
      <c r="D3104" s="37">
        <v>34</v>
      </c>
      <c r="E3104" s="37">
        <v>0.8</v>
      </c>
      <c r="F3104" s="37">
        <v>0.80969999999999998</v>
      </c>
      <c r="G3104" s="37">
        <v>33</v>
      </c>
      <c r="H3104" s="37">
        <v>0.80400000000000005</v>
      </c>
      <c r="I3104" s="37">
        <v>0.98839999999999995</v>
      </c>
    </row>
    <row r="3105" spans="4:9" x14ac:dyDescent="0.25">
      <c r="D3105" s="37">
        <v>34</v>
      </c>
      <c r="E3105" s="37">
        <v>0.80100000000000005</v>
      </c>
      <c r="F3105" s="37">
        <v>0.81069999999999998</v>
      </c>
      <c r="G3105" s="37">
        <v>33</v>
      </c>
      <c r="H3105" s="37">
        <v>0.80500000000000005</v>
      </c>
      <c r="I3105" s="37">
        <v>0.98839999999999995</v>
      </c>
    </row>
    <row r="3106" spans="4:9" x14ac:dyDescent="0.25">
      <c r="D3106" s="37">
        <v>34</v>
      </c>
      <c r="E3106" s="37">
        <v>0.80200000000000005</v>
      </c>
      <c r="F3106" s="37">
        <v>0.81169999999999998</v>
      </c>
      <c r="G3106" s="37">
        <v>33</v>
      </c>
      <c r="H3106" s="37">
        <v>0.80600000000000005</v>
      </c>
      <c r="I3106" s="37">
        <v>0.98850000000000005</v>
      </c>
    </row>
    <row r="3107" spans="4:9" x14ac:dyDescent="0.25">
      <c r="D3107" s="37">
        <v>34</v>
      </c>
      <c r="E3107" s="37">
        <v>0.80300000000000005</v>
      </c>
      <c r="F3107" s="37">
        <v>0.81269999999999998</v>
      </c>
      <c r="G3107" s="37">
        <v>33</v>
      </c>
      <c r="H3107" s="37">
        <v>0.80700000000000005</v>
      </c>
      <c r="I3107" s="37">
        <v>0.98850000000000005</v>
      </c>
    </row>
    <row r="3108" spans="4:9" x14ac:dyDescent="0.25">
      <c r="D3108" s="37">
        <v>34</v>
      </c>
      <c r="E3108" s="37">
        <v>0.80400000000000005</v>
      </c>
      <c r="F3108" s="37">
        <v>0.81359999999999999</v>
      </c>
      <c r="G3108" s="37">
        <v>33</v>
      </c>
      <c r="H3108" s="37">
        <v>0.80800000000000005</v>
      </c>
      <c r="I3108" s="37">
        <v>0.98850000000000005</v>
      </c>
    </row>
    <row r="3109" spans="4:9" x14ac:dyDescent="0.25">
      <c r="D3109" s="37">
        <v>34</v>
      </c>
      <c r="E3109" s="37">
        <v>0.80500000000000005</v>
      </c>
      <c r="F3109" s="37">
        <v>0.81459999999999999</v>
      </c>
      <c r="G3109" s="37">
        <v>33</v>
      </c>
      <c r="H3109" s="37">
        <v>0.80900000000000005</v>
      </c>
      <c r="I3109" s="37">
        <v>0.98850000000000005</v>
      </c>
    </row>
    <row r="3110" spans="4:9" x14ac:dyDescent="0.25">
      <c r="D3110" s="37">
        <v>34</v>
      </c>
      <c r="E3110" s="37">
        <v>0.80600000000000005</v>
      </c>
      <c r="F3110" s="37">
        <v>0.81559999999999999</v>
      </c>
      <c r="G3110" s="37">
        <v>33</v>
      </c>
      <c r="H3110" s="37">
        <v>0.81</v>
      </c>
      <c r="I3110" s="37">
        <v>0.98860000000000003</v>
      </c>
    </row>
    <row r="3111" spans="4:9" x14ac:dyDescent="0.25">
      <c r="D3111" s="37">
        <v>34</v>
      </c>
      <c r="E3111" s="37">
        <v>0.80700000000000005</v>
      </c>
      <c r="F3111" s="37">
        <v>0.81659999999999999</v>
      </c>
      <c r="G3111" s="37">
        <v>33</v>
      </c>
      <c r="H3111" s="37">
        <v>0.81100000000000005</v>
      </c>
      <c r="I3111" s="37">
        <v>0.98860000000000003</v>
      </c>
    </row>
    <row r="3112" spans="4:9" x14ac:dyDescent="0.25">
      <c r="D3112" s="37">
        <v>34</v>
      </c>
      <c r="E3112" s="37">
        <v>0.80800000000000005</v>
      </c>
      <c r="F3112" s="37">
        <v>0.81759999999999999</v>
      </c>
      <c r="G3112" s="37">
        <v>33</v>
      </c>
      <c r="H3112" s="37">
        <v>0.81200000000000006</v>
      </c>
      <c r="I3112" s="37">
        <v>0.98860000000000003</v>
      </c>
    </row>
    <row r="3113" spans="4:9" x14ac:dyDescent="0.25">
      <c r="D3113" s="37">
        <v>34</v>
      </c>
      <c r="E3113" s="37">
        <v>0.80900000000000005</v>
      </c>
      <c r="F3113" s="37">
        <v>0.81859999999999999</v>
      </c>
      <c r="G3113" s="37">
        <v>33</v>
      </c>
      <c r="H3113" s="37">
        <v>0.81299999999999994</v>
      </c>
      <c r="I3113" s="37">
        <v>0.98860000000000003</v>
      </c>
    </row>
    <row r="3114" spans="4:9" x14ac:dyDescent="0.25">
      <c r="D3114" s="37">
        <v>34</v>
      </c>
      <c r="E3114" s="37">
        <v>0.81</v>
      </c>
      <c r="F3114" s="37">
        <v>0.8196</v>
      </c>
      <c r="G3114" s="37">
        <v>33</v>
      </c>
      <c r="H3114" s="37">
        <v>0.81399999999999995</v>
      </c>
      <c r="I3114" s="37">
        <v>0.98870000000000002</v>
      </c>
    </row>
    <row r="3115" spans="4:9" x14ac:dyDescent="0.25">
      <c r="D3115" s="37">
        <v>34</v>
      </c>
      <c r="E3115" s="37">
        <v>0.81100000000000005</v>
      </c>
      <c r="F3115" s="37">
        <v>0.82050000000000001</v>
      </c>
      <c r="G3115" s="37">
        <v>33</v>
      </c>
      <c r="H3115" s="37">
        <v>0.81499999999999995</v>
      </c>
      <c r="I3115" s="37">
        <v>0.98870000000000002</v>
      </c>
    </row>
    <row r="3116" spans="4:9" x14ac:dyDescent="0.25">
      <c r="D3116" s="37">
        <v>34</v>
      </c>
      <c r="E3116" s="37">
        <v>0.81200000000000006</v>
      </c>
      <c r="F3116" s="37">
        <v>0.82150000000000001</v>
      </c>
      <c r="G3116" s="37">
        <v>33</v>
      </c>
      <c r="H3116" s="37">
        <v>0.81599999999999995</v>
      </c>
      <c r="I3116" s="37">
        <v>0.98880000000000001</v>
      </c>
    </row>
    <row r="3117" spans="4:9" x14ac:dyDescent="0.25">
      <c r="D3117" s="37">
        <v>34</v>
      </c>
      <c r="E3117" s="37">
        <v>0.81299999999999994</v>
      </c>
      <c r="F3117" s="37">
        <v>0.82250000000000001</v>
      </c>
      <c r="G3117" s="37">
        <v>33</v>
      </c>
      <c r="H3117" s="37">
        <v>0.81699999999999995</v>
      </c>
      <c r="I3117" s="37">
        <v>0.98880000000000001</v>
      </c>
    </row>
    <row r="3118" spans="4:9" x14ac:dyDescent="0.25">
      <c r="D3118" s="37">
        <v>34</v>
      </c>
      <c r="E3118" s="37">
        <v>0.81399999999999995</v>
      </c>
      <c r="F3118" s="37">
        <v>0.82350000000000001</v>
      </c>
      <c r="G3118" s="37">
        <v>33</v>
      </c>
      <c r="H3118" s="37">
        <v>0.81799999999999995</v>
      </c>
      <c r="I3118" s="37">
        <v>0.98880000000000001</v>
      </c>
    </row>
    <row r="3119" spans="4:9" x14ac:dyDescent="0.25">
      <c r="D3119" s="37">
        <v>34</v>
      </c>
      <c r="E3119" s="37">
        <v>0.81499999999999995</v>
      </c>
      <c r="F3119" s="37">
        <v>0.82450000000000001</v>
      </c>
      <c r="G3119" s="37">
        <v>33</v>
      </c>
      <c r="H3119" s="37">
        <v>0.81899999999999995</v>
      </c>
      <c r="I3119" s="37">
        <v>0.98880000000000001</v>
      </c>
    </row>
    <row r="3120" spans="4:9" x14ac:dyDescent="0.25">
      <c r="D3120" s="37">
        <v>34</v>
      </c>
      <c r="E3120" s="37">
        <v>0.81599999999999995</v>
      </c>
      <c r="F3120" s="37">
        <v>0.82550000000000001</v>
      </c>
      <c r="G3120" s="37">
        <v>33</v>
      </c>
      <c r="H3120" s="37">
        <v>0.82</v>
      </c>
      <c r="I3120" s="37">
        <v>0.9889</v>
      </c>
    </row>
    <row r="3121" spans="4:9" x14ac:dyDescent="0.25">
      <c r="D3121" s="37">
        <v>34</v>
      </c>
      <c r="E3121" s="37">
        <v>0.81699999999999995</v>
      </c>
      <c r="F3121" s="37">
        <v>0.82650000000000001</v>
      </c>
      <c r="G3121" s="37">
        <v>33</v>
      </c>
      <c r="H3121" s="37">
        <v>0.82099999999999995</v>
      </c>
      <c r="I3121" s="37">
        <v>0.9889</v>
      </c>
    </row>
    <row r="3122" spans="4:9" x14ac:dyDescent="0.25">
      <c r="D3122" s="37">
        <v>34</v>
      </c>
      <c r="E3122" s="37">
        <v>0.81799999999999995</v>
      </c>
      <c r="F3122" s="37">
        <v>0.82740000000000002</v>
      </c>
      <c r="G3122" s="37">
        <v>33</v>
      </c>
      <c r="H3122" s="37">
        <v>0.82199999999999995</v>
      </c>
      <c r="I3122" s="37">
        <v>0.9889</v>
      </c>
    </row>
    <row r="3123" spans="4:9" x14ac:dyDescent="0.25">
      <c r="D3123" s="37">
        <v>34</v>
      </c>
      <c r="E3123" s="37">
        <v>0.81899999999999995</v>
      </c>
      <c r="F3123" s="37">
        <v>0.82840000000000003</v>
      </c>
      <c r="G3123" s="37">
        <v>33</v>
      </c>
      <c r="H3123" s="37">
        <v>0.82299999999999995</v>
      </c>
      <c r="I3123" s="37">
        <v>0.9889</v>
      </c>
    </row>
    <row r="3124" spans="4:9" x14ac:dyDescent="0.25">
      <c r="D3124" s="37">
        <v>34</v>
      </c>
      <c r="E3124" s="37">
        <v>0.82</v>
      </c>
      <c r="F3124" s="37">
        <v>0.82940000000000003</v>
      </c>
      <c r="G3124" s="37">
        <v>33</v>
      </c>
      <c r="H3124" s="37">
        <v>0.82399999999999995</v>
      </c>
      <c r="I3124" s="37">
        <v>0.98899999999999999</v>
      </c>
    </row>
    <row r="3125" spans="4:9" x14ac:dyDescent="0.25">
      <c r="D3125" s="37">
        <v>34</v>
      </c>
      <c r="E3125" s="37">
        <v>0.82099999999999995</v>
      </c>
      <c r="F3125" s="37">
        <v>0.83040000000000003</v>
      </c>
      <c r="G3125" s="37">
        <v>33</v>
      </c>
      <c r="H3125" s="37">
        <v>0.82499999999999996</v>
      </c>
      <c r="I3125" s="37">
        <v>0.98899999999999999</v>
      </c>
    </row>
    <row r="3126" spans="4:9" x14ac:dyDescent="0.25">
      <c r="D3126" s="37">
        <v>34</v>
      </c>
      <c r="E3126" s="37">
        <v>0.82199999999999995</v>
      </c>
      <c r="F3126" s="37">
        <v>0.83140000000000003</v>
      </c>
      <c r="G3126" s="37">
        <v>33</v>
      </c>
      <c r="H3126" s="37">
        <v>0.82599999999999996</v>
      </c>
      <c r="I3126" s="37">
        <v>0.98909999999999998</v>
      </c>
    </row>
    <row r="3127" spans="4:9" x14ac:dyDescent="0.25">
      <c r="D3127" s="37">
        <v>34</v>
      </c>
      <c r="E3127" s="37">
        <v>0.82299999999999995</v>
      </c>
      <c r="F3127" s="37">
        <v>0.83240000000000003</v>
      </c>
      <c r="G3127" s="37">
        <v>33</v>
      </c>
      <c r="H3127" s="37">
        <v>0.82699999999999996</v>
      </c>
      <c r="I3127" s="37">
        <v>0.98909999999999998</v>
      </c>
    </row>
    <row r="3128" spans="4:9" x14ac:dyDescent="0.25">
      <c r="D3128" s="37">
        <v>34</v>
      </c>
      <c r="E3128" s="37">
        <v>0.82399999999999995</v>
      </c>
      <c r="F3128" s="37">
        <v>0.83340000000000003</v>
      </c>
      <c r="G3128" s="37">
        <v>33</v>
      </c>
      <c r="H3128" s="37">
        <v>0.82799999999999996</v>
      </c>
      <c r="I3128" s="37">
        <v>0.98909999999999998</v>
      </c>
    </row>
    <row r="3129" spans="4:9" x14ac:dyDescent="0.25">
      <c r="D3129" s="37">
        <v>34</v>
      </c>
      <c r="E3129" s="37">
        <v>0.82499999999999996</v>
      </c>
      <c r="F3129" s="37">
        <v>0.83440000000000003</v>
      </c>
      <c r="G3129" s="37">
        <v>33</v>
      </c>
      <c r="H3129" s="37">
        <v>0.82899999999999996</v>
      </c>
      <c r="I3129" s="37">
        <v>0.98909999999999998</v>
      </c>
    </row>
    <row r="3130" spans="4:9" x14ac:dyDescent="0.25">
      <c r="D3130" s="37">
        <v>34</v>
      </c>
      <c r="E3130" s="37">
        <v>0.82599999999999996</v>
      </c>
      <c r="F3130" s="37">
        <v>0.83540000000000003</v>
      </c>
      <c r="G3130" s="37">
        <v>33</v>
      </c>
      <c r="H3130" s="37">
        <v>0.83</v>
      </c>
      <c r="I3130" s="37">
        <v>0.98919999999999997</v>
      </c>
    </row>
    <row r="3131" spans="4:9" x14ac:dyDescent="0.25">
      <c r="D3131" s="37">
        <v>34</v>
      </c>
      <c r="E3131" s="37">
        <v>0.82699999999999996</v>
      </c>
      <c r="F3131" s="37">
        <v>0.83630000000000004</v>
      </c>
      <c r="G3131" s="37">
        <v>33</v>
      </c>
      <c r="H3131" s="37">
        <v>0.83099999999999996</v>
      </c>
      <c r="I3131" s="37">
        <v>0.98919999999999997</v>
      </c>
    </row>
    <row r="3132" spans="4:9" x14ac:dyDescent="0.25">
      <c r="D3132" s="37">
        <v>34</v>
      </c>
      <c r="E3132" s="37">
        <v>0.82799999999999996</v>
      </c>
      <c r="F3132" s="37">
        <v>0.83730000000000004</v>
      </c>
      <c r="G3132" s="37">
        <v>33</v>
      </c>
      <c r="H3132" s="37">
        <v>0.83199999999999996</v>
      </c>
      <c r="I3132" s="37">
        <v>0.98919999999999997</v>
      </c>
    </row>
    <row r="3133" spans="4:9" x14ac:dyDescent="0.25">
      <c r="D3133" s="37">
        <v>34</v>
      </c>
      <c r="E3133" s="37">
        <v>0.82899999999999996</v>
      </c>
      <c r="F3133" s="37">
        <v>0.83830000000000005</v>
      </c>
      <c r="G3133" s="37">
        <v>33</v>
      </c>
      <c r="H3133" s="37">
        <v>0.83299999999999996</v>
      </c>
      <c r="I3133" s="37">
        <v>0.98919999999999997</v>
      </c>
    </row>
    <row r="3134" spans="4:9" x14ac:dyDescent="0.25">
      <c r="D3134" s="37">
        <v>34</v>
      </c>
      <c r="E3134" s="37">
        <v>0.83</v>
      </c>
      <c r="F3134" s="37">
        <v>0.83930000000000005</v>
      </c>
      <c r="G3134" s="37">
        <v>33</v>
      </c>
      <c r="H3134" s="37">
        <v>0.83399999999999996</v>
      </c>
      <c r="I3134" s="37">
        <v>0.98929999999999996</v>
      </c>
    </row>
    <row r="3135" spans="4:9" x14ac:dyDescent="0.25">
      <c r="D3135" s="37">
        <v>34</v>
      </c>
      <c r="E3135" s="37">
        <v>0.83099999999999996</v>
      </c>
      <c r="F3135" s="37">
        <v>0.84030000000000005</v>
      </c>
      <c r="G3135" s="37">
        <v>33</v>
      </c>
      <c r="H3135" s="37">
        <v>0.83499999999999996</v>
      </c>
      <c r="I3135" s="37">
        <v>0.98929999999999996</v>
      </c>
    </row>
    <row r="3136" spans="4:9" x14ac:dyDescent="0.25">
      <c r="D3136" s="37">
        <v>34</v>
      </c>
      <c r="E3136" s="37">
        <v>0.83199999999999996</v>
      </c>
      <c r="F3136" s="37">
        <v>0.84130000000000005</v>
      </c>
      <c r="G3136" s="37">
        <v>33</v>
      </c>
      <c r="H3136" s="37">
        <v>0.83599999999999997</v>
      </c>
      <c r="I3136" s="37">
        <v>0.98929999999999996</v>
      </c>
    </row>
    <row r="3137" spans="4:9" x14ac:dyDescent="0.25">
      <c r="D3137" s="37">
        <v>34</v>
      </c>
      <c r="E3137" s="37">
        <v>0.83299999999999996</v>
      </c>
      <c r="F3137" s="37">
        <v>0.84230000000000005</v>
      </c>
      <c r="G3137" s="37">
        <v>33</v>
      </c>
      <c r="H3137" s="37">
        <v>0.83699999999999997</v>
      </c>
      <c r="I3137" s="37">
        <v>0.98929999999999996</v>
      </c>
    </row>
    <row r="3138" spans="4:9" x14ac:dyDescent="0.25">
      <c r="D3138" s="37">
        <v>34</v>
      </c>
      <c r="E3138" s="37">
        <v>0.83399999999999996</v>
      </c>
      <c r="F3138" s="37">
        <v>0.84330000000000005</v>
      </c>
      <c r="G3138" s="37">
        <v>33</v>
      </c>
      <c r="H3138" s="37">
        <v>0.83799999999999997</v>
      </c>
      <c r="I3138" s="37">
        <v>0.98939999999999995</v>
      </c>
    </row>
    <row r="3139" spans="4:9" x14ac:dyDescent="0.25">
      <c r="D3139" s="37">
        <v>34</v>
      </c>
      <c r="E3139" s="37">
        <v>0.83499999999999996</v>
      </c>
      <c r="F3139" s="37">
        <v>0.84430000000000005</v>
      </c>
      <c r="G3139" s="37">
        <v>33</v>
      </c>
      <c r="H3139" s="37">
        <v>0.83899999999999997</v>
      </c>
      <c r="I3139" s="37">
        <v>0.98939999999999995</v>
      </c>
    </row>
    <row r="3140" spans="4:9" x14ac:dyDescent="0.25">
      <c r="D3140" s="37">
        <v>34</v>
      </c>
      <c r="E3140" s="37">
        <v>0.83599999999999997</v>
      </c>
      <c r="F3140" s="37">
        <v>0.84519999999999995</v>
      </c>
      <c r="G3140" s="37">
        <v>33</v>
      </c>
      <c r="H3140" s="37">
        <v>0.84</v>
      </c>
      <c r="I3140" s="37">
        <v>0.98939999999999995</v>
      </c>
    </row>
    <row r="3141" spans="4:9" x14ac:dyDescent="0.25">
      <c r="D3141" s="37">
        <v>34</v>
      </c>
      <c r="E3141" s="37">
        <v>0.83699999999999997</v>
      </c>
      <c r="F3141" s="37">
        <v>0.84619999999999995</v>
      </c>
      <c r="G3141" s="37">
        <v>33</v>
      </c>
      <c r="H3141" s="37">
        <v>0.84099999999999997</v>
      </c>
      <c r="I3141" s="37">
        <v>0.98939999999999995</v>
      </c>
    </row>
    <row r="3142" spans="4:9" x14ac:dyDescent="0.25">
      <c r="D3142" s="37">
        <v>34</v>
      </c>
      <c r="E3142" s="37">
        <v>0.83799999999999997</v>
      </c>
      <c r="F3142" s="37">
        <v>0.84719999999999995</v>
      </c>
      <c r="G3142" s="37">
        <v>33</v>
      </c>
      <c r="H3142" s="37">
        <v>0.84199999999999997</v>
      </c>
      <c r="I3142" s="37">
        <v>0.98950000000000005</v>
      </c>
    </row>
    <row r="3143" spans="4:9" x14ac:dyDescent="0.25">
      <c r="D3143" s="37">
        <v>34</v>
      </c>
      <c r="E3143" s="37">
        <v>0.83899999999999997</v>
      </c>
      <c r="F3143" s="37">
        <v>0.84819999999999995</v>
      </c>
      <c r="G3143" s="37">
        <v>33</v>
      </c>
      <c r="H3143" s="37">
        <v>0.84299999999999997</v>
      </c>
      <c r="I3143" s="37">
        <v>0.98950000000000005</v>
      </c>
    </row>
    <row r="3144" spans="4:9" x14ac:dyDescent="0.25">
      <c r="D3144" s="37">
        <v>34</v>
      </c>
      <c r="E3144" s="37">
        <v>0.84</v>
      </c>
      <c r="F3144" s="37">
        <v>0.84919999999999995</v>
      </c>
      <c r="G3144" s="37">
        <v>33</v>
      </c>
      <c r="H3144" s="37">
        <v>0.84399999999999997</v>
      </c>
      <c r="I3144" s="37">
        <v>0.98950000000000005</v>
      </c>
    </row>
    <row r="3145" spans="4:9" x14ac:dyDescent="0.25">
      <c r="D3145" s="37">
        <v>34</v>
      </c>
      <c r="E3145" s="37">
        <v>0.84099999999999997</v>
      </c>
      <c r="F3145" s="37">
        <v>0.85019999999999996</v>
      </c>
      <c r="G3145" s="37">
        <v>33</v>
      </c>
      <c r="H3145" s="37">
        <v>0.84499999999999997</v>
      </c>
      <c r="I3145" s="37">
        <v>0.98950000000000005</v>
      </c>
    </row>
    <row r="3146" spans="4:9" x14ac:dyDescent="0.25">
      <c r="D3146" s="37">
        <v>34</v>
      </c>
      <c r="E3146" s="37">
        <v>0.84199999999999997</v>
      </c>
      <c r="F3146" s="37">
        <v>0.85119999999999996</v>
      </c>
      <c r="G3146" s="37">
        <v>33</v>
      </c>
      <c r="H3146" s="37">
        <v>0.84599999999999997</v>
      </c>
      <c r="I3146" s="37">
        <v>0.98950000000000005</v>
      </c>
    </row>
    <row r="3147" spans="4:9" x14ac:dyDescent="0.25">
      <c r="D3147" s="37">
        <v>34</v>
      </c>
      <c r="E3147" s="37">
        <v>0.84299999999999997</v>
      </c>
      <c r="F3147" s="37">
        <v>0.85219999999999996</v>
      </c>
      <c r="G3147" s="37">
        <v>33</v>
      </c>
      <c r="H3147" s="37">
        <v>0.84699999999999998</v>
      </c>
      <c r="I3147" s="37">
        <v>0.98950000000000005</v>
      </c>
    </row>
    <row r="3148" spans="4:9" x14ac:dyDescent="0.25">
      <c r="D3148" s="37">
        <v>34</v>
      </c>
      <c r="E3148" s="37">
        <v>0.84399999999999997</v>
      </c>
      <c r="F3148" s="37">
        <v>0.85319999999999996</v>
      </c>
      <c r="G3148" s="37">
        <v>33</v>
      </c>
      <c r="H3148" s="37">
        <v>0.84799999999999998</v>
      </c>
      <c r="I3148" s="37">
        <v>0.98960000000000004</v>
      </c>
    </row>
    <row r="3149" spans="4:9" x14ac:dyDescent="0.25">
      <c r="D3149" s="37">
        <v>34</v>
      </c>
      <c r="E3149" s="37">
        <v>0.84499999999999997</v>
      </c>
      <c r="F3149" s="37">
        <v>0.85419999999999996</v>
      </c>
      <c r="G3149" s="37">
        <v>33</v>
      </c>
      <c r="H3149" s="37">
        <v>0.84899999999999998</v>
      </c>
      <c r="I3149" s="37">
        <v>0.98960000000000004</v>
      </c>
    </row>
    <row r="3150" spans="4:9" x14ac:dyDescent="0.25">
      <c r="D3150" s="37">
        <v>34</v>
      </c>
      <c r="E3150" s="37">
        <v>0.84599999999999997</v>
      </c>
      <c r="F3150" s="37">
        <v>0.85519999999999996</v>
      </c>
      <c r="G3150" s="37">
        <v>33</v>
      </c>
      <c r="H3150" s="37">
        <v>0.85</v>
      </c>
      <c r="I3150" s="37">
        <v>0.98960000000000004</v>
      </c>
    </row>
    <row r="3151" spans="4:9" x14ac:dyDescent="0.25">
      <c r="D3151" s="37">
        <v>34</v>
      </c>
      <c r="E3151" s="37">
        <v>0.84699999999999998</v>
      </c>
      <c r="F3151" s="37">
        <v>0.85619999999999996</v>
      </c>
      <c r="G3151" s="37">
        <v>33</v>
      </c>
      <c r="H3151" s="37">
        <v>0.85099999999999998</v>
      </c>
      <c r="I3151" s="37">
        <v>0.98960000000000004</v>
      </c>
    </row>
    <row r="3152" spans="4:9" x14ac:dyDescent="0.25">
      <c r="D3152" s="37">
        <v>34</v>
      </c>
      <c r="E3152" s="37">
        <v>0.84799999999999998</v>
      </c>
      <c r="F3152" s="37">
        <v>0.85719999999999996</v>
      </c>
      <c r="G3152" s="37">
        <v>33</v>
      </c>
      <c r="H3152" s="37">
        <v>0.85199999999999998</v>
      </c>
      <c r="I3152" s="37">
        <v>0.98970000000000002</v>
      </c>
    </row>
    <row r="3153" spans="4:9" x14ac:dyDescent="0.25">
      <c r="D3153" s="37">
        <v>34</v>
      </c>
      <c r="E3153" s="37">
        <v>0.84899999999999998</v>
      </c>
      <c r="F3153" s="37">
        <v>0.85809999999999997</v>
      </c>
      <c r="G3153" s="37">
        <v>33</v>
      </c>
      <c r="H3153" s="37">
        <v>0.85299999999999998</v>
      </c>
      <c r="I3153" s="37">
        <v>0.98970000000000002</v>
      </c>
    </row>
    <row r="3154" spans="4:9" x14ac:dyDescent="0.25">
      <c r="D3154" s="37">
        <v>34</v>
      </c>
      <c r="E3154" s="37">
        <v>0.85</v>
      </c>
      <c r="F3154" s="37">
        <v>0.85909999999999997</v>
      </c>
      <c r="G3154" s="37">
        <v>33</v>
      </c>
      <c r="H3154" s="37">
        <v>0.85399999999999998</v>
      </c>
      <c r="I3154" s="37">
        <v>0.98970000000000002</v>
      </c>
    </row>
    <row r="3155" spans="4:9" x14ac:dyDescent="0.25">
      <c r="D3155" s="37">
        <v>34</v>
      </c>
      <c r="E3155" s="37">
        <v>0.85099999999999998</v>
      </c>
      <c r="F3155" s="37">
        <v>0.86009999999999998</v>
      </c>
      <c r="G3155" s="37">
        <v>33</v>
      </c>
      <c r="H3155" s="37">
        <v>0.85499999999999998</v>
      </c>
      <c r="I3155" s="37">
        <v>0.98970000000000002</v>
      </c>
    </row>
    <row r="3156" spans="4:9" x14ac:dyDescent="0.25">
      <c r="D3156" s="37">
        <v>34</v>
      </c>
      <c r="E3156" s="37">
        <v>0.85199999999999998</v>
      </c>
      <c r="F3156" s="37">
        <v>0.86109999999999998</v>
      </c>
      <c r="G3156" s="37">
        <v>33</v>
      </c>
      <c r="H3156" s="37">
        <v>0.85599999999999998</v>
      </c>
      <c r="I3156" s="37">
        <v>0.98980000000000001</v>
      </c>
    </row>
    <row r="3157" spans="4:9" x14ac:dyDescent="0.25">
      <c r="D3157" s="37">
        <v>34</v>
      </c>
      <c r="E3157" s="37">
        <v>0.85299999999999998</v>
      </c>
      <c r="F3157" s="37">
        <v>0.86209999999999998</v>
      </c>
      <c r="G3157" s="37">
        <v>33</v>
      </c>
      <c r="H3157" s="37">
        <v>0.85699999999999998</v>
      </c>
      <c r="I3157" s="37">
        <v>0.98980000000000001</v>
      </c>
    </row>
    <row r="3158" spans="4:9" x14ac:dyDescent="0.25">
      <c r="D3158" s="37">
        <v>34</v>
      </c>
      <c r="E3158" s="37">
        <v>0.85399999999999998</v>
      </c>
      <c r="F3158" s="37">
        <v>0.86309999999999998</v>
      </c>
      <c r="G3158" s="37">
        <v>33</v>
      </c>
      <c r="H3158" s="37">
        <v>0.85799999999999998</v>
      </c>
      <c r="I3158" s="37">
        <v>0.98980000000000001</v>
      </c>
    </row>
    <row r="3159" spans="4:9" x14ac:dyDescent="0.25">
      <c r="D3159" s="37">
        <v>34</v>
      </c>
      <c r="E3159" s="37">
        <v>0.85499999999999998</v>
      </c>
      <c r="F3159" s="37">
        <v>0.86409999999999998</v>
      </c>
      <c r="G3159" s="37">
        <v>33</v>
      </c>
      <c r="H3159" s="37">
        <v>0.85899999999999999</v>
      </c>
      <c r="I3159" s="37">
        <v>0.98980000000000001</v>
      </c>
    </row>
    <row r="3160" spans="4:9" x14ac:dyDescent="0.25">
      <c r="D3160" s="37">
        <v>34</v>
      </c>
      <c r="E3160" s="37">
        <v>0.85599999999999998</v>
      </c>
      <c r="F3160" s="37">
        <v>0.86509999999999998</v>
      </c>
      <c r="G3160" s="37">
        <v>33</v>
      </c>
      <c r="H3160" s="37">
        <v>0.86</v>
      </c>
      <c r="I3160" s="37">
        <v>0.98980000000000001</v>
      </c>
    </row>
    <row r="3161" spans="4:9" x14ac:dyDescent="0.25">
      <c r="D3161" s="37">
        <v>34</v>
      </c>
      <c r="E3161" s="37">
        <v>0.85699999999999998</v>
      </c>
      <c r="F3161" s="37">
        <v>0.86609999999999998</v>
      </c>
      <c r="G3161" s="37">
        <v>33</v>
      </c>
      <c r="H3161" s="37">
        <v>0.86099999999999999</v>
      </c>
      <c r="I3161" s="37">
        <v>0.98980000000000001</v>
      </c>
    </row>
    <row r="3162" spans="4:9" x14ac:dyDescent="0.25">
      <c r="D3162" s="37">
        <v>34</v>
      </c>
      <c r="E3162" s="37">
        <v>0.85799999999999998</v>
      </c>
      <c r="F3162" s="37">
        <v>0.86709999999999998</v>
      </c>
      <c r="G3162" s="37">
        <v>33</v>
      </c>
      <c r="H3162" s="37">
        <v>0.86199999999999999</v>
      </c>
      <c r="I3162" s="37">
        <v>0.9899</v>
      </c>
    </row>
    <row r="3163" spans="4:9" x14ac:dyDescent="0.25">
      <c r="D3163" s="37">
        <v>34</v>
      </c>
      <c r="E3163" s="37">
        <v>0.85899999999999999</v>
      </c>
      <c r="F3163" s="37">
        <v>0.86809999999999998</v>
      </c>
      <c r="G3163" s="37">
        <v>33</v>
      </c>
      <c r="H3163" s="37">
        <v>0.86299999999999999</v>
      </c>
      <c r="I3163" s="37">
        <v>0.9899</v>
      </c>
    </row>
    <row r="3164" spans="4:9" x14ac:dyDescent="0.25">
      <c r="D3164" s="37">
        <v>34</v>
      </c>
      <c r="E3164" s="37">
        <v>0.86</v>
      </c>
      <c r="F3164" s="37">
        <v>0.86909999999999998</v>
      </c>
      <c r="G3164" s="37">
        <v>33</v>
      </c>
      <c r="H3164" s="37">
        <v>0.86399999999999999</v>
      </c>
      <c r="I3164" s="37">
        <v>0.9899</v>
      </c>
    </row>
    <row r="3165" spans="4:9" x14ac:dyDescent="0.25">
      <c r="D3165" s="37">
        <v>34</v>
      </c>
      <c r="E3165" s="37">
        <v>0.86099999999999999</v>
      </c>
      <c r="F3165" s="37">
        <v>0.87</v>
      </c>
      <c r="G3165" s="37">
        <v>33</v>
      </c>
      <c r="H3165" s="37">
        <v>0.86499999999999999</v>
      </c>
      <c r="I3165" s="37">
        <v>0.9899</v>
      </c>
    </row>
    <row r="3166" spans="4:9" x14ac:dyDescent="0.25">
      <c r="D3166" s="37">
        <v>34</v>
      </c>
      <c r="E3166" s="37">
        <v>0.86199999999999999</v>
      </c>
      <c r="F3166" s="37">
        <v>0.871</v>
      </c>
      <c r="G3166" s="37">
        <v>33</v>
      </c>
      <c r="H3166" s="37">
        <v>0.86599999999999999</v>
      </c>
      <c r="I3166" s="37">
        <v>0.99</v>
      </c>
    </row>
    <row r="3167" spans="4:9" x14ac:dyDescent="0.25">
      <c r="D3167" s="37">
        <v>34</v>
      </c>
      <c r="E3167" s="37">
        <v>0.86299999999999999</v>
      </c>
      <c r="F3167" s="37">
        <v>0.872</v>
      </c>
      <c r="G3167" s="37">
        <v>33</v>
      </c>
      <c r="H3167" s="37">
        <v>0.86699999999999999</v>
      </c>
      <c r="I3167" s="37">
        <v>0.99</v>
      </c>
    </row>
    <row r="3168" spans="4:9" x14ac:dyDescent="0.25">
      <c r="D3168" s="37">
        <v>34</v>
      </c>
      <c r="E3168" s="37">
        <v>0.86399999999999999</v>
      </c>
      <c r="F3168" s="37">
        <v>0.873</v>
      </c>
      <c r="G3168" s="37">
        <v>33</v>
      </c>
      <c r="H3168" s="37">
        <v>0.86799999999999999</v>
      </c>
      <c r="I3168" s="37">
        <v>0.99</v>
      </c>
    </row>
    <row r="3169" spans="4:9" x14ac:dyDescent="0.25">
      <c r="D3169" s="37">
        <v>34</v>
      </c>
      <c r="E3169" s="37">
        <v>0.86499999999999999</v>
      </c>
      <c r="F3169" s="37">
        <v>0.874</v>
      </c>
      <c r="G3169" s="37">
        <v>33</v>
      </c>
      <c r="H3169" s="37">
        <v>0.86899999999999999</v>
      </c>
      <c r="I3169" s="37">
        <v>0.99</v>
      </c>
    </row>
    <row r="3170" spans="4:9" x14ac:dyDescent="0.25">
      <c r="D3170" s="37">
        <v>34</v>
      </c>
      <c r="E3170" s="37">
        <v>0.86599999999999999</v>
      </c>
      <c r="F3170" s="37">
        <v>0.875</v>
      </c>
      <c r="G3170" s="37">
        <v>33</v>
      </c>
      <c r="H3170" s="37">
        <v>0.87</v>
      </c>
      <c r="I3170" s="37">
        <v>0.99</v>
      </c>
    </row>
    <row r="3171" spans="4:9" x14ac:dyDescent="0.25">
      <c r="D3171" s="37">
        <v>34</v>
      </c>
      <c r="E3171" s="37">
        <v>0.86699999999999999</v>
      </c>
      <c r="F3171" s="37">
        <v>0.876</v>
      </c>
      <c r="G3171" s="37">
        <v>33</v>
      </c>
      <c r="H3171" s="37">
        <v>0.871</v>
      </c>
      <c r="I3171" s="37">
        <v>0.99</v>
      </c>
    </row>
    <row r="3172" spans="4:9" x14ac:dyDescent="0.25">
      <c r="D3172" s="37">
        <v>34</v>
      </c>
      <c r="E3172" s="37">
        <v>0.86799999999999999</v>
      </c>
      <c r="F3172" s="37">
        <v>0.877</v>
      </c>
      <c r="G3172" s="37">
        <v>33</v>
      </c>
      <c r="H3172" s="37">
        <v>0.872</v>
      </c>
      <c r="I3172" s="37">
        <v>0.99009999999999998</v>
      </c>
    </row>
    <row r="3173" spans="4:9" x14ac:dyDescent="0.25">
      <c r="D3173" s="37">
        <v>34</v>
      </c>
      <c r="E3173" s="37">
        <v>0.86899999999999999</v>
      </c>
      <c r="F3173" s="37">
        <v>0.878</v>
      </c>
      <c r="G3173" s="37">
        <v>33</v>
      </c>
      <c r="H3173" s="37">
        <v>0.873</v>
      </c>
      <c r="I3173" s="37">
        <v>0.99009999999999998</v>
      </c>
    </row>
    <row r="3174" spans="4:9" x14ac:dyDescent="0.25">
      <c r="D3174" s="37">
        <v>34</v>
      </c>
      <c r="E3174" s="37">
        <v>0.87</v>
      </c>
      <c r="F3174" s="37">
        <v>0.879</v>
      </c>
      <c r="G3174" s="37">
        <v>33</v>
      </c>
      <c r="H3174" s="37">
        <v>0.874</v>
      </c>
      <c r="I3174" s="37">
        <v>0.99009999999999998</v>
      </c>
    </row>
    <row r="3175" spans="4:9" x14ac:dyDescent="0.25">
      <c r="D3175" s="37">
        <v>34</v>
      </c>
      <c r="E3175" s="37">
        <v>0.871</v>
      </c>
      <c r="F3175" s="37">
        <v>0.88</v>
      </c>
      <c r="G3175" s="37">
        <v>33</v>
      </c>
      <c r="H3175" s="37">
        <v>0.875</v>
      </c>
      <c r="I3175" s="37">
        <v>0.99009999999999998</v>
      </c>
    </row>
    <row r="3176" spans="4:9" x14ac:dyDescent="0.25">
      <c r="D3176" s="37">
        <v>34</v>
      </c>
      <c r="E3176" s="37">
        <v>0.872</v>
      </c>
      <c r="F3176" s="37">
        <v>0.88100000000000001</v>
      </c>
      <c r="G3176" s="37">
        <v>33</v>
      </c>
      <c r="H3176" s="37">
        <v>0.876</v>
      </c>
      <c r="I3176" s="37">
        <v>0.99009999999999998</v>
      </c>
    </row>
    <row r="3177" spans="4:9" x14ac:dyDescent="0.25">
      <c r="D3177" s="37">
        <v>34</v>
      </c>
      <c r="E3177" s="37">
        <v>0.873</v>
      </c>
      <c r="F3177" s="37">
        <v>0.88200000000000001</v>
      </c>
      <c r="G3177" s="37">
        <v>33</v>
      </c>
      <c r="H3177" s="37">
        <v>0.877</v>
      </c>
      <c r="I3177" s="37">
        <v>0.99009999999999998</v>
      </c>
    </row>
    <row r="3178" spans="4:9" x14ac:dyDescent="0.25">
      <c r="D3178" s="37">
        <v>34</v>
      </c>
      <c r="E3178" s="37">
        <v>0.874</v>
      </c>
      <c r="F3178" s="37">
        <v>0.88300000000000001</v>
      </c>
      <c r="G3178" s="37">
        <v>33</v>
      </c>
      <c r="H3178" s="37">
        <v>0.878</v>
      </c>
      <c r="I3178" s="37">
        <v>0.99019999999999997</v>
      </c>
    </row>
    <row r="3179" spans="4:9" x14ac:dyDescent="0.25">
      <c r="D3179" s="37">
        <v>34</v>
      </c>
      <c r="E3179" s="37">
        <v>0.875</v>
      </c>
      <c r="F3179" s="37">
        <v>0.88400000000000001</v>
      </c>
      <c r="G3179" s="37">
        <v>33</v>
      </c>
      <c r="H3179" s="37">
        <v>0.879</v>
      </c>
      <c r="I3179" s="37">
        <v>0.99019999999999997</v>
      </c>
    </row>
    <row r="3180" spans="4:9" x14ac:dyDescent="0.25">
      <c r="D3180" s="37">
        <v>34</v>
      </c>
      <c r="E3180" s="37">
        <v>0.876</v>
      </c>
      <c r="F3180" s="37">
        <v>0.88500000000000001</v>
      </c>
      <c r="G3180" s="37">
        <v>33</v>
      </c>
      <c r="H3180" s="37">
        <v>0.88</v>
      </c>
      <c r="I3180" s="37">
        <v>0.99019999999999997</v>
      </c>
    </row>
    <row r="3181" spans="4:9" x14ac:dyDescent="0.25">
      <c r="D3181" s="37">
        <v>34</v>
      </c>
      <c r="E3181" s="37">
        <v>0.877</v>
      </c>
      <c r="F3181" s="37">
        <v>0.88600000000000001</v>
      </c>
      <c r="G3181" s="37">
        <v>33</v>
      </c>
      <c r="H3181" s="37">
        <v>0.88100000000000001</v>
      </c>
      <c r="I3181" s="37">
        <v>0.99019999999999997</v>
      </c>
    </row>
    <row r="3182" spans="4:9" x14ac:dyDescent="0.25">
      <c r="D3182" s="37">
        <v>34</v>
      </c>
      <c r="E3182" s="37">
        <v>0.878</v>
      </c>
      <c r="F3182" s="37">
        <v>0.88700000000000001</v>
      </c>
      <c r="G3182" s="37">
        <v>33</v>
      </c>
      <c r="H3182" s="37">
        <v>0.88200000000000001</v>
      </c>
      <c r="I3182" s="37">
        <v>0.99019999999999997</v>
      </c>
    </row>
    <row r="3183" spans="4:9" x14ac:dyDescent="0.25">
      <c r="D3183" s="37">
        <v>34</v>
      </c>
      <c r="E3183" s="37">
        <v>0.879</v>
      </c>
      <c r="F3183" s="37">
        <v>0.88800000000000001</v>
      </c>
      <c r="G3183" s="37">
        <v>33</v>
      </c>
      <c r="H3183" s="37">
        <v>0.88300000000000001</v>
      </c>
      <c r="I3183" s="37">
        <v>0.99019999999999997</v>
      </c>
    </row>
    <row r="3184" spans="4:9" x14ac:dyDescent="0.25">
      <c r="D3184" s="37">
        <v>34</v>
      </c>
      <c r="E3184" s="37">
        <v>0.88</v>
      </c>
      <c r="F3184" s="37">
        <v>0.88900000000000001</v>
      </c>
      <c r="G3184" s="37">
        <v>33</v>
      </c>
      <c r="H3184" s="37">
        <v>0.88400000000000001</v>
      </c>
      <c r="I3184" s="37">
        <v>0.99029999999999996</v>
      </c>
    </row>
    <row r="3185" spans="4:9" x14ac:dyDescent="0.25">
      <c r="D3185" s="37">
        <v>34</v>
      </c>
      <c r="E3185" s="37">
        <v>0.88100000000000001</v>
      </c>
      <c r="F3185" s="37">
        <v>0.88990000000000002</v>
      </c>
      <c r="G3185" s="37">
        <v>33</v>
      </c>
      <c r="H3185" s="37">
        <v>0.88500000000000001</v>
      </c>
      <c r="I3185" s="37">
        <v>0.99029999999999996</v>
      </c>
    </row>
    <row r="3186" spans="4:9" x14ac:dyDescent="0.25">
      <c r="D3186" s="37">
        <v>34</v>
      </c>
      <c r="E3186" s="37">
        <v>0.88200000000000001</v>
      </c>
      <c r="F3186" s="37">
        <v>0.89090000000000003</v>
      </c>
      <c r="G3186" s="37">
        <v>33</v>
      </c>
      <c r="H3186" s="37">
        <v>0.88600000000000001</v>
      </c>
      <c r="I3186" s="37">
        <v>0.99029999999999996</v>
      </c>
    </row>
    <row r="3187" spans="4:9" x14ac:dyDescent="0.25">
      <c r="D3187" s="37">
        <v>34</v>
      </c>
      <c r="E3187" s="37">
        <v>0.88300000000000001</v>
      </c>
      <c r="F3187" s="37">
        <v>0.89190000000000003</v>
      </c>
      <c r="G3187" s="37">
        <v>33</v>
      </c>
      <c r="H3187" s="37">
        <v>0.88700000000000001</v>
      </c>
      <c r="I3187" s="37">
        <v>0.99029999999999996</v>
      </c>
    </row>
    <row r="3188" spans="4:9" x14ac:dyDescent="0.25">
      <c r="D3188" s="37">
        <v>34</v>
      </c>
      <c r="E3188" s="37">
        <v>0.88400000000000001</v>
      </c>
      <c r="F3188" s="37">
        <v>0.89290000000000003</v>
      </c>
      <c r="G3188" s="37">
        <v>33</v>
      </c>
      <c r="H3188" s="37">
        <v>0.88800000000000001</v>
      </c>
      <c r="I3188" s="37">
        <v>0.99029999999999996</v>
      </c>
    </row>
    <row r="3189" spans="4:9" x14ac:dyDescent="0.25">
      <c r="D3189" s="37">
        <v>34</v>
      </c>
      <c r="E3189" s="37">
        <v>0.88500000000000001</v>
      </c>
      <c r="F3189" s="37">
        <v>0.89390000000000003</v>
      </c>
      <c r="G3189" s="37">
        <v>33</v>
      </c>
      <c r="H3189" s="37">
        <v>0.88900000000000001</v>
      </c>
      <c r="I3189" s="37">
        <v>0.99029999999999996</v>
      </c>
    </row>
    <row r="3190" spans="4:9" x14ac:dyDescent="0.25">
      <c r="D3190" s="37">
        <v>34</v>
      </c>
      <c r="E3190" s="37">
        <v>0.88600000000000001</v>
      </c>
      <c r="F3190" s="37">
        <v>0.89490000000000003</v>
      </c>
      <c r="G3190" s="37">
        <v>33</v>
      </c>
      <c r="H3190" s="37">
        <v>0.89</v>
      </c>
      <c r="I3190" s="37">
        <v>0.99039999999999995</v>
      </c>
    </row>
    <row r="3191" spans="4:9" x14ac:dyDescent="0.25">
      <c r="D3191" s="37">
        <v>34</v>
      </c>
      <c r="E3191" s="37">
        <v>0.88700000000000001</v>
      </c>
      <c r="F3191" s="37">
        <v>0.89590000000000003</v>
      </c>
      <c r="G3191" s="37">
        <v>33</v>
      </c>
      <c r="H3191" s="37">
        <v>0.89100000000000001</v>
      </c>
      <c r="I3191" s="37">
        <v>0.99039999999999995</v>
      </c>
    </row>
    <row r="3192" spans="4:9" x14ac:dyDescent="0.25">
      <c r="D3192" s="37">
        <v>34</v>
      </c>
      <c r="E3192" s="37">
        <v>0.88800000000000001</v>
      </c>
      <c r="F3192" s="37">
        <v>0.89690000000000003</v>
      </c>
      <c r="G3192" s="37">
        <v>33</v>
      </c>
      <c r="H3192" s="37">
        <v>0.89200000000000002</v>
      </c>
      <c r="I3192" s="37">
        <v>0.99039999999999995</v>
      </c>
    </row>
    <row r="3193" spans="4:9" x14ac:dyDescent="0.25">
      <c r="D3193" s="37">
        <v>34</v>
      </c>
      <c r="E3193" s="37">
        <v>0.88900000000000001</v>
      </c>
      <c r="F3193" s="37">
        <v>0.89790000000000003</v>
      </c>
      <c r="G3193" s="37">
        <v>33</v>
      </c>
      <c r="H3193" s="37">
        <v>0.89300000000000002</v>
      </c>
      <c r="I3193" s="37">
        <v>0.99039999999999995</v>
      </c>
    </row>
    <row r="3194" spans="4:9" x14ac:dyDescent="0.25">
      <c r="D3194" s="37">
        <v>34</v>
      </c>
      <c r="E3194" s="37">
        <v>0.89</v>
      </c>
      <c r="F3194" s="37">
        <v>0.89890000000000003</v>
      </c>
      <c r="G3194" s="37">
        <v>33</v>
      </c>
      <c r="H3194" s="37">
        <v>0.89400000000000002</v>
      </c>
      <c r="I3194" s="37">
        <v>0.99039999999999995</v>
      </c>
    </row>
    <row r="3195" spans="4:9" x14ac:dyDescent="0.25">
      <c r="D3195" s="37">
        <v>34</v>
      </c>
      <c r="E3195" s="37">
        <v>0.89100000000000001</v>
      </c>
      <c r="F3195" s="37">
        <v>0.89990000000000003</v>
      </c>
      <c r="G3195" s="37">
        <v>33</v>
      </c>
      <c r="H3195" s="37">
        <v>0.89500000000000002</v>
      </c>
      <c r="I3195" s="37">
        <v>0.99039999999999995</v>
      </c>
    </row>
    <row r="3196" spans="4:9" x14ac:dyDescent="0.25">
      <c r="D3196" s="37">
        <v>34</v>
      </c>
      <c r="E3196" s="37">
        <v>0.89200000000000002</v>
      </c>
      <c r="F3196" s="37">
        <v>0.90090000000000003</v>
      </c>
      <c r="G3196" s="37">
        <v>33</v>
      </c>
      <c r="H3196" s="37">
        <v>0.89600000000000002</v>
      </c>
      <c r="I3196" s="37">
        <v>0.99039999999999995</v>
      </c>
    </row>
    <row r="3197" spans="4:9" x14ac:dyDescent="0.25">
      <c r="D3197" s="37">
        <v>34</v>
      </c>
      <c r="E3197" s="37">
        <v>0.89300000000000002</v>
      </c>
      <c r="F3197" s="37">
        <v>0.90190000000000003</v>
      </c>
      <c r="G3197" s="37">
        <v>33</v>
      </c>
      <c r="H3197" s="37">
        <v>0.89700000000000002</v>
      </c>
      <c r="I3197" s="37">
        <v>0.99039999999999995</v>
      </c>
    </row>
    <row r="3198" spans="4:9" x14ac:dyDescent="0.25">
      <c r="D3198" s="37">
        <v>34</v>
      </c>
      <c r="E3198" s="37">
        <v>0.89400000000000002</v>
      </c>
      <c r="F3198" s="37">
        <v>0.90290000000000004</v>
      </c>
      <c r="G3198" s="37">
        <v>33</v>
      </c>
      <c r="H3198" s="37">
        <v>0.89800000000000002</v>
      </c>
      <c r="I3198" s="37">
        <v>0.99050000000000005</v>
      </c>
    </row>
    <row r="3199" spans="4:9" x14ac:dyDescent="0.25">
      <c r="D3199" s="37">
        <v>34</v>
      </c>
      <c r="E3199" s="37">
        <v>0.89500000000000002</v>
      </c>
      <c r="F3199" s="37">
        <v>0.90390000000000004</v>
      </c>
      <c r="G3199" s="37">
        <v>33</v>
      </c>
      <c r="H3199" s="37">
        <v>0.89900000000000002</v>
      </c>
      <c r="I3199" s="37">
        <v>0.99050000000000005</v>
      </c>
    </row>
    <row r="3200" spans="4:9" x14ac:dyDescent="0.25">
      <c r="D3200" s="37">
        <v>34</v>
      </c>
      <c r="E3200" s="37">
        <v>0.89600000000000002</v>
      </c>
      <c r="F3200" s="37">
        <v>0.90490000000000004</v>
      </c>
      <c r="G3200" s="37">
        <v>33</v>
      </c>
      <c r="H3200" s="37">
        <v>0.9</v>
      </c>
      <c r="I3200" s="37">
        <v>0.99050000000000005</v>
      </c>
    </row>
    <row r="3201" spans="4:9" x14ac:dyDescent="0.25">
      <c r="D3201" s="37">
        <v>34</v>
      </c>
      <c r="E3201" s="37">
        <v>0.89700000000000002</v>
      </c>
      <c r="F3201" s="37">
        <v>0.90590000000000004</v>
      </c>
      <c r="G3201" s="37">
        <v>33</v>
      </c>
      <c r="H3201" s="37">
        <v>0.90100000000000002</v>
      </c>
      <c r="I3201" s="37">
        <v>0.99050000000000005</v>
      </c>
    </row>
    <row r="3202" spans="4:9" x14ac:dyDescent="0.25">
      <c r="D3202" s="37">
        <v>34</v>
      </c>
      <c r="E3202" s="37">
        <v>0.89800000000000002</v>
      </c>
      <c r="F3202" s="37">
        <v>0.90690000000000004</v>
      </c>
      <c r="G3202" s="37">
        <v>33</v>
      </c>
      <c r="H3202" s="37">
        <v>0.90200000000000002</v>
      </c>
      <c r="I3202" s="37">
        <v>0.99050000000000005</v>
      </c>
    </row>
    <row r="3203" spans="4:9" x14ac:dyDescent="0.25">
      <c r="D3203" s="37">
        <v>34</v>
      </c>
      <c r="E3203" s="37">
        <v>0.89900000000000002</v>
      </c>
      <c r="F3203" s="37">
        <v>0.90790000000000004</v>
      </c>
      <c r="G3203" s="37">
        <v>33</v>
      </c>
      <c r="H3203" s="37">
        <v>0.90300000000000002</v>
      </c>
      <c r="I3203" s="37">
        <v>0.99050000000000005</v>
      </c>
    </row>
    <row r="3204" spans="4:9" x14ac:dyDescent="0.25">
      <c r="D3204" s="37">
        <v>34</v>
      </c>
      <c r="E3204" s="37">
        <v>0.9</v>
      </c>
      <c r="F3204" s="37">
        <v>0.90890000000000004</v>
      </c>
      <c r="G3204" s="37">
        <v>33</v>
      </c>
      <c r="H3204" s="37">
        <v>0.90400000000000003</v>
      </c>
      <c r="I3204" s="37">
        <v>0.99060000000000004</v>
      </c>
    </row>
    <row r="3205" spans="4:9" x14ac:dyDescent="0.25">
      <c r="D3205" s="37">
        <v>34</v>
      </c>
      <c r="E3205" s="37">
        <v>0.90100000000000002</v>
      </c>
      <c r="F3205" s="37">
        <v>0.90990000000000004</v>
      </c>
      <c r="G3205" s="37">
        <v>33</v>
      </c>
      <c r="H3205" s="37">
        <v>0.90500000000000003</v>
      </c>
      <c r="I3205" s="37">
        <v>0.99060000000000004</v>
      </c>
    </row>
    <row r="3206" spans="4:9" x14ac:dyDescent="0.25">
      <c r="D3206" s="37">
        <v>34</v>
      </c>
      <c r="E3206" s="37">
        <v>0.90200000000000002</v>
      </c>
      <c r="F3206" s="37">
        <v>0.91090000000000004</v>
      </c>
      <c r="G3206" s="37">
        <v>33</v>
      </c>
      <c r="H3206" s="37">
        <v>0.90600000000000003</v>
      </c>
      <c r="I3206" s="37">
        <v>0.99060000000000004</v>
      </c>
    </row>
    <row r="3207" spans="4:9" x14ac:dyDescent="0.25">
      <c r="D3207" s="37">
        <v>34</v>
      </c>
      <c r="E3207" s="37">
        <v>0.90300000000000002</v>
      </c>
      <c r="F3207" s="37">
        <v>0.91190000000000004</v>
      </c>
      <c r="G3207" s="37">
        <v>33</v>
      </c>
      <c r="H3207" s="37">
        <v>0.90700000000000003</v>
      </c>
      <c r="I3207" s="37">
        <v>0.99060000000000004</v>
      </c>
    </row>
    <row r="3208" spans="4:9" x14ac:dyDescent="0.25">
      <c r="D3208" s="37">
        <v>34</v>
      </c>
      <c r="E3208" s="37">
        <v>0.90400000000000003</v>
      </c>
      <c r="F3208" s="37">
        <v>0.91290000000000004</v>
      </c>
      <c r="G3208" s="37">
        <v>33</v>
      </c>
      <c r="H3208" s="37">
        <v>0.90800000000000003</v>
      </c>
      <c r="I3208" s="37">
        <v>0.99060000000000004</v>
      </c>
    </row>
    <row r="3209" spans="4:9" x14ac:dyDescent="0.25">
      <c r="D3209" s="37">
        <v>34</v>
      </c>
      <c r="E3209" s="37">
        <v>0.90500000000000003</v>
      </c>
      <c r="F3209" s="37">
        <v>0.91390000000000005</v>
      </c>
      <c r="G3209" s="37">
        <v>33</v>
      </c>
      <c r="H3209" s="37">
        <v>0.90900000000000003</v>
      </c>
      <c r="I3209" s="37">
        <v>0.99060000000000004</v>
      </c>
    </row>
    <row r="3210" spans="4:9" x14ac:dyDescent="0.25">
      <c r="D3210" s="37">
        <v>34</v>
      </c>
      <c r="E3210" s="37">
        <v>0.90600000000000003</v>
      </c>
      <c r="F3210" s="37">
        <v>0.91490000000000005</v>
      </c>
      <c r="G3210" s="37">
        <v>33</v>
      </c>
      <c r="H3210" s="37">
        <v>0.91</v>
      </c>
      <c r="I3210" s="37">
        <v>0.99060000000000004</v>
      </c>
    </row>
    <row r="3211" spans="4:9" x14ac:dyDescent="0.25">
      <c r="D3211" s="37">
        <v>34</v>
      </c>
      <c r="E3211" s="37">
        <v>0.90700000000000003</v>
      </c>
      <c r="F3211" s="37">
        <v>0.91590000000000005</v>
      </c>
      <c r="G3211" s="37">
        <v>33</v>
      </c>
      <c r="H3211" s="37">
        <v>0.91100000000000003</v>
      </c>
      <c r="I3211" s="37">
        <v>0.99060000000000004</v>
      </c>
    </row>
    <row r="3212" spans="4:9" x14ac:dyDescent="0.25">
      <c r="D3212" s="37">
        <v>34</v>
      </c>
      <c r="E3212" s="37">
        <v>0.90800000000000003</v>
      </c>
      <c r="F3212" s="37">
        <v>0.91690000000000005</v>
      </c>
      <c r="G3212" s="37">
        <v>33</v>
      </c>
      <c r="H3212" s="37">
        <v>0.91200000000000003</v>
      </c>
      <c r="I3212" s="37">
        <v>0.99060000000000004</v>
      </c>
    </row>
    <row r="3213" spans="4:9" x14ac:dyDescent="0.25">
      <c r="D3213" s="37">
        <v>34</v>
      </c>
      <c r="E3213" s="37">
        <v>0.90900000000000003</v>
      </c>
      <c r="F3213" s="37">
        <v>0.91790000000000005</v>
      </c>
      <c r="G3213" s="37">
        <v>33</v>
      </c>
      <c r="H3213" s="37">
        <v>0.91300000000000003</v>
      </c>
      <c r="I3213" s="37">
        <v>0.99060000000000004</v>
      </c>
    </row>
    <row r="3214" spans="4:9" x14ac:dyDescent="0.25">
      <c r="D3214" s="37">
        <v>34</v>
      </c>
      <c r="E3214" s="37">
        <v>0.91</v>
      </c>
      <c r="F3214" s="37">
        <v>0.91890000000000005</v>
      </c>
      <c r="G3214" s="37">
        <v>33</v>
      </c>
      <c r="H3214" s="37">
        <v>0.91400000000000003</v>
      </c>
      <c r="I3214" s="37">
        <v>0.99070000000000003</v>
      </c>
    </row>
    <row r="3215" spans="4:9" x14ac:dyDescent="0.25">
      <c r="D3215" s="37">
        <v>34</v>
      </c>
      <c r="E3215" s="37">
        <v>0.91100000000000003</v>
      </c>
      <c r="F3215" s="37">
        <v>0.91990000000000005</v>
      </c>
      <c r="G3215" s="37">
        <v>33</v>
      </c>
      <c r="H3215" s="37">
        <v>0.91500000000000004</v>
      </c>
      <c r="I3215" s="37">
        <v>0.99070000000000003</v>
      </c>
    </row>
    <row r="3216" spans="4:9" x14ac:dyDescent="0.25">
      <c r="D3216" s="37">
        <v>34</v>
      </c>
      <c r="E3216" s="37">
        <v>0.91200000000000003</v>
      </c>
      <c r="F3216" s="37">
        <v>0.92090000000000005</v>
      </c>
      <c r="G3216" s="37">
        <v>33</v>
      </c>
      <c r="H3216" s="37">
        <v>0.91600000000000004</v>
      </c>
      <c r="I3216" s="37">
        <v>0.99070000000000003</v>
      </c>
    </row>
    <row r="3217" spans="4:9" x14ac:dyDescent="0.25">
      <c r="D3217" s="37">
        <v>34</v>
      </c>
      <c r="E3217" s="37">
        <v>0.91300000000000003</v>
      </c>
      <c r="F3217" s="37">
        <v>0.92190000000000005</v>
      </c>
      <c r="G3217" s="37">
        <v>33</v>
      </c>
      <c r="H3217" s="37">
        <v>0.91700000000000004</v>
      </c>
      <c r="I3217" s="37">
        <v>0.99070000000000003</v>
      </c>
    </row>
    <row r="3218" spans="4:9" x14ac:dyDescent="0.25">
      <c r="D3218" s="37">
        <v>34</v>
      </c>
      <c r="E3218" s="37">
        <v>0.91400000000000003</v>
      </c>
      <c r="F3218" s="37">
        <v>0.92290000000000005</v>
      </c>
      <c r="G3218" s="37">
        <v>33</v>
      </c>
      <c r="H3218" s="37">
        <v>0.91800000000000004</v>
      </c>
      <c r="I3218" s="37">
        <v>0.99070000000000003</v>
      </c>
    </row>
    <row r="3219" spans="4:9" x14ac:dyDescent="0.25">
      <c r="D3219" s="37">
        <v>34</v>
      </c>
      <c r="E3219" s="37">
        <v>0.91500000000000004</v>
      </c>
      <c r="F3219" s="37">
        <v>0.92390000000000005</v>
      </c>
      <c r="G3219" s="37">
        <v>33</v>
      </c>
      <c r="H3219" s="37">
        <v>0.91900000000000004</v>
      </c>
      <c r="I3219" s="37">
        <v>0.99070000000000003</v>
      </c>
    </row>
    <row r="3220" spans="4:9" x14ac:dyDescent="0.25">
      <c r="D3220" s="37">
        <v>34</v>
      </c>
      <c r="E3220" s="37">
        <v>0.91600000000000004</v>
      </c>
      <c r="F3220" s="37">
        <v>0.92490000000000006</v>
      </c>
      <c r="G3220" s="37">
        <v>33</v>
      </c>
      <c r="H3220" s="37">
        <v>0.92</v>
      </c>
      <c r="I3220" s="37">
        <v>0.99070000000000003</v>
      </c>
    </row>
    <row r="3221" spans="4:9" x14ac:dyDescent="0.25">
      <c r="D3221" s="37">
        <v>34</v>
      </c>
      <c r="E3221" s="37">
        <v>0.91700000000000004</v>
      </c>
      <c r="F3221" s="37">
        <v>0.92589999999999995</v>
      </c>
      <c r="G3221" s="37">
        <v>33</v>
      </c>
      <c r="H3221" s="37">
        <v>0.92100000000000004</v>
      </c>
      <c r="I3221" s="37">
        <v>0.99070000000000003</v>
      </c>
    </row>
    <row r="3222" spans="4:9" x14ac:dyDescent="0.25">
      <c r="D3222" s="37">
        <v>34</v>
      </c>
      <c r="E3222" s="37">
        <v>0.91800000000000004</v>
      </c>
      <c r="F3222" s="37">
        <v>0.92689999999999995</v>
      </c>
      <c r="G3222" s="37">
        <v>33</v>
      </c>
      <c r="H3222" s="37">
        <v>0.92200000000000004</v>
      </c>
      <c r="I3222" s="37">
        <v>0.99080000000000001</v>
      </c>
    </row>
    <row r="3223" spans="4:9" x14ac:dyDescent="0.25">
      <c r="D3223" s="37">
        <v>34</v>
      </c>
      <c r="E3223" s="37">
        <v>0.91900000000000004</v>
      </c>
      <c r="F3223" s="37">
        <v>0.92789999999999995</v>
      </c>
      <c r="G3223" s="37">
        <v>33</v>
      </c>
      <c r="H3223" s="37">
        <v>0.92300000000000004</v>
      </c>
      <c r="I3223" s="37">
        <v>0.99080000000000001</v>
      </c>
    </row>
    <row r="3224" spans="4:9" x14ac:dyDescent="0.25">
      <c r="D3224" s="37">
        <v>34</v>
      </c>
      <c r="E3224" s="37">
        <v>0.92</v>
      </c>
      <c r="F3224" s="37">
        <v>0.92889999999999995</v>
      </c>
      <c r="G3224" s="37">
        <v>33</v>
      </c>
      <c r="H3224" s="37">
        <v>0.92400000000000004</v>
      </c>
      <c r="I3224" s="37">
        <v>0.99080000000000001</v>
      </c>
    </row>
    <row r="3225" spans="4:9" x14ac:dyDescent="0.25">
      <c r="D3225" s="37">
        <v>34</v>
      </c>
      <c r="E3225" s="37">
        <v>0.92100000000000004</v>
      </c>
      <c r="F3225" s="37">
        <v>0.92989999999999995</v>
      </c>
      <c r="G3225" s="37">
        <v>33</v>
      </c>
      <c r="H3225" s="37">
        <v>0.92500000000000004</v>
      </c>
      <c r="I3225" s="37">
        <v>0.99080000000000001</v>
      </c>
    </row>
    <row r="3226" spans="4:9" x14ac:dyDescent="0.25">
      <c r="D3226" s="37">
        <v>34</v>
      </c>
      <c r="E3226" s="37">
        <v>0.92200000000000004</v>
      </c>
      <c r="F3226" s="37">
        <v>0.93079999999999996</v>
      </c>
      <c r="G3226" s="37">
        <v>33</v>
      </c>
      <c r="H3226" s="37">
        <v>0.92600000000000005</v>
      </c>
      <c r="I3226" s="37">
        <v>0.99080000000000001</v>
      </c>
    </row>
    <row r="3227" spans="4:9" x14ac:dyDescent="0.25">
      <c r="D3227" s="37">
        <v>34</v>
      </c>
      <c r="E3227" s="37">
        <v>0.92300000000000004</v>
      </c>
      <c r="F3227" s="37">
        <v>0.93179999999999996</v>
      </c>
      <c r="G3227" s="37">
        <v>33</v>
      </c>
      <c r="H3227" s="37">
        <v>0.92700000000000005</v>
      </c>
      <c r="I3227" s="37">
        <v>0.99080000000000001</v>
      </c>
    </row>
    <row r="3228" spans="4:9" x14ac:dyDescent="0.25">
      <c r="D3228" s="37">
        <v>34</v>
      </c>
      <c r="E3228" s="37">
        <v>0.92400000000000004</v>
      </c>
      <c r="F3228" s="37">
        <v>0.93279999999999996</v>
      </c>
      <c r="G3228" s="37">
        <v>33</v>
      </c>
      <c r="H3228" s="37">
        <v>0.92800000000000005</v>
      </c>
      <c r="I3228" s="37">
        <v>0.99080000000000001</v>
      </c>
    </row>
    <row r="3229" spans="4:9" x14ac:dyDescent="0.25">
      <c r="D3229" s="37">
        <v>34</v>
      </c>
      <c r="E3229" s="37">
        <v>0.92500000000000004</v>
      </c>
      <c r="F3229" s="37">
        <v>0.93379999999999996</v>
      </c>
      <c r="G3229" s="37">
        <v>33</v>
      </c>
      <c r="H3229" s="37">
        <v>0.92900000000000005</v>
      </c>
      <c r="I3229" s="37">
        <v>0.99080000000000001</v>
      </c>
    </row>
    <row r="3230" spans="4:9" x14ac:dyDescent="0.25">
      <c r="D3230" s="37">
        <v>34</v>
      </c>
      <c r="E3230" s="37">
        <v>0.92600000000000005</v>
      </c>
      <c r="F3230" s="37">
        <v>0.93479999999999996</v>
      </c>
      <c r="G3230" s="37">
        <v>33</v>
      </c>
      <c r="H3230" s="37">
        <v>0.93</v>
      </c>
      <c r="I3230" s="37">
        <v>0.99080000000000001</v>
      </c>
    </row>
    <row r="3231" spans="4:9" x14ac:dyDescent="0.25">
      <c r="D3231" s="37">
        <v>34</v>
      </c>
      <c r="E3231" s="37">
        <v>0.92700000000000005</v>
      </c>
      <c r="F3231" s="37">
        <v>0.93579999999999997</v>
      </c>
      <c r="G3231" s="37">
        <v>33</v>
      </c>
      <c r="H3231" s="37">
        <v>0.93100000000000005</v>
      </c>
      <c r="I3231" s="37">
        <v>0.99080000000000001</v>
      </c>
    </row>
    <row r="3232" spans="4:9" x14ac:dyDescent="0.25">
      <c r="D3232" s="37">
        <v>34</v>
      </c>
      <c r="E3232" s="37">
        <v>0.92800000000000005</v>
      </c>
      <c r="F3232" s="37">
        <v>0.93679999999999997</v>
      </c>
      <c r="G3232" s="37">
        <v>33</v>
      </c>
      <c r="H3232" s="37">
        <v>0.93200000000000005</v>
      </c>
      <c r="I3232" s="37">
        <v>0.9909</v>
      </c>
    </row>
    <row r="3233" spans="4:9" x14ac:dyDescent="0.25">
      <c r="D3233" s="37">
        <v>34</v>
      </c>
      <c r="E3233" s="37">
        <v>0.92900000000000005</v>
      </c>
      <c r="F3233" s="37">
        <v>0.93779999999999997</v>
      </c>
      <c r="G3233" s="37">
        <v>33</v>
      </c>
      <c r="H3233" s="37">
        <v>0.93300000000000005</v>
      </c>
      <c r="I3233" s="37">
        <v>0.9909</v>
      </c>
    </row>
    <row r="3234" spans="4:9" x14ac:dyDescent="0.25">
      <c r="D3234" s="37">
        <v>34.5</v>
      </c>
      <c r="E3234" s="37">
        <v>0.76</v>
      </c>
      <c r="F3234" s="37">
        <v>0.77080000000000004</v>
      </c>
      <c r="G3234" s="37">
        <v>33</v>
      </c>
      <c r="H3234" s="37">
        <v>0.93400000000000005</v>
      </c>
      <c r="I3234" s="37">
        <v>0.9909</v>
      </c>
    </row>
    <row r="3235" spans="4:9" x14ac:dyDescent="0.25">
      <c r="D3235" s="37">
        <v>34.5</v>
      </c>
      <c r="E3235" s="37">
        <v>0.76100000000000001</v>
      </c>
      <c r="F3235" s="37">
        <v>0.77180000000000004</v>
      </c>
      <c r="G3235" s="37">
        <v>33</v>
      </c>
      <c r="H3235" s="37">
        <v>0.93500000000000005</v>
      </c>
      <c r="I3235" s="37">
        <v>0.9909</v>
      </c>
    </row>
    <row r="3236" spans="4:9" x14ac:dyDescent="0.25">
      <c r="D3236" s="37">
        <v>34.5</v>
      </c>
      <c r="E3236" s="37">
        <v>0.76200000000000001</v>
      </c>
      <c r="F3236" s="37">
        <v>0.77280000000000004</v>
      </c>
      <c r="G3236" s="37">
        <v>33</v>
      </c>
      <c r="H3236" s="37">
        <v>0.93600000000000005</v>
      </c>
      <c r="I3236" s="37">
        <v>0.9909</v>
      </c>
    </row>
    <row r="3237" spans="4:9" x14ac:dyDescent="0.25">
      <c r="D3237" s="37">
        <v>34.5</v>
      </c>
      <c r="E3237" s="37">
        <v>0.76300000000000001</v>
      </c>
      <c r="F3237" s="37">
        <v>0.77380000000000004</v>
      </c>
      <c r="G3237" s="37">
        <v>33</v>
      </c>
      <c r="H3237" s="37">
        <v>0.93700000000000006</v>
      </c>
      <c r="I3237" s="37">
        <v>0.9909</v>
      </c>
    </row>
    <row r="3238" spans="4:9" x14ac:dyDescent="0.25">
      <c r="D3238" s="37">
        <v>34.5</v>
      </c>
      <c r="E3238" s="37">
        <v>0.76400000000000001</v>
      </c>
      <c r="F3238" s="37">
        <v>0.77480000000000004</v>
      </c>
      <c r="G3238" s="37">
        <v>33</v>
      </c>
      <c r="H3238" s="37">
        <v>0.93799999999999994</v>
      </c>
      <c r="I3238" s="37">
        <v>0.9909</v>
      </c>
    </row>
    <row r="3239" spans="4:9" x14ac:dyDescent="0.25">
      <c r="D3239" s="37">
        <v>34.5</v>
      </c>
      <c r="E3239" s="37">
        <v>0.76500000000000001</v>
      </c>
      <c r="F3239" s="37">
        <v>0.77569999999999995</v>
      </c>
      <c r="G3239" s="37">
        <v>33</v>
      </c>
      <c r="H3239" s="37">
        <v>0.93899999999999995</v>
      </c>
      <c r="I3239" s="37">
        <v>0.9909</v>
      </c>
    </row>
    <row r="3240" spans="4:9" x14ac:dyDescent="0.25">
      <c r="D3240" s="37">
        <v>34.5</v>
      </c>
      <c r="E3240" s="37">
        <v>0.76600000000000001</v>
      </c>
      <c r="F3240" s="37">
        <v>0.77669999999999995</v>
      </c>
      <c r="G3240" s="37">
        <v>33</v>
      </c>
      <c r="H3240" s="37">
        <v>0.94</v>
      </c>
      <c r="I3240" s="37">
        <v>0.99099999999999999</v>
      </c>
    </row>
    <row r="3241" spans="4:9" x14ac:dyDescent="0.25">
      <c r="D3241" s="37">
        <v>34.5</v>
      </c>
      <c r="E3241" s="37">
        <v>0.76700000000000002</v>
      </c>
      <c r="F3241" s="37">
        <v>0.77769999999999995</v>
      </c>
      <c r="G3241" s="37">
        <v>33</v>
      </c>
      <c r="H3241" s="37">
        <v>0.94099999999999995</v>
      </c>
      <c r="I3241" s="37">
        <v>0.99099999999999999</v>
      </c>
    </row>
    <row r="3242" spans="4:9" x14ac:dyDescent="0.25">
      <c r="D3242" s="37">
        <v>34.5</v>
      </c>
      <c r="E3242" s="37">
        <v>0.76800000000000002</v>
      </c>
      <c r="F3242" s="37">
        <v>0.77869999999999995</v>
      </c>
      <c r="G3242" s="37">
        <v>33</v>
      </c>
      <c r="H3242" s="37">
        <v>0.94199999999999995</v>
      </c>
      <c r="I3242" s="37">
        <v>0.99099999999999999</v>
      </c>
    </row>
    <row r="3243" spans="4:9" x14ac:dyDescent="0.25">
      <c r="D3243" s="37">
        <v>34.5</v>
      </c>
      <c r="E3243" s="37">
        <v>0.76900000000000002</v>
      </c>
      <c r="F3243" s="37">
        <v>0.77959999999999996</v>
      </c>
      <c r="G3243" s="37">
        <v>33</v>
      </c>
      <c r="H3243" s="37">
        <v>0.94299999999999995</v>
      </c>
      <c r="I3243" s="37">
        <v>0.99099999999999999</v>
      </c>
    </row>
    <row r="3244" spans="4:9" x14ac:dyDescent="0.25">
      <c r="D3244" s="37">
        <v>34.5</v>
      </c>
      <c r="E3244" s="37">
        <v>0.77</v>
      </c>
      <c r="F3244" s="37">
        <v>0.78059999999999996</v>
      </c>
      <c r="G3244" s="37">
        <v>33</v>
      </c>
      <c r="H3244" s="37">
        <v>0.94399999999999995</v>
      </c>
      <c r="I3244" s="37">
        <v>0.99099999999999999</v>
      </c>
    </row>
    <row r="3245" spans="4:9" x14ac:dyDescent="0.25">
      <c r="D3245" s="37">
        <v>34.5</v>
      </c>
      <c r="E3245" s="37">
        <v>0.77100000000000002</v>
      </c>
      <c r="F3245" s="37">
        <v>0.78159999999999996</v>
      </c>
      <c r="G3245" s="37">
        <v>33</v>
      </c>
      <c r="H3245" s="37">
        <v>0.94499999999999995</v>
      </c>
      <c r="I3245" s="37">
        <v>0.99099999999999999</v>
      </c>
    </row>
    <row r="3246" spans="4:9" x14ac:dyDescent="0.25">
      <c r="D3246" s="37">
        <v>34.5</v>
      </c>
      <c r="E3246" s="37">
        <v>0.77200000000000002</v>
      </c>
      <c r="F3246" s="37">
        <v>0.78259999999999996</v>
      </c>
      <c r="G3246" s="37">
        <v>33</v>
      </c>
      <c r="H3246" s="37">
        <v>0.94599999999999995</v>
      </c>
      <c r="I3246" s="37">
        <v>0.99099999999999999</v>
      </c>
    </row>
    <row r="3247" spans="4:9" x14ac:dyDescent="0.25">
      <c r="D3247" s="37">
        <v>34.5</v>
      </c>
      <c r="E3247" s="37">
        <v>0.77300000000000002</v>
      </c>
      <c r="F3247" s="37">
        <v>0.78359999999999996</v>
      </c>
      <c r="G3247" s="37">
        <v>33</v>
      </c>
      <c r="H3247" s="37">
        <v>0.94699999999999995</v>
      </c>
      <c r="I3247" s="37">
        <v>0.99099999999999999</v>
      </c>
    </row>
    <row r="3248" spans="4:9" x14ac:dyDescent="0.25">
      <c r="D3248" s="37">
        <v>34.5</v>
      </c>
      <c r="E3248" s="37">
        <v>0.77400000000000002</v>
      </c>
      <c r="F3248" s="37">
        <v>0.78449999999999998</v>
      </c>
      <c r="G3248" s="37">
        <v>33</v>
      </c>
      <c r="H3248" s="37">
        <v>0.94799999999999995</v>
      </c>
      <c r="I3248" s="37">
        <v>0.99099999999999999</v>
      </c>
    </row>
    <row r="3249" spans="4:9" x14ac:dyDescent="0.25">
      <c r="D3249" s="37">
        <v>34.5</v>
      </c>
      <c r="E3249" s="37">
        <v>0.77500000000000002</v>
      </c>
      <c r="F3249" s="37">
        <v>0.78549999999999998</v>
      </c>
      <c r="G3249" s="37">
        <v>33</v>
      </c>
      <c r="H3249" s="37">
        <v>0.94899999999999995</v>
      </c>
      <c r="I3249" s="37">
        <v>0.99099999999999999</v>
      </c>
    </row>
    <row r="3250" spans="4:9" x14ac:dyDescent="0.25">
      <c r="D3250" s="37">
        <v>34.5</v>
      </c>
      <c r="E3250" s="37">
        <v>0.77600000000000002</v>
      </c>
      <c r="F3250" s="37">
        <v>0.78649999999999998</v>
      </c>
      <c r="G3250" s="37">
        <v>33</v>
      </c>
      <c r="H3250" s="37">
        <v>0.95</v>
      </c>
      <c r="I3250" s="37">
        <v>0.99109999999999998</v>
      </c>
    </row>
    <row r="3251" spans="4:9" x14ac:dyDescent="0.25">
      <c r="D3251" s="37">
        <v>34.5</v>
      </c>
      <c r="E3251" s="37">
        <v>0.77700000000000002</v>
      </c>
      <c r="F3251" s="37">
        <v>0.78749999999999998</v>
      </c>
      <c r="G3251" s="37">
        <v>33.5</v>
      </c>
      <c r="H3251" s="37">
        <v>0.76</v>
      </c>
      <c r="I3251" s="37">
        <v>0.98599999999999999</v>
      </c>
    </row>
    <row r="3252" spans="4:9" x14ac:dyDescent="0.25">
      <c r="D3252" s="37">
        <v>34.5</v>
      </c>
      <c r="E3252" s="37">
        <v>0.77800000000000002</v>
      </c>
      <c r="F3252" s="37">
        <v>0.78839999999999999</v>
      </c>
      <c r="G3252" s="37">
        <v>33.5</v>
      </c>
      <c r="H3252" s="37">
        <v>0.76100000000000001</v>
      </c>
      <c r="I3252" s="37">
        <v>0.98599999999999999</v>
      </c>
    </row>
    <row r="3253" spans="4:9" x14ac:dyDescent="0.25">
      <c r="D3253" s="37">
        <v>34.5</v>
      </c>
      <c r="E3253" s="37">
        <v>0.77900000000000003</v>
      </c>
      <c r="F3253" s="37">
        <v>0.78939999999999999</v>
      </c>
      <c r="G3253" s="37">
        <v>33.5</v>
      </c>
      <c r="H3253" s="37">
        <v>0.76200000000000001</v>
      </c>
      <c r="I3253" s="37">
        <v>0.98619999999999997</v>
      </c>
    </row>
    <row r="3254" spans="4:9" x14ac:dyDescent="0.25">
      <c r="D3254" s="37">
        <v>34.5</v>
      </c>
      <c r="E3254" s="37">
        <v>0.78</v>
      </c>
      <c r="F3254" s="37">
        <v>0.79039999999999999</v>
      </c>
      <c r="G3254" s="37">
        <v>33.5</v>
      </c>
      <c r="H3254" s="37">
        <v>0.76300000000000001</v>
      </c>
      <c r="I3254" s="37">
        <v>0.98619999999999997</v>
      </c>
    </row>
    <row r="3255" spans="4:9" x14ac:dyDescent="0.25">
      <c r="D3255" s="37">
        <v>34.5</v>
      </c>
      <c r="E3255" s="37">
        <v>0.78100000000000003</v>
      </c>
      <c r="F3255" s="37">
        <v>0.79139999999999999</v>
      </c>
      <c r="G3255" s="37">
        <v>33.5</v>
      </c>
      <c r="H3255" s="37">
        <v>0.76400000000000001</v>
      </c>
      <c r="I3255" s="37">
        <v>0.98629999999999995</v>
      </c>
    </row>
    <row r="3256" spans="4:9" x14ac:dyDescent="0.25">
      <c r="D3256" s="37">
        <v>34.5</v>
      </c>
      <c r="E3256" s="37">
        <v>0.78200000000000003</v>
      </c>
      <c r="F3256" s="37">
        <v>0.79239999999999999</v>
      </c>
      <c r="G3256" s="37">
        <v>33.5</v>
      </c>
      <c r="H3256" s="37">
        <v>0.76500000000000001</v>
      </c>
      <c r="I3256" s="37">
        <v>0.98629999999999995</v>
      </c>
    </row>
    <row r="3257" spans="4:9" x14ac:dyDescent="0.25">
      <c r="D3257" s="37">
        <v>34.5</v>
      </c>
      <c r="E3257" s="37">
        <v>0.78300000000000003</v>
      </c>
      <c r="F3257" s="37">
        <v>0.79330000000000001</v>
      </c>
      <c r="G3257" s="37">
        <v>33.5</v>
      </c>
      <c r="H3257" s="37">
        <v>0.76600000000000001</v>
      </c>
      <c r="I3257" s="37">
        <v>0.98640000000000005</v>
      </c>
    </row>
    <row r="3258" spans="4:9" x14ac:dyDescent="0.25">
      <c r="D3258" s="37">
        <v>34.5</v>
      </c>
      <c r="E3258" s="37">
        <v>0.78400000000000003</v>
      </c>
      <c r="F3258" s="37">
        <v>0.79430000000000001</v>
      </c>
      <c r="G3258" s="37">
        <v>33.5</v>
      </c>
      <c r="H3258" s="37">
        <v>0.76700000000000002</v>
      </c>
      <c r="I3258" s="37">
        <v>0.98640000000000005</v>
      </c>
    </row>
    <row r="3259" spans="4:9" x14ac:dyDescent="0.25">
      <c r="D3259" s="37">
        <v>34.5</v>
      </c>
      <c r="E3259" s="37">
        <v>0.78500000000000003</v>
      </c>
      <c r="F3259" s="37">
        <v>0.79530000000000001</v>
      </c>
      <c r="G3259" s="37">
        <v>33.5</v>
      </c>
      <c r="H3259" s="37">
        <v>0.76800000000000002</v>
      </c>
      <c r="I3259" s="37">
        <v>0.98640000000000005</v>
      </c>
    </row>
    <row r="3260" spans="4:9" x14ac:dyDescent="0.25">
      <c r="D3260" s="37">
        <v>34.5</v>
      </c>
      <c r="E3260" s="37">
        <v>0.78600000000000003</v>
      </c>
      <c r="F3260" s="37">
        <v>0.79630000000000001</v>
      </c>
      <c r="G3260" s="37">
        <v>33.5</v>
      </c>
      <c r="H3260" s="37">
        <v>0.76900000000000002</v>
      </c>
      <c r="I3260" s="37">
        <v>0.98640000000000005</v>
      </c>
    </row>
    <row r="3261" spans="4:9" x14ac:dyDescent="0.25">
      <c r="D3261" s="37">
        <v>34.5</v>
      </c>
      <c r="E3261" s="37">
        <v>0.78700000000000003</v>
      </c>
      <c r="F3261" s="37">
        <v>0.79730000000000001</v>
      </c>
      <c r="G3261" s="37">
        <v>33.5</v>
      </c>
      <c r="H3261" s="37">
        <v>0.77</v>
      </c>
      <c r="I3261" s="37">
        <v>0.98650000000000004</v>
      </c>
    </row>
    <row r="3262" spans="4:9" x14ac:dyDescent="0.25">
      <c r="D3262" s="37">
        <v>34.5</v>
      </c>
      <c r="E3262" s="37">
        <v>0.78800000000000003</v>
      </c>
      <c r="F3262" s="37">
        <v>0.79830000000000001</v>
      </c>
      <c r="G3262" s="37">
        <v>33.5</v>
      </c>
      <c r="H3262" s="37">
        <v>0.77100000000000002</v>
      </c>
      <c r="I3262" s="37">
        <v>0.98650000000000004</v>
      </c>
    </row>
    <row r="3263" spans="4:9" x14ac:dyDescent="0.25">
      <c r="D3263" s="37">
        <v>34.5</v>
      </c>
      <c r="E3263" s="37">
        <v>0.78900000000000003</v>
      </c>
      <c r="F3263" s="37">
        <v>0.79920000000000002</v>
      </c>
      <c r="G3263" s="37">
        <v>33.5</v>
      </c>
      <c r="H3263" s="37">
        <v>0.77200000000000002</v>
      </c>
      <c r="I3263" s="37">
        <v>0.98660000000000003</v>
      </c>
    </row>
    <row r="3264" spans="4:9" x14ac:dyDescent="0.25">
      <c r="D3264" s="37">
        <v>34.5</v>
      </c>
      <c r="E3264" s="37">
        <v>0.79</v>
      </c>
      <c r="F3264" s="37">
        <v>0.80020000000000002</v>
      </c>
      <c r="G3264" s="37">
        <v>33.5</v>
      </c>
      <c r="H3264" s="37">
        <v>0.77300000000000002</v>
      </c>
      <c r="I3264" s="37">
        <v>0.98660000000000003</v>
      </c>
    </row>
    <row r="3265" spans="4:9" x14ac:dyDescent="0.25">
      <c r="D3265" s="37">
        <v>34.5</v>
      </c>
      <c r="E3265" s="37">
        <v>0.79100000000000004</v>
      </c>
      <c r="F3265" s="37">
        <v>0.80120000000000002</v>
      </c>
      <c r="G3265" s="37">
        <v>33.5</v>
      </c>
      <c r="H3265" s="37">
        <v>0.77400000000000002</v>
      </c>
      <c r="I3265" s="37">
        <v>0.98670000000000002</v>
      </c>
    </row>
    <row r="3266" spans="4:9" x14ac:dyDescent="0.25">
      <c r="D3266" s="37">
        <v>34.5</v>
      </c>
      <c r="E3266" s="37">
        <v>0.79200000000000004</v>
      </c>
      <c r="F3266" s="37">
        <v>0.80220000000000002</v>
      </c>
      <c r="G3266" s="37">
        <v>33.5</v>
      </c>
      <c r="H3266" s="37">
        <v>0.77500000000000002</v>
      </c>
      <c r="I3266" s="37">
        <v>0.98670000000000002</v>
      </c>
    </row>
    <row r="3267" spans="4:9" x14ac:dyDescent="0.25">
      <c r="D3267" s="37">
        <v>34.5</v>
      </c>
      <c r="E3267" s="37">
        <v>0.79300000000000004</v>
      </c>
      <c r="F3267" s="37">
        <v>0.80320000000000003</v>
      </c>
      <c r="G3267" s="37">
        <v>33.5</v>
      </c>
      <c r="H3267" s="37">
        <v>0.77600000000000002</v>
      </c>
      <c r="I3267" s="37">
        <v>0.98680000000000001</v>
      </c>
    </row>
    <row r="3268" spans="4:9" x14ac:dyDescent="0.25">
      <c r="D3268" s="37">
        <v>34.5</v>
      </c>
      <c r="E3268" s="37">
        <v>0.79400000000000004</v>
      </c>
      <c r="F3268" s="37">
        <v>0.80410000000000004</v>
      </c>
      <c r="G3268" s="37">
        <v>33.5</v>
      </c>
      <c r="H3268" s="37">
        <v>0.77700000000000002</v>
      </c>
      <c r="I3268" s="37">
        <v>0.98680000000000001</v>
      </c>
    </row>
    <row r="3269" spans="4:9" x14ac:dyDescent="0.25">
      <c r="D3269" s="37">
        <v>34.5</v>
      </c>
      <c r="E3269" s="37">
        <v>0.79500000000000004</v>
      </c>
      <c r="F3269" s="37">
        <v>0.80510000000000004</v>
      </c>
      <c r="G3269" s="37">
        <v>33.5</v>
      </c>
      <c r="H3269" s="37">
        <v>0.77800000000000002</v>
      </c>
      <c r="I3269" s="37">
        <v>0.9869</v>
      </c>
    </row>
    <row r="3270" spans="4:9" x14ac:dyDescent="0.25">
      <c r="D3270" s="37">
        <v>34.5</v>
      </c>
      <c r="E3270" s="37">
        <v>0.79600000000000004</v>
      </c>
      <c r="F3270" s="37">
        <v>0.80610000000000004</v>
      </c>
      <c r="G3270" s="37">
        <v>33.5</v>
      </c>
      <c r="H3270" s="37">
        <v>0.77900000000000003</v>
      </c>
      <c r="I3270" s="37">
        <v>0.9869</v>
      </c>
    </row>
    <row r="3271" spans="4:9" x14ac:dyDescent="0.25">
      <c r="D3271" s="37">
        <v>34.5</v>
      </c>
      <c r="E3271" s="37">
        <v>0.79700000000000004</v>
      </c>
      <c r="F3271" s="37">
        <v>0.80710000000000004</v>
      </c>
      <c r="G3271" s="37">
        <v>33.5</v>
      </c>
      <c r="H3271" s="37">
        <v>0.78</v>
      </c>
      <c r="I3271" s="37">
        <v>0.98699999999999999</v>
      </c>
    </row>
    <row r="3272" spans="4:9" x14ac:dyDescent="0.25">
      <c r="D3272" s="37">
        <v>34.5</v>
      </c>
      <c r="E3272" s="37">
        <v>0.79800000000000004</v>
      </c>
      <c r="F3272" s="37">
        <v>0.80810000000000004</v>
      </c>
      <c r="G3272" s="37">
        <v>33.5</v>
      </c>
      <c r="H3272" s="37">
        <v>0.78100000000000003</v>
      </c>
      <c r="I3272" s="37">
        <v>0.98699999999999999</v>
      </c>
    </row>
    <row r="3273" spans="4:9" x14ac:dyDescent="0.25">
      <c r="D3273" s="37">
        <v>34.5</v>
      </c>
      <c r="E3273" s="37">
        <v>0.79900000000000004</v>
      </c>
      <c r="F3273" s="37">
        <v>0.80910000000000004</v>
      </c>
      <c r="G3273" s="37">
        <v>33.5</v>
      </c>
      <c r="H3273" s="37">
        <v>0.78200000000000003</v>
      </c>
      <c r="I3273" s="37">
        <v>0.98709999999999998</v>
      </c>
    </row>
    <row r="3274" spans="4:9" x14ac:dyDescent="0.25">
      <c r="D3274" s="37">
        <v>34.5</v>
      </c>
      <c r="E3274" s="37">
        <v>0.8</v>
      </c>
      <c r="F3274" s="37">
        <v>0.81</v>
      </c>
      <c r="G3274" s="37">
        <v>33.5</v>
      </c>
      <c r="H3274" s="37">
        <v>0.78300000000000003</v>
      </c>
      <c r="I3274" s="37">
        <v>0.98709999999999998</v>
      </c>
    </row>
    <row r="3275" spans="4:9" x14ac:dyDescent="0.25">
      <c r="D3275" s="37">
        <v>34.5</v>
      </c>
      <c r="E3275" s="37">
        <v>0.80100000000000005</v>
      </c>
      <c r="F3275" s="37">
        <v>0.81100000000000005</v>
      </c>
      <c r="G3275" s="37">
        <v>33.5</v>
      </c>
      <c r="H3275" s="37">
        <v>0.78400000000000003</v>
      </c>
      <c r="I3275" s="37">
        <v>0.98719999999999997</v>
      </c>
    </row>
    <row r="3276" spans="4:9" x14ac:dyDescent="0.25">
      <c r="D3276" s="37">
        <v>34.5</v>
      </c>
      <c r="E3276" s="37">
        <v>0.80200000000000005</v>
      </c>
      <c r="F3276" s="37">
        <v>0.81200000000000006</v>
      </c>
      <c r="G3276" s="37">
        <v>33.5</v>
      </c>
      <c r="H3276" s="37">
        <v>0.78500000000000003</v>
      </c>
      <c r="I3276" s="37">
        <v>0.98719999999999997</v>
      </c>
    </row>
    <row r="3277" spans="4:9" x14ac:dyDescent="0.25">
      <c r="D3277" s="37">
        <v>34.5</v>
      </c>
      <c r="E3277" s="37">
        <v>0.80300000000000005</v>
      </c>
      <c r="F3277" s="37">
        <v>0.81299999999999994</v>
      </c>
      <c r="G3277" s="37">
        <v>33.5</v>
      </c>
      <c r="H3277" s="37">
        <v>0.78600000000000003</v>
      </c>
      <c r="I3277" s="37">
        <v>0.98719999999999997</v>
      </c>
    </row>
    <row r="3278" spans="4:9" x14ac:dyDescent="0.25">
      <c r="D3278" s="37">
        <v>34.5</v>
      </c>
      <c r="E3278" s="37">
        <v>0.80400000000000005</v>
      </c>
      <c r="F3278" s="37">
        <v>0.81399999999999995</v>
      </c>
      <c r="G3278" s="37">
        <v>33.5</v>
      </c>
      <c r="H3278" s="37">
        <v>0.78700000000000003</v>
      </c>
      <c r="I3278" s="37">
        <v>0.98719999999999997</v>
      </c>
    </row>
    <row r="3279" spans="4:9" x14ac:dyDescent="0.25">
      <c r="D3279" s="37">
        <v>34.5</v>
      </c>
      <c r="E3279" s="37">
        <v>0.80500000000000005</v>
      </c>
      <c r="F3279" s="37">
        <v>0.81499999999999995</v>
      </c>
      <c r="G3279" s="37">
        <v>33.5</v>
      </c>
      <c r="H3279" s="37">
        <v>0.78800000000000003</v>
      </c>
      <c r="I3279" s="37">
        <v>0.98729999999999996</v>
      </c>
    </row>
    <row r="3280" spans="4:9" x14ac:dyDescent="0.25">
      <c r="D3280" s="37">
        <v>34.5</v>
      </c>
      <c r="E3280" s="37">
        <v>0.80600000000000005</v>
      </c>
      <c r="F3280" s="37">
        <v>0.81589999999999996</v>
      </c>
      <c r="G3280" s="37">
        <v>33.5</v>
      </c>
      <c r="H3280" s="37">
        <v>0.78900000000000003</v>
      </c>
      <c r="I3280" s="37">
        <v>0.98729999999999996</v>
      </c>
    </row>
    <row r="3281" spans="4:9" x14ac:dyDescent="0.25">
      <c r="D3281" s="37">
        <v>34.5</v>
      </c>
      <c r="E3281" s="37">
        <v>0.80700000000000005</v>
      </c>
      <c r="F3281" s="37">
        <v>0.81689999999999996</v>
      </c>
      <c r="G3281" s="37">
        <v>33.5</v>
      </c>
      <c r="H3281" s="37">
        <v>0.79</v>
      </c>
      <c r="I3281" s="37">
        <v>0.98740000000000006</v>
      </c>
    </row>
    <row r="3282" spans="4:9" x14ac:dyDescent="0.25">
      <c r="D3282" s="37">
        <v>34.5</v>
      </c>
      <c r="E3282" s="37">
        <v>0.80800000000000005</v>
      </c>
      <c r="F3282" s="37">
        <v>0.81789999999999996</v>
      </c>
      <c r="G3282" s="37">
        <v>33.5</v>
      </c>
      <c r="H3282" s="37">
        <v>0.79100000000000004</v>
      </c>
      <c r="I3282" s="37">
        <v>0.98740000000000006</v>
      </c>
    </row>
    <row r="3283" spans="4:9" x14ac:dyDescent="0.25">
      <c r="D3283" s="37">
        <v>34.5</v>
      </c>
      <c r="E3283" s="37">
        <v>0.80900000000000005</v>
      </c>
      <c r="F3283" s="37">
        <v>0.81889999999999996</v>
      </c>
      <c r="G3283" s="37">
        <v>33.5</v>
      </c>
      <c r="H3283" s="37">
        <v>0.79200000000000004</v>
      </c>
      <c r="I3283" s="37">
        <v>0.98750000000000004</v>
      </c>
    </row>
    <row r="3284" spans="4:9" x14ac:dyDescent="0.25">
      <c r="D3284" s="37">
        <v>34.5</v>
      </c>
      <c r="E3284" s="37">
        <v>0.81</v>
      </c>
      <c r="F3284" s="37">
        <v>0.81989999999999996</v>
      </c>
      <c r="G3284" s="37">
        <v>33.5</v>
      </c>
      <c r="H3284" s="37">
        <v>0.79300000000000004</v>
      </c>
      <c r="I3284" s="37">
        <v>0.98750000000000004</v>
      </c>
    </row>
    <row r="3285" spans="4:9" x14ac:dyDescent="0.25">
      <c r="D3285" s="37">
        <v>34.5</v>
      </c>
      <c r="E3285" s="37">
        <v>0.81100000000000005</v>
      </c>
      <c r="F3285" s="37">
        <v>0.82089999999999996</v>
      </c>
      <c r="G3285" s="37">
        <v>33.5</v>
      </c>
      <c r="H3285" s="37">
        <v>0.79400000000000004</v>
      </c>
      <c r="I3285" s="37">
        <v>0.98760000000000003</v>
      </c>
    </row>
    <row r="3286" spans="4:9" x14ac:dyDescent="0.25">
      <c r="D3286" s="37">
        <v>34.5</v>
      </c>
      <c r="E3286" s="37">
        <v>0.81200000000000006</v>
      </c>
      <c r="F3286" s="37">
        <v>0.82189999999999996</v>
      </c>
      <c r="G3286" s="37">
        <v>33.5</v>
      </c>
      <c r="H3286" s="37">
        <v>0.79500000000000004</v>
      </c>
      <c r="I3286" s="37">
        <v>0.98760000000000003</v>
      </c>
    </row>
    <row r="3287" spans="4:9" x14ac:dyDescent="0.25">
      <c r="D3287" s="37">
        <v>34.5</v>
      </c>
      <c r="E3287" s="37">
        <v>0.81299999999999994</v>
      </c>
      <c r="F3287" s="37">
        <v>0.82279999999999998</v>
      </c>
      <c r="G3287" s="37">
        <v>33.5</v>
      </c>
      <c r="H3287" s="37">
        <v>0.79600000000000004</v>
      </c>
      <c r="I3287" s="37">
        <v>0.98760000000000003</v>
      </c>
    </row>
    <row r="3288" spans="4:9" x14ac:dyDescent="0.25">
      <c r="D3288" s="37">
        <v>34.5</v>
      </c>
      <c r="E3288" s="37">
        <v>0.81399999999999995</v>
      </c>
      <c r="F3288" s="37">
        <v>0.82379999999999998</v>
      </c>
      <c r="G3288" s="37">
        <v>33.5</v>
      </c>
      <c r="H3288" s="37">
        <v>0.79700000000000004</v>
      </c>
      <c r="I3288" s="37">
        <v>0.98760000000000003</v>
      </c>
    </row>
    <row r="3289" spans="4:9" x14ac:dyDescent="0.25">
      <c r="D3289" s="37">
        <v>34.5</v>
      </c>
      <c r="E3289" s="37">
        <v>0.81499999999999995</v>
      </c>
      <c r="F3289" s="37">
        <v>0.82479999999999998</v>
      </c>
      <c r="G3289" s="37">
        <v>33.5</v>
      </c>
      <c r="H3289" s="37">
        <v>0.79800000000000004</v>
      </c>
      <c r="I3289" s="37">
        <v>0.98770000000000002</v>
      </c>
    </row>
    <row r="3290" spans="4:9" x14ac:dyDescent="0.25">
      <c r="D3290" s="37">
        <v>34.5</v>
      </c>
      <c r="E3290" s="37">
        <v>0.81599999999999995</v>
      </c>
      <c r="F3290" s="37">
        <v>0.82579999999999998</v>
      </c>
      <c r="G3290" s="37">
        <v>33.5</v>
      </c>
      <c r="H3290" s="37">
        <v>0.79900000000000004</v>
      </c>
      <c r="I3290" s="37">
        <v>0.98770000000000002</v>
      </c>
    </row>
    <row r="3291" spans="4:9" x14ac:dyDescent="0.25">
      <c r="D3291" s="37">
        <v>34.5</v>
      </c>
      <c r="E3291" s="37">
        <v>0.81699999999999995</v>
      </c>
      <c r="F3291" s="37">
        <v>0.82679999999999998</v>
      </c>
      <c r="G3291" s="37">
        <v>33.5</v>
      </c>
      <c r="H3291" s="37">
        <v>0.8</v>
      </c>
      <c r="I3291" s="37">
        <v>0.98780000000000001</v>
      </c>
    </row>
    <row r="3292" spans="4:9" x14ac:dyDescent="0.25">
      <c r="D3292" s="37">
        <v>34.5</v>
      </c>
      <c r="E3292" s="37">
        <v>0.81799999999999995</v>
      </c>
      <c r="F3292" s="37">
        <v>0.82779999999999998</v>
      </c>
      <c r="G3292" s="37">
        <v>33.5</v>
      </c>
      <c r="H3292" s="37">
        <v>0.80100000000000005</v>
      </c>
      <c r="I3292" s="37">
        <v>0.98780000000000001</v>
      </c>
    </row>
    <row r="3293" spans="4:9" x14ac:dyDescent="0.25">
      <c r="D3293" s="37">
        <v>34.5</v>
      </c>
      <c r="E3293" s="37">
        <v>0.81899999999999995</v>
      </c>
      <c r="F3293" s="37">
        <v>0.82879999999999998</v>
      </c>
      <c r="G3293" s="37">
        <v>33.5</v>
      </c>
      <c r="H3293" s="37">
        <v>0.80200000000000005</v>
      </c>
      <c r="I3293" s="37">
        <v>0.9879</v>
      </c>
    </row>
    <row r="3294" spans="4:9" x14ac:dyDescent="0.25">
      <c r="D3294" s="37">
        <v>34.5</v>
      </c>
      <c r="E3294" s="37">
        <v>0.82</v>
      </c>
      <c r="F3294" s="37">
        <v>0.82969999999999999</v>
      </c>
      <c r="G3294" s="37">
        <v>33.5</v>
      </c>
      <c r="H3294" s="37">
        <v>0.80300000000000005</v>
      </c>
      <c r="I3294" s="37">
        <v>0.9879</v>
      </c>
    </row>
    <row r="3295" spans="4:9" x14ac:dyDescent="0.25">
      <c r="D3295" s="37">
        <v>34.5</v>
      </c>
      <c r="E3295" s="37">
        <v>0.82099999999999995</v>
      </c>
      <c r="F3295" s="37">
        <v>0.83069999999999999</v>
      </c>
      <c r="G3295" s="37">
        <v>33.5</v>
      </c>
      <c r="H3295" s="37">
        <v>0.80400000000000005</v>
      </c>
      <c r="I3295" s="37">
        <v>0.9879</v>
      </c>
    </row>
    <row r="3296" spans="4:9" x14ac:dyDescent="0.25">
      <c r="D3296" s="37">
        <v>34.5</v>
      </c>
      <c r="E3296" s="37">
        <v>0.82199999999999995</v>
      </c>
      <c r="F3296" s="37">
        <v>0.83169999999999999</v>
      </c>
      <c r="G3296" s="37">
        <v>33.5</v>
      </c>
      <c r="H3296" s="37">
        <v>0.80500000000000005</v>
      </c>
      <c r="I3296" s="37">
        <v>0.9879</v>
      </c>
    </row>
    <row r="3297" spans="4:9" x14ac:dyDescent="0.25">
      <c r="D3297" s="37">
        <v>34.5</v>
      </c>
      <c r="E3297" s="37">
        <v>0.82299999999999995</v>
      </c>
      <c r="F3297" s="37">
        <v>0.8327</v>
      </c>
      <c r="G3297" s="37">
        <v>33.5</v>
      </c>
      <c r="H3297" s="37">
        <v>0.80600000000000005</v>
      </c>
      <c r="I3297" s="37">
        <v>0.98799999999999999</v>
      </c>
    </row>
    <row r="3298" spans="4:9" x14ac:dyDescent="0.25">
      <c r="D3298" s="37">
        <v>34.5</v>
      </c>
      <c r="E3298" s="37">
        <v>0.82399999999999995</v>
      </c>
      <c r="F3298" s="37">
        <v>0.8337</v>
      </c>
      <c r="G3298" s="37">
        <v>33.5</v>
      </c>
      <c r="H3298" s="37">
        <v>0.80700000000000005</v>
      </c>
      <c r="I3298" s="37">
        <v>0.98799999999999999</v>
      </c>
    </row>
    <row r="3299" spans="4:9" x14ac:dyDescent="0.25">
      <c r="D3299" s="37">
        <v>34.5</v>
      </c>
      <c r="E3299" s="37">
        <v>0.82499999999999996</v>
      </c>
      <c r="F3299" s="37">
        <v>0.8347</v>
      </c>
      <c r="G3299" s="37">
        <v>33.5</v>
      </c>
      <c r="H3299" s="37">
        <v>0.80800000000000005</v>
      </c>
      <c r="I3299" s="37">
        <v>0.98809999999999998</v>
      </c>
    </row>
    <row r="3300" spans="4:9" x14ac:dyDescent="0.25">
      <c r="D3300" s="37">
        <v>34.5</v>
      </c>
      <c r="E3300" s="37">
        <v>0.82599999999999996</v>
      </c>
      <c r="F3300" s="37">
        <v>0.8357</v>
      </c>
      <c r="G3300" s="37">
        <v>33.5</v>
      </c>
      <c r="H3300" s="37">
        <v>0.80900000000000005</v>
      </c>
      <c r="I3300" s="37">
        <v>0.98809999999999998</v>
      </c>
    </row>
    <row r="3301" spans="4:9" x14ac:dyDescent="0.25">
      <c r="D3301" s="37">
        <v>34.5</v>
      </c>
      <c r="E3301" s="37">
        <v>0.82699999999999996</v>
      </c>
      <c r="F3301" s="37">
        <v>0.8367</v>
      </c>
      <c r="G3301" s="37">
        <v>33.5</v>
      </c>
      <c r="H3301" s="37">
        <v>0.81</v>
      </c>
      <c r="I3301" s="37">
        <v>0.98809999999999998</v>
      </c>
    </row>
    <row r="3302" spans="4:9" x14ac:dyDescent="0.25">
      <c r="D3302" s="37">
        <v>34.5</v>
      </c>
      <c r="E3302" s="37">
        <v>0.82799999999999996</v>
      </c>
      <c r="F3302" s="37">
        <v>0.8377</v>
      </c>
      <c r="G3302" s="37">
        <v>33.5</v>
      </c>
      <c r="H3302" s="37">
        <v>0.81100000000000005</v>
      </c>
      <c r="I3302" s="37">
        <v>0.98809999999999998</v>
      </c>
    </row>
    <row r="3303" spans="4:9" x14ac:dyDescent="0.25">
      <c r="D3303" s="37">
        <v>34.5</v>
      </c>
      <c r="E3303" s="37">
        <v>0.82899999999999996</v>
      </c>
      <c r="F3303" s="37">
        <v>0.8387</v>
      </c>
      <c r="G3303" s="37">
        <v>33.5</v>
      </c>
      <c r="H3303" s="37">
        <v>0.81200000000000006</v>
      </c>
      <c r="I3303" s="37">
        <v>0.98819999999999997</v>
      </c>
    </row>
    <row r="3304" spans="4:9" x14ac:dyDescent="0.25">
      <c r="D3304" s="37">
        <v>34.5</v>
      </c>
      <c r="E3304" s="37">
        <v>0.83</v>
      </c>
      <c r="F3304" s="37">
        <v>0.83960000000000001</v>
      </c>
      <c r="G3304" s="37">
        <v>33.5</v>
      </c>
      <c r="H3304" s="37">
        <v>0.81299999999999994</v>
      </c>
      <c r="I3304" s="37">
        <v>0.98819999999999997</v>
      </c>
    </row>
    <row r="3305" spans="4:9" x14ac:dyDescent="0.25">
      <c r="D3305" s="37">
        <v>34.5</v>
      </c>
      <c r="E3305" s="37">
        <v>0.83099999999999996</v>
      </c>
      <c r="F3305" s="37">
        <v>0.84060000000000001</v>
      </c>
      <c r="G3305" s="37">
        <v>33.5</v>
      </c>
      <c r="H3305" s="37">
        <v>0.81399999999999995</v>
      </c>
      <c r="I3305" s="37">
        <v>0.98829999999999996</v>
      </c>
    </row>
    <row r="3306" spans="4:9" x14ac:dyDescent="0.25">
      <c r="D3306" s="37">
        <v>34.5</v>
      </c>
      <c r="E3306" s="37">
        <v>0.83199999999999996</v>
      </c>
      <c r="F3306" s="37">
        <v>0.84160000000000001</v>
      </c>
      <c r="G3306" s="37">
        <v>33.5</v>
      </c>
      <c r="H3306" s="37">
        <v>0.81499999999999995</v>
      </c>
      <c r="I3306" s="37">
        <v>0.98829999999999996</v>
      </c>
    </row>
    <row r="3307" spans="4:9" x14ac:dyDescent="0.25">
      <c r="D3307" s="37">
        <v>34.5</v>
      </c>
      <c r="E3307" s="37">
        <v>0.83299999999999996</v>
      </c>
      <c r="F3307" s="37">
        <v>0.84260000000000002</v>
      </c>
      <c r="G3307" s="37">
        <v>33.5</v>
      </c>
      <c r="H3307" s="37">
        <v>0.81599999999999995</v>
      </c>
      <c r="I3307" s="37">
        <v>0.98829999999999996</v>
      </c>
    </row>
    <row r="3308" spans="4:9" x14ac:dyDescent="0.25">
      <c r="D3308" s="37">
        <v>34.5</v>
      </c>
      <c r="E3308" s="37">
        <v>0.83399999999999996</v>
      </c>
      <c r="F3308" s="37">
        <v>0.84360000000000002</v>
      </c>
      <c r="G3308" s="37">
        <v>33.5</v>
      </c>
      <c r="H3308" s="37">
        <v>0.81699999999999995</v>
      </c>
      <c r="I3308" s="37">
        <v>0.98829999999999996</v>
      </c>
    </row>
    <row r="3309" spans="4:9" x14ac:dyDescent="0.25">
      <c r="D3309" s="37">
        <v>34.5</v>
      </c>
      <c r="E3309" s="37">
        <v>0.83499999999999996</v>
      </c>
      <c r="F3309" s="37">
        <v>0.84460000000000002</v>
      </c>
      <c r="G3309" s="37">
        <v>33.5</v>
      </c>
      <c r="H3309" s="37">
        <v>0.81799999999999995</v>
      </c>
      <c r="I3309" s="37">
        <v>0.98839999999999995</v>
      </c>
    </row>
    <row r="3310" spans="4:9" x14ac:dyDescent="0.25">
      <c r="D3310" s="37">
        <v>34.5</v>
      </c>
      <c r="E3310" s="37">
        <v>0.83599999999999997</v>
      </c>
      <c r="F3310" s="37">
        <v>0.84560000000000002</v>
      </c>
      <c r="G3310" s="37">
        <v>33.5</v>
      </c>
      <c r="H3310" s="37">
        <v>0.81899999999999995</v>
      </c>
      <c r="I3310" s="37">
        <v>0.98839999999999995</v>
      </c>
    </row>
    <row r="3311" spans="4:9" x14ac:dyDescent="0.25">
      <c r="D3311" s="37">
        <v>34.5</v>
      </c>
      <c r="E3311" s="37">
        <v>0.83699999999999997</v>
      </c>
      <c r="F3311" s="37">
        <v>0.84660000000000002</v>
      </c>
      <c r="G3311" s="37">
        <v>33.5</v>
      </c>
      <c r="H3311" s="37">
        <v>0.82</v>
      </c>
      <c r="I3311" s="37">
        <v>0.98839999999999995</v>
      </c>
    </row>
    <row r="3312" spans="4:9" x14ac:dyDescent="0.25">
      <c r="D3312" s="37">
        <v>34.5</v>
      </c>
      <c r="E3312" s="37">
        <v>0.83799999999999997</v>
      </c>
      <c r="F3312" s="37">
        <v>0.84760000000000002</v>
      </c>
      <c r="G3312" s="37">
        <v>33.5</v>
      </c>
      <c r="H3312" s="37">
        <v>0.82099999999999995</v>
      </c>
      <c r="I3312" s="37">
        <v>0.98839999999999995</v>
      </c>
    </row>
    <row r="3313" spans="4:9" x14ac:dyDescent="0.25">
      <c r="D3313" s="37">
        <v>34.5</v>
      </c>
      <c r="E3313" s="37">
        <v>0.83899999999999997</v>
      </c>
      <c r="F3313" s="37">
        <v>0.84850000000000003</v>
      </c>
      <c r="G3313" s="37">
        <v>33.5</v>
      </c>
      <c r="H3313" s="37">
        <v>0.82199999999999995</v>
      </c>
      <c r="I3313" s="37">
        <v>0.98850000000000005</v>
      </c>
    </row>
    <row r="3314" spans="4:9" x14ac:dyDescent="0.25">
      <c r="D3314" s="37">
        <v>34.5</v>
      </c>
      <c r="E3314" s="37">
        <v>0.84</v>
      </c>
      <c r="F3314" s="37">
        <v>0.84950000000000003</v>
      </c>
      <c r="G3314" s="37">
        <v>33.5</v>
      </c>
      <c r="H3314" s="37">
        <v>0.82299999999999995</v>
      </c>
      <c r="I3314" s="37">
        <v>0.98850000000000005</v>
      </c>
    </row>
    <row r="3315" spans="4:9" x14ac:dyDescent="0.25">
      <c r="D3315" s="37">
        <v>34.5</v>
      </c>
      <c r="E3315" s="37">
        <v>0.84099999999999997</v>
      </c>
      <c r="F3315" s="37">
        <v>0.85050000000000003</v>
      </c>
      <c r="G3315" s="37">
        <v>33.5</v>
      </c>
      <c r="H3315" s="37">
        <v>0.82399999999999995</v>
      </c>
      <c r="I3315" s="37">
        <v>0.98860000000000003</v>
      </c>
    </row>
    <row r="3316" spans="4:9" x14ac:dyDescent="0.25">
      <c r="D3316" s="37">
        <v>34.5</v>
      </c>
      <c r="E3316" s="37">
        <v>0.84199999999999997</v>
      </c>
      <c r="F3316" s="37">
        <v>0.85150000000000003</v>
      </c>
      <c r="G3316" s="37">
        <v>33.5</v>
      </c>
      <c r="H3316" s="37">
        <v>0.82499999999999996</v>
      </c>
      <c r="I3316" s="37">
        <v>0.98860000000000003</v>
      </c>
    </row>
    <row r="3317" spans="4:9" x14ac:dyDescent="0.25">
      <c r="D3317" s="37">
        <v>34.5</v>
      </c>
      <c r="E3317" s="37">
        <v>0.84299999999999997</v>
      </c>
      <c r="F3317" s="37">
        <v>0.85250000000000004</v>
      </c>
      <c r="G3317" s="37">
        <v>33.5</v>
      </c>
      <c r="H3317" s="37">
        <v>0.82599999999999996</v>
      </c>
      <c r="I3317" s="37">
        <v>0.98860000000000003</v>
      </c>
    </row>
    <row r="3318" spans="4:9" x14ac:dyDescent="0.25">
      <c r="D3318" s="37">
        <v>34.5</v>
      </c>
      <c r="E3318" s="37">
        <v>0.84399999999999997</v>
      </c>
      <c r="F3318" s="37">
        <v>0.85350000000000004</v>
      </c>
      <c r="G3318" s="37">
        <v>33.5</v>
      </c>
      <c r="H3318" s="37">
        <v>0.82699999999999996</v>
      </c>
      <c r="I3318" s="37">
        <v>0.98860000000000003</v>
      </c>
    </row>
    <row r="3319" spans="4:9" x14ac:dyDescent="0.25">
      <c r="D3319" s="37">
        <v>34.5</v>
      </c>
      <c r="E3319" s="37">
        <v>0.84499999999999997</v>
      </c>
      <c r="F3319" s="37">
        <v>0.85450000000000004</v>
      </c>
      <c r="G3319" s="37">
        <v>33.5</v>
      </c>
      <c r="H3319" s="37">
        <v>0.82799999999999996</v>
      </c>
      <c r="I3319" s="37">
        <v>0.98870000000000002</v>
      </c>
    </row>
    <row r="3320" spans="4:9" x14ac:dyDescent="0.25">
      <c r="D3320" s="37">
        <v>34.5</v>
      </c>
      <c r="E3320" s="37">
        <v>0.84599999999999997</v>
      </c>
      <c r="F3320" s="37">
        <v>0.85550000000000004</v>
      </c>
      <c r="G3320" s="37">
        <v>33.5</v>
      </c>
      <c r="H3320" s="37">
        <v>0.82899999999999996</v>
      </c>
      <c r="I3320" s="37">
        <v>0.98870000000000002</v>
      </c>
    </row>
    <row r="3321" spans="4:9" x14ac:dyDescent="0.25">
      <c r="D3321" s="37">
        <v>34.5</v>
      </c>
      <c r="E3321" s="37">
        <v>0.84699999999999998</v>
      </c>
      <c r="F3321" s="37">
        <v>0.85650000000000004</v>
      </c>
      <c r="G3321" s="37">
        <v>33.5</v>
      </c>
      <c r="H3321" s="37">
        <v>0.83</v>
      </c>
      <c r="I3321" s="37">
        <v>0.98870000000000002</v>
      </c>
    </row>
    <row r="3322" spans="4:9" x14ac:dyDescent="0.25">
      <c r="D3322" s="37">
        <v>34.5</v>
      </c>
      <c r="E3322" s="37">
        <v>0.84799999999999998</v>
      </c>
      <c r="F3322" s="37">
        <v>0.85750000000000004</v>
      </c>
      <c r="G3322" s="37">
        <v>33.5</v>
      </c>
      <c r="H3322" s="37">
        <v>0.83099999999999996</v>
      </c>
      <c r="I3322" s="37">
        <v>0.98870000000000002</v>
      </c>
    </row>
    <row r="3323" spans="4:9" x14ac:dyDescent="0.25">
      <c r="D3323" s="37">
        <v>34.5</v>
      </c>
      <c r="E3323" s="37">
        <v>0.84899999999999998</v>
      </c>
      <c r="F3323" s="37">
        <v>0.85850000000000004</v>
      </c>
      <c r="G3323" s="37">
        <v>33.5</v>
      </c>
      <c r="H3323" s="37">
        <v>0.83199999999999996</v>
      </c>
      <c r="I3323" s="37">
        <v>0.98880000000000001</v>
      </c>
    </row>
    <row r="3324" spans="4:9" x14ac:dyDescent="0.25">
      <c r="D3324" s="37">
        <v>34.5</v>
      </c>
      <c r="E3324" s="37">
        <v>0.85</v>
      </c>
      <c r="F3324" s="37">
        <v>0.85950000000000004</v>
      </c>
      <c r="G3324" s="37">
        <v>33.5</v>
      </c>
      <c r="H3324" s="37">
        <v>0.83299999999999996</v>
      </c>
      <c r="I3324" s="37">
        <v>0.98880000000000001</v>
      </c>
    </row>
    <row r="3325" spans="4:9" x14ac:dyDescent="0.25">
      <c r="D3325" s="37">
        <v>34.5</v>
      </c>
      <c r="E3325" s="37">
        <v>0.85099999999999998</v>
      </c>
      <c r="F3325" s="37">
        <v>0.86040000000000005</v>
      </c>
      <c r="G3325" s="37">
        <v>33.5</v>
      </c>
      <c r="H3325" s="37">
        <v>0.83399999999999996</v>
      </c>
      <c r="I3325" s="37">
        <v>0.98880000000000001</v>
      </c>
    </row>
    <row r="3326" spans="4:9" x14ac:dyDescent="0.25">
      <c r="D3326" s="37">
        <v>34.5</v>
      </c>
      <c r="E3326" s="37">
        <v>0.85199999999999998</v>
      </c>
      <c r="F3326" s="37">
        <v>0.86140000000000005</v>
      </c>
      <c r="G3326" s="37">
        <v>33.5</v>
      </c>
      <c r="H3326" s="37">
        <v>0.83499999999999996</v>
      </c>
      <c r="I3326" s="37">
        <v>0.98880000000000001</v>
      </c>
    </row>
    <row r="3327" spans="4:9" x14ac:dyDescent="0.25">
      <c r="D3327" s="37">
        <v>34.5</v>
      </c>
      <c r="E3327" s="37">
        <v>0.85299999999999998</v>
      </c>
      <c r="F3327" s="37">
        <v>0.86240000000000006</v>
      </c>
      <c r="G3327" s="37">
        <v>33.5</v>
      </c>
      <c r="H3327" s="37">
        <v>0.83599999999999997</v>
      </c>
      <c r="I3327" s="37">
        <v>0.9889</v>
      </c>
    </row>
    <row r="3328" spans="4:9" x14ac:dyDescent="0.25">
      <c r="D3328" s="37">
        <v>34.5</v>
      </c>
      <c r="E3328" s="37">
        <v>0.85399999999999998</v>
      </c>
      <c r="F3328" s="37">
        <v>0.86339999999999995</v>
      </c>
      <c r="G3328" s="37">
        <v>33.5</v>
      </c>
      <c r="H3328" s="37">
        <v>0.83699999999999997</v>
      </c>
      <c r="I3328" s="37">
        <v>0.9889</v>
      </c>
    </row>
    <row r="3329" spans="4:9" x14ac:dyDescent="0.25">
      <c r="D3329" s="37">
        <v>34.5</v>
      </c>
      <c r="E3329" s="37">
        <v>0.85499999999999998</v>
      </c>
      <c r="F3329" s="37">
        <v>0.86439999999999995</v>
      </c>
      <c r="G3329" s="37">
        <v>33.5</v>
      </c>
      <c r="H3329" s="37">
        <v>0.83799999999999997</v>
      </c>
      <c r="I3329" s="37">
        <v>0.9889</v>
      </c>
    </row>
    <row r="3330" spans="4:9" x14ac:dyDescent="0.25">
      <c r="D3330" s="37">
        <v>34.5</v>
      </c>
      <c r="E3330" s="37">
        <v>0.85599999999999998</v>
      </c>
      <c r="F3330" s="37">
        <v>0.86539999999999995</v>
      </c>
      <c r="G3330" s="37">
        <v>33.5</v>
      </c>
      <c r="H3330" s="37">
        <v>0.83899999999999997</v>
      </c>
      <c r="I3330" s="37">
        <v>0.9889</v>
      </c>
    </row>
    <row r="3331" spans="4:9" x14ac:dyDescent="0.25">
      <c r="D3331" s="37">
        <v>34.5</v>
      </c>
      <c r="E3331" s="37">
        <v>0.85699999999999998</v>
      </c>
      <c r="F3331" s="37">
        <v>0.86639999999999995</v>
      </c>
      <c r="G3331" s="37">
        <v>33.5</v>
      </c>
      <c r="H3331" s="37">
        <v>0.84</v>
      </c>
      <c r="I3331" s="37">
        <v>0.98899999999999999</v>
      </c>
    </row>
    <row r="3332" spans="4:9" x14ac:dyDescent="0.25">
      <c r="D3332" s="37">
        <v>34.5</v>
      </c>
      <c r="E3332" s="37">
        <v>0.85799999999999998</v>
      </c>
      <c r="F3332" s="37">
        <v>0.86739999999999995</v>
      </c>
      <c r="G3332" s="37">
        <v>33.5</v>
      </c>
      <c r="H3332" s="37">
        <v>0.84099999999999997</v>
      </c>
      <c r="I3332" s="37">
        <v>0.98899999999999999</v>
      </c>
    </row>
    <row r="3333" spans="4:9" x14ac:dyDescent="0.25">
      <c r="D3333" s="37">
        <v>34.5</v>
      </c>
      <c r="E3333" s="37">
        <v>0.85899999999999999</v>
      </c>
      <c r="F3333" s="37">
        <v>0.86839999999999995</v>
      </c>
      <c r="G3333" s="37">
        <v>33.5</v>
      </c>
      <c r="H3333" s="37">
        <v>0.84199999999999997</v>
      </c>
      <c r="I3333" s="37">
        <v>0.98899999999999999</v>
      </c>
    </row>
    <row r="3334" spans="4:9" x14ac:dyDescent="0.25">
      <c r="D3334" s="37">
        <v>34.5</v>
      </c>
      <c r="E3334" s="37">
        <v>0.86</v>
      </c>
      <c r="F3334" s="37">
        <v>0.86939999999999995</v>
      </c>
      <c r="G3334" s="37">
        <v>33.5</v>
      </c>
      <c r="H3334" s="37">
        <v>0.84299999999999997</v>
      </c>
      <c r="I3334" s="37">
        <v>0.98899999999999999</v>
      </c>
    </row>
    <row r="3335" spans="4:9" x14ac:dyDescent="0.25">
      <c r="D3335" s="37">
        <v>34.5</v>
      </c>
      <c r="E3335" s="37">
        <v>0.86099999999999999</v>
      </c>
      <c r="F3335" s="37">
        <v>0.87039999999999995</v>
      </c>
      <c r="G3335" s="37">
        <v>33.5</v>
      </c>
      <c r="H3335" s="37">
        <v>0.84399999999999997</v>
      </c>
      <c r="I3335" s="37">
        <v>0.98909999999999998</v>
      </c>
    </row>
    <row r="3336" spans="4:9" x14ac:dyDescent="0.25">
      <c r="D3336" s="37">
        <v>34.5</v>
      </c>
      <c r="E3336" s="37">
        <v>0.86199999999999999</v>
      </c>
      <c r="F3336" s="37">
        <v>0.87139999999999995</v>
      </c>
      <c r="G3336" s="37">
        <v>33.5</v>
      </c>
      <c r="H3336" s="37">
        <v>0.84499999999999997</v>
      </c>
      <c r="I3336" s="37">
        <v>0.98909999999999998</v>
      </c>
    </row>
    <row r="3337" spans="4:9" x14ac:dyDescent="0.25">
      <c r="D3337" s="37">
        <v>34.5</v>
      </c>
      <c r="E3337" s="37">
        <v>0.86299999999999999</v>
      </c>
      <c r="F3337" s="37">
        <v>0.87239999999999995</v>
      </c>
      <c r="G3337" s="37">
        <v>33.5</v>
      </c>
      <c r="H3337" s="37">
        <v>0.84599999999999997</v>
      </c>
      <c r="I3337" s="37">
        <v>0.98909999999999998</v>
      </c>
    </row>
    <row r="3338" spans="4:9" x14ac:dyDescent="0.25">
      <c r="D3338" s="37">
        <v>34.5</v>
      </c>
      <c r="E3338" s="37">
        <v>0.86399999999999999</v>
      </c>
      <c r="F3338" s="37">
        <v>0.87329999999999997</v>
      </c>
      <c r="G3338" s="37">
        <v>33.5</v>
      </c>
      <c r="H3338" s="37">
        <v>0.84699999999999998</v>
      </c>
      <c r="I3338" s="37">
        <v>0.98909999999999998</v>
      </c>
    </row>
    <row r="3339" spans="4:9" x14ac:dyDescent="0.25">
      <c r="D3339" s="37">
        <v>34.5</v>
      </c>
      <c r="E3339" s="37">
        <v>0.86499999999999999</v>
      </c>
      <c r="F3339" s="37">
        <v>0.87429999999999997</v>
      </c>
      <c r="G3339" s="37">
        <v>33.5</v>
      </c>
      <c r="H3339" s="37">
        <v>0.84799999999999998</v>
      </c>
      <c r="I3339" s="37">
        <v>0.98919999999999997</v>
      </c>
    </row>
    <row r="3340" spans="4:9" x14ac:dyDescent="0.25">
      <c r="D3340" s="37">
        <v>34.5</v>
      </c>
      <c r="E3340" s="37">
        <v>0.86599999999999999</v>
      </c>
      <c r="F3340" s="37">
        <v>0.87529999999999997</v>
      </c>
      <c r="G3340" s="37">
        <v>33.5</v>
      </c>
      <c r="H3340" s="37">
        <v>0.84899999999999998</v>
      </c>
      <c r="I3340" s="37">
        <v>0.98919999999999997</v>
      </c>
    </row>
    <row r="3341" spans="4:9" x14ac:dyDescent="0.25">
      <c r="D3341" s="37">
        <v>34.5</v>
      </c>
      <c r="E3341" s="37">
        <v>0.86699999999999999</v>
      </c>
      <c r="F3341" s="37">
        <v>0.87629999999999997</v>
      </c>
      <c r="G3341" s="37">
        <v>33.5</v>
      </c>
      <c r="H3341" s="37">
        <v>0.85</v>
      </c>
      <c r="I3341" s="37">
        <v>0.98919999999999997</v>
      </c>
    </row>
    <row r="3342" spans="4:9" x14ac:dyDescent="0.25">
      <c r="D3342" s="37">
        <v>34.5</v>
      </c>
      <c r="E3342" s="37">
        <v>0.86799999999999999</v>
      </c>
      <c r="F3342" s="37">
        <v>0.87729999999999997</v>
      </c>
      <c r="G3342" s="37">
        <v>33.5</v>
      </c>
      <c r="H3342" s="37">
        <v>0.85099999999999998</v>
      </c>
      <c r="I3342" s="37">
        <v>0.98919999999999997</v>
      </c>
    </row>
    <row r="3343" spans="4:9" x14ac:dyDescent="0.25">
      <c r="D3343" s="37">
        <v>34.5</v>
      </c>
      <c r="E3343" s="37">
        <v>0.86899999999999999</v>
      </c>
      <c r="F3343" s="37">
        <v>0.87829999999999997</v>
      </c>
      <c r="G3343" s="37">
        <v>33.5</v>
      </c>
      <c r="H3343" s="37">
        <v>0.85199999999999998</v>
      </c>
      <c r="I3343" s="37">
        <v>0.98929999999999996</v>
      </c>
    </row>
    <row r="3344" spans="4:9" x14ac:dyDescent="0.25">
      <c r="D3344" s="37">
        <v>34.5</v>
      </c>
      <c r="E3344" s="37">
        <v>0.87</v>
      </c>
      <c r="F3344" s="37">
        <v>0.87929999999999997</v>
      </c>
      <c r="G3344" s="37">
        <v>33.5</v>
      </c>
      <c r="H3344" s="37">
        <v>0.85299999999999998</v>
      </c>
      <c r="I3344" s="37">
        <v>0.98929999999999996</v>
      </c>
    </row>
    <row r="3345" spans="4:9" x14ac:dyDescent="0.25">
      <c r="D3345" s="37">
        <v>34.5</v>
      </c>
      <c r="E3345" s="37">
        <v>0.871</v>
      </c>
      <c r="F3345" s="37">
        <v>0.88029999999999997</v>
      </c>
      <c r="G3345" s="37">
        <v>33.5</v>
      </c>
      <c r="H3345" s="37">
        <v>0.85399999999999998</v>
      </c>
      <c r="I3345" s="37">
        <v>0.98929999999999996</v>
      </c>
    </row>
    <row r="3346" spans="4:9" x14ac:dyDescent="0.25">
      <c r="D3346" s="37">
        <v>34.5</v>
      </c>
      <c r="E3346" s="37">
        <v>0.872</v>
      </c>
      <c r="F3346" s="37">
        <v>0.88129999999999997</v>
      </c>
      <c r="G3346" s="37">
        <v>33.5</v>
      </c>
      <c r="H3346" s="37">
        <v>0.85499999999999998</v>
      </c>
      <c r="I3346" s="37">
        <v>0.98929999999999996</v>
      </c>
    </row>
    <row r="3347" spans="4:9" x14ac:dyDescent="0.25">
      <c r="D3347" s="37">
        <v>34.5</v>
      </c>
      <c r="E3347" s="37">
        <v>0.873</v>
      </c>
      <c r="F3347" s="37">
        <v>0.88229999999999997</v>
      </c>
      <c r="G3347" s="37">
        <v>33.5</v>
      </c>
      <c r="H3347" s="37">
        <v>0.85599999999999998</v>
      </c>
      <c r="I3347" s="37">
        <v>0.98939999999999995</v>
      </c>
    </row>
    <row r="3348" spans="4:9" x14ac:dyDescent="0.25">
      <c r="D3348" s="37">
        <v>34.5</v>
      </c>
      <c r="E3348" s="37">
        <v>0.874</v>
      </c>
      <c r="F3348" s="37">
        <v>0.88329999999999997</v>
      </c>
      <c r="G3348" s="37">
        <v>33.5</v>
      </c>
      <c r="H3348" s="37">
        <v>0.85699999999999998</v>
      </c>
      <c r="I3348" s="37">
        <v>0.98939999999999995</v>
      </c>
    </row>
    <row r="3349" spans="4:9" x14ac:dyDescent="0.25">
      <c r="D3349" s="37">
        <v>34.5</v>
      </c>
      <c r="E3349" s="37">
        <v>0.875</v>
      </c>
      <c r="F3349" s="37">
        <v>0.88429999999999997</v>
      </c>
      <c r="G3349" s="37">
        <v>33.5</v>
      </c>
      <c r="H3349" s="37">
        <v>0.85799999999999998</v>
      </c>
      <c r="I3349" s="37">
        <v>0.98939999999999995</v>
      </c>
    </row>
    <row r="3350" spans="4:9" x14ac:dyDescent="0.25">
      <c r="D3350" s="37">
        <v>34.5</v>
      </c>
      <c r="E3350" s="37">
        <v>0.876</v>
      </c>
      <c r="F3350" s="37">
        <v>0.88529999999999998</v>
      </c>
      <c r="G3350" s="37">
        <v>33.5</v>
      </c>
      <c r="H3350" s="37">
        <v>0.85899999999999999</v>
      </c>
      <c r="I3350" s="37">
        <v>0.98939999999999995</v>
      </c>
    </row>
    <row r="3351" spans="4:9" x14ac:dyDescent="0.25">
      <c r="D3351" s="37">
        <v>34.5</v>
      </c>
      <c r="E3351" s="37">
        <v>0.877</v>
      </c>
      <c r="F3351" s="37">
        <v>0.88629999999999998</v>
      </c>
      <c r="G3351" s="37">
        <v>33.5</v>
      </c>
      <c r="H3351" s="37">
        <v>0.86</v>
      </c>
      <c r="I3351" s="37">
        <v>0.98939999999999995</v>
      </c>
    </row>
    <row r="3352" spans="4:9" x14ac:dyDescent="0.25">
      <c r="D3352" s="37">
        <v>34.5</v>
      </c>
      <c r="E3352" s="37">
        <v>0.878</v>
      </c>
      <c r="F3352" s="37">
        <v>0.88729999999999998</v>
      </c>
      <c r="G3352" s="37">
        <v>33.5</v>
      </c>
      <c r="H3352" s="37">
        <v>0.86099999999999999</v>
      </c>
      <c r="I3352" s="37">
        <v>0.98939999999999995</v>
      </c>
    </row>
    <row r="3353" spans="4:9" x14ac:dyDescent="0.25">
      <c r="D3353" s="37">
        <v>34.5</v>
      </c>
      <c r="E3353" s="37">
        <v>0.879</v>
      </c>
      <c r="F3353" s="37">
        <v>0.88829999999999998</v>
      </c>
      <c r="G3353" s="37">
        <v>33.5</v>
      </c>
      <c r="H3353" s="37">
        <v>0.86199999999999999</v>
      </c>
      <c r="I3353" s="37">
        <v>0.98950000000000005</v>
      </c>
    </row>
    <row r="3354" spans="4:9" x14ac:dyDescent="0.25">
      <c r="D3354" s="37">
        <v>34.5</v>
      </c>
      <c r="E3354" s="37">
        <v>0.88</v>
      </c>
      <c r="F3354" s="37">
        <v>0.88929999999999998</v>
      </c>
      <c r="G3354" s="37">
        <v>33.5</v>
      </c>
      <c r="H3354" s="37">
        <v>0.86299999999999999</v>
      </c>
      <c r="I3354" s="37">
        <v>0.98950000000000005</v>
      </c>
    </row>
    <row r="3355" spans="4:9" x14ac:dyDescent="0.25">
      <c r="D3355" s="37">
        <v>34.5</v>
      </c>
      <c r="E3355" s="37">
        <v>0.88100000000000001</v>
      </c>
      <c r="F3355" s="37">
        <v>0.89029999999999998</v>
      </c>
      <c r="G3355" s="37">
        <v>33.5</v>
      </c>
      <c r="H3355" s="37">
        <v>0.86399999999999999</v>
      </c>
      <c r="I3355" s="37">
        <v>0.98950000000000005</v>
      </c>
    </row>
    <row r="3356" spans="4:9" x14ac:dyDescent="0.25">
      <c r="D3356" s="37">
        <v>34.5</v>
      </c>
      <c r="E3356" s="37">
        <v>0.88200000000000001</v>
      </c>
      <c r="F3356" s="37">
        <v>0.89129999999999998</v>
      </c>
      <c r="G3356" s="37">
        <v>33.5</v>
      </c>
      <c r="H3356" s="37">
        <v>0.86499999999999999</v>
      </c>
      <c r="I3356" s="37">
        <v>0.98950000000000005</v>
      </c>
    </row>
    <row r="3357" spans="4:9" x14ac:dyDescent="0.25">
      <c r="D3357" s="37">
        <v>34.5</v>
      </c>
      <c r="E3357" s="37">
        <v>0.88300000000000001</v>
      </c>
      <c r="F3357" s="37">
        <v>0.89219999999999999</v>
      </c>
      <c r="G3357" s="37">
        <v>33.5</v>
      </c>
      <c r="H3357" s="37">
        <v>0.86599999999999999</v>
      </c>
      <c r="I3357" s="37">
        <v>0.98960000000000004</v>
      </c>
    </row>
    <row r="3358" spans="4:9" x14ac:dyDescent="0.25">
      <c r="D3358" s="37">
        <v>34.5</v>
      </c>
      <c r="E3358" s="37">
        <v>0.88400000000000001</v>
      </c>
      <c r="F3358" s="37">
        <v>0.89319999999999999</v>
      </c>
      <c r="G3358" s="37">
        <v>33.5</v>
      </c>
      <c r="H3358" s="37">
        <v>0.86699999999999999</v>
      </c>
      <c r="I3358" s="37">
        <v>0.98960000000000004</v>
      </c>
    </row>
    <row r="3359" spans="4:9" x14ac:dyDescent="0.25">
      <c r="D3359" s="37">
        <v>34.5</v>
      </c>
      <c r="E3359" s="37">
        <v>0.88500000000000001</v>
      </c>
      <c r="F3359" s="37">
        <v>0.89419999999999999</v>
      </c>
      <c r="G3359" s="37">
        <v>33.5</v>
      </c>
      <c r="H3359" s="37">
        <v>0.86799999999999999</v>
      </c>
      <c r="I3359" s="37">
        <v>0.98960000000000004</v>
      </c>
    </row>
    <row r="3360" spans="4:9" x14ac:dyDescent="0.25">
      <c r="D3360" s="37">
        <v>34.5</v>
      </c>
      <c r="E3360" s="37">
        <v>0.88600000000000001</v>
      </c>
      <c r="F3360" s="37">
        <v>0.8952</v>
      </c>
      <c r="G3360" s="37">
        <v>33.5</v>
      </c>
      <c r="H3360" s="37">
        <v>0.86899999999999999</v>
      </c>
      <c r="I3360" s="37">
        <v>0.98960000000000004</v>
      </c>
    </row>
    <row r="3361" spans="4:9" x14ac:dyDescent="0.25">
      <c r="D3361" s="37">
        <v>34.5</v>
      </c>
      <c r="E3361" s="37">
        <v>0.88700000000000001</v>
      </c>
      <c r="F3361" s="37">
        <v>0.8962</v>
      </c>
      <c r="G3361" s="37">
        <v>33.5</v>
      </c>
      <c r="H3361" s="37">
        <v>0.87</v>
      </c>
      <c r="I3361" s="37">
        <v>0.98960000000000004</v>
      </c>
    </row>
    <row r="3362" spans="4:9" x14ac:dyDescent="0.25">
      <c r="D3362" s="37">
        <v>34.5</v>
      </c>
      <c r="E3362" s="37">
        <v>0.88800000000000001</v>
      </c>
      <c r="F3362" s="37">
        <v>0.8972</v>
      </c>
      <c r="G3362" s="37">
        <v>33.5</v>
      </c>
      <c r="H3362" s="37">
        <v>0.871</v>
      </c>
      <c r="I3362" s="37">
        <v>0.98960000000000004</v>
      </c>
    </row>
    <row r="3363" spans="4:9" x14ac:dyDescent="0.25">
      <c r="D3363" s="37">
        <v>34.5</v>
      </c>
      <c r="E3363" s="37">
        <v>0.88900000000000001</v>
      </c>
      <c r="F3363" s="37">
        <v>0.8982</v>
      </c>
      <c r="G3363" s="37">
        <v>33.5</v>
      </c>
      <c r="H3363" s="37">
        <v>0.872</v>
      </c>
      <c r="I3363" s="37">
        <v>0.98970000000000002</v>
      </c>
    </row>
    <row r="3364" spans="4:9" x14ac:dyDescent="0.25">
      <c r="D3364" s="37">
        <v>34.5</v>
      </c>
      <c r="E3364" s="37">
        <v>0.89</v>
      </c>
      <c r="F3364" s="37">
        <v>0.8992</v>
      </c>
      <c r="G3364" s="37">
        <v>33.5</v>
      </c>
      <c r="H3364" s="37">
        <v>0.873</v>
      </c>
      <c r="I3364" s="37">
        <v>0.98970000000000002</v>
      </c>
    </row>
    <row r="3365" spans="4:9" x14ac:dyDescent="0.25">
      <c r="D3365" s="37">
        <v>34.5</v>
      </c>
      <c r="E3365" s="37">
        <v>0.89100000000000001</v>
      </c>
      <c r="F3365" s="37">
        <v>0.9002</v>
      </c>
      <c r="G3365" s="37">
        <v>33.5</v>
      </c>
      <c r="H3365" s="37">
        <v>0.874</v>
      </c>
      <c r="I3365" s="37">
        <v>0.98970000000000002</v>
      </c>
    </row>
    <row r="3366" spans="4:9" x14ac:dyDescent="0.25">
      <c r="D3366" s="37">
        <v>34.5</v>
      </c>
      <c r="E3366" s="37">
        <v>0.89200000000000002</v>
      </c>
      <c r="F3366" s="37">
        <v>0.9012</v>
      </c>
      <c r="G3366" s="37">
        <v>33.5</v>
      </c>
      <c r="H3366" s="37">
        <v>0.875</v>
      </c>
      <c r="I3366" s="37">
        <v>0.98970000000000002</v>
      </c>
    </row>
    <row r="3367" spans="4:9" x14ac:dyDescent="0.25">
      <c r="D3367" s="37">
        <v>34.5</v>
      </c>
      <c r="E3367" s="37">
        <v>0.89300000000000002</v>
      </c>
      <c r="F3367" s="37">
        <v>0.9022</v>
      </c>
      <c r="G3367" s="37">
        <v>33.5</v>
      </c>
      <c r="H3367" s="37">
        <v>0.876</v>
      </c>
      <c r="I3367" s="37">
        <v>0.98980000000000001</v>
      </c>
    </row>
    <row r="3368" spans="4:9" x14ac:dyDescent="0.25">
      <c r="D3368" s="37">
        <v>34.5</v>
      </c>
      <c r="E3368" s="37">
        <v>0.89400000000000002</v>
      </c>
      <c r="F3368" s="37">
        <v>0.9032</v>
      </c>
      <c r="G3368" s="37">
        <v>33.5</v>
      </c>
      <c r="H3368" s="37">
        <v>0.877</v>
      </c>
      <c r="I3368" s="37">
        <v>0.98980000000000001</v>
      </c>
    </row>
    <row r="3369" spans="4:9" x14ac:dyDescent="0.25">
      <c r="D3369" s="37">
        <v>34.5</v>
      </c>
      <c r="E3369" s="37">
        <v>0.89500000000000002</v>
      </c>
      <c r="F3369" s="37">
        <v>0.9042</v>
      </c>
      <c r="G3369" s="37">
        <v>33.5</v>
      </c>
      <c r="H3369" s="37">
        <v>0.878</v>
      </c>
      <c r="I3369" s="37">
        <v>0.98980000000000001</v>
      </c>
    </row>
    <row r="3370" spans="4:9" x14ac:dyDescent="0.25">
      <c r="D3370" s="37">
        <v>34.5</v>
      </c>
      <c r="E3370" s="37">
        <v>0.89600000000000002</v>
      </c>
      <c r="F3370" s="37">
        <v>0.9052</v>
      </c>
      <c r="G3370" s="37">
        <v>33.5</v>
      </c>
      <c r="H3370" s="37">
        <v>0.879</v>
      </c>
      <c r="I3370" s="37">
        <v>0.98980000000000001</v>
      </c>
    </row>
    <row r="3371" spans="4:9" x14ac:dyDescent="0.25">
      <c r="D3371" s="37">
        <v>34.5</v>
      </c>
      <c r="E3371" s="37">
        <v>0.89700000000000002</v>
      </c>
      <c r="F3371" s="37">
        <v>0.90620000000000001</v>
      </c>
      <c r="G3371" s="37">
        <v>33.5</v>
      </c>
      <c r="H3371" s="37">
        <v>0.88</v>
      </c>
      <c r="I3371" s="37">
        <v>0.98980000000000001</v>
      </c>
    </row>
    <row r="3372" spans="4:9" x14ac:dyDescent="0.25">
      <c r="D3372" s="37">
        <v>34.5</v>
      </c>
      <c r="E3372" s="37">
        <v>0.89800000000000002</v>
      </c>
      <c r="F3372" s="37">
        <v>0.90720000000000001</v>
      </c>
      <c r="G3372" s="37">
        <v>33.5</v>
      </c>
      <c r="H3372" s="37">
        <v>0.88100000000000001</v>
      </c>
      <c r="I3372" s="37">
        <v>0.98980000000000001</v>
      </c>
    </row>
    <row r="3373" spans="4:9" x14ac:dyDescent="0.25">
      <c r="D3373" s="37">
        <v>34.5</v>
      </c>
      <c r="E3373" s="37">
        <v>0.89900000000000002</v>
      </c>
      <c r="F3373" s="37">
        <v>0.90820000000000001</v>
      </c>
      <c r="G3373" s="37">
        <v>33.5</v>
      </c>
      <c r="H3373" s="37">
        <v>0.88200000000000001</v>
      </c>
      <c r="I3373" s="37">
        <v>0.9899</v>
      </c>
    </row>
    <row r="3374" spans="4:9" x14ac:dyDescent="0.25">
      <c r="D3374" s="37">
        <v>34.5</v>
      </c>
      <c r="E3374" s="37">
        <v>0.9</v>
      </c>
      <c r="F3374" s="37">
        <v>0.90920000000000001</v>
      </c>
      <c r="G3374" s="37">
        <v>33.5</v>
      </c>
      <c r="H3374" s="37">
        <v>0.88300000000000001</v>
      </c>
      <c r="I3374" s="37">
        <v>0.9899</v>
      </c>
    </row>
    <row r="3375" spans="4:9" x14ac:dyDescent="0.25">
      <c r="D3375" s="37">
        <v>34.5</v>
      </c>
      <c r="E3375" s="37">
        <v>0.90100000000000002</v>
      </c>
      <c r="F3375" s="37">
        <v>0.91020000000000001</v>
      </c>
      <c r="G3375" s="37">
        <v>33.5</v>
      </c>
      <c r="H3375" s="37">
        <v>0.88400000000000001</v>
      </c>
      <c r="I3375" s="37">
        <v>0.9899</v>
      </c>
    </row>
    <row r="3376" spans="4:9" x14ac:dyDescent="0.25">
      <c r="D3376" s="37">
        <v>34.5</v>
      </c>
      <c r="E3376" s="37">
        <v>0.90200000000000002</v>
      </c>
      <c r="F3376" s="37">
        <v>0.91120000000000001</v>
      </c>
      <c r="G3376" s="37">
        <v>33.5</v>
      </c>
      <c r="H3376" s="37">
        <v>0.88500000000000001</v>
      </c>
      <c r="I3376" s="37">
        <v>0.9899</v>
      </c>
    </row>
    <row r="3377" spans="4:9" x14ac:dyDescent="0.25">
      <c r="D3377" s="37">
        <v>34.5</v>
      </c>
      <c r="E3377" s="37">
        <v>0.90300000000000002</v>
      </c>
      <c r="F3377" s="37">
        <v>0.91220000000000001</v>
      </c>
      <c r="G3377" s="37">
        <v>33.5</v>
      </c>
      <c r="H3377" s="37">
        <v>0.88600000000000001</v>
      </c>
      <c r="I3377" s="37">
        <v>0.9899</v>
      </c>
    </row>
    <row r="3378" spans="4:9" x14ac:dyDescent="0.25">
      <c r="D3378" s="37">
        <v>34.5</v>
      </c>
      <c r="E3378" s="37">
        <v>0.90400000000000003</v>
      </c>
      <c r="F3378" s="37">
        <v>0.91320000000000001</v>
      </c>
      <c r="G3378" s="37">
        <v>33.5</v>
      </c>
      <c r="H3378" s="37">
        <v>0.88700000000000001</v>
      </c>
      <c r="I3378" s="37">
        <v>0.9899</v>
      </c>
    </row>
    <row r="3379" spans="4:9" x14ac:dyDescent="0.25">
      <c r="D3379" s="37">
        <v>34.5</v>
      </c>
      <c r="E3379" s="37">
        <v>0.90500000000000003</v>
      </c>
      <c r="F3379" s="37">
        <v>0.91420000000000001</v>
      </c>
      <c r="G3379" s="37">
        <v>33.5</v>
      </c>
      <c r="H3379" s="37">
        <v>0.88800000000000001</v>
      </c>
      <c r="I3379" s="37">
        <v>0.99</v>
      </c>
    </row>
    <row r="3380" spans="4:9" x14ac:dyDescent="0.25">
      <c r="D3380" s="37">
        <v>34.5</v>
      </c>
      <c r="E3380" s="37">
        <v>0.90600000000000003</v>
      </c>
      <c r="F3380" s="37">
        <v>0.91520000000000001</v>
      </c>
      <c r="G3380" s="37">
        <v>33.5</v>
      </c>
      <c r="H3380" s="37">
        <v>0.88900000000000001</v>
      </c>
      <c r="I3380" s="37">
        <v>0.99</v>
      </c>
    </row>
    <row r="3381" spans="4:9" x14ac:dyDescent="0.25">
      <c r="D3381" s="37">
        <v>34.5</v>
      </c>
      <c r="E3381" s="37">
        <v>0.90700000000000003</v>
      </c>
      <c r="F3381" s="37">
        <v>0.91620000000000001</v>
      </c>
      <c r="G3381" s="37">
        <v>33.5</v>
      </c>
      <c r="H3381" s="37">
        <v>0.89</v>
      </c>
      <c r="I3381" s="37">
        <v>0.99</v>
      </c>
    </row>
    <row r="3382" spans="4:9" x14ac:dyDescent="0.25">
      <c r="D3382" s="37">
        <v>34.5</v>
      </c>
      <c r="E3382" s="37">
        <v>0.90800000000000003</v>
      </c>
      <c r="F3382" s="37">
        <v>0.91720000000000002</v>
      </c>
      <c r="G3382" s="37">
        <v>33.5</v>
      </c>
      <c r="H3382" s="37">
        <v>0.89100000000000001</v>
      </c>
      <c r="I3382" s="37">
        <v>0.99</v>
      </c>
    </row>
    <row r="3383" spans="4:9" x14ac:dyDescent="0.25">
      <c r="D3383" s="37">
        <v>34.5</v>
      </c>
      <c r="E3383" s="37">
        <v>0.90900000000000003</v>
      </c>
      <c r="F3383" s="37">
        <v>0.91820000000000002</v>
      </c>
      <c r="G3383" s="37">
        <v>33.5</v>
      </c>
      <c r="H3383" s="37">
        <v>0.89200000000000002</v>
      </c>
      <c r="I3383" s="37">
        <v>0.99</v>
      </c>
    </row>
    <row r="3384" spans="4:9" x14ac:dyDescent="0.25">
      <c r="D3384" s="37">
        <v>34.5</v>
      </c>
      <c r="E3384" s="37">
        <v>0.91</v>
      </c>
      <c r="F3384" s="37">
        <v>0.91920000000000002</v>
      </c>
      <c r="G3384" s="37">
        <v>33.5</v>
      </c>
      <c r="H3384" s="37">
        <v>0.89300000000000002</v>
      </c>
      <c r="I3384" s="37">
        <v>0.99</v>
      </c>
    </row>
    <row r="3385" spans="4:9" x14ac:dyDescent="0.25">
      <c r="D3385" s="37">
        <v>34.5</v>
      </c>
      <c r="E3385" s="37">
        <v>0.91100000000000003</v>
      </c>
      <c r="F3385" s="37">
        <v>0.92020000000000002</v>
      </c>
      <c r="G3385" s="37">
        <v>33.5</v>
      </c>
      <c r="H3385" s="37">
        <v>0.89400000000000002</v>
      </c>
      <c r="I3385" s="37">
        <v>0.99009999999999998</v>
      </c>
    </row>
    <row r="3386" spans="4:9" x14ac:dyDescent="0.25">
      <c r="D3386" s="37">
        <v>34.5</v>
      </c>
      <c r="E3386" s="37">
        <v>0.91200000000000003</v>
      </c>
      <c r="F3386" s="37">
        <v>0.92120000000000002</v>
      </c>
      <c r="G3386" s="37">
        <v>33.5</v>
      </c>
      <c r="H3386" s="37">
        <v>0.89500000000000002</v>
      </c>
      <c r="I3386" s="37">
        <v>0.99009999999999998</v>
      </c>
    </row>
    <row r="3387" spans="4:9" x14ac:dyDescent="0.25">
      <c r="D3387" s="37">
        <v>34.5</v>
      </c>
      <c r="E3387" s="37">
        <v>0.91300000000000003</v>
      </c>
      <c r="F3387" s="37">
        <v>0.92220000000000002</v>
      </c>
      <c r="G3387" s="37">
        <v>33.5</v>
      </c>
      <c r="H3387" s="37">
        <v>0.89600000000000002</v>
      </c>
      <c r="I3387" s="37">
        <v>0.99009999999999998</v>
      </c>
    </row>
    <row r="3388" spans="4:9" x14ac:dyDescent="0.25">
      <c r="D3388" s="37">
        <v>34.5</v>
      </c>
      <c r="E3388" s="37">
        <v>0.91400000000000003</v>
      </c>
      <c r="F3388" s="37">
        <v>0.92320000000000002</v>
      </c>
      <c r="G3388" s="37">
        <v>33.5</v>
      </c>
      <c r="H3388" s="37">
        <v>0.89700000000000002</v>
      </c>
      <c r="I3388" s="37">
        <v>0.99009999999999998</v>
      </c>
    </row>
    <row r="3389" spans="4:9" x14ac:dyDescent="0.25">
      <c r="D3389" s="37">
        <v>34.5</v>
      </c>
      <c r="E3389" s="37">
        <v>0.91500000000000004</v>
      </c>
      <c r="F3389" s="37">
        <v>0.92420000000000002</v>
      </c>
      <c r="G3389" s="37">
        <v>33.5</v>
      </c>
      <c r="H3389" s="37">
        <v>0.89800000000000002</v>
      </c>
      <c r="I3389" s="37">
        <v>0.99009999999999998</v>
      </c>
    </row>
    <row r="3390" spans="4:9" x14ac:dyDescent="0.25">
      <c r="D3390" s="37">
        <v>34.5</v>
      </c>
      <c r="E3390" s="37">
        <v>0.91600000000000004</v>
      </c>
      <c r="F3390" s="37">
        <v>0.92520000000000002</v>
      </c>
      <c r="G3390" s="37">
        <v>33.5</v>
      </c>
      <c r="H3390" s="37">
        <v>0.89900000000000002</v>
      </c>
      <c r="I3390" s="37">
        <v>0.99009999999999998</v>
      </c>
    </row>
    <row r="3391" spans="4:9" x14ac:dyDescent="0.25">
      <c r="D3391" s="37">
        <v>34.5</v>
      </c>
      <c r="E3391" s="37">
        <v>0.91700000000000004</v>
      </c>
      <c r="F3391" s="37">
        <v>0.92620000000000002</v>
      </c>
      <c r="G3391" s="37">
        <v>33.5</v>
      </c>
      <c r="H3391" s="37">
        <v>0.9</v>
      </c>
      <c r="I3391" s="37">
        <v>0.99009999999999998</v>
      </c>
    </row>
    <row r="3392" spans="4:9" x14ac:dyDescent="0.25">
      <c r="D3392" s="37">
        <v>34.5</v>
      </c>
      <c r="E3392" s="37">
        <v>0.91800000000000004</v>
      </c>
      <c r="F3392" s="37">
        <v>0.92720000000000002</v>
      </c>
      <c r="G3392" s="37">
        <v>33.5</v>
      </c>
      <c r="H3392" s="37">
        <v>0.90100000000000002</v>
      </c>
      <c r="I3392" s="37">
        <v>0.99009999999999998</v>
      </c>
    </row>
    <row r="3393" spans="4:9" x14ac:dyDescent="0.25">
      <c r="D3393" s="37">
        <v>34.5</v>
      </c>
      <c r="E3393" s="37">
        <v>0.91900000000000004</v>
      </c>
      <c r="F3393" s="37">
        <v>0.92820000000000003</v>
      </c>
      <c r="G3393" s="37">
        <v>33.5</v>
      </c>
      <c r="H3393" s="37">
        <v>0.90200000000000002</v>
      </c>
      <c r="I3393" s="37">
        <v>0.99019999999999997</v>
      </c>
    </row>
    <row r="3394" spans="4:9" x14ac:dyDescent="0.25">
      <c r="D3394" s="37">
        <v>34.5</v>
      </c>
      <c r="E3394" s="37">
        <v>0.92</v>
      </c>
      <c r="F3394" s="37">
        <v>0.92920000000000003</v>
      </c>
      <c r="G3394" s="37">
        <v>33.5</v>
      </c>
      <c r="H3394" s="37">
        <v>0.90300000000000002</v>
      </c>
      <c r="I3394" s="37">
        <v>0.99019999999999997</v>
      </c>
    </row>
    <row r="3395" spans="4:9" x14ac:dyDescent="0.25">
      <c r="D3395" s="37">
        <v>34.5</v>
      </c>
      <c r="E3395" s="37">
        <v>0.92100000000000004</v>
      </c>
      <c r="F3395" s="37">
        <v>0.93020000000000003</v>
      </c>
      <c r="G3395" s="37">
        <v>33.5</v>
      </c>
      <c r="H3395" s="37">
        <v>0.90400000000000003</v>
      </c>
      <c r="I3395" s="37">
        <v>0.99019999999999997</v>
      </c>
    </row>
    <row r="3396" spans="4:9" x14ac:dyDescent="0.25">
      <c r="D3396" s="37">
        <v>34.5</v>
      </c>
      <c r="E3396" s="37">
        <v>0.92200000000000004</v>
      </c>
      <c r="F3396" s="37">
        <v>0.93120000000000003</v>
      </c>
      <c r="G3396" s="37">
        <v>33.5</v>
      </c>
      <c r="H3396" s="37">
        <v>0.90500000000000003</v>
      </c>
      <c r="I3396" s="37">
        <v>0.99019999999999997</v>
      </c>
    </row>
    <row r="3397" spans="4:9" x14ac:dyDescent="0.25">
      <c r="D3397" s="37">
        <v>34.5</v>
      </c>
      <c r="E3397" s="37">
        <v>0.92300000000000004</v>
      </c>
      <c r="F3397" s="37">
        <v>0.93220000000000003</v>
      </c>
      <c r="G3397" s="37">
        <v>33.5</v>
      </c>
      <c r="H3397" s="37">
        <v>0.90600000000000003</v>
      </c>
      <c r="I3397" s="37">
        <v>0.99019999999999997</v>
      </c>
    </row>
    <row r="3398" spans="4:9" x14ac:dyDescent="0.25">
      <c r="D3398" s="37">
        <v>34.5</v>
      </c>
      <c r="E3398" s="37">
        <v>0.92400000000000004</v>
      </c>
      <c r="F3398" s="37">
        <v>0.93320000000000003</v>
      </c>
      <c r="G3398" s="37">
        <v>33.5</v>
      </c>
      <c r="H3398" s="37">
        <v>0.90700000000000003</v>
      </c>
      <c r="I3398" s="37">
        <v>0.99019999999999997</v>
      </c>
    </row>
    <row r="3399" spans="4:9" x14ac:dyDescent="0.25">
      <c r="D3399" s="37">
        <v>34.5</v>
      </c>
      <c r="E3399" s="37">
        <v>0.92500000000000004</v>
      </c>
      <c r="F3399" s="37">
        <v>0.93420000000000003</v>
      </c>
      <c r="G3399" s="37">
        <v>33.5</v>
      </c>
      <c r="H3399" s="37">
        <v>0.90800000000000003</v>
      </c>
      <c r="I3399" s="37">
        <v>0.99019999999999997</v>
      </c>
    </row>
    <row r="3400" spans="4:9" x14ac:dyDescent="0.25">
      <c r="D3400" s="37">
        <v>34.5</v>
      </c>
      <c r="E3400" s="37">
        <v>0.92600000000000005</v>
      </c>
      <c r="F3400" s="37">
        <v>0.93520000000000003</v>
      </c>
      <c r="G3400" s="37">
        <v>33.5</v>
      </c>
      <c r="H3400" s="37">
        <v>0.90900000000000003</v>
      </c>
      <c r="I3400" s="37">
        <v>0.99019999999999997</v>
      </c>
    </row>
    <row r="3401" spans="4:9" x14ac:dyDescent="0.25">
      <c r="D3401" s="37">
        <v>34.5</v>
      </c>
      <c r="E3401" s="37">
        <v>0.92700000000000005</v>
      </c>
      <c r="F3401" s="37">
        <v>0.93620000000000003</v>
      </c>
      <c r="G3401" s="37">
        <v>33.5</v>
      </c>
      <c r="H3401" s="37">
        <v>0.91</v>
      </c>
      <c r="I3401" s="37">
        <v>0.99029999999999996</v>
      </c>
    </row>
    <row r="3402" spans="4:9" x14ac:dyDescent="0.25">
      <c r="D3402" s="37">
        <v>34.5</v>
      </c>
      <c r="E3402" s="37">
        <v>0.92800000000000005</v>
      </c>
      <c r="F3402" s="37">
        <v>0.93720000000000003</v>
      </c>
      <c r="G3402" s="37">
        <v>33.5</v>
      </c>
      <c r="H3402" s="37">
        <v>0.91100000000000003</v>
      </c>
      <c r="I3402" s="37">
        <v>0.99029999999999996</v>
      </c>
    </row>
    <row r="3403" spans="4:9" x14ac:dyDescent="0.25">
      <c r="D3403" s="37">
        <v>34.5</v>
      </c>
      <c r="E3403" s="37">
        <v>0.92900000000000005</v>
      </c>
      <c r="F3403" s="37">
        <v>0.93820000000000003</v>
      </c>
      <c r="G3403" s="37">
        <v>33.5</v>
      </c>
      <c r="H3403" s="37">
        <v>0.91200000000000003</v>
      </c>
      <c r="I3403" s="37">
        <v>0.99029999999999996</v>
      </c>
    </row>
    <row r="3404" spans="4:9" x14ac:dyDescent="0.25">
      <c r="D3404" s="37">
        <v>35</v>
      </c>
      <c r="E3404" s="37">
        <v>0.76</v>
      </c>
      <c r="F3404" s="37">
        <v>0.7712</v>
      </c>
      <c r="G3404" s="37">
        <v>33.5</v>
      </c>
      <c r="H3404" s="37">
        <v>0.91300000000000003</v>
      </c>
      <c r="I3404" s="37">
        <v>0.99029999999999996</v>
      </c>
    </row>
    <row r="3405" spans="4:9" x14ac:dyDescent="0.25">
      <c r="D3405" s="37">
        <v>35</v>
      </c>
      <c r="E3405" s="37">
        <v>0.76100000000000001</v>
      </c>
      <c r="F3405" s="37">
        <v>0.7722</v>
      </c>
      <c r="G3405" s="37">
        <v>33.5</v>
      </c>
      <c r="H3405" s="37">
        <v>0.91400000000000003</v>
      </c>
      <c r="I3405" s="37">
        <v>0.99029999999999996</v>
      </c>
    </row>
    <row r="3406" spans="4:9" x14ac:dyDescent="0.25">
      <c r="D3406" s="37">
        <v>35</v>
      </c>
      <c r="E3406" s="37">
        <v>0.76200000000000001</v>
      </c>
      <c r="F3406" s="37">
        <v>0.7732</v>
      </c>
      <c r="G3406" s="37">
        <v>33.5</v>
      </c>
      <c r="H3406" s="37">
        <v>0.91500000000000004</v>
      </c>
      <c r="I3406" s="37">
        <v>0.99029999999999996</v>
      </c>
    </row>
    <row r="3407" spans="4:9" x14ac:dyDescent="0.25">
      <c r="D3407" s="37">
        <v>35</v>
      </c>
      <c r="E3407" s="37">
        <v>0.76300000000000001</v>
      </c>
      <c r="F3407" s="37">
        <v>0.77410000000000001</v>
      </c>
      <c r="G3407" s="37">
        <v>33.5</v>
      </c>
      <c r="H3407" s="37">
        <v>0.91600000000000004</v>
      </c>
      <c r="I3407" s="37">
        <v>0.99029999999999996</v>
      </c>
    </row>
    <row r="3408" spans="4:9" x14ac:dyDescent="0.25">
      <c r="D3408" s="37">
        <v>35</v>
      </c>
      <c r="E3408" s="37">
        <v>0.76400000000000001</v>
      </c>
      <c r="F3408" s="37">
        <v>0.77510000000000001</v>
      </c>
      <c r="G3408" s="37">
        <v>33.5</v>
      </c>
      <c r="H3408" s="37">
        <v>0.91700000000000004</v>
      </c>
      <c r="I3408" s="37">
        <v>0.99029999999999996</v>
      </c>
    </row>
    <row r="3409" spans="4:9" x14ac:dyDescent="0.25">
      <c r="D3409" s="37">
        <v>35</v>
      </c>
      <c r="E3409" s="37">
        <v>0.76500000000000001</v>
      </c>
      <c r="F3409" s="37">
        <v>0.77610000000000001</v>
      </c>
      <c r="G3409" s="37">
        <v>33.5</v>
      </c>
      <c r="H3409" s="37">
        <v>0.91800000000000004</v>
      </c>
      <c r="I3409" s="37">
        <v>0.99039999999999995</v>
      </c>
    </row>
    <row r="3410" spans="4:9" x14ac:dyDescent="0.25">
      <c r="D3410" s="37">
        <v>35</v>
      </c>
      <c r="E3410" s="37">
        <v>0.76600000000000001</v>
      </c>
      <c r="F3410" s="37">
        <v>0.77710000000000001</v>
      </c>
      <c r="G3410" s="37">
        <v>33.5</v>
      </c>
      <c r="H3410" s="37">
        <v>0.91900000000000004</v>
      </c>
      <c r="I3410" s="37">
        <v>0.99039999999999995</v>
      </c>
    </row>
    <row r="3411" spans="4:9" x14ac:dyDescent="0.25">
      <c r="D3411" s="37">
        <v>35</v>
      </c>
      <c r="E3411" s="37">
        <v>0.76700000000000002</v>
      </c>
      <c r="F3411" s="37">
        <v>0.77800000000000002</v>
      </c>
      <c r="G3411" s="37">
        <v>33.5</v>
      </c>
      <c r="H3411" s="37">
        <v>0.92</v>
      </c>
      <c r="I3411" s="37">
        <v>0.99039999999999995</v>
      </c>
    </row>
    <row r="3412" spans="4:9" x14ac:dyDescent="0.25">
      <c r="D3412" s="37">
        <v>35</v>
      </c>
      <c r="E3412" s="37">
        <v>0.76800000000000002</v>
      </c>
      <c r="F3412" s="37">
        <v>0.77900000000000003</v>
      </c>
      <c r="G3412" s="37">
        <v>33.5</v>
      </c>
      <c r="H3412" s="37">
        <v>0.92100000000000004</v>
      </c>
      <c r="I3412" s="37">
        <v>0.99039999999999995</v>
      </c>
    </row>
    <row r="3413" spans="4:9" x14ac:dyDescent="0.25">
      <c r="D3413" s="37">
        <v>35</v>
      </c>
      <c r="E3413" s="37">
        <v>0.76900000000000002</v>
      </c>
      <c r="F3413" s="37">
        <v>0.78</v>
      </c>
      <c r="G3413" s="37">
        <v>33.5</v>
      </c>
      <c r="H3413" s="37">
        <v>0.92200000000000004</v>
      </c>
      <c r="I3413" s="37">
        <v>0.99039999999999995</v>
      </c>
    </row>
    <row r="3414" spans="4:9" x14ac:dyDescent="0.25">
      <c r="D3414" s="37">
        <v>35</v>
      </c>
      <c r="E3414" s="37">
        <v>0.77</v>
      </c>
      <c r="F3414" s="37">
        <v>0.78100000000000003</v>
      </c>
      <c r="G3414" s="37">
        <v>33.5</v>
      </c>
      <c r="H3414" s="37">
        <v>0.92300000000000004</v>
      </c>
      <c r="I3414" s="37">
        <v>0.99039999999999995</v>
      </c>
    </row>
    <row r="3415" spans="4:9" x14ac:dyDescent="0.25">
      <c r="D3415" s="37">
        <v>35</v>
      </c>
      <c r="E3415" s="37">
        <v>0.77100000000000002</v>
      </c>
      <c r="F3415" s="37">
        <v>0.78200000000000003</v>
      </c>
      <c r="G3415" s="37">
        <v>33.5</v>
      </c>
      <c r="H3415" s="37">
        <v>0.92400000000000004</v>
      </c>
      <c r="I3415" s="37">
        <v>0.99039999999999995</v>
      </c>
    </row>
    <row r="3416" spans="4:9" x14ac:dyDescent="0.25">
      <c r="D3416" s="37">
        <v>35</v>
      </c>
      <c r="E3416" s="37">
        <v>0.77200000000000002</v>
      </c>
      <c r="F3416" s="37">
        <v>0.78290000000000004</v>
      </c>
      <c r="G3416" s="37">
        <v>33.5</v>
      </c>
      <c r="H3416" s="37">
        <v>0.92500000000000004</v>
      </c>
      <c r="I3416" s="37">
        <v>0.99039999999999995</v>
      </c>
    </row>
    <row r="3417" spans="4:9" x14ac:dyDescent="0.25">
      <c r="D3417" s="37">
        <v>35</v>
      </c>
      <c r="E3417" s="37">
        <v>0.77300000000000002</v>
      </c>
      <c r="F3417" s="37">
        <v>0.78390000000000004</v>
      </c>
      <c r="G3417" s="37">
        <v>33.5</v>
      </c>
      <c r="H3417" s="37">
        <v>0.92600000000000005</v>
      </c>
      <c r="I3417" s="37">
        <v>0.99050000000000005</v>
      </c>
    </row>
    <row r="3418" spans="4:9" x14ac:dyDescent="0.25">
      <c r="D3418" s="37">
        <v>35</v>
      </c>
      <c r="E3418" s="37">
        <v>0.77400000000000002</v>
      </c>
      <c r="F3418" s="37">
        <v>0.78490000000000004</v>
      </c>
      <c r="G3418" s="37">
        <v>33.5</v>
      </c>
      <c r="H3418" s="37">
        <v>0.92700000000000005</v>
      </c>
      <c r="I3418" s="37">
        <v>0.99050000000000005</v>
      </c>
    </row>
    <row r="3419" spans="4:9" x14ac:dyDescent="0.25">
      <c r="D3419" s="37">
        <v>35</v>
      </c>
      <c r="E3419" s="37">
        <v>0.77500000000000002</v>
      </c>
      <c r="F3419" s="37">
        <v>0.78590000000000004</v>
      </c>
      <c r="G3419" s="37">
        <v>33.5</v>
      </c>
      <c r="H3419" s="37">
        <v>0.92800000000000005</v>
      </c>
      <c r="I3419" s="37">
        <v>0.99050000000000005</v>
      </c>
    </row>
    <row r="3420" spans="4:9" x14ac:dyDescent="0.25">
      <c r="D3420" s="37">
        <v>35</v>
      </c>
      <c r="E3420" s="37">
        <v>0.77600000000000002</v>
      </c>
      <c r="F3420" s="37">
        <v>0.78680000000000005</v>
      </c>
      <c r="G3420" s="37">
        <v>33.5</v>
      </c>
      <c r="H3420" s="37">
        <v>0.92900000000000005</v>
      </c>
      <c r="I3420" s="37">
        <v>0.99050000000000005</v>
      </c>
    </row>
    <row r="3421" spans="4:9" x14ac:dyDescent="0.25">
      <c r="D3421" s="37">
        <v>35</v>
      </c>
      <c r="E3421" s="37">
        <v>0.77700000000000002</v>
      </c>
      <c r="F3421" s="37">
        <v>0.78779999999999994</v>
      </c>
      <c r="G3421" s="37">
        <v>33.5</v>
      </c>
      <c r="H3421" s="37">
        <v>0.93</v>
      </c>
      <c r="I3421" s="37">
        <v>0.99050000000000005</v>
      </c>
    </row>
    <row r="3422" spans="4:9" x14ac:dyDescent="0.25">
      <c r="D3422" s="37">
        <v>35</v>
      </c>
      <c r="E3422" s="37">
        <v>0.77800000000000002</v>
      </c>
      <c r="F3422" s="37">
        <v>0.78879999999999995</v>
      </c>
      <c r="G3422" s="37">
        <v>33.5</v>
      </c>
      <c r="H3422" s="37">
        <v>0.93100000000000005</v>
      </c>
      <c r="I3422" s="37">
        <v>0.99050000000000005</v>
      </c>
    </row>
    <row r="3423" spans="4:9" x14ac:dyDescent="0.25">
      <c r="D3423" s="37">
        <v>35</v>
      </c>
      <c r="E3423" s="37">
        <v>0.77900000000000003</v>
      </c>
      <c r="F3423" s="37">
        <v>0.78979999999999995</v>
      </c>
      <c r="G3423" s="37">
        <v>33.5</v>
      </c>
      <c r="H3423" s="37">
        <v>0.93200000000000005</v>
      </c>
      <c r="I3423" s="37">
        <v>0.99050000000000005</v>
      </c>
    </row>
    <row r="3424" spans="4:9" x14ac:dyDescent="0.25">
      <c r="D3424" s="37">
        <v>35</v>
      </c>
      <c r="E3424" s="37">
        <v>0.78</v>
      </c>
      <c r="F3424" s="37">
        <v>0.79079999999999995</v>
      </c>
      <c r="G3424" s="37">
        <v>33.5</v>
      </c>
      <c r="H3424" s="37">
        <v>0.93300000000000005</v>
      </c>
      <c r="I3424" s="37">
        <v>0.99050000000000005</v>
      </c>
    </row>
    <row r="3425" spans="4:9" x14ac:dyDescent="0.25">
      <c r="D3425" s="37">
        <v>35</v>
      </c>
      <c r="E3425" s="37">
        <v>0.78100000000000003</v>
      </c>
      <c r="F3425" s="37">
        <v>0.79169999999999996</v>
      </c>
      <c r="G3425" s="37">
        <v>33.5</v>
      </c>
      <c r="H3425" s="37">
        <v>0.93400000000000005</v>
      </c>
      <c r="I3425" s="37">
        <v>0.99050000000000005</v>
      </c>
    </row>
    <row r="3426" spans="4:9" x14ac:dyDescent="0.25">
      <c r="D3426" s="37">
        <v>35</v>
      </c>
      <c r="E3426" s="37">
        <v>0.78200000000000003</v>
      </c>
      <c r="F3426" s="37">
        <v>0.79269999999999996</v>
      </c>
      <c r="G3426" s="37">
        <v>33.5</v>
      </c>
      <c r="H3426" s="37">
        <v>0.93500000000000005</v>
      </c>
      <c r="I3426" s="37">
        <v>0.99050000000000005</v>
      </c>
    </row>
    <row r="3427" spans="4:9" x14ac:dyDescent="0.25">
      <c r="D3427" s="37">
        <v>35</v>
      </c>
      <c r="E3427" s="37">
        <v>0.78300000000000003</v>
      </c>
      <c r="F3427" s="37">
        <v>0.79369999999999996</v>
      </c>
      <c r="G3427" s="37">
        <v>33.5</v>
      </c>
      <c r="H3427" s="37">
        <v>0.93600000000000005</v>
      </c>
      <c r="I3427" s="37">
        <v>0.99060000000000004</v>
      </c>
    </row>
    <row r="3428" spans="4:9" x14ac:dyDescent="0.25">
      <c r="D3428" s="37">
        <v>35</v>
      </c>
      <c r="E3428" s="37">
        <v>0.78400000000000003</v>
      </c>
      <c r="F3428" s="37">
        <v>0.79469999999999996</v>
      </c>
      <c r="G3428" s="37">
        <v>33.5</v>
      </c>
      <c r="H3428" s="37">
        <v>0.93700000000000006</v>
      </c>
      <c r="I3428" s="37">
        <v>0.99060000000000004</v>
      </c>
    </row>
    <row r="3429" spans="4:9" x14ac:dyDescent="0.25">
      <c r="D3429" s="37">
        <v>35</v>
      </c>
      <c r="E3429" s="37">
        <v>0.78500000000000003</v>
      </c>
      <c r="F3429" s="37">
        <v>0.79569999999999996</v>
      </c>
      <c r="G3429" s="37">
        <v>33.5</v>
      </c>
      <c r="H3429" s="37">
        <v>0.93799999999999994</v>
      </c>
      <c r="I3429" s="37">
        <v>0.99060000000000004</v>
      </c>
    </row>
    <row r="3430" spans="4:9" x14ac:dyDescent="0.25">
      <c r="D3430" s="37">
        <v>35</v>
      </c>
      <c r="E3430" s="37">
        <v>0.78600000000000003</v>
      </c>
      <c r="F3430" s="37">
        <v>0.79659999999999997</v>
      </c>
      <c r="G3430" s="37">
        <v>33.5</v>
      </c>
      <c r="H3430" s="37">
        <v>0.93899999999999995</v>
      </c>
      <c r="I3430" s="37">
        <v>0.99060000000000004</v>
      </c>
    </row>
    <row r="3431" spans="4:9" x14ac:dyDescent="0.25">
      <c r="D3431" s="37">
        <v>35</v>
      </c>
      <c r="E3431" s="37">
        <v>0.78700000000000003</v>
      </c>
      <c r="F3431" s="37">
        <v>0.79759999999999998</v>
      </c>
      <c r="G3431" s="37">
        <v>33.5</v>
      </c>
      <c r="H3431" s="37">
        <v>0.94</v>
      </c>
      <c r="I3431" s="37">
        <v>0.99060000000000004</v>
      </c>
    </row>
    <row r="3432" spans="4:9" x14ac:dyDescent="0.25">
      <c r="D3432" s="37">
        <v>35</v>
      </c>
      <c r="E3432" s="37">
        <v>0.78800000000000003</v>
      </c>
      <c r="F3432" s="37">
        <v>0.79859999999999998</v>
      </c>
      <c r="G3432" s="37">
        <v>33.5</v>
      </c>
      <c r="H3432" s="37">
        <v>0.94099999999999995</v>
      </c>
      <c r="I3432" s="37">
        <v>0.99060000000000004</v>
      </c>
    </row>
    <row r="3433" spans="4:9" x14ac:dyDescent="0.25">
      <c r="D3433" s="37">
        <v>35</v>
      </c>
      <c r="E3433" s="37">
        <v>0.78900000000000003</v>
      </c>
      <c r="F3433" s="37">
        <v>0.79959999999999998</v>
      </c>
      <c r="G3433" s="37">
        <v>33.5</v>
      </c>
      <c r="H3433" s="37">
        <v>0.94199999999999995</v>
      </c>
      <c r="I3433" s="37">
        <v>0.99060000000000004</v>
      </c>
    </row>
    <row r="3434" spans="4:9" x14ac:dyDescent="0.25">
      <c r="D3434" s="37">
        <v>35</v>
      </c>
      <c r="E3434" s="37">
        <v>0.79</v>
      </c>
      <c r="F3434" s="37">
        <v>0.80059999999999998</v>
      </c>
      <c r="G3434" s="37">
        <v>33.5</v>
      </c>
      <c r="H3434" s="37">
        <v>0.94299999999999995</v>
      </c>
      <c r="I3434" s="37">
        <v>0.99060000000000004</v>
      </c>
    </row>
    <row r="3435" spans="4:9" x14ac:dyDescent="0.25">
      <c r="D3435" s="37">
        <v>35</v>
      </c>
      <c r="E3435" s="37">
        <v>0.79100000000000004</v>
      </c>
      <c r="F3435" s="37">
        <v>0.80149999999999999</v>
      </c>
      <c r="G3435" s="37">
        <v>33.5</v>
      </c>
      <c r="H3435" s="37">
        <v>0.94399999999999995</v>
      </c>
      <c r="I3435" s="37">
        <v>0.99070000000000003</v>
      </c>
    </row>
    <row r="3436" spans="4:9" x14ac:dyDescent="0.25">
      <c r="D3436" s="37">
        <v>35</v>
      </c>
      <c r="E3436" s="37">
        <v>0.79200000000000004</v>
      </c>
      <c r="F3436" s="37">
        <v>0.80249999999999999</v>
      </c>
      <c r="G3436" s="37">
        <v>33.5</v>
      </c>
      <c r="H3436" s="37">
        <v>0.94499999999999995</v>
      </c>
      <c r="I3436" s="37">
        <v>0.99070000000000003</v>
      </c>
    </row>
    <row r="3437" spans="4:9" x14ac:dyDescent="0.25">
      <c r="D3437" s="37">
        <v>35</v>
      </c>
      <c r="E3437" s="37">
        <v>0.79300000000000004</v>
      </c>
      <c r="F3437" s="37">
        <v>0.80349999999999999</v>
      </c>
      <c r="G3437" s="37">
        <v>33.5</v>
      </c>
      <c r="H3437" s="37">
        <v>0.94599999999999995</v>
      </c>
      <c r="I3437" s="37">
        <v>0.99070000000000003</v>
      </c>
    </row>
    <row r="3438" spans="4:9" x14ac:dyDescent="0.25">
      <c r="D3438" s="37">
        <v>35</v>
      </c>
      <c r="E3438" s="37">
        <v>0.79400000000000004</v>
      </c>
      <c r="F3438" s="37">
        <v>0.80449999999999999</v>
      </c>
      <c r="G3438" s="37">
        <v>33.5</v>
      </c>
      <c r="H3438" s="37">
        <v>0.94699999999999995</v>
      </c>
      <c r="I3438" s="37">
        <v>0.99070000000000003</v>
      </c>
    </row>
    <row r="3439" spans="4:9" x14ac:dyDescent="0.25">
      <c r="D3439" s="37">
        <v>35</v>
      </c>
      <c r="E3439" s="37">
        <v>0.79500000000000004</v>
      </c>
      <c r="F3439" s="37">
        <v>0.80549999999999999</v>
      </c>
      <c r="G3439" s="37">
        <v>33.5</v>
      </c>
      <c r="H3439" s="37">
        <v>0.94799999999999995</v>
      </c>
      <c r="I3439" s="37">
        <v>0.99070000000000003</v>
      </c>
    </row>
    <row r="3440" spans="4:9" x14ac:dyDescent="0.25">
      <c r="D3440" s="37">
        <v>35</v>
      </c>
      <c r="E3440" s="37">
        <v>0.79600000000000004</v>
      </c>
      <c r="F3440" s="37">
        <v>0.80640000000000001</v>
      </c>
      <c r="G3440" s="37">
        <v>33.5</v>
      </c>
      <c r="H3440" s="37">
        <v>0.94899999999999995</v>
      </c>
      <c r="I3440" s="37">
        <v>0.99070000000000003</v>
      </c>
    </row>
    <row r="3441" spans="4:9" x14ac:dyDescent="0.25">
      <c r="D3441" s="37">
        <v>35</v>
      </c>
      <c r="E3441" s="37">
        <v>0.79700000000000004</v>
      </c>
      <c r="F3441" s="37">
        <v>0.80740000000000001</v>
      </c>
      <c r="G3441" s="37">
        <v>33.5</v>
      </c>
      <c r="H3441" s="37">
        <v>0.95</v>
      </c>
      <c r="I3441" s="37">
        <v>0.99070000000000003</v>
      </c>
    </row>
    <row r="3442" spans="4:9" x14ac:dyDescent="0.25">
      <c r="D3442" s="37">
        <v>35</v>
      </c>
      <c r="E3442" s="37">
        <v>0.79800000000000004</v>
      </c>
      <c r="F3442" s="37">
        <v>0.80840000000000001</v>
      </c>
      <c r="G3442" s="37">
        <v>34</v>
      </c>
      <c r="H3442" s="37">
        <v>0.76</v>
      </c>
      <c r="I3442" s="37">
        <v>0.98550000000000004</v>
      </c>
    </row>
    <row r="3443" spans="4:9" x14ac:dyDescent="0.25">
      <c r="D3443" s="37">
        <v>35</v>
      </c>
      <c r="E3443" s="37">
        <v>0.79900000000000004</v>
      </c>
      <c r="F3443" s="37">
        <v>0.80940000000000001</v>
      </c>
      <c r="G3443" s="37">
        <v>34</v>
      </c>
      <c r="H3443" s="37">
        <v>0.76100000000000001</v>
      </c>
      <c r="I3443" s="37">
        <v>0.98550000000000004</v>
      </c>
    </row>
    <row r="3444" spans="4:9" x14ac:dyDescent="0.25">
      <c r="D3444" s="37">
        <v>35</v>
      </c>
      <c r="E3444" s="37">
        <v>0.8</v>
      </c>
      <c r="F3444" s="37">
        <v>0.81040000000000001</v>
      </c>
      <c r="G3444" s="37">
        <v>34</v>
      </c>
      <c r="H3444" s="37">
        <v>0.76200000000000001</v>
      </c>
      <c r="I3444" s="37">
        <v>0.98560000000000003</v>
      </c>
    </row>
    <row r="3445" spans="4:9" x14ac:dyDescent="0.25">
      <c r="D3445" s="37">
        <v>35</v>
      </c>
      <c r="E3445" s="37">
        <v>0.80100000000000005</v>
      </c>
      <c r="F3445" s="37">
        <v>0.81140000000000001</v>
      </c>
      <c r="G3445" s="37">
        <v>34</v>
      </c>
      <c r="H3445" s="37">
        <v>0.76300000000000001</v>
      </c>
      <c r="I3445" s="37">
        <v>0.98560000000000003</v>
      </c>
    </row>
    <row r="3446" spans="4:9" x14ac:dyDescent="0.25">
      <c r="D3446" s="37">
        <v>35</v>
      </c>
      <c r="E3446" s="37">
        <v>0.80200000000000005</v>
      </c>
      <c r="F3446" s="37">
        <v>0.81230000000000002</v>
      </c>
      <c r="G3446" s="37">
        <v>34</v>
      </c>
      <c r="H3446" s="37">
        <v>0.76400000000000001</v>
      </c>
      <c r="I3446" s="37">
        <v>0.98570000000000002</v>
      </c>
    </row>
    <row r="3447" spans="4:9" x14ac:dyDescent="0.25">
      <c r="D3447" s="37">
        <v>35</v>
      </c>
      <c r="E3447" s="37">
        <v>0.80300000000000005</v>
      </c>
      <c r="F3447" s="37">
        <v>0.81330000000000002</v>
      </c>
      <c r="G3447" s="37">
        <v>34</v>
      </c>
      <c r="H3447" s="37">
        <v>0.76500000000000001</v>
      </c>
      <c r="I3447" s="37">
        <v>0.98570000000000002</v>
      </c>
    </row>
    <row r="3448" spans="4:9" x14ac:dyDescent="0.25">
      <c r="D3448" s="37">
        <v>35</v>
      </c>
      <c r="E3448" s="37">
        <v>0.80400000000000005</v>
      </c>
      <c r="F3448" s="37">
        <v>0.81430000000000002</v>
      </c>
      <c r="G3448" s="37">
        <v>34</v>
      </c>
      <c r="H3448" s="37">
        <v>0.76600000000000001</v>
      </c>
      <c r="I3448" s="37">
        <v>0.9859</v>
      </c>
    </row>
    <row r="3449" spans="4:9" x14ac:dyDescent="0.25">
      <c r="D3449" s="37">
        <v>35</v>
      </c>
      <c r="E3449" s="37">
        <v>0.80500000000000005</v>
      </c>
      <c r="F3449" s="37">
        <v>0.81530000000000002</v>
      </c>
      <c r="G3449" s="37">
        <v>34</v>
      </c>
      <c r="H3449" s="37">
        <v>0.76700000000000002</v>
      </c>
      <c r="I3449" s="37">
        <v>0.9859</v>
      </c>
    </row>
    <row r="3450" spans="4:9" x14ac:dyDescent="0.25">
      <c r="D3450" s="37">
        <v>35</v>
      </c>
      <c r="E3450" s="37">
        <v>0.80600000000000005</v>
      </c>
      <c r="F3450" s="37">
        <v>0.81630000000000003</v>
      </c>
      <c r="G3450" s="37">
        <v>34</v>
      </c>
      <c r="H3450" s="37">
        <v>0.76800000000000002</v>
      </c>
      <c r="I3450" s="37">
        <v>0.9859</v>
      </c>
    </row>
    <row r="3451" spans="4:9" x14ac:dyDescent="0.25">
      <c r="D3451" s="37">
        <v>35</v>
      </c>
      <c r="E3451" s="37">
        <v>0.80700000000000005</v>
      </c>
      <c r="F3451" s="37">
        <v>0.81730000000000003</v>
      </c>
      <c r="G3451" s="37">
        <v>34</v>
      </c>
      <c r="H3451" s="37">
        <v>0.76900000000000002</v>
      </c>
      <c r="I3451" s="37">
        <v>0.9859</v>
      </c>
    </row>
    <row r="3452" spans="4:9" x14ac:dyDescent="0.25">
      <c r="D3452" s="37">
        <v>35</v>
      </c>
      <c r="E3452" s="37">
        <v>0.80800000000000005</v>
      </c>
      <c r="F3452" s="37">
        <v>0.81830000000000003</v>
      </c>
      <c r="G3452" s="37">
        <v>34</v>
      </c>
      <c r="H3452" s="37">
        <v>0.77</v>
      </c>
      <c r="I3452" s="37">
        <v>0.98599999999999999</v>
      </c>
    </row>
    <row r="3453" spans="4:9" x14ac:dyDescent="0.25">
      <c r="D3453" s="37">
        <v>35</v>
      </c>
      <c r="E3453" s="37">
        <v>0.80900000000000005</v>
      </c>
      <c r="F3453" s="37">
        <v>0.81920000000000004</v>
      </c>
      <c r="G3453" s="37">
        <v>34</v>
      </c>
      <c r="H3453" s="37">
        <v>0.77100000000000002</v>
      </c>
      <c r="I3453" s="37">
        <v>0.98599999999999999</v>
      </c>
    </row>
    <row r="3454" spans="4:9" x14ac:dyDescent="0.25">
      <c r="D3454" s="37">
        <v>35</v>
      </c>
      <c r="E3454" s="37">
        <v>0.81</v>
      </c>
      <c r="F3454" s="37">
        <v>0.82020000000000004</v>
      </c>
      <c r="G3454" s="37">
        <v>34</v>
      </c>
      <c r="H3454" s="37">
        <v>0.77200000000000002</v>
      </c>
      <c r="I3454" s="37">
        <v>0.98609999999999998</v>
      </c>
    </row>
    <row r="3455" spans="4:9" x14ac:dyDescent="0.25">
      <c r="D3455" s="37">
        <v>35</v>
      </c>
      <c r="E3455" s="37">
        <v>0.81100000000000005</v>
      </c>
      <c r="F3455" s="37">
        <v>0.82120000000000004</v>
      </c>
      <c r="G3455" s="37">
        <v>34</v>
      </c>
      <c r="H3455" s="37">
        <v>0.77300000000000002</v>
      </c>
      <c r="I3455" s="37">
        <v>0.98609999999999998</v>
      </c>
    </row>
    <row r="3456" spans="4:9" x14ac:dyDescent="0.25">
      <c r="D3456" s="37">
        <v>35</v>
      </c>
      <c r="E3456" s="37">
        <v>0.81200000000000006</v>
      </c>
      <c r="F3456" s="37">
        <v>0.82220000000000004</v>
      </c>
      <c r="G3456" s="37">
        <v>34</v>
      </c>
      <c r="H3456" s="37">
        <v>0.77400000000000002</v>
      </c>
      <c r="I3456" s="37">
        <v>0.98619999999999997</v>
      </c>
    </row>
    <row r="3457" spans="4:9" x14ac:dyDescent="0.25">
      <c r="D3457" s="37">
        <v>35</v>
      </c>
      <c r="E3457" s="37">
        <v>0.81299999999999994</v>
      </c>
      <c r="F3457" s="37">
        <v>0.82320000000000004</v>
      </c>
      <c r="G3457" s="37">
        <v>34</v>
      </c>
      <c r="H3457" s="37">
        <v>0.77500000000000002</v>
      </c>
      <c r="I3457" s="37">
        <v>0.98619999999999997</v>
      </c>
    </row>
    <row r="3458" spans="4:9" x14ac:dyDescent="0.25">
      <c r="D3458" s="37">
        <v>35</v>
      </c>
      <c r="E3458" s="37">
        <v>0.81399999999999995</v>
      </c>
      <c r="F3458" s="37">
        <v>0.82420000000000004</v>
      </c>
      <c r="G3458" s="37">
        <v>34</v>
      </c>
      <c r="H3458" s="37">
        <v>0.77600000000000002</v>
      </c>
      <c r="I3458" s="37">
        <v>0.98629999999999995</v>
      </c>
    </row>
    <row r="3459" spans="4:9" x14ac:dyDescent="0.25">
      <c r="D3459" s="37">
        <v>35</v>
      </c>
      <c r="E3459" s="37">
        <v>0.81499999999999995</v>
      </c>
      <c r="F3459" s="37">
        <v>0.82520000000000004</v>
      </c>
      <c r="G3459" s="37">
        <v>34</v>
      </c>
      <c r="H3459" s="37">
        <v>0.77700000000000002</v>
      </c>
      <c r="I3459" s="37">
        <v>0.98629999999999995</v>
      </c>
    </row>
    <row r="3460" spans="4:9" x14ac:dyDescent="0.25">
      <c r="D3460" s="37">
        <v>35</v>
      </c>
      <c r="E3460" s="37">
        <v>0.81599999999999995</v>
      </c>
      <c r="F3460" s="37">
        <v>0.82609999999999995</v>
      </c>
      <c r="G3460" s="37">
        <v>34</v>
      </c>
      <c r="H3460" s="37">
        <v>0.77800000000000002</v>
      </c>
      <c r="I3460" s="37">
        <v>0.98640000000000005</v>
      </c>
    </row>
    <row r="3461" spans="4:9" x14ac:dyDescent="0.25">
      <c r="D3461" s="37">
        <v>35</v>
      </c>
      <c r="E3461" s="37">
        <v>0.81699999999999995</v>
      </c>
      <c r="F3461" s="37">
        <v>0.82709999999999995</v>
      </c>
      <c r="G3461" s="37">
        <v>34</v>
      </c>
      <c r="H3461" s="37">
        <v>0.77900000000000003</v>
      </c>
      <c r="I3461" s="37">
        <v>0.98640000000000005</v>
      </c>
    </row>
    <row r="3462" spans="4:9" x14ac:dyDescent="0.25">
      <c r="D3462" s="37">
        <v>35</v>
      </c>
      <c r="E3462" s="37">
        <v>0.81799999999999995</v>
      </c>
      <c r="F3462" s="37">
        <v>0.82809999999999995</v>
      </c>
      <c r="G3462" s="37">
        <v>34</v>
      </c>
      <c r="H3462" s="37">
        <v>0.78</v>
      </c>
      <c r="I3462" s="37">
        <v>0.98650000000000004</v>
      </c>
    </row>
    <row r="3463" spans="4:9" x14ac:dyDescent="0.25">
      <c r="D3463" s="37">
        <v>35</v>
      </c>
      <c r="E3463" s="37">
        <v>0.81899999999999995</v>
      </c>
      <c r="F3463" s="37">
        <v>0.82909999999999995</v>
      </c>
      <c r="G3463" s="37">
        <v>34</v>
      </c>
      <c r="H3463" s="37">
        <v>0.78100000000000003</v>
      </c>
      <c r="I3463" s="37">
        <v>0.98650000000000004</v>
      </c>
    </row>
    <row r="3464" spans="4:9" x14ac:dyDescent="0.25">
      <c r="D3464" s="37">
        <v>35</v>
      </c>
      <c r="E3464" s="37">
        <v>0.82</v>
      </c>
      <c r="F3464" s="37">
        <v>0.83009999999999995</v>
      </c>
      <c r="G3464" s="37">
        <v>34</v>
      </c>
      <c r="H3464" s="37">
        <v>0.78200000000000003</v>
      </c>
      <c r="I3464" s="37">
        <v>0.98660000000000003</v>
      </c>
    </row>
    <row r="3465" spans="4:9" x14ac:dyDescent="0.25">
      <c r="D3465" s="37">
        <v>35</v>
      </c>
      <c r="E3465" s="37">
        <v>0.82099999999999995</v>
      </c>
      <c r="F3465" s="37">
        <v>0.83109999999999995</v>
      </c>
      <c r="G3465" s="37">
        <v>34</v>
      </c>
      <c r="H3465" s="37">
        <v>0.78300000000000003</v>
      </c>
      <c r="I3465" s="37">
        <v>0.98660000000000003</v>
      </c>
    </row>
    <row r="3466" spans="4:9" x14ac:dyDescent="0.25">
      <c r="D3466" s="37">
        <v>35</v>
      </c>
      <c r="E3466" s="37">
        <v>0.82199999999999995</v>
      </c>
      <c r="F3466" s="37">
        <v>0.83209999999999995</v>
      </c>
      <c r="G3466" s="37">
        <v>34</v>
      </c>
      <c r="H3466" s="37">
        <v>0.78400000000000003</v>
      </c>
      <c r="I3466" s="37">
        <v>0.98670000000000002</v>
      </c>
    </row>
    <row r="3467" spans="4:9" x14ac:dyDescent="0.25">
      <c r="D3467" s="37">
        <v>35</v>
      </c>
      <c r="E3467" s="37">
        <v>0.82299999999999995</v>
      </c>
      <c r="F3467" s="37">
        <v>0.83299999999999996</v>
      </c>
      <c r="G3467" s="37">
        <v>34</v>
      </c>
      <c r="H3467" s="37">
        <v>0.78500000000000003</v>
      </c>
      <c r="I3467" s="37">
        <v>0.98670000000000002</v>
      </c>
    </row>
    <row r="3468" spans="4:9" x14ac:dyDescent="0.25">
      <c r="D3468" s="37">
        <v>35</v>
      </c>
      <c r="E3468" s="37">
        <v>0.82399999999999995</v>
      </c>
      <c r="F3468" s="37">
        <v>0.83399999999999996</v>
      </c>
      <c r="G3468" s="37">
        <v>34</v>
      </c>
      <c r="H3468" s="37">
        <v>0.78600000000000003</v>
      </c>
      <c r="I3468" s="37">
        <v>0.98680000000000001</v>
      </c>
    </row>
    <row r="3469" spans="4:9" x14ac:dyDescent="0.25">
      <c r="D3469" s="37">
        <v>35</v>
      </c>
      <c r="E3469" s="37">
        <v>0.82499999999999996</v>
      </c>
      <c r="F3469" s="37">
        <v>0.83499999999999996</v>
      </c>
      <c r="G3469" s="37">
        <v>34</v>
      </c>
      <c r="H3469" s="37">
        <v>0.78700000000000003</v>
      </c>
      <c r="I3469" s="37">
        <v>0.98680000000000001</v>
      </c>
    </row>
    <row r="3470" spans="4:9" x14ac:dyDescent="0.25">
      <c r="D3470" s="37">
        <v>35</v>
      </c>
      <c r="E3470" s="37">
        <v>0.82599999999999996</v>
      </c>
      <c r="F3470" s="37">
        <v>0.83599999999999997</v>
      </c>
      <c r="G3470" s="37">
        <v>34</v>
      </c>
      <c r="H3470" s="37">
        <v>0.78800000000000003</v>
      </c>
      <c r="I3470" s="37">
        <v>0.9869</v>
      </c>
    </row>
    <row r="3471" spans="4:9" x14ac:dyDescent="0.25">
      <c r="D3471" s="37">
        <v>35</v>
      </c>
      <c r="E3471" s="37">
        <v>0.82699999999999996</v>
      </c>
      <c r="F3471" s="37">
        <v>0.83699999999999997</v>
      </c>
      <c r="G3471" s="37">
        <v>34</v>
      </c>
      <c r="H3471" s="37">
        <v>0.78900000000000003</v>
      </c>
      <c r="I3471" s="37">
        <v>0.9869</v>
      </c>
    </row>
    <row r="3472" spans="4:9" x14ac:dyDescent="0.25">
      <c r="D3472" s="37">
        <v>35</v>
      </c>
      <c r="E3472" s="37">
        <v>0.82799999999999996</v>
      </c>
      <c r="F3472" s="37">
        <v>0.83799999999999997</v>
      </c>
      <c r="G3472" s="37">
        <v>34</v>
      </c>
      <c r="H3472" s="37">
        <v>0.79</v>
      </c>
      <c r="I3472" s="37">
        <v>0.9869</v>
      </c>
    </row>
    <row r="3473" spans="4:9" x14ac:dyDescent="0.25">
      <c r="D3473" s="37">
        <v>35</v>
      </c>
      <c r="E3473" s="37">
        <v>0.82899999999999996</v>
      </c>
      <c r="F3473" s="37">
        <v>0.83899999999999997</v>
      </c>
      <c r="G3473" s="37">
        <v>34</v>
      </c>
      <c r="H3473" s="37">
        <v>0.79100000000000004</v>
      </c>
      <c r="I3473" s="37">
        <v>0.9869</v>
      </c>
    </row>
    <row r="3474" spans="4:9" x14ac:dyDescent="0.25">
      <c r="D3474" s="37">
        <v>35</v>
      </c>
      <c r="E3474" s="37">
        <v>0.83</v>
      </c>
      <c r="F3474" s="37">
        <v>0.84</v>
      </c>
      <c r="G3474" s="37">
        <v>34</v>
      </c>
      <c r="H3474" s="37">
        <v>0.79200000000000004</v>
      </c>
      <c r="I3474" s="37">
        <v>0.98699999999999999</v>
      </c>
    </row>
    <row r="3475" spans="4:9" x14ac:dyDescent="0.25">
      <c r="D3475" s="37">
        <v>35</v>
      </c>
      <c r="E3475" s="37">
        <v>0.83099999999999996</v>
      </c>
      <c r="F3475" s="37">
        <v>0.84099999999999997</v>
      </c>
      <c r="G3475" s="37">
        <v>34</v>
      </c>
      <c r="H3475" s="37">
        <v>0.79300000000000004</v>
      </c>
      <c r="I3475" s="37">
        <v>0.98699999999999999</v>
      </c>
    </row>
    <row r="3476" spans="4:9" x14ac:dyDescent="0.25">
      <c r="D3476" s="37">
        <v>35</v>
      </c>
      <c r="E3476" s="37">
        <v>0.83199999999999996</v>
      </c>
      <c r="F3476" s="37">
        <v>0.84189999999999998</v>
      </c>
      <c r="G3476" s="37">
        <v>34</v>
      </c>
      <c r="H3476" s="37">
        <v>0.79400000000000004</v>
      </c>
      <c r="I3476" s="37">
        <v>0.98709999999999998</v>
      </c>
    </row>
    <row r="3477" spans="4:9" x14ac:dyDescent="0.25">
      <c r="D3477" s="37">
        <v>35</v>
      </c>
      <c r="E3477" s="37">
        <v>0.83299999999999996</v>
      </c>
      <c r="F3477" s="37">
        <v>0.84289999999999998</v>
      </c>
      <c r="G3477" s="37">
        <v>34</v>
      </c>
      <c r="H3477" s="37">
        <v>0.79500000000000004</v>
      </c>
      <c r="I3477" s="37">
        <v>0.98709999999999998</v>
      </c>
    </row>
    <row r="3478" spans="4:9" x14ac:dyDescent="0.25">
      <c r="D3478" s="37">
        <v>35</v>
      </c>
      <c r="E3478" s="37">
        <v>0.83399999999999996</v>
      </c>
      <c r="F3478" s="37">
        <v>0.84389999999999998</v>
      </c>
      <c r="G3478" s="37">
        <v>34</v>
      </c>
      <c r="H3478" s="37">
        <v>0.79600000000000004</v>
      </c>
      <c r="I3478" s="37">
        <v>0.98719999999999997</v>
      </c>
    </row>
    <row r="3479" spans="4:9" x14ac:dyDescent="0.25">
      <c r="D3479" s="37">
        <v>35</v>
      </c>
      <c r="E3479" s="37">
        <v>0.83499999999999996</v>
      </c>
      <c r="F3479" s="37">
        <v>0.84489999999999998</v>
      </c>
      <c r="G3479" s="37">
        <v>34</v>
      </c>
      <c r="H3479" s="37">
        <v>0.79700000000000004</v>
      </c>
      <c r="I3479" s="37">
        <v>0.98719999999999997</v>
      </c>
    </row>
    <row r="3480" spans="4:9" x14ac:dyDescent="0.25">
      <c r="D3480" s="37">
        <v>35</v>
      </c>
      <c r="E3480" s="37">
        <v>0.83599999999999997</v>
      </c>
      <c r="F3480" s="37">
        <v>0.84589999999999999</v>
      </c>
      <c r="G3480" s="37">
        <v>34</v>
      </c>
      <c r="H3480" s="37">
        <v>0.79800000000000004</v>
      </c>
      <c r="I3480" s="37">
        <v>0.98729999999999996</v>
      </c>
    </row>
    <row r="3481" spans="4:9" x14ac:dyDescent="0.25">
      <c r="D3481" s="37">
        <v>35</v>
      </c>
      <c r="E3481" s="37">
        <v>0.83699999999999997</v>
      </c>
      <c r="F3481" s="37">
        <v>0.84689999999999999</v>
      </c>
      <c r="G3481" s="37">
        <v>34</v>
      </c>
      <c r="H3481" s="37">
        <v>0.79900000000000004</v>
      </c>
      <c r="I3481" s="37">
        <v>0.98729999999999996</v>
      </c>
    </row>
    <row r="3482" spans="4:9" x14ac:dyDescent="0.25">
      <c r="D3482" s="37">
        <v>35</v>
      </c>
      <c r="E3482" s="37">
        <v>0.83799999999999997</v>
      </c>
      <c r="F3482" s="37">
        <v>0.84789999999999999</v>
      </c>
      <c r="G3482" s="37">
        <v>34</v>
      </c>
      <c r="H3482" s="37">
        <v>0.8</v>
      </c>
      <c r="I3482" s="37">
        <v>0.98729999999999996</v>
      </c>
    </row>
    <row r="3483" spans="4:9" x14ac:dyDescent="0.25">
      <c r="D3483" s="37">
        <v>35</v>
      </c>
      <c r="E3483" s="37">
        <v>0.83899999999999997</v>
      </c>
      <c r="F3483" s="37">
        <v>0.84889999999999999</v>
      </c>
      <c r="G3483" s="37">
        <v>34</v>
      </c>
      <c r="H3483" s="37">
        <v>0.80100000000000005</v>
      </c>
      <c r="I3483" s="37">
        <v>0.98729999999999996</v>
      </c>
    </row>
    <row r="3484" spans="4:9" x14ac:dyDescent="0.25">
      <c r="D3484" s="37">
        <v>35</v>
      </c>
      <c r="E3484" s="37">
        <v>0.84</v>
      </c>
      <c r="F3484" s="37">
        <v>0.84989999999999999</v>
      </c>
      <c r="G3484" s="37">
        <v>34</v>
      </c>
      <c r="H3484" s="37">
        <v>0.80200000000000005</v>
      </c>
      <c r="I3484" s="37">
        <v>0.98740000000000006</v>
      </c>
    </row>
    <row r="3485" spans="4:9" x14ac:dyDescent="0.25">
      <c r="D3485" s="37">
        <v>35</v>
      </c>
      <c r="E3485" s="37">
        <v>0.84099999999999997</v>
      </c>
      <c r="F3485" s="37">
        <v>0.85089999999999999</v>
      </c>
      <c r="G3485" s="37">
        <v>34</v>
      </c>
      <c r="H3485" s="37">
        <v>0.80300000000000005</v>
      </c>
      <c r="I3485" s="37">
        <v>0.98740000000000006</v>
      </c>
    </row>
    <row r="3486" spans="4:9" x14ac:dyDescent="0.25">
      <c r="D3486" s="37">
        <v>35</v>
      </c>
      <c r="E3486" s="37">
        <v>0.84199999999999997</v>
      </c>
      <c r="F3486" s="37">
        <v>0.85189999999999999</v>
      </c>
      <c r="G3486" s="37">
        <v>34</v>
      </c>
      <c r="H3486" s="37">
        <v>0.80400000000000005</v>
      </c>
      <c r="I3486" s="37">
        <v>0.98750000000000004</v>
      </c>
    </row>
    <row r="3487" spans="4:9" x14ac:dyDescent="0.25">
      <c r="D3487" s="37">
        <v>35</v>
      </c>
      <c r="E3487" s="37">
        <v>0.84299999999999997</v>
      </c>
      <c r="F3487" s="37">
        <v>0.8528</v>
      </c>
      <c r="G3487" s="37">
        <v>34</v>
      </c>
      <c r="H3487" s="37">
        <v>0.80500000000000005</v>
      </c>
      <c r="I3487" s="37">
        <v>0.98750000000000004</v>
      </c>
    </row>
    <row r="3488" spans="4:9" x14ac:dyDescent="0.25">
      <c r="D3488" s="37">
        <v>35</v>
      </c>
      <c r="E3488" s="37">
        <v>0.84399999999999997</v>
      </c>
      <c r="F3488" s="37">
        <v>0.8538</v>
      </c>
      <c r="G3488" s="37">
        <v>34</v>
      </c>
      <c r="H3488" s="37">
        <v>0.80600000000000005</v>
      </c>
      <c r="I3488" s="37">
        <v>0.98760000000000003</v>
      </c>
    </row>
    <row r="3489" spans="4:9" x14ac:dyDescent="0.25">
      <c r="D3489" s="37">
        <v>35</v>
      </c>
      <c r="E3489" s="37">
        <v>0.84499999999999997</v>
      </c>
      <c r="F3489" s="37">
        <v>0.8548</v>
      </c>
      <c r="G3489" s="37">
        <v>34</v>
      </c>
      <c r="H3489" s="37">
        <v>0.80700000000000005</v>
      </c>
      <c r="I3489" s="37">
        <v>0.98760000000000003</v>
      </c>
    </row>
    <row r="3490" spans="4:9" x14ac:dyDescent="0.25">
      <c r="D3490" s="37">
        <v>35</v>
      </c>
      <c r="E3490" s="37">
        <v>0.84599999999999997</v>
      </c>
      <c r="F3490" s="37">
        <v>0.85580000000000001</v>
      </c>
      <c r="G3490" s="37">
        <v>34</v>
      </c>
      <c r="H3490" s="37">
        <v>0.80800000000000005</v>
      </c>
      <c r="I3490" s="37">
        <v>0.98760000000000003</v>
      </c>
    </row>
    <row r="3491" spans="4:9" x14ac:dyDescent="0.25">
      <c r="D3491" s="37">
        <v>35</v>
      </c>
      <c r="E3491" s="37">
        <v>0.84699999999999998</v>
      </c>
      <c r="F3491" s="37">
        <v>0.85680000000000001</v>
      </c>
      <c r="G3491" s="37">
        <v>34</v>
      </c>
      <c r="H3491" s="37">
        <v>0.80900000000000005</v>
      </c>
      <c r="I3491" s="37">
        <v>0.98760000000000003</v>
      </c>
    </row>
    <row r="3492" spans="4:9" x14ac:dyDescent="0.25">
      <c r="D3492" s="37">
        <v>35</v>
      </c>
      <c r="E3492" s="37">
        <v>0.84799999999999998</v>
      </c>
      <c r="F3492" s="37">
        <v>0.85780000000000001</v>
      </c>
      <c r="G3492" s="37">
        <v>34</v>
      </c>
      <c r="H3492" s="37">
        <v>0.81</v>
      </c>
      <c r="I3492" s="37">
        <v>0.98770000000000002</v>
      </c>
    </row>
    <row r="3493" spans="4:9" x14ac:dyDescent="0.25">
      <c r="D3493" s="37">
        <v>35</v>
      </c>
      <c r="E3493" s="37">
        <v>0.84899999999999998</v>
      </c>
      <c r="F3493" s="37">
        <v>0.85880000000000001</v>
      </c>
      <c r="G3493" s="37">
        <v>34</v>
      </c>
      <c r="H3493" s="37">
        <v>0.81100000000000005</v>
      </c>
      <c r="I3493" s="37">
        <v>0.98770000000000002</v>
      </c>
    </row>
    <row r="3494" spans="4:9" x14ac:dyDescent="0.25">
      <c r="D3494" s="37">
        <v>35</v>
      </c>
      <c r="E3494" s="37">
        <v>0.85</v>
      </c>
      <c r="F3494" s="37">
        <v>0.85980000000000001</v>
      </c>
      <c r="G3494" s="37">
        <v>34</v>
      </c>
      <c r="H3494" s="37">
        <v>0.81200000000000006</v>
      </c>
      <c r="I3494" s="37">
        <v>0.98780000000000001</v>
      </c>
    </row>
    <row r="3495" spans="4:9" x14ac:dyDescent="0.25">
      <c r="D3495" s="37">
        <v>35</v>
      </c>
      <c r="E3495" s="37">
        <v>0.85099999999999998</v>
      </c>
      <c r="F3495" s="37">
        <v>0.86080000000000001</v>
      </c>
      <c r="G3495" s="37">
        <v>34</v>
      </c>
      <c r="H3495" s="37">
        <v>0.81299999999999994</v>
      </c>
      <c r="I3495" s="37">
        <v>0.98780000000000001</v>
      </c>
    </row>
    <row r="3496" spans="4:9" x14ac:dyDescent="0.25">
      <c r="D3496" s="37">
        <v>35</v>
      </c>
      <c r="E3496" s="37">
        <v>0.85199999999999998</v>
      </c>
      <c r="F3496" s="37">
        <v>0.86180000000000001</v>
      </c>
      <c r="G3496" s="37">
        <v>34</v>
      </c>
      <c r="H3496" s="37">
        <v>0.81399999999999995</v>
      </c>
      <c r="I3496" s="37">
        <v>0.98780000000000001</v>
      </c>
    </row>
    <row r="3497" spans="4:9" x14ac:dyDescent="0.25">
      <c r="D3497" s="37">
        <v>35</v>
      </c>
      <c r="E3497" s="37">
        <v>0.85299999999999998</v>
      </c>
      <c r="F3497" s="37">
        <v>0.86280000000000001</v>
      </c>
      <c r="G3497" s="37">
        <v>34</v>
      </c>
      <c r="H3497" s="37">
        <v>0.81499999999999995</v>
      </c>
      <c r="I3497" s="37">
        <v>0.98780000000000001</v>
      </c>
    </row>
    <row r="3498" spans="4:9" x14ac:dyDescent="0.25">
      <c r="D3498" s="37">
        <v>35</v>
      </c>
      <c r="E3498" s="37">
        <v>0.85399999999999998</v>
      </c>
      <c r="F3498" s="37">
        <v>0.86370000000000002</v>
      </c>
      <c r="G3498" s="37">
        <v>34</v>
      </c>
      <c r="H3498" s="37">
        <v>0.81599999999999995</v>
      </c>
      <c r="I3498" s="37">
        <v>0.9879</v>
      </c>
    </row>
    <row r="3499" spans="4:9" x14ac:dyDescent="0.25">
      <c r="D3499" s="37">
        <v>35</v>
      </c>
      <c r="E3499" s="37">
        <v>0.85499999999999998</v>
      </c>
      <c r="F3499" s="37">
        <v>0.86470000000000002</v>
      </c>
      <c r="G3499" s="37">
        <v>34</v>
      </c>
      <c r="H3499" s="37">
        <v>0.81699999999999995</v>
      </c>
      <c r="I3499" s="37">
        <v>0.9879</v>
      </c>
    </row>
    <row r="3500" spans="4:9" x14ac:dyDescent="0.25">
      <c r="D3500" s="37">
        <v>35</v>
      </c>
      <c r="E3500" s="37">
        <v>0.85599999999999998</v>
      </c>
      <c r="F3500" s="37">
        <v>0.86570000000000003</v>
      </c>
      <c r="G3500" s="37">
        <v>34</v>
      </c>
      <c r="H3500" s="37">
        <v>0.81799999999999995</v>
      </c>
      <c r="I3500" s="37">
        <v>0.98799999999999999</v>
      </c>
    </row>
    <row r="3501" spans="4:9" x14ac:dyDescent="0.25">
      <c r="D3501" s="37">
        <v>35</v>
      </c>
      <c r="E3501" s="37">
        <v>0.85699999999999998</v>
      </c>
      <c r="F3501" s="37">
        <v>0.86670000000000003</v>
      </c>
      <c r="G3501" s="37">
        <v>34</v>
      </c>
      <c r="H3501" s="37">
        <v>0.81899999999999995</v>
      </c>
      <c r="I3501" s="37">
        <v>0.98799999999999999</v>
      </c>
    </row>
    <row r="3502" spans="4:9" x14ac:dyDescent="0.25">
      <c r="D3502" s="37">
        <v>35</v>
      </c>
      <c r="E3502" s="37">
        <v>0.85799999999999998</v>
      </c>
      <c r="F3502" s="37">
        <v>0.86770000000000003</v>
      </c>
      <c r="G3502" s="37">
        <v>34</v>
      </c>
      <c r="H3502" s="37">
        <v>0.82</v>
      </c>
      <c r="I3502" s="37">
        <v>0.98799999999999999</v>
      </c>
    </row>
    <row r="3503" spans="4:9" x14ac:dyDescent="0.25">
      <c r="D3503" s="37">
        <v>35</v>
      </c>
      <c r="E3503" s="37">
        <v>0.85899999999999999</v>
      </c>
      <c r="F3503" s="37">
        <v>0.86870000000000003</v>
      </c>
      <c r="G3503" s="37">
        <v>34</v>
      </c>
      <c r="H3503" s="37">
        <v>0.82099999999999995</v>
      </c>
      <c r="I3503" s="37">
        <v>0.98799999999999999</v>
      </c>
    </row>
    <row r="3504" spans="4:9" x14ac:dyDescent="0.25">
      <c r="D3504" s="37">
        <v>35</v>
      </c>
      <c r="E3504" s="37">
        <v>0.86</v>
      </c>
      <c r="F3504" s="37">
        <v>0.86970000000000003</v>
      </c>
      <c r="G3504" s="37">
        <v>34</v>
      </c>
      <c r="H3504" s="37">
        <v>0.82199999999999995</v>
      </c>
      <c r="I3504" s="37">
        <v>0.98809999999999998</v>
      </c>
    </row>
    <row r="3505" spans="4:9" x14ac:dyDescent="0.25">
      <c r="D3505" s="37">
        <v>35</v>
      </c>
      <c r="E3505" s="37">
        <v>0.86099999999999999</v>
      </c>
      <c r="F3505" s="37">
        <v>0.87070000000000003</v>
      </c>
      <c r="G3505" s="37">
        <v>34</v>
      </c>
      <c r="H3505" s="37">
        <v>0.82299999999999995</v>
      </c>
      <c r="I3505" s="37">
        <v>0.98809999999999998</v>
      </c>
    </row>
    <row r="3506" spans="4:9" x14ac:dyDescent="0.25">
      <c r="D3506" s="37">
        <v>35</v>
      </c>
      <c r="E3506" s="37">
        <v>0.86199999999999999</v>
      </c>
      <c r="F3506" s="37">
        <v>0.87170000000000003</v>
      </c>
      <c r="G3506" s="37">
        <v>34</v>
      </c>
      <c r="H3506" s="37">
        <v>0.82399999999999995</v>
      </c>
      <c r="I3506" s="37">
        <v>0.98809999999999998</v>
      </c>
    </row>
    <row r="3507" spans="4:9" x14ac:dyDescent="0.25">
      <c r="D3507" s="37">
        <v>35</v>
      </c>
      <c r="E3507" s="37">
        <v>0.86299999999999999</v>
      </c>
      <c r="F3507" s="37">
        <v>0.87270000000000003</v>
      </c>
      <c r="G3507" s="37">
        <v>34</v>
      </c>
      <c r="H3507" s="37">
        <v>0.82499999999999996</v>
      </c>
      <c r="I3507" s="37">
        <v>0.98809999999999998</v>
      </c>
    </row>
    <row r="3508" spans="4:9" x14ac:dyDescent="0.25">
      <c r="D3508" s="37">
        <v>35</v>
      </c>
      <c r="E3508" s="37">
        <v>0.86399999999999999</v>
      </c>
      <c r="F3508" s="37">
        <v>0.87370000000000003</v>
      </c>
      <c r="G3508" s="37">
        <v>34</v>
      </c>
      <c r="H3508" s="37">
        <v>0.82599999999999996</v>
      </c>
      <c r="I3508" s="37">
        <v>0.98819999999999997</v>
      </c>
    </row>
    <row r="3509" spans="4:9" x14ac:dyDescent="0.25">
      <c r="D3509" s="37">
        <v>35</v>
      </c>
      <c r="E3509" s="37">
        <v>0.86499999999999999</v>
      </c>
      <c r="F3509" s="37">
        <v>0.87470000000000003</v>
      </c>
      <c r="G3509" s="37">
        <v>34</v>
      </c>
      <c r="H3509" s="37">
        <v>0.82699999999999996</v>
      </c>
      <c r="I3509" s="37">
        <v>0.98819999999999997</v>
      </c>
    </row>
    <row r="3510" spans="4:9" x14ac:dyDescent="0.25">
      <c r="D3510" s="37">
        <v>35</v>
      </c>
      <c r="E3510" s="37">
        <v>0.86599999999999999</v>
      </c>
      <c r="F3510" s="37">
        <v>0.87570000000000003</v>
      </c>
      <c r="G3510" s="37">
        <v>34</v>
      </c>
      <c r="H3510" s="37">
        <v>0.82799999999999996</v>
      </c>
      <c r="I3510" s="37">
        <v>0.98829999999999996</v>
      </c>
    </row>
    <row r="3511" spans="4:9" x14ac:dyDescent="0.25">
      <c r="D3511" s="37">
        <v>35</v>
      </c>
      <c r="E3511" s="37">
        <v>0.86699999999999999</v>
      </c>
      <c r="F3511" s="37">
        <v>0.87670000000000003</v>
      </c>
      <c r="G3511" s="37">
        <v>34</v>
      </c>
      <c r="H3511" s="37">
        <v>0.82899999999999996</v>
      </c>
      <c r="I3511" s="37">
        <v>0.98829999999999996</v>
      </c>
    </row>
    <row r="3512" spans="4:9" x14ac:dyDescent="0.25">
      <c r="D3512" s="37">
        <v>35</v>
      </c>
      <c r="E3512" s="37">
        <v>0.86799999999999999</v>
      </c>
      <c r="F3512" s="37">
        <v>0.87760000000000005</v>
      </c>
      <c r="G3512" s="37">
        <v>34</v>
      </c>
      <c r="H3512" s="37">
        <v>0.83</v>
      </c>
      <c r="I3512" s="37">
        <v>0.98829999999999996</v>
      </c>
    </row>
    <row r="3513" spans="4:9" x14ac:dyDescent="0.25">
      <c r="D3513" s="37">
        <v>35</v>
      </c>
      <c r="E3513" s="37">
        <v>0.86899999999999999</v>
      </c>
      <c r="F3513" s="37">
        <v>0.87860000000000005</v>
      </c>
      <c r="G3513" s="37">
        <v>34</v>
      </c>
      <c r="H3513" s="37">
        <v>0.83099999999999996</v>
      </c>
      <c r="I3513" s="37">
        <v>0.98829999999999996</v>
      </c>
    </row>
    <row r="3514" spans="4:9" x14ac:dyDescent="0.25">
      <c r="D3514" s="37">
        <v>35</v>
      </c>
      <c r="E3514" s="37">
        <v>0.87</v>
      </c>
      <c r="F3514" s="37">
        <v>0.87960000000000005</v>
      </c>
      <c r="G3514" s="37">
        <v>34</v>
      </c>
      <c r="H3514" s="37">
        <v>0.83199999999999996</v>
      </c>
      <c r="I3514" s="37">
        <v>0.98839999999999995</v>
      </c>
    </row>
    <row r="3515" spans="4:9" x14ac:dyDescent="0.25">
      <c r="D3515" s="37">
        <v>35</v>
      </c>
      <c r="E3515" s="37">
        <v>0.871</v>
      </c>
      <c r="F3515" s="37">
        <v>0.88060000000000005</v>
      </c>
      <c r="G3515" s="37">
        <v>34</v>
      </c>
      <c r="H3515" s="37">
        <v>0.83299999999999996</v>
      </c>
      <c r="I3515" s="37">
        <v>0.98839999999999995</v>
      </c>
    </row>
    <row r="3516" spans="4:9" x14ac:dyDescent="0.25">
      <c r="D3516" s="37">
        <v>35</v>
      </c>
      <c r="E3516" s="37">
        <v>0.872</v>
      </c>
      <c r="F3516" s="37">
        <v>0.88160000000000005</v>
      </c>
      <c r="G3516" s="37">
        <v>34</v>
      </c>
      <c r="H3516" s="37">
        <v>0.83399999999999996</v>
      </c>
      <c r="I3516" s="37">
        <v>0.98839999999999995</v>
      </c>
    </row>
    <row r="3517" spans="4:9" x14ac:dyDescent="0.25">
      <c r="D3517" s="37">
        <v>35</v>
      </c>
      <c r="E3517" s="37">
        <v>0.873</v>
      </c>
      <c r="F3517" s="37">
        <v>0.88260000000000005</v>
      </c>
      <c r="G3517" s="37">
        <v>34</v>
      </c>
      <c r="H3517" s="37">
        <v>0.83499999999999996</v>
      </c>
      <c r="I3517" s="37">
        <v>0.98839999999999995</v>
      </c>
    </row>
    <row r="3518" spans="4:9" x14ac:dyDescent="0.25">
      <c r="D3518" s="37">
        <v>35</v>
      </c>
      <c r="E3518" s="37">
        <v>0.874</v>
      </c>
      <c r="F3518" s="37">
        <v>0.88360000000000005</v>
      </c>
      <c r="G3518" s="37">
        <v>34</v>
      </c>
      <c r="H3518" s="37">
        <v>0.83599999999999997</v>
      </c>
      <c r="I3518" s="37">
        <v>0.98850000000000005</v>
      </c>
    </row>
    <row r="3519" spans="4:9" x14ac:dyDescent="0.25">
      <c r="D3519" s="37">
        <v>35</v>
      </c>
      <c r="E3519" s="37">
        <v>0.875</v>
      </c>
      <c r="F3519" s="37">
        <v>0.88460000000000005</v>
      </c>
      <c r="G3519" s="37">
        <v>34</v>
      </c>
      <c r="H3519" s="37">
        <v>0.83699999999999997</v>
      </c>
      <c r="I3519" s="37">
        <v>0.98850000000000005</v>
      </c>
    </row>
    <row r="3520" spans="4:9" x14ac:dyDescent="0.25">
      <c r="D3520" s="37">
        <v>35</v>
      </c>
      <c r="E3520" s="37">
        <v>0.876</v>
      </c>
      <c r="F3520" s="37">
        <v>0.88560000000000005</v>
      </c>
      <c r="G3520" s="37">
        <v>34</v>
      </c>
      <c r="H3520" s="37">
        <v>0.83799999999999997</v>
      </c>
      <c r="I3520" s="37">
        <v>0.98850000000000005</v>
      </c>
    </row>
    <row r="3521" spans="4:9" x14ac:dyDescent="0.25">
      <c r="D3521" s="37">
        <v>35</v>
      </c>
      <c r="E3521" s="37">
        <v>0.877</v>
      </c>
      <c r="F3521" s="37">
        <v>0.88660000000000005</v>
      </c>
      <c r="G3521" s="37">
        <v>34</v>
      </c>
      <c r="H3521" s="37">
        <v>0.83899999999999997</v>
      </c>
      <c r="I3521" s="37">
        <v>0.98850000000000005</v>
      </c>
    </row>
    <row r="3522" spans="4:9" x14ac:dyDescent="0.25">
      <c r="D3522" s="37">
        <v>35</v>
      </c>
      <c r="E3522" s="37">
        <v>0.878</v>
      </c>
      <c r="F3522" s="37">
        <v>0.88759999999999994</v>
      </c>
      <c r="G3522" s="37">
        <v>34</v>
      </c>
      <c r="H3522" s="37">
        <v>0.84</v>
      </c>
      <c r="I3522" s="37">
        <v>0.98860000000000003</v>
      </c>
    </row>
    <row r="3523" spans="4:9" x14ac:dyDescent="0.25">
      <c r="D3523" s="37">
        <v>35</v>
      </c>
      <c r="E3523" s="37">
        <v>0.879</v>
      </c>
      <c r="F3523" s="37">
        <v>0.88859999999999995</v>
      </c>
      <c r="G3523" s="37">
        <v>34</v>
      </c>
      <c r="H3523" s="37">
        <v>0.84099999999999997</v>
      </c>
      <c r="I3523" s="37">
        <v>0.98860000000000003</v>
      </c>
    </row>
    <row r="3524" spans="4:9" x14ac:dyDescent="0.25">
      <c r="D3524" s="37">
        <v>35</v>
      </c>
      <c r="E3524" s="37">
        <v>0.88</v>
      </c>
      <c r="F3524" s="37">
        <v>0.88959999999999995</v>
      </c>
      <c r="G3524" s="37">
        <v>34</v>
      </c>
      <c r="H3524" s="37">
        <v>0.84199999999999997</v>
      </c>
      <c r="I3524" s="37">
        <v>0.98860000000000003</v>
      </c>
    </row>
    <row r="3525" spans="4:9" x14ac:dyDescent="0.25">
      <c r="D3525" s="37">
        <v>35</v>
      </c>
      <c r="E3525" s="37">
        <v>0.88100000000000001</v>
      </c>
      <c r="F3525" s="37">
        <v>0.89059999999999995</v>
      </c>
      <c r="G3525" s="37">
        <v>34</v>
      </c>
      <c r="H3525" s="37">
        <v>0.84299999999999997</v>
      </c>
      <c r="I3525" s="37">
        <v>0.98860000000000003</v>
      </c>
    </row>
    <row r="3526" spans="4:9" x14ac:dyDescent="0.25">
      <c r="D3526" s="37">
        <v>35</v>
      </c>
      <c r="E3526" s="37">
        <v>0.88200000000000001</v>
      </c>
      <c r="F3526" s="37">
        <v>0.89159999999999995</v>
      </c>
      <c r="G3526" s="37">
        <v>34</v>
      </c>
      <c r="H3526" s="37">
        <v>0.84399999999999997</v>
      </c>
      <c r="I3526" s="37">
        <v>0.98870000000000002</v>
      </c>
    </row>
    <row r="3527" spans="4:9" x14ac:dyDescent="0.25">
      <c r="D3527" s="37">
        <v>35</v>
      </c>
      <c r="E3527" s="37">
        <v>0.88300000000000001</v>
      </c>
      <c r="F3527" s="37">
        <v>0.89259999999999995</v>
      </c>
      <c r="G3527" s="37">
        <v>34</v>
      </c>
      <c r="H3527" s="37">
        <v>0.84499999999999997</v>
      </c>
      <c r="I3527" s="37">
        <v>0.98870000000000002</v>
      </c>
    </row>
    <row r="3528" spans="4:9" x14ac:dyDescent="0.25">
      <c r="D3528" s="37">
        <v>35</v>
      </c>
      <c r="E3528" s="37">
        <v>0.88400000000000001</v>
      </c>
      <c r="F3528" s="37">
        <v>0.89359999999999995</v>
      </c>
      <c r="G3528" s="37">
        <v>34</v>
      </c>
      <c r="H3528" s="37">
        <v>0.84599999999999997</v>
      </c>
      <c r="I3528" s="37">
        <v>0.98870000000000002</v>
      </c>
    </row>
    <row r="3529" spans="4:9" x14ac:dyDescent="0.25">
      <c r="D3529" s="37">
        <v>35</v>
      </c>
      <c r="E3529" s="37">
        <v>0.88500000000000001</v>
      </c>
      <c r="F3529" s="37">
        <v>0.89459999999999995</v>
      </c>
      <c r="G3529" s="37">
        <v>34</v>
      </c>
      <c r="H3529" s="37">
        <v>0.84699999999999998</v>
      </c>
      <c r="I3529" s="37">
        <v>0.98870000000000002</v>
      </c>
    </row>
    <row r="3530" spans="4:9" x14ac:dyDescent="0.25">
      <c r="D3530" s="37">
        <v>35</v>
      </c>
      <c r="E3530" s="37">
        <v>0.88600000000000001</v>
      </c>
      <c r="F3530" s="37">
        <v>0.89559999999999995</v>
      </c>
      <c r="G3530" s="37">
        <v>34</v>
      </c>
      <c r="H3530" s="37">
        <v>0.84799999999999998</v>
      </c>
      <c r="I3530" s="37">
        <v>0.98880000000000001</v>
      </c>
    </row>
    <row r="3531" spans="4:9" x14ac:dyDescent="0.25">
      <c r="D3531" s="37">
        <v>35</v>
      </c>
      <c r="E3531" s="37">
        <v>0.88700000000000001</v>
      </c>
      <c r="F3531" s="37">
        <v>0.89649999999999996</v>
      </c>
      <c r="G3531" s="37">
        <v>34</v>
      </c>
      <c r="H3531" s="37">
        <v>0.84899999999999998</v>
      </c>
      <c r="I3531" s="37">
        <v>0.98880000000000001</v>
      </c>
    </row>
    <row r="3532" spans="4:9" x14ac:dyDescent="0.25">
      <c r="D3532" s="37">
        <v>35</v>
      </c>
      <c r="E3532" s="37">
        <v>0.88800000000000001</v>
      </c>
      <c r="F3532" s="37">
        <v>0.89749999999999996</v>
      </c>
      <c r="G3532" s="37">
        <v>34</v>
      </c>
      <c r="H3532" s="37">
        <v>0.85</v>
      </c>
      <c r="I3532" s="37">
        <v>0.98880000000000001</v>
      </c>
    </row>
    <row r="3533" spans="4:9" x14ac:dyDescent="0.25">
      <c r="D3533" s="37">
        <v>35</v>
      </c>
      <c r="E3533" s="37">
        <v>0.88900000000000001</v>
      </c>
      <c r="F3533" s="37">
        <v>0.89849999999999997</v>
      </c>
      <c r="G3533" s="37">
        <v>34</v>
      </c>
      <c r="H3533" s="37">
        <v>0.85099999999999998</v>
      </c>
      <c r="I3533" s="37">
        <v>0.98880000000000001</v>
      </c>
    </row>
    <row r="3534" spans="4:9" x14ac:dyDescent="0.25">
      <c r="D3534" s="37">
        <v>35</v>
      </c>
      <c r="E3534" s="37">
        <v>0.89</v>
      </c>
      <c r="F3534" s="37">
        <v>0.89949999999999997</v>
      </c>
      <c r="G3534" s="37">
        <v>34</v>
      </c>
      <c r="H3534" s="37">
        <v>0.85199999999999998</v>
      </c>
      <c r="I3534" s="37">
        <v>0.9889</v>
      </c>
    </row>
    <row r="3535" spans="4:9" x14ac:dyDescent="0.25">
      <c r="D3535" s="37">
        <v>35</v>
      </c>
      <c r="E3535" s="37">
        <v>0.89100000000000001</v>
      </c>
      <c r="F3535" s="37">
        <v>0.90049999999999997</v>
      </c>
      <c r="G3535" s="37">
        <v>34</v>
      </c>
      <c r="H3535" s="37">
        <v>0.85299999999999998</v>
      </c>
      <c r="I3535" s="37">
        <v>0.9889</v>
      </c>
    </row>
    <row r="3536" spans="4:9" x14ac:dyDescent="0.25">
      <c r="D3536" s="37">
        <v>35</v>
      </c>
      <c r="E3536" s="37">
        <v>0.89200000000000002</v>
      </c>
      <c r="F3536" s="37">
        <v>0.90149999999999997</v>
      </c>
      <c r="G3536" s="37">
        <v>34</v>
      </c>
      <c r="H3536" s="37">
        <v>0.85399999999999998</v>
      </c>
      <c r="I3536" s="37">
        <v>0.9889</v>
      </c>
    </row>
    <row r="3537" spans="4:9" x14ac:dyDescent="0.25">
      <c r="D3537" s="37">
        <v>35</v>
      </c>
      <c r="E3537" s="37">
        <v>0.89300000000000002</v>
      </c>
      <c r="F3537" s="37">
        <v>0.90249999999999997</v>
      </c>
      <c r="G3537" s="37">
        <v>34</v>
      </c>
      <c r="H3537" s="37">
        <v>0.85499999999999998</v>
      </c>
      <c r="I3537" s="37">
        <v>0.9889</v>
      </c>
    </row>
    <row r="3538" spans="4:9" x14ac:dyDescent="0.25">
      <c r="D3538" s="37">
        <v>35</v>
      </c>
      <c r="E3538" s="37">
        <v>0.89400000000000002</v>
      </c>
      <c r="F3538" s="37">
        <v>0.90349999999999997</v>
      </c>
      <c r="G3538" s="37">
        <v>34</v>
      </c>
      <c r="H3538" s="37">
        <v>0.85599999999999998</v>
      </c>
      <c r="I3538" s="37">
        <v>0.98899999999999999</v>
      </c>
    </row>
    <row r="3539" spans="4:9" x14ac:dyDescent="0.25">
      <c r="D3539" s="37">
        <v>35</v>
      </c>
      <c r="E3539" s="37">
        <v>0.89500000000000002</v>
      </c>
      <c r="F3539" s="37">
        <v>0.90449999999999997</v>
      </c>
      <c r="G3539" s="37">
        <v>34</v>
      </c>
      <c r="H3539" s="37">
        <v>0.85699999999999998</v>
      </c>
      <c r="I3539" s="37">
        <v>0.98899999999999999</v>
      </c>
    </row>
    <row r="3540" spans="4:9" x14ac:dyDescent="0.25">
      <c r="D3540" s="37">
        <v>35</v>
      </c>
      <c r="E3540" s="37">
        <v>0.89600000000000002</v>
      </c>
      <c r="F3540" s="37">
        <v>0.90549999999999997</v>
      </c>
      <c r="G3540" s="37">
        <v>34</v>
      </c>
      <c r="H3540" s="37">
        <v>0.85799999999999998</v>
      </c>
      <c r="I3540" s="37">
        <v>0.98899999999999999</v>
      </c>
    </row>
    <row r="3541" spans="4:9" x14ac:dyDescent="0.25">
      <c r="D3541" s="37">
        <v>35</v>
      </c>
      <c r="E3541" s="37">
        <v>0.89700000000000002</v>
      </c>
      <c r="F3541" s="37">
        <v>0.90649999999999997</v>
      </c>
      <c r="G3541" s="37">
        <v>34</v>
      </c>
      <c r="H3541" s="37">
        <v>0.85899999999999999</v>
      </c>
      <c r="I3541" s="37">
        <v>0.98899999999999999</v>
      </c>
    </row>
    <row r="3542" spans="4:9" x14ac:dyDescent="0.25">
      <c r="D3542" s="37">
        <v>35</v>
      </c>
      <c r="E3542" s="37">
        <v>0.89800000000000002</v>
      </c>
      <c r="F3542" s="37">
        <v>0.90749999999999997</v>
      </c>
      <c r="G3542" s="37">
        <v>34</v>
      </c>
      <c r="H3542" s="37">
        <v>0.86</v>
      </c>
      <c r="I3542" s="37">
        <v>0.98909999999999998</v>
      </c>
    </row>
    <row r="3543" spans="4:9" x14ac:dyDescent="0.25">
      <c r="D3543" s="37">
        <v>35</v>
      </c>
      <c r="E3543" s="37">
        <v>0.89900000000000002</v>
      </c>
      <c r="F3543" s="37">
        <v>0.90849999999999997</v>
      </c>
      <c r="G3543" s="37">
        <v>34</v>
      </c>
      <c r="H3543" s="37">
        <v>0.86099999999999999</v>
      </c>
      <c r="I3543" s="37">
        <v>0.98909999999999998</v>
      </c>
    </row>
    <row r="3544" spans="4:9" x14ac:dyDescent="0.25">
      <c r="D3544" s="37">
        <v>35</v>
      </c>
      <c r="E3544" s="37">
        <v>0.9</v>
      </c>
      <c r="F3544" s="37">
        <v>0.90949999999999998</v>
      </c>
      <c r="G3544" s="37">
        <v>34</v>
      </c>
      <c r="H3544" s="37">
        <v>0.86199999999999999</v>
      </c>
      <c r="I3544" s="37">
        <v>0.98909999999999998</v>
      </c>
    </row>
    <row r="3545" spans="4:9" x14ac:dyDescent="0.25">
      <c r="D3545" s="37">
        <v>35</v>
      </c>
      <c r="E3545" s="37">
        <v>0.90100000000000002</v>
      </c>
      <c r="F3545" s="37">
        <v>0.91049999999999998</v>
      </c>
      <c r="G3545" s="37">
        <v>34</v>
      </c>
      <c r="H3545" s="37">
        <v>0.86299999999999999</v>
      </c>
      <c r="I3545" s="37">
        <v>0.98909999999999998</v>
      </c>
    </row>
    <row r="3546" spans="4:9" x14ac:dyDescent="0.25">
      <c r="D3546" s="37">
        <v>35</v>
      </c>
      <c r="E3546" s="37">
        <v>0.90200000000000002</v>
      </c>
      <c r="F3546" s="37">
        <v>0.91149999999999998</v>
      </c>
      <c r="G3546" s="37">
        <v>34</v>
      </c>
      <c r="H3546" s="37">
        <v>0.86399999999999999</v>
      </c>
      <c r="I3546" s="37">
        <v>0.98909999999999998</v>
      </c>
    </row>
    <row r="3547" spans="4:9" x14ac:dyDescent="0.25">
      <c r="D3547" s="37">
        <v>35</v>
      </c>
      <c r="E3547" s="37">
        <v>0.90300000000000002</v>
      </c>
      <c r="F3547" s="37">
        <v>0.91249999999999998</v>
      </c>
      <c r="G3547" s="37">
        <v>34</v>
      </c>
      <c r="H3547" s="37">
        <v>0.86499999999999999</v>
      </c>
      <c r="I3547" s="37">
        <v>0.98909999999999998</v>
      </c>
    </row>
    <row r="3548" spans="4:9" x14ac:dyDescent="0.25">
      <c r="D3548" s="37">
        <v>35</v>
      </c>
      <c r="E3548" s="37">
        <v>0.90400000000000003</v>
      </c>
      <c r="F3548" s="37">
        <v>0.91349999999999998</v>
      </c>
      <c r="G3548" s="37">
        <v>34</v>
      </c>
      <c r="H3548" s="37">
        <v>0.86599999999999999</v>
      </c>
      <c r="I3548" s="37">
        <v>0.98919999999999997</v>
      </c>
    </row>
    <row r="3549" spans="4:9" x14ac:dyDescent="0.25">
      <c r="D3549" s="37">
        <v>35</v>
      </c>
      <c r="E3549" s="37">
        <v>0.90500000000000003</v>
      </c>
      <c r="F3549" s="37">
        <v>0.91449999999999998</v>
      </c>
      <c r="G3549" s="37">
        <v>34</v>
      </c>
      <c r="H3549" s="37">
        <v>0.86699999999999999</v>
      </c>
      <c r="I3549" s="37">
        <v>0.98919999999999997</v>
      </c>
    </row>
    <row r="3550" spans="4:9" x14ac:dyDescent="0.25">
      <c r="D3550" s="37">
        <v>35</v>
      </c>
      <c r="E3550" s="37">
        <v>0.90600000000000003</v>
      </c>
      <c r="F3550" s="37">
        <v>0.91549999999999998</v>
      </c>
      <c r="G3550" s="37">
        <v>34</v>
      </c>
      <c r="H3550" s="37">
        <v>0.86799999999999999</v>
      </c>
      <c r="I3550" s="37">
        <v>0.98919999999999997</v>
      </c>
    </row>
    <row r="3551" spans="4:9" x14ac:dyDescent="0.25">
      <c r="D3551" s="37">
        <v>35</v>
      </c>
      <c r="E3551" s="37">
        <v>0.90700000000000003</v>
      </c>
      <c r="F3551" s="37">
        <v>0.91649999999999998</v>
      </c>
      <c r="G3551" s="37">
        <v>34</v>
      </c>
      <c r="H3551" s="37">
        <v>0.86899999999999999</v>
      </c>
      <c r="I3551" s="37">
        <v>0.98919999999999997</v>
      </c>
    </row>
    <row r="3552" spans="4:9" x14ac:dyDescent="0.25">
      <c r="D3552" s="37">
        <v>35</v>
      </c>
      <c r="E3552" s="37">
        <v>0.90800000000000003</v>
      </c>
      <c r="F3552" s="37">
        <v>0.91749999999999998</v>
      </c>
      <c r="G3552" s="37">
        <v>34</v>
      </c>
      <c r="H3552" s="37">
        <v>0.87</v>
      </c>
      <c r="I3552" s="37">
        <v>0.98929999999999996</v>
      </c>
    </row>
    <row r="3553" spans="4:9" x14ac:dyDescent="0.25">
      <c r="D3553" s="37">
        <v>35</v>
      </c>
      <c r="E3553" s="37">
        <v>0.90900000000000003</v>
      </c>
      <c r="F3553" s="37">
        <v>0.91849999999999998</v>
      </c>
      <c r="G3553" s="37">
        <v>34</v>
      </c>
      <c r="H3553" s="37">
        <v>0.871</v>
      </c>
      <c r="I3553" s="37">
        <v>0.98929999999999996</v>
      </c>
    </row>
    <row r="3554" spans="4:9" x14ac:dyDescent="0.25">
      <c r="D3554" s="37">
        <v>35</v>
      </c>
      <c r="E3554" s="37">
        <v>0.91</v>
      </c>
      <c r="F3554" s="37">
        <v>0.91949999999999998</v>
      </c>
      <c r="G3554" s="37">
        <v>34</v>
      </c>
      <c r="H3554" s="37">
        <v>0.872</v>
      </c>
      <c r="I3554" s="37">
        <v>0.98929999999999996</v>
      </c>
    </row>
    <row r="3555" spans="4:9" x14ac:dyDescent="0.25">
      <c r="D3555" s="37">
        <v>35</v>
      </c>
      <c r="E3555" s="37">
        <v>0.91100000000000003</v>
      </c>
      <c r="F3555" s="37">
        <v>0.92049999999999998</v>
      </c>
      <c r="G3555" s="37">
        <v>34</v>
      </c>
      <c r="H3555" s="37">
        <v>0.873</v>
      </c>
      <c r="I3555" s="37">
        <v>0.98929999999999996</v>
      </c>
    </row>
    <row r="3556" spans="4:9" x14ac:dyDescent="0.25">
      <c r="D3556" s="37">
        <v>35</v>
      </c>
      <c r="E3556" s="37">
        <v>0.91200000000000003</v>
      </c>
      <c r="F3556" s="37">
        <v>0.92149999999999999</v>
      </c>
      <c r="G3556" s="37">
        <v>34</v>
      </c>
      <c r="H3556" s="37">
        <v>0.874</v>
      </c>
      <c r="I3556" s="37">
        <v>0.98929999999999996</v>
      </c>
    </row>
    <row r="3557" spans="4:9" x14ac:dyDescent="0.25">
      <c r="D3557" s="37">
        <v>35</v>
      </c>
      <c r="E3557" s="37">
        <v>0.91300000000000003</v>
      </c>
      <c r="F3557" s="37">
        <v>0.92249999999999999</v>
      </c>
      <c r="G3557" s="37">
        <v>34</v>
      </c>
      <c r="H3557" s="37">
        <v>0.875</v>
      </c>
      <c r="I3557" s="37">
        <v>0.98929999999999996</v>
      </c>
    </row>
    <row r="3558" spans="4:9" x14ac:dyDescent="0.25">
      <c r="D3558" s="37">
        <v>35</v>
      </c>
      <c r="E3558" s="37">
        <v>0.91400000000000003</v>
      </c>
      <c r="F3558" s="37">
        <v>0.92349999999999999</v>
      </c>
      <c r="G3558" s="37">
        <v>34</v>
      </c>
      <c r="H3558" s="37">
        <v>0.876</v>
      </c>
      <c r="I3558" s="37">
        <v>0.98939999999999995</v>
      </c>
    </row>
    <row r="3559" spans="4:9" x14ac:dyDescent="0.25">
      <c r="D3559" s="37">
        <v>35</v>
      </c>
      <c r="E3559" s="37">
        <v>0.91500000000000004</v>
      </c>
      <c r="F3559" s="37">
        <v>0.92449999999999999</v>
      </c>
      <c r="G3559" s="37">
        <v>34</v>
      </c>
      <c r="H3559" s="37">
        <v>0.877</v>
      </c>
      <c r="I3559" s="37">
        <v>0.98939999999999995</v>
      </c>
    </row>
    <row r="3560" spans="4:9" x14ac:dyDescent="0.25">
      <c r="D3560" s="37">
        <v>35</v>
      </c>
      <c r="E3560" s="37">
        <v>0.91600000000000004</v>
      </c>
      <c r="F3560" s="37">
        <v>0.92549999999999999</v>
      </c>
      <c r="G3560" s="37">
        <v>34</v>
      </c>
      <c r="H3560" s="37">
        <v>0.878</v>
      </c>
      <c r="I3560" s="37">
        <v>0.98939999999999995</v>
      </c>
    </row>
    <row r="3561" spans="4:9" x14ac:dyDescent="0.25">
      <c r="D3561" s="37">
        <v>35</v>
      </c>
      <c r="E3561" s="37">
        <v>0.91700000000000004</v>
      </c>
      <c r="F3561" s="37">
        <v>0.92649999999999999</v>
      </c>
      <c r="G3561" s="37">
        <v>34</v>
      </c>
      <c r="H3561" s="37">
        <v>0.879</v>
      </c>
      <c r="I3561" s="37">
        <v>0.98939999999999995</v>
      </c>
    </row>
    <row r="3562" spans="4:9" x14ac:dyDescent="0.25">
      <c r="D3562" s="37">
        <v>35</v>
      </c>
      <c r="E3562" s="37">
        <v>0.91800000000000004</v>
      </c>
      <c r="F3562" s="37">
        <v>0.92749999999999999</v>
      </c>
      <c r="G3562" s="37">
        <v>34</v>
      </c>
      <c r="H3562" s="37">
        <v>0.88</v>
      </c>
      <c r="I3562" s="37">
        <v>0.98939999999999995</v>
      </c>
    </row>
    <row r="3563" spans="4:9" x14ac:dyDescent="0.25">
      <c r="D3563" s="37">
        <v>35</v>
      </c>
      <c r="E3563" s="37">
        <v>0.91900000000000004</v>
      </c>
      <c r="F3563" s="37">
        <v>0.92849999999999999</v>
      </c>
      <c r="G3563" s="37">
        <v>34</v>
      </c>
      <c r="H3563" s="37">
        <v>0.88100000000000001</v>
      </c>
      <c r="I3563" s="37">
        <v>0.98939999999999995</v>
      </c>
    </row>
    <row r="3564" spans="4:9" x14ac:dyDescent="0.25">
      <c r="D3564" s="37">
        <v>35</v>
      </c>
      <c r="E3564" s="37">
        <v>0.92</v>
      </c>
      <c r="F3564" s="37">
        <v>0.92949999999999999</v>
      </c>
      <c r="G3564" s="37">
        <v>34</v>
      </c>
      <c r="H3564" s="37">
        <v>0.88200000000000001</v>
      </c>
      <c r="I3564" s="37">
        <v>0.98950000000000005</v>
      </c>
    </row>
    <row r="3565" spans="4:9" x14ac:dyDescent="0.25">
      <c r="D3565" s="37">
        <v>35</v>
      </c>
      <c r="E3565" s="37">
        <v>0.92100000000000004</v>
      </c>
      <c r="F3565" s="37">
        <v>0.93049999999999999</v>
      </c>
      <c r="G3565" s="37">
        <v>34</v>
      </c>
      <c r="H3565" s="37">
        <v>0.88300000000000001</v>
      </c>
      <c r="I3565" s="37">
        <v>0.98950000000000005</v>
      </c>
    </row>
    <row r="3566" spans="4:9" x14ac:dyDescent="0.25">
      <c r="D3566" s="37">
        <v>35</v>
      </c>
      <c r="E3566" s="37">
        <v>0.92200000000000004</v>
      </c>
      <c r="F3566" s="37">
        <v>0.93149999999999999</v>
      </c>
      <c r="G3566" s="37">
        <v>34</v>
      </c>
      <c r="H3566" s="37">
        <v>0.88400000000000001</v>
      </c>
      <c r="I3566" s="37">
        <v>0.98950000000000005</v>
      </c>
    </row>
    <row r="3567" spans="4:9" x14ac:dyDescent="0.25">
      <c r="D3567" s="37">
        <v>35</v>
      </c>
      <c r="E3567" s="37">
        <v>0.92300000000000004</v>
      </c>
      <c r="F3567" s="37">
        <v>0.9325</v>
      </c>
      <c r="G3567" s="37">
        <v>34</v>
      </c>
      <c r="H3567" s="37">
        <v>0.88500000000000001</v>
      </c>
      <c r="I3567" s="37">
        <v>0.98950000000000005</v>
      </c>
    </row>
    <row r="3568" spans="4:9" x14ac:dyDescent="0.25">
      <c r="D3568" s="37">
        <v>35</v>
      </c>
      <c r="E3568" s="37">
        <v>0.92400000000000004</v>
      </c>
      <c r="F3568" s="37">
        <v>0.9335</v>
      </c>
      <c r="G3568" s="37">
        <v>34</v>
      </c>
      <c r="H3568" s="37">
        <v>0.88600000000000001</v>
      </c>
      <c r="I3568" s="37">
        <v>0.98950000000000005</v>
      </c>
    </row>
    <row r="3569" spans="4:9" x14ac:dyDescent="0.25">
      <c r="D3569" s="37">
        <v>35</v>
      </c>
      <c r="E3569" s="37">
        <v>0.92500000000000004</v>
      </c>
      <c r="F3569" s="37">
        <v>0.9345</v>
      </c>
      <c r="G3569" s="37">
        <v>34</v>
      </c>
      <c r="H3569" s="37">
        <v>0.88700000000000001</v>
      </c>
      <c r="I3569" s="37">
        <v>0.98950000000000005</v>
      </c>
    </row>
    <row r="3570" spans="4:9" x14ac:dyDescent="0.25">
      <c r="D3570" s="37">
        <v>35</v>
      </c>
      <c r="E3570" s="37">
        <v>0.92600000000000005</v>
      </c>
      <c r="F3570" s="37">
        <v>0.9355</v>
      </c>
      <c r="G3570" s="37">
        <v>34</v>
      </c>
      <c r="H3570" s="37">
        <v>0.88800000000000001</v>
      </c>
      <c r="I3570" s="37">
        <v>0.98960000000000004</v>
      </c>
    </row>
    <row r="3571" spans="4:9" x14ac:dyDescent="0.25">
      <c r="D3571" s="37">
        <v>35</v>
      </c>
      <c r="E3571" s="37">
        <v>0.92700000000000005</v>
      </c>
      <c r="F3571" s="37">
        <v>0.9365</v>
      </c>
      <c r="G3571" s="37">
        <v>34</v>
      </c>
      <c r="H3571" s="37">
        <v>0.88900000000000001</v>
      </c>
      <c r="I3571" s="37">
        <v>0.98960000000000004</v>
      </c>
    </row>
    <row r="3572" spans="4:9" x14ac:dyDescent="0.25">
      <c r="D3572" s="37">
        <v>35</v>
      </c>
      <c r="E3572" s="37">
        <v>0.92800000000000005</v>
      </c>
      <c r="F3572" s="37">
        <v>0.9375</v>
      </c>
      <c r="G3572" s="37">
        <v>34</v>
      </c>
      <c r="H3572" s="37">
        <v>0.89</v>
      </c>
      <c r="I3572" s="37">
        <v>0.98960000000000004</v>
      </c>
    </row>
    <row r="3573" spans="4:9" x14ac:dyDescent="0.25">
      <c r="D3573" s="37">
        <v>35</v>
      </c>
      <c r="E3573" s="37">
        <v>0.92900000000000005</v>
      </c>
      <c r="F3573" s="37">
        <v>0.9385</v>
      </c>
      <c r="G3573" s="37">
        <v>34</v>
      </c>
      <c r="H3573" s="37">
        <v>0.89100000000000001</v>
      </c>
      <c r="I3573" s="37">
        <v>0.98960000000000004</v>
      </c>
    </row>
    <row r="3574" spans="4:9" x14ac:dyDescent="0.25">
      <c r="D3574" s="37">
        <v>35.5</v>
      </c>
      <c r="E3574" s="37">
        <v>0.76</v>
      </c>
      <c r="F3574" s="37">
        <v>0.77159999999999995</v>
      </c>
      <c r="G3574" s="37">
        <v>34</v>
      </c>
      <c r="H3574" s="37">
        <v>0.89200000000000002</v>
      </c>
      <c r="I3574" s="37">
        <v>0.98960000000000004</v>
      </c>
    </row>
    <row r="3575" spans="4:9" x14ac:dyDescent="0.25">
      <c r="D3575" s="37">
        <v>35.5</v>
      </c>
      <c r="E3575" s="37">
        <v>0.76100000000000001</v>
      </c>
      <c r="F3575" s="37">
        <v>0.77259999999999995</v>
      </c>
      <c r="G3575" s="37">
        <v>34</v>
      </c>
      <c r="H3575" s="37">
        <v>0.89300000000000002</v>
      </c>
      <c r="I3575" s="37">
        <v>0.98960000000000004</v>
      </c>
    </row>
    <row r="3576" spans="4:9" x14ac:dyDescent="0.25">
      <c r="D3576" s="37">
        <v>35.5</v>
      </c>
      <c r="E3576" s="37">
        <v>0.76200000000000001</v>
      </c>
      <c r="F3576" s="37">
        <v>0.77349999999999997</v>
      </c>
      <c r="G3576" s="37">
        <v>34</v>
      </c>
      <c r="H3576" s="37">
        <v>0.89400000000000002</v>
      </c>
      <c r="I3576" s="37">
        <v>0.98970000000000002</v>
      </c>
    </row>
    <row r="3577" spans="4:9" x14ac:dyDescent="0.25">
      <c r="D3577" s="37">
        <v>35.5</v>
      </c>
      <c r="E3577" s="37">
        <v>0.76300000000000001</v>
      </c>
      <c r="F3577" s="37">
        <v>0.77449999999999997</v>
      </c>
      <c r="G3577" s="37">
        <v>34</v>
      </c>
      <c r="H3577" s="37">
        <v>0.89500000000000002</v>
      </c>
      <c r="I3577" s="37">
        <v>0.98970000000000002</v>
      </c>
    </row>
    <row r="3578" spans="4:9" x14ac:dyDescent="0.25">
      <c r="D3578" s="37">
        <v>35.5</v>
      </c>
      <c r="E3578" s="37">
        <v>0.76400000000000001</v>
      </c>
      <c r="F3578" s="37">
        <v>0.77549999999999997</v>
      </c>
      <c r="G3578" s="37">
        <v>34</v>
      </c>
      <c r="H3578" s="37">
        <v>0.89600000000000002</v>
      </c>
      <c r="I3578" s="37">
        <v>0.98970000000000002</v>
      </c>
    </row>
    <row r="3579" spans="4:9" x14ac:dyDescent="0.25">
      <c r="D3579" s="37">
        <v>35.5</v>
      </c>
      <c r="E3579" s="37">
        <v>0.76500000000000001</v>
      </c>
      <c r="F3579" s="37">
        <v>0.77649999999999997</v>
      </c>
      <c r="G3579" s="37">
        <v>34</v>
      </c>
      <c r="H3579" s="37">
        <v>0.89700000000000002</v>
      </c>
      <c r="I3579" s="37">
        <v>0.98970000000000002</v>
      </c>
    </row>
    <row r="3580" spans="4:9" x14ac:dyDescent="0.25">
      <c r="D3580" s="37">
        <v>35.5</v>
      </c>
      <c r="E3580" s="37">
        <v>0.76600000000000001</v>
      </c>
      <c r="F3580" s="37">
        <v>0.77739999999999998</v>
      </c>
      <c r="G3580" s="37">
        <v>34</v>
      </c>
      <c r="H3580" s="37">
        <v>0.89800000000000002</v>
      </c>
      <c r="I3580" s="37">
        <v>0.98970000000000002</v>
      </c>
    </row>
    <row r="3581" spans="4:9" x14ac:dyDescent="0.25">
      <c r="D3581" s="37">
        <v>35.5</v>
      </c>
      <c r="E3581" s="37">
        <v>0.76700000000000002</v>
      </c>
      <c r="F3581" s="37">
        <v>0.77839999999999998</v>
      </c>
      <c r="G3581" s="37">
        <v>34</v>
      </c>
      <c r="H3581" s="37">
        <v>0.89900000000000002</v>
      </c>
      <c r="I3581" s="37">
        <v>0.98970000000000002</v>
      </c>
    </row>
    <row r="3582" spans="4:9" x14ac:dyDescent="0.25">
      <c r="D3582" s="37">
        <v>35.5</v>
      </c>
      <c r="E3582" s="37">
        <v>0.76800000000000002</v>
      </c>
      <c r="F3582" s="37">
        <v>0.77939999999999998</v>
      </c>
      <c r="G3582" s="37">
        <v>34</v>
      </c>
      <c r="H3582" s="37">
        <v>0.9</v>
      </c>
      <c r="I3582" s="37">
        <v>0.98980000000000001</v>
      </c>
    </row>
    <row r="3583" spans="4:9" x14ac:dyDescent="0.25">
      <c r="D3583" s="37">
        <v>35.5</v>
      </c>
      <c r="E3583" s="37">
        <v>0.76900000000000002</v>
      </c>
      <c r="F3583" s="37">
        <v>0.78039999999999998</v>
      </c>
      <c r="G3583" s="37">
        <v>34</v>
      </c>
      <c r="H3583" s="37">
        <v>0.90100000000000002</v>
      </c>
      <c r="I3583" s="37">
        <v>0.98980000000000001</v>
      </c>
    </row>
    <row r="3584" spans="4:9" x14ac:dyDescent="0.25">
      <c r="D3584" s="37">
        <v>35.5</v>
      </c>
      <c r="E3584" s="37">
        <v>0.77</v>
      </c>
      <c r="F3584" s="37">
        <v>0.78129999999999999</v>
      </c>
      <c r="G3584" s="37">
        <v>34</v>
      </c>
      <c r="H3584" s="37">
        <v>0.90200000000000002</v>
      </c>
      <c r="I3584" s="37">
        <v>0.98980000000000001</v>
      </c>
    </row>
    <row r="3585" spans="4:9" x14ac:dyDescent="0.25">
      <c r="D3585" s="37">
        <v>35.5</v>
      </c>
      <c r="E3585" s="37">
        <v>0.77100000000000002</v>
      </c>
      <c r="F3585" s="37">
        <v>0.7823</v>
      </c>
      <c r="G3585" s="37">
        <v>34</v>
      </c>
      <c r="H3585" s="37">
        <v>0.90300000000000002</v>
      </c>
      <c r="I3585" s="37">
        <v>0.98980000000000001</v>
      </c>
    </row>
    <row r="3586" spans="4:9" x14ac:dyDescent="0.25">
      <c r="D3586" s="37">
        <v>35.5</v>
      </c>
      <c r="E3586" s="37">
        <v>0.77200000000000002</v>
      </c>
      <c r="F3586" s="37">
        <v>0.7833</v>
      </c>
      <c r="G3586" s="37">
        <v>34</v>
      </c>
      <c r="H3586" s="37">
        <v>0.90400000000000003</v>
      </c>
      <c r="I3586" s="37">
        <v>0.98980000000000001</v>
      </c>
    </row>
    <row r="3587" spans="4:9" x14ac:dyDescent="0.25">
      <c r="D3587" s="37">
        <v>35.5</v>
      </c>
      <c r="E3587" s="37">
        <v>0.77300000000000002</v>
      </c>
      <c r="F3587" s="37">
        <v>0.7843</v>
      </c>
      <c r="G3587" s="37">
        <v>34</v>
      </c>
      <c r="H3587" s="37">
        <v>0.90500000000000003</v>
      </c>
      <c r="I3587" s="37">
        <v>0.98980000000000001</v>
      </c>
    </row>
    <row r="3588" spans="4:9" x14ac:dyDescent="0.25">
      <c r="D3588" s="37">
        <v>35.5</v>
      </c>
      <c r="E3588" s="37">
        <v>0.77400000000000002</v>
      </c>
      <c r="F3588" s="37">
        <v>0.78520000000000001</v>
      </c>
      <c r="G3588" s="37">
        <v>34</v>
      </c>
      <c r="H3588" s="37">
        <v>0.90600000000000003</v>
      </c>
      <c r="I3588" s="37">
        <v>0.9899</v>
      </c>
    </row>
    <row r="3589" spans="4:9" x14ac:dyDescent="0.25">
      <c r="D3589" s="37">
        <v>35.5</v>
      </c>
      <c r="E3589" s="37">
        <v>0.77500000000000002</v>
      </c>
      <c r="F3589" s="37">
        <v>0.78620000000000001</v>
      </c>
      <c r="G3589" s="37">
        <v>34</v>
      </c>
      <c r="H3589" s="37">
        <v>0.90700000000000003</v>
      </c>
      <c r="I3589" s="37">
        <v>0.9899</v>
      </c>
    </row>
    <row r="3590" spans="4:9" x14ac:dyDescent="0.25">
      <c r="D3590" s="37">
        <v>35.5</v>
      </c>
      <c r="E3590" s="37">
        <v>0.77600000000000002</v>
      </c>
      <c r="F3590" s="37">
        <v>0.78720000000000001</v>
      </c>
      <c r="G3590" s="37">
        <v>34</v>
      </c>
      <c r="H3590" s="37">
        <v>0.90800000000000003</v>
      </c>
      <c r="I3590" s="37">
        <v>0.9899</v>
      </c>
    </row>
    <row r="3591" spans="4:9" x14ac:dyDescent="0.25">
      <c r="D3591" s="37">
        <v>35.5</v>
      </c>
      <c r="E3591" s="37">
        <v>0.77700000000000002</v>
      </c>
      <c r="F3591" s="37">
        <v>0.78820000000000001</v>
      </c>
      <c r="G3591" s="37">
        <v>34</v>
      </c>
      <c r="H3591" s="37">
        <v>0.90900000000000003</v>
      </c>
      <c r="I3591" s="37">
        <v>0.9899</v>
      </c>
    </row>
    <row r="3592" spans="4:9" x14ac:dyDescent="0.25">
      <c r="D3592" s="37">
        <v>35.5</v>
      </c>
      <c r="E3592" s="37">
        <v>0.77800000000000002</v>
      </c>
      <c r="F3592" s="37">
        <v>0.78910000000000002</v>
      </c>
      <c r="G3592" s="37">
        <v>34</v>
      </c>
      <c r="H3592" s="37">
        <v>0.91</v>
      </c>
      <c r="I3592" s="37">
        <v>0.9899</v>
      </c>
    </row>
    <row r="3593" spans="4:9" x14ac:dyDescent="0.25">
      <c r="D3593" s="37">
        <v>35.5</v>
      </c>
      <c r="E3593" s="37">
        <v>0.77900000000000003</v>
      </c>
      <c r="F3593" s="37">
        <v>0.79010000000000002</v>
      </c>
      <c r="G3593" s="37">
        <v>34</v>
      </c>
      <c r="H3593" s="37">
        <v>0.91100000000000003</v>
      </c>
      <c r="I3593" s="37">
        <v>0.9899</v>
      </c>
    </row>
    <row r="3594" spans="4:9" x14ac:dyDescent="0.25">
      <c r="D3594" s="37">
        <v>35.5</v>
      </c>
      <c r="E3594" s="37">
        <v>0.78</v>
      </c>
      <c r="F3594" s="37">
        <v>0.79110000000000003</v>
      </c>
      <c r="G3594" s="37">
        <v>34</v>
      </c>
      <c r="H3594" s="37">
        <v>0.91200000000000003</v>
      </c>
      <c r="I3594" s="37">
        <v>0.9899</v>
      </c>
    </row>
    <row r="3595" spans="4:9" x14ac:dyDescent="0.25">
      <c r="D3595" s="37">
        <v>35.5</v>
      </c>
      <c r="E3595" s="37">
        <v>0.78100000000000003</v>
      </c>
      <c r="F3595" s="37">
        <v>0.79210000000000003</v>
      </c>
      <c r="G3595" s="37">
        <v>34</v>
      </c>
      <c r="H3595" s="37">
        <v>0.91300000000000003</v>
      </c>
      <c r="I3595" s="37">
        <v>0.9899</v>
      </c>
    </row>
    <row r="3596" spans="4:9" x14ac:dyDescent="0.25">
      <c r="D3596" s="37">
        <v>35.5</v>
      </c>
      <c r="E3596" s="37">
        <v>0.78200000000000003</v>
      </c>
      <c r="F3596" s="37">
        <v>0.79310000000000003</v>
      </c>
      <c r="G3596" s="37">
        <v>34</v>
      </c>
      <c r="H3596" s="37">
        <v>0.91400000000000003</v>
      </c>
      <c r="I3596" s="37">
        <v>0.99</v>
      </c>
    </row>
    <row r="3597" spans="4:9" x14ac:dyDescent="0.25">
      <c r="D3597" s="37">
        <v>35.5</v>
      </c>
      <c r="E3597" s="37">
        <v>0.78300000000000003</v>
      </c>
      <c r="F3597" s="37">
        <v>0.79400000000000004</v>
      </c>
      <c r="G3597" s="37">
        <v>34</v>
      </c>
      <c r="H3597" s="37">
        <v>0.91500000000000004</v>
      </c>
      <c r="I3597" s="37">
        <v>0.99</v>
      </c>
    </row>
    <row r="3598" spans="4:9" x14ac:dyDescent="0.25">
      <c r="D3598" s="37">
        <v>35.5</v>
      </c>
      <c r="E3598" s="37">
        <v>0.78400000000000003</v>
      </c>
      <c r="F3598" s="37">
        <v>0.79500000000000004</v>
      </c>
      <c r="G3598" s="37">
        <v>34</v>
      </c>
      <c r="H3598" s="37">
        <v>0.91600000000000004</v>
      </c>
      <c r="I3598" s="37">
        <v>0.99</v>
      </c>
    </row>
    <row r="3599" spans="4:9" x14ac:dyDescent="0.25">
      <c r="D3599" s="37">
        <v>35.5</v>
      </c>
      <c r="E3599" s="37">
        <v>0.78500000000000003</v>
      </c>
      <c r="F3599" s="37">
        <v>0.79600000000000004</v>
      </c>
      <c r="G3599" s="37">
        <v>34</v>
      </c>
      <c r="H3599" s="37">
        <v>0.91700000000000004</v>
      </c>
      <c r="I3599" s="37">
        <v>0.99</v>
      </c>
    </row>
    <row r="3600" spans="4:9" x14ac:dyDescent="0.25">
      <c r="D3600" s="37">
        <v>35.5</v>
      </c>
      <c r="E3600" s="37">
        <v>0.78600000000000003</v>
      </c>
      <c r="F3600" s="37">
        <v>0.79700000000000004</v>
      </c>
      <c r="G3600" s="37">
        <v>34</v>
      </c>
      <c r="H3600" s="37">
        <v>0.91800000000000004</v>
      </c>
      <c r="I3600" s="37">
        <v>0.99</v>
      </c>
    </row>
    <row r="3601" spans="4:9" x14ac:dyDescent="0.25">
      <c r="D3601" s="37">
        <v>35.5</v>
      </c>
      <c r="E3601" s="37">
        <v>0.78700000000000003</v>
      </c>
      <c r="F3601" s="37">
        <v>0.79800000000000004</v>
      </c>
      <c r="G3601" s="37">
        <v>34</v>
      </c>
      <c r="H3601" s="37">
        <v>0.91900000000000004</v>
      </c>
      <c r="I3601" s="37">
        <v>0.99</v>
      </c>
    </row>
    <row r="3602" spans="4:9" x14ac:dyDescent="0.25">
      <c r="D3602" s="37">
        <v>35.5</v>
      </c>
      <c r="E3602" s="37">
        <v>0.78800000000000003</v>
      </c>
      <c r="F3602" s="37">
        <v>0.79890000000000005</v>
      </c>
      <c r="G3602" s="37">
        <v>34</v>
      </c>
      <c r="H3602" s="37">
        <v>0.92</v>
      </c>
      <c r="I3602" s="37">
        <v>0.99</v>
      </c>
    </row>
    <row r="3603" spans="4:9" x14ac:dyDescent="0.25">
      <c r="D3603" s="37">
        <v>35.5</v>
      </c>
      <c r="E3603" s="37">
        <v>0.78900000000000003</v>
      </c>
      <c r="F3603" s="37">
        <v>0.79990000000000006</v>
      </c>
      <c r="G3603" s="37">
        <v>34</v>
      </c>
      <c r="H3603" s="37">
        <v>0.92100000000000004</v>
      </c>
      <c r="I3603" s="37">
        <v>0.99</v>
      </c>
    </row>
    <row r="3604" spans="4:9" x14ac:dyDescent="0.25">
      <c r="D3604" s="37">
        <v>35.5</v>
      </c>
      <c r="E3604" s="37">
        <v>0.79</v>
      </c>
      <c r="F3604" s="37">
        <v>0.80089999999999995</v>
      </c>
      <c r="G3604" s="37">
        <v>34</v>
      </c>
      <c r="H3604" s="37">
        <v>0.92200000000000004</v>
      </c>
      <c r="I3604" s="37">
        <v>0.99009999999999998</v>
      </c>
    </row>
    <row r="3605" spans="4:9" x14ac:dyDescent="0.25">
      <c r="D3605" s="37">
        <v>35.5</v>
      </c>
      <c r="E3605" s="37">
        <v>0.79100000000000004</v>
      </c>
      <c r="F3605" s="37">
        <v>0.80189999999999995</v>
      </c>
      <c r="G3605" s="37">
        <v>34</v>
      </c>
      <c r="H3605" s="37">
        <v>0.92300000000000004</v>
      </c>
      <c r="I3605" s="37">
        <v>0.99009999999999998</v>
      </c>
    </row>
    <row r="3606" spans="4:9" x14ac:dyDescent="0.25">
      <c r="D3606" s="37">
        <v>35.5</v>
      </c>
      <c r="E3606" s="37">
        <v>0.79200000000000004</v>
      </c>
      <c r="F3606" s="37">
        <v>0.80289999999999995</v>
      </c>
      <c r="G3606" s="37">
        <v>34</v>
      </c>
      <c r="H3606" s="37">
        <v>0.92400000000000004</v>
      </c>
      <c r="I3606" s="37">
        <v>0.99009999999999998</v>
      </c>
    </row>
    <row r="3607" spans="4:9" x14ac:dyDescent="0.25">
      <c r="D3607" s="37">
        <v>35.5</v>
      </c>
      <c r="E3607" s="37">
        <v>0.79300000000000004</v>
      </c>
      <c r="F3607" s="37">
        <v>0.80379999999999996</v>
      </c>
      <c r="G3607" s="37">
        <v>34</v>
      </c>
      <c r="H3607" s="37">
        <v>0.92500000000000004</v>
      </c>
      <c r="I3607" s="37">
        <v>0.99009999999999998</v>
      </c>
    </row>
    <row r="3608" spans="4:9" x14ac:dyDescent="0.25">
      <c r="D3608" s="37">
        <v>35.5</v>
      </c>
      <c r="E3608" s="37">
        <v>0.79400000000000004</v>
      </c>
      <c r="F3608" s="37">
        <v>0.80479999999999996</v>
      </c>
      <c r="G3608" s="37">
        <v>34</v>
      </c>
      <c r="H3608" s="37">
        <v>0.92600000000000005</v>
      </c>
      <c r="I3608" s="37">
        <v>0.99009999999999998</v>
      </c>
    </row>
    <row r="3609" spans="4:9" x14ac:dyDescent="0.25">
      <c r="D3609" s="37">
        <v>35.5</v>
      </c>
      <c r="E3609" s="37">
        <v>0.79500000000000004</v>
      </c>
      <c r="F3609" s="37">
        <v>0.80579999999999996</v>
      </c>
      <c r="G3609" s="37">
        <v>34</v>
      </c>
      <c r="H3609" s="37">
        <v>0.92700000000000005</v>
      </c>
      <c r="I3609" s="37">
        <v>0.99009999999999998</v>
      </c>
    </row>
    <row r="3610" spans="4:9" x14ac:dyDescent="0.25">
      <c r="D3610" s="37">
        <v>35.5</v>
      </c>
      <c r="E3610" s="37">
        <v>0.79600000000000004</v>
      </c>
      <c r="F3610" s="37">
        <v>0.80679999999999996</v>
      </c>
      <c r="G3610" s="37">
        <v>34</v>
      </c>
      <c r="H3610" s="37">
        <v>0.92800000000000005</v>
      </c>
      <c r="I3610" s="37">
        <v>0.99009999999999998</v>
      </c>
    </row>
    <row r="3611" spans="4:9" x14ac:dyDescent="0.25">
      <c r="D3611" s="37">
        <v>35.5</v>
      </c>
      <c r="E3611" s="37">
        <v>0.79700000000000004</v>
      </c>
      <c r="F3611" s="37">
        <v>0.80779999999999996</v>
      </c>
      <c r="G3611" s="37">
        <v>34</v>
      </c>
      <c r="H3611" s="37">
        <v>0.92900000000000005</v>
      </c>
      <c r="I3611" s="37">
        <v>0.99009999999999998</v>
      </c>
    </row>
    <row r="3612" spans="4:9" x14ac:dyDescent="0.25">
      <c r="D3612" s="37">
        <v>35.5</v>
      </c>
      <c r="E3612" s="37">
        <v>0.79800000000000004</v>
      </c>
      <c r="F3612" s="37">
        <v>0.80879999999999996</v>
      </c>
      <c r="G3612" s="37">
        <v>34</v>
      </c>
      <c r="H3612" s="37">
        <v>0.93</v>
      </c>
      <c r="I3612" s="37">
        <v>0.99009999999999998</v>
      </c>
    </row>
    <row r="3613" spans="4:9" x14ac:dyDescent="0.25">
      <c r="D3613" s="37">
        <v>35.5</v>
      </c>
      <c r="E3613" s="37">
        <v>0.79900000000000004</v>
      </c>
      <c r="F3613" s="37">
        <v>0.80969999999999998</v>
      </c>
      <c r="G3613" s="37">
        <v>34</v>
      </c>
      <c r="H3613" s="37">
        <v>0.93100000000000005</v>
      </c>
      <c r="I3613" s="37">
        <v>0.99009999999999998</v>
      </c>
    </row>
    <row r="3614" spans="4:9" x14ac:dyDescent="0.25">
      <c r="D3614" s="37">
        <v>35.5</v>
      </c>
      <c r="E3614" s="37">
        <v>0.8</v>
      </c>
      <c r="F3614" s="37">
        <v>0.81069999999999998</v>
      </c>
      <c r="G3614" s="37">
        <v>34</v>
      </c>
      <c r="H3614" s="37">
        <v>0.93200000000000005</v>
      </c>
      <c r="I3614" s="37">
        <v>0.99019999999999997</v>
      </c>
    </row>
    <row r="3615" spans="4:9" x14ac:dyDescent="0.25">
      <c r="D3615" s="37">
        <v>35.5</v>
      </c>
      <c r="E3615" s="37">
        <v>0.80100000000000005</v>
      </c>
      <c r="F3615" s="37">
        <v>0.81169999999999998</v>
      </c>
      <c r="G3615" s="37">
        <v>34</v>
      </c>
      <c r="H3615" s="37">
        <v>0.93300000000000005</v>
      </c>
      <c r="I3615" s="37">
        <v>0.99019999999999997</v>
      </c>
    </row>
    <row r="3616" spans="4:9" x14ac:dyDescent="0.25">
      <c r="D3616" s="37">
        <v>35.5</v>
      </c>
      <c r="E3616" s="37">
        <v>0.80200000000000005</v>
      </c>
      <c r="F3616" s="37">
        <v>0.81269999999999998</v>
      </c>
      <c r="G3616" s="37">
        <v>34</v>
      </c>
      <c r="H3616" s="37">
        <v>0.93400000000000005</v>
      </c>
      <c r="I3616" s="37">
        <v>0.99019999999999997</v>
      </c>
    </row>
    <row r="3617" spans="4:9" x14ac:dyDescent="0.25">
      <c r="D3617" s="37">
        <v>35.5</v>
      </c>
      <c r="E3617" s="37">
        <v>0.80300000000000005</v>
      </c>
      <c r="F3617" s="37">
        <v>0.81369999999999998</v>
      </c>
      <c r="G3617" s="37">
        <v>34</v>
      </c>
      <c r="H3617" s="37">
        <v>0.93500000000000005</v>
      </c>
      <c r="I3617" s="37">
        <v>0.99019999999999997</v>
      </c>
    </row>
    <row r="3618" spans="4:9" x14ac:dyDescent="0.25">
      <c r="D3618" s="37">
        <v>35.5</v>
      </c>
      <c r="E3618" s="37">
        <v>0.80400000000000005</v>
      </c>
      <c r="F3618" s="37">
        <v>0.81469999999999998</v>
      </c>
      <c r="G3618" s="37">
        <v>34</v>
      </c>
      <c r="H3618" s="37">
        <v>0.93600000000000005</v>
      </c>
      <c r="I3618" s="37">
        <v>0.99019999999999997</v>
      </c>
    </row>
    <row r="3619" spans="4:9" x14ac:dyDescent="0.25">
      <c r="D3619" s="37">
        <v>35.5</v>
      </c>
      <c r="E3619" s="37">
        <v>0.80500000000000005</v>
      </c>
      <c r="F3619" s="37">
        <v>0.81559999999999999</v>
      </c>
      <c r="G3619" s="37">
        <v>34</v>
      </c>
      <c r="H3619" s="37">
        <v>0.93700000000000006</v>
      </c>
      <c r="I3619" s="37">
        <v>0.99019999999999997</v>
      </c>
    </row>
    <row r="3620" spans="4:9" x14ac:dyDescent="0.25">
      <c r="D3620" s="37">
        <v>35.5</v>
      </c>
      <c r="E3620" s="37">
        <v>0.80600000000000005</v>
      </c>
      <c r="F3620" s="37">
        <v>0.81659999999999999</v>
      </c>
      <c r="G3620" s="37">
        <v>34</v>
      </c>
      <c r="H3620" s="37">
        <v>0.93799999999999994</v>
      </c>
      <c r="I3620" s="37">
        <v>0.99019999999999997</v>
      </c>
    </row>
    <row r="3621" spans="4:9" x14ac:dyDescent="0.25">
      <c r="D3621" s="37">
        <v>35.5</v>
      </c>
      <c r="E3621" s="37">
        <v>0.80700000000000005</v>
      </c>
      <c r="F3621" s="37">
        <v>0.81759999999999999</v>
      </c>
      <c r="G3621" s="37">
        <v>34</v>
      </c>
      <c r="H3621" s="37">
        <v>0.93899999999999995</v>
      </c>
      <c r="I3621" s="37">
        <v>0.99019999999999997</v>
      </c>
    </row>
    <row r="3622" spans="4:9" x14ac:dyDescent="0.25">
      <c r="D3622" s="37">
        <v>35.5</v>
      </c>
      <c r="E3622" s="37">
        <v>0.80800000000000005</v>
      </c>
      <c r="F3622" s="37">
        <v>0.81859999999999999</v>
      </c>
      <c r="G3622" s="37">
        <v>34</v>
      </c>
      <c r="H3622" s="37">
        <v>0.94</v>
      </c>
      <c r="I3622" s="37">
        <v>0.99029999999999996</v>
      </c>
    </row>
    <row r="3623" spans="4:9" x14ac:dyDescent="0.25">
      <c r="D3623" s="37">
        <v>35.5</v>
      </c>
      <c r="E3623" s="37">
        <v>0.80900000000000005</v>
      </c>
      <c r="F3623" s="37">
        <v>0.8196</v>
      </c>
      <c r="G3623" s="37">
        <v>34</v>
      </c>
      <c r="H3623" s="37">
        <v>0.94099999999999995</v>
      </c>
      <c r="I3623" s="37">
        <v>0.99029999999999996</v>
      </c>
    </row>
    <row r="3624" spans="4:9" x14ac:dyDescent="0.25">
      <c r="D3624" s="37">
        <v>35.5</v>
      </c>
      <c r="E3624" s="37">
        <v>0.81</v>
      </c>
      <c r="F3624" s="37">
        <v>0.8206</v>
      </c>
      <c r="G3624" s="37">
        <v>34</v>
      </c>
      <c r="H3624" s="37">
        <v>0.94199999999999995</v>
      </c>
      <c r="I3624" s="37">
        <v>0.99029999999999996</v>
      </c>
    </row>
    <row r="3625" spans="4:9" x14ac:dyDescent="0.25">
      <c r="D3625" s="37">
        <v>35.5</v>
      </c>
      <c r="E3625" s="37">
        <v>0.81100000000000005</v>
      </c>
      <c r="F3625" s="37">
        <v>0.82150000000000001</v>
      </c>
      <c r="G3625" s="37">
        <v>34</v>
      </c>
      <c r="H3625" s="37">
        <v>0.94299999999999995</v>
      </c>
      <c r="I3625" s="37">
        <v>0.99029999999999996</v>
      </c>
    </row>
    <row r="3626" spans="4:9" x14ac:dyDescent="0.25">
      <c r="D3626" s="37">
        <v>35.5</v>
      </c>
      <c r="E3626" s="37">
        <v>0.81200000000000006</v>
      </c>
      <c r="F3626" s="37">
        <v>0.82250000000000001</v>
      </c>
      <c r="G3626" s="37">
        <v>34</v>
      </c>
      <c r="H3626" s="37">
        <v>0.94399999999999995</v>
      </c>
      <c r="I3626" s="37">
        <v>0.99029999999999996</v>
      </c>
    </row>
    <row r="3627" spans="4:9" x14ac:dyDescent="0.25">
      <c r="D3627" s="37">
        <v>35.5</v>
      </c>
      <c r="E3627" s="37">
        <v>0.81299999999999994</v>
      </c>
      <c r="F3627" s="37">
        <v>0.82350000000000001</v>
      </c>
      <c r="G3627" s="37">
        <v>34</v>
      </c>
      <c r="H3627" s="37">
        <v>0.94499999999999995</v>
      </c>
      <c r="I3627" s="37">
        <v>0.99029999999999996</v>
      </c>
    </row>
    <row r="3628" spans="4:9" x14ac:dyDescent="0.25">
      <c r="D3628" s="37">
        <v>35.5</v>
      </c>
      <c r="E3628" s="37">
        <v>0.81399999999999995</v>
      </c>
      <c r="F3628" s="37">
        <v>0.82450000000000001</v>
      </c>
      <c r="G3628" s="37">
        <v>34</v>
      </c>
      <c r="H3628" s="37">
        <v>0.94599999999999995</v>
      </c>
      <c r="I3628" s="37">
        <v>0.99029999999999996</v>
      </c>
    </row>
    <row r="3629" spans="4:9" x14ac:dyDescent="0.25">
      <c r="D3629" s="37">
        <v>35.5</v>
      </c>
      <c r="E3629" s="37">
        <v>0.81499999999999995</v>
      </c>
      <c r="F3629" s="37">
        <v>0.82550000000000001</v>
      </c>
      <c r="G3629" s="37">
        <v>34</v>
      </c>
      <c r="H3629" s="37">
        <v>0.94699999999999995</v>
      </c>
      <c r="I3629" s="37">
        <v>0.99029999999999996</v>
      </c>
    </row>
    <row r="3630" spans="4:9" x14ac:dyDescent="0.25">
      <c r="D3630" s="37">
        <v>35.5</v>
      </c>
      <c r="E3630" s="37">
        <v>0.81599999999999995</v>
      </c>
      <c r="F3630" s="37">
        <v>0.82650000000000001</v>
      </c>
      <c r="G3630" s="37">
        <v>34</v>
      </c>
      <c r="H3630" s="37">
        <v>0.94799999999999995</v>
      </c>
      <c r="I3630" s="37">
        <v>0.99039999999999995</v>
      </c>
    </row>
    <row r="3631" spans="4:9" x14ac:dyDescent="0.25">
      <c r="D3631" s="37">
        <v>35.5</v>
      </c>
      <c r="E3631" s="37">
        <v>0.81699999999999995</v>
      </c>
      <c r="F3631" s="37">
        <v>0.82750000000000001</v>
      </c>
      <c r="G3631" s="37">
        <v>34</v>
      </c>
      <c r="H3631" s="37">
        <v>0.94899999999999995</v>
      </c>
      <c r="I3631" s="37">
        <v>0.99039999999999995</v>
      </c>
    </row>
    <row r="3632" spans="4:9" x14ac:dyDescent="0.25">
      <c r="D3632" s="37">
        <v>35.5</v>
      </c>
      <c r="E3632" s="37">
        <v>0.81799999999999995</v>
      </c>
      <c r="F3632" s="37">
        <v>0.82840000000000003</v>
      </c>
      <c r="G3632" s="37">
        <v>34</v>
      </c>
      <c r="H3632" s="37">
        <v>0.95</v>
      </c>
      <c r="I3632" s="37">
        <v>0.99039999999999995</v>
      </c>
    </row>
    <row r="3633" spans="4:9" x14ac:dyDescent="0.25">
      <c r="D3633" s="37">
        <v>35.5</v>
      </c>
      <c r="E3633" s="37">
        <v>0.81899999999999995</v>
      </c>
      <c r="F3633" s="37">
        <v>0.82940000000000003</v>
      </c>
      <c r="G3633" s="37">
        <v>34.5</v>
      </c>
      <c r="H3633" s="37">
        <v>0.76</v>
      </c>
      <c r="I3633" s="37">
        <v>0.98499999999999999</v>
      </c>
    </row>
    <row r="3634" spans="4:9" x14ac:dyDescent="0.25">
      <c r="D3634" s="37">
        <v>35.5</v>
      </c>
      <c r="E3634" s="37">
        <v>0.82</v>
      </c>
      <c r="F3634" s="37">
        <v>0.83040000000000003</v>
      </c>
      <c r="G3634" s="37">
        <v>34.5</v>
      </c>
      <c r="H3634" s="37">
        <v>0.76100000000000001</v>
      </c>
      <c r="I3634" s="37">
        <v>0.98499999999999999</v>
      </c>
    </row>
    <row r="3635" spans="4:9" x14ac:dyDescent="0.25">
      <c r="D3635" s="37">
        <v>35.5</v>
      </c>
      <c r="E3635" s="37">
        <v>0.82099999999999995</v>
      </c>
      <c r="F3635" s="37">
        <v>0.83140000000000003</v>
      </c>
      <c r="G3635" s="37">
        <v>34.5</v>
      </c>
      <c r="H3635" s="37">
        <v>0.76200000000000001</v>
      </c>
      <c r="I3635" s="37">
        <v>0.98509999999999998</v>
      </c>
    </row>
    <row r="3636" spans="4:9" x14ac:dyDescent="0.25">
      <c r="D3636" s="37">
        <v>35.5</v>
      </c>
      <c r="E3636" s="37">
        <v>0.82199999999999995</v>
      </c>
      <c r="F3636" s="37">
        <v>0.83240000000000003</v>
      </c>
      <c r="G3636" s="37">
        <v>34.5</v>
      </c>
      <c r="H3636" s="37">
        <v>0.76300000000000001</v>
      </c>
      <c r="I3636" s="37">
        <v>0.98509999999999998</v>
      </c>
    </row>
    <row r="3637" spans="4:9" x14ac:dyDescent="0.25">
      <c r="D3637" s="37">
        <v>35.5</v>
      </c>
      <c r="E3637" s="37">
        <v>0.82299999999999995</v>
      </c>
      <c r="F3637" s="37">
        <v>0.83340000000000003</v>
      </c>
      <c r="G3637" s="37">
        <v>34.5</v>
      </c>
      <c r="H3637" s="37">
        <v>0.76400000000000001</v>
      </c>
      <c r="I3637" s="37">
        <v>0.98519999999999996</v>
      </c>
    </row>
    <row r="3638" spans="4:9" x14ac:dyDescent="0.25">
      <c r="D3638" s="37">
        <v>35.5</v>
      </c>
      <c r="E3638" s="37">
        <v>0.82399999999999995</v>
      </c>
      <c r="F3638" s="37">
        <v>0.83440000000000003</v>
      </c>
      <c r="G3638" s="37">
        <v>34.5</v>
      </c>
      <c r="H3638" s="37">
        <v>0.76500000000000001</v>
      </c>
      <c r="I3638" s="37">
        <v>0.98519999999999996</v>
      </c>
    </row>
    <row r="3639" spans="4:9" x14ac:dyDescent="0.25">
      <c r="D3639" s="37">
        <v>35.5</v>
      </c>
      <c r="E3639" s="37">
        <v>0.82499999999999996</v>
      </c>
      <c r="F3639" s="37">
        <v>0.83540000000000003</v>
      </c>
      <c r="G3639" s="37">
        <v>34.5</v>
      </c>
      <c r="H3639" s="37">
        <v>0.76600000000000001</v>
      </c>
      <c r="I3639" s="37">
        <v>0.98529999999999995</v>
      </c>
    </row>
    <row r="3640" spans="4:9" x14ac:dyDescent="0.25">
      <c r="D3640" s="37">
        <v>35.5</v>
      </c>
      <c r="E3640" s="37">
        <v>0.82599999999999996</v>
      </c>
      <c r="F3640" s="37">
        <v>0.83630000000000004</v>
      </c>
      <c r="G3640" s="37">
        <v>34.5</v>
      </c>
      <c r="H3640" s="37">
        <v>0.76700000000000002</v>
      </c>
      <c r="I3640" s="37">
        <v>0.98529999999999995</v>
      </c>
    </row>
    <row r="3641" spans="4:9" x14ac:dyDescent="0.25">
      <c r="D3641" s="37">
        <v>35.5</v>
      </c>
      <c r="E3641" s="37">
        <v>0.82699999999999996</v>
      </c>
      <c r="F3641" s="37">
        <v>0.83730000000000004</v>
      </c>
      <c r="G3641" s="37">
        <v>34.5</v>
      </c>
      <c r="H3641" s="37">
        <v>0.76800000000000002</v>
      </c>
      <c r="I3641" s="37">
        <v>0.98540000000000005</v>
      </c>
    </row>
    <row r="3642" spans="4:9" x14ac:dyDescent="0.25">
      <c r="D3642" s="37">
        <v>35.5</v>
      </c>
      <c r="E3642" s="37">
        <v>0.82799999999999996</v>
      </c>
      <c r="F3642" s="37">
        <v>0.83830000000000005</v>
      </c>
      <c r="G3642" s="37">
        <v>34.5</v>
      </c>
      <c r="H3642" s="37">
        <v>0.76900000000000002</v>
      </c>
      <c r="I3642" s="37">
        <v>0.98540000000000005</v>
      </c>
    </row>
    <row r="3643" spans="4:9" x14ac:dyDescent="0.25">
      <c r="D3643" s="37">
        <v>35.5</v>
      </c>
      <c r="E3643" s="37">
        <v>0.82899999999999996</v>
      </c>
      <c r="F3643" s="37">
        <v>0.83930000000000005</v>
      </c>
      <c r="G3643" s="37">
        <v>34.5</v>
      </c>
      <c r="H3643" s="37">
        <v>0.77</v>
      </c>
      <c r="I3643" s="37">
        <v>0.98550000000000004</v>
      </c>
    </row>
    <row r="3644" spans="4:9" x14ac:dyDescent="0.25">
      <c r="D3644" s="37">
        <v>35.5</v>
      </c>
      <c r="E3644" s="37">
        <v>0.83</v>
      </c>
      <c r="F3644" s="37">
        <v>0.84030000000000005</v>
      </c>
      <c r="G3644" s="37">
        <v>34.5</v>
      </c>
      <c r="H3644" s="37">
        <v>0.77100000000000002</v>
      </c>
      <c r="I3644" s="37">
        <v>0.98550000000000004</v>
      </c>
    </row>
    <row r="3645" spans="4:9" x14ac:dyDescent="0.25">
      <c r="D3645" s="37">
        <v>35.5</v>
      </c>
      <c r="E3645" s="37">
        <v>0.83099999999999996</v>
      </c>
      <c r="F3645" s="37">
        <v>0.84130000000000005</v>
      </c>
      <c r="G3645" s="37">
        <v>34.5</v>
      </c>
      <c r="H3645" s="37">
        <v>0.77200000000000002</v>
      </c>
      <c r="I3645" s="37">
        <v>0.98560000000000003</v>
      </c>
    </row>
    <row r="3646" spans="4:9" x14ac:dyDescent="0.25">
      <c r="D3646" s="37">
        <v>35.5</v>
      </c>
      <c r="E3646" s="37">
        <v>0.83199999999999996</v>
      </c>
      <c r="F3646" s="37">
        <v>0.84230000000000005</v>
      </c>
      <c r="G3646" s="37">
        <v>34.5</v>
      </c>
      <c r="H3646" s="37">
        <v>0.77300000000000002</v>
      </c>
      <c r="I3646" s="37">
        <v>0.98560000000000003</v>
      </c>
    </row>
    <row r="3647" spans="4:9" x14ac:dyDescent="0.25">
      <c r="D3647" s="37">
        <v>35.5</v>
      </c>
      <c r="E3647" s="37">
        <v>0.83299999999999996</v>
      </c>
      <c r="F3647" s="37">
        <v>0.84330000000000005</v>
      </c>
      <c r="G3647" s="37">
        <v>34.5</v>
      </c>
      <c r="H3647" s="37">
        <v>0.77400000000000002</v>
      </c>
      <c r="I3647" s="37">
        <v>0.98570000000000002</v>
      </c>
    </row>
    <row r="3648" spans="4:9" x14ac:dyDescent="0.25">
      <c r="D3648" s="37">
        <v>35.5</v>
      </c>
      <c r="E3648" s="37">
        <v>0.83399999999999996</v>
      </c>
      <c r="F3648" s="37">
        <v>0.84419999999999995</v>
      </c>
      <c r="G3648" s="37">
        <v>34.5</v>
      </c>
      <c r="H3648" s="37">
        <v>0.77500000000000002</v>
      </c>
      <c r="I3648" s="37">
        <v>0.98570000000000002</v>
      </c>
    </row>
    <row r="3649" spans="4:9" x14ac:dyDescent="0.25">
      <c r="D3649" s="37">
        <v>35.5</v>
      </c>
      <c r="E3649" s="37">
        <v>0.83499999999999996</v>
      </c>
      <c r="F3649" s="37">
        <v>0.84519999999999995</v>
      </c>
      <c r="G3649" s="37">
        <v>34.5</v>
      </c>
      <c r="H3649" s="37">
        <v>0.77600000000000002</v>
      </c>
      <c r="I3649" s="37">
        <v>0.98580000000000001</v>
      </c>
    </row>
    <row r="3650" spans="4:9" x14ac:dyDescent="0.25">
      <c r="D3650" s="37">
        <v>35.5</v>
      </c>
      <c r="E3650" s="37">
        <v>0.83599999999999997</v>
      </c>
      <c r="F3650" s="37">
        <v>0.84619999999999995</v>
      </c>
      <c r="G3650" s="37">
        <v>34.5</v>
      </c>
      <c r="H3650" s="37">
        <v>0.77700000000000002</v>
      </c>
      <c r="I3650" s="37">
        <v>0.98580000000000001</v>
      </c>
    </row>
    <row r="3651" spans="4:9" x14ac:dyDescent="0.25">
      <c r="D3651" s="37">
        <v>35.5</v>
      </c>
      <c r="E3651" s="37">
        <v>0.83699999999999997</v>
      </c>
      <c r="F3651" s="37">
        <v>0.84719999999999995</v>
      </c>
      <c r="G3651" s="37">
        <v>34.5</v>
      </c>
      <c r="H3651" s="37">
        <v>0.77800000000000002</v>
      </c>
      <c r="I3651" s="37">
        <v>0.9859</v>
      </c>
    </row>
    <row r="3652" spans="4:9" x14ac:dyDescent="0.25">
      <c r="D3652" s="37">
        <v>35.5</v>
      </c>
      <c r="E3652" s="37">
        <v>0.83799999999999997</v>
      </c>
      <c r="F3652" s="37">
        <v>0.84819999999999995</v>
      </c>
      <c r="G3652" s="37">
        <v>34.5</v>
      </c>
      <c r="H3652" s="37">
        <v>0.77900000000000003</v>
      </c>
      <c r="I3652" s="37">
        <v>0.9859</v>
      </c>
    </row>
    <row r="3653" spans="4:9" x14ac:dyDescent="0.25">
      <c r="D3653" s="37">
        <v>35.5</v>
      </c>
      <c r="E3653" s="37">
        <v>0.83899999999999997</v>
      </c>
      <c r="F3653" s="37">
        <v>0.84919999999999995</v>
      </c>
      <c r="G3653" s="37">
        <v>34.5</v>
      </c>
      <c r="H3653" s="37">
        <v>0.78</v>
      </c>
      <c r="I3653" s="37">
        <v>0.98599999999999999</v>
      </c>
    </row>
    <row r="3654" spans="4:9" x14ac:dyDescent="0.25">
      <c r="D3654" s="37">
        <v>35.5</v>
      </c>
      <c r="E3654" s="37">
        <v>0.84</v>
      </c>
      <c r="F3654" s="37">
        <v>0.85019999999999996</v>
      </c>
      <c r="G3654" s="37">
        <v>34.5</v>
      </c>
      <c r="H3654" s="37">
        <v>0.78100000000000003</v>
      </c>
      <c r="I3654" s="37">
        <v>0.98599999999999999</v>
      </c>
    </row>
    <row r="3655" spans="4:9" x14ac:dyDescent="0.25">
      <c r="D3655" s="37">
        <v>35.5</v>
      </c>
      <c r="E3655" s="37">
        <v>0.84099999999999997</v>
      </c>
      <c r="F3655" s="37">
        <v>0.85119999999999996</v>
      </c>
      <c r="G3655" s="37">
        <v>34.5</v>
      </c>
      <c r="H3655" s="37">
        <v>0.78200000000000003</v>
      </c>
      <c r="I3655" s="37">
        <v>0.98609999999999998</v>
      </c>
    </row>
    <row r="3656" spans="4:9" x14ac:dyDescent="0.25">
      <c r="D3656" s="37">
        <v>35.5</v>
      </c>
      <c r="E3656" s="37">
        <v>0.84199999999999997</v>
      </c>
      <c r="F3656" s="37">
        <v>0.85219999999999996</v>
      </c>
      <c r="G3656" s="37">
        <v>34.5</v>
      </c>
      <c r="H3656" s="37">
        <v>0.78300000000000003</v>
      </c>
      <c r="I3656" s="37">
        <v>0.98609999999999998</v>
      </c>
    </row>
    <row r="3657" spans="4:9" x14ac:dyDescent="0.25">
      <c r="D3657" s="37">
        <v>35.5</v>
      </c>
      <c r="E3657" s="37">
        <v>0.84299999999999997</v>
      </c>
      <c r="F3657" s="37">
        <v>0.85319999999999996</v>
      </c>
      <c r="G3657" s="37">
        <v>34.5</v>
      </c>
      <c r="H3657" s="37">
        <v>0.78400000000000003</v>
      </c>
      <c r="I3657" s="37">
        <v>0.98619999999999997</v>
      </c>
    </row>
    <row r="3658" spans="4:9" x14ac:dyDescent="0.25">
      <c r="D3658" s="37">
        <v>35.5</v>
      </c>
      <c r="E3658" s="37">
        <v>0.84399999999999997</v>
      </c>
      <c r="F3658" s="37">
        <v>0.85419999999999996</v>
      </c>
      <c r="G3658" s="37">
        <v>34.5</v>
      </c>
      <c r="H3658" s="37">
        <v>0.78500000000000003</v>
      </c>
      <c r="I3658" s="37">
        <v>0.98619999999999997</v>
      </c>
    </row>
    <row r="3659" spans="4:9" x14ac:dyDescent="0.25">
      <c r="D3659" s="37">
        <v>35.5</v>
      </c>
      <c r="E3659" s="37">
        <v>0.84499999999999997</v>
      </c>
      <c r="F3659" s="37">
        <v>0.85519999999999996</v>
      </c>
      <c r="G3659" s="37">
        <v>34.5</v>
      </c>
      <c r="H3659" s="37">
        <v>0.78600000000000003</v>
      </c>
      <c r="I3659" s="37">
        <v>0.98629999999999995</v>
      </c>
    </row>
    <row r="3660" spans="4:9" x14ac:dyDescent="0.25">
      <c r="D3660" s="37">
        <v>35.5</v>
      </c>
      <c r="E3660" s="37">
        <v>0.84599999999999997</v>
      </c>
      <c r="F3660" s="37">
        <v>0.85609999999999997</v>
      </c>
      <c r="G3660" s="37">
        <v>34.5</v>
      </c>
      <c r="H3660" s="37">
        <v>0.78700000000000003</v>
      </c>
      <c r="I3660" s="37">
        <v>0.98629999999999995</v>
      </c>
    </row>
    <row r="3661" spans="4:9" x14ac:dyDescent="0.25">
      <c r="D3661" s="37">
        <v>35.5</v>
      </c>
      <c r="E3661" s="37">
        <v>0.84699999999999998</v>
      </c>
      <c r="F3661" s="37">
        <v>0.85709999999999997</v>
      </c>
      <c r="G3661" s="37">
        <v>34.5</v>
      </c>
      <c r="H3661" s="37">
        <v>0.78800000000000003</v>
      </c>
      <c r="I3661" s="37">
        <v>0.98640000000000005</v>
      </c>
    </row>
    <row r="3662" spans="4:9" x14ac:dyDescent="0.25">
      <c r="D3662" s="37">
        <v>35.5</v>
      </c>
      <c r="E3662" s="37">
        <v>0.84799999999999998</v>
      </c>
      <c r="F3662" s="37">
        <v>0.85809999999999997</v>
      </c>
      <c r="G3662" s="37">
        <v>34.5</v>
      </c>
      <c r="H3662" s="37">
        <v>0.78900000000000003</v>
      </c>
      <c r="I3662" s="37">
        <v>0.98640000000000005</v>
      </c>
    </row>
    <row r="3663" spans="4:9" x14ac:dyDescent="0.25">
      <c r="D3663" s="37">
        <v>35.5</v>
      </c>
      <c r="E3663" s="37">
        <v>0.84899999999999998</v>
      </c>
      <c r="F3663" s="37">
        <v>0.85909999999999997</v>
      </c>
      <c r="G3663" s="37">
        <v>34.5</v>
      </c>
      <c r="H3663" s="37">
        <v>0.79</v>
      </c>
      <c r="I3663" s="37">
        <v>0.98650000000000004</v>
      </c>
    </row>
    <row r="3664" spans="4:9" x14ac:dyDescent="0.25">
      <c r="D3664" s="37">
        <v>35.5</v>
      </c>
      <c r="E3664" s="37">
        <v>0.85</v>
      </c>
      <c r="F3664" s="37">
        <v>0.86009999999999998</v>
      </c>
      <c r="G3664" s="37">
        <v>34.5</v>
      </c>
      <c r="H3664" s="37">
        <v>0.79100000000000004</v>
      </c>
      <c r="I3664" s="37">
        <v>0.98650000000000004</v>
      </c>
    </row>
    <row r="3665" spans="4:9" x14ac:dyDescent="0.25">
      <c r="D3665" s="37">
        <v>35.5</v>
      </c>
      <c r="E3665" s="37">
        <v>0.85099999999999998</v>
      </c>
      <c r="F3665" s="37">
        <v>0.86109999999999998</v>
      </c>
      <c r="G3665" s="37">
        <v>34.5</v>
      </c>
      <c r="H3665" s="37">
        <v>0.79200000000000004</v>
      </c>
      <c r="I3665" s="37">
        <v>0.98660000000000003</v>
      </c>
    </row>
    <row r="3666" spans="4:9" x14ac:dyDescent="0.25">
      <c r="D3666" s="37">
        <v>35.5</v>
      </c>
      <c r="E3666" s="37">
        <v>0.85199999999999998</v>
      </c>
      <c r="F3666" s="37">
        <v>0.86209999999999998</v>
      </c>
      <c r="G3666" s="37">
        <v>34.5</v>
      </c>
      <c r="H3666" s="37">
        <v>0.79300000000000004</v>
      </c>
      <c r="I3666" s="37">
        <v>0.98660000000000003</v>
      </c>
    </row>
    <row r="3667" spans="4:9" x14ac:dyDescent="0.25">
      <c r="D3667" s="37">
        <v>35.5</v>
      </c>
      <c r="E3667" s="37">
        <v>0.85299999999999998</v>
      </c>
      <c r="F3667" s="37">
        <v>0.86309999999999998</v>
      </c>
      <c r="G3667" s="37">
        <v>34.5</v>
      </c>
      <c r="H3667" s="37">
        <v>0.79400000000000004</v>
      </c>
      <c r="I3667" s="37">
        <v>0.98660000000000003</v>
      </c>
    </row>
    <row r="3668" spans="4:9" x14ac:dyDescent="0.25">
      <c r="D3668" s="37">
        <v>35.5</v>
      </c>
      <c r="E3668" s="37">
        <v>0.85399999999999998</v>
      </c>
      <c r="F3668" s="37">
        <v>0.86409999999999998</v>
      </c>
      <c r="G3668" s="37">
        <v>34.5</v>
      </c>
      <c r="H3668" s="37">
        <v>0.79500000000000004</v>
      </c>
      <c r="I3668" s="37">
        <v>0.98660000000000003</v>
      </c>
    </row>
    <row r="3669" spans="4:9" x14ac:dyDescent="0.25">
      <c r="D3669" s="37">
        <v>35.5</v>
      </c>
      <c r="E3669" s="37">
        <v>0.85499999999999998</v>
      </c>
      <c r="F3669" s="37">
        <v>0.86509999999999998</v>
      </c>
      <c r="G3669" s="37">
        <v>34.5</v>
      </c>
      <c r="H3669" s="37">
        <v>0.79600000000000004</v>
      </c>
      <c r="I3669" s="37">
        <v>0.98670000000000002</v>
      </c>
    </row>
    <row r="3670" spans="4:9" x14ac:dyDescent="0.25">
      <c r="D3670" s="37">
        <v>35.5</v>
      </c>
      <c r="E3670" s="37">
        <v>0.85599999999999998</v>
      </c>
      <c r="F3670" s="37">
        <v>0.86599999999999999</v>
      </c>
      <c r="G3670" s="37">
        <v>34.5</v>
      </c>
      <c r="H3670" s="37">
        <v>0.79700000000000004</v>
      </c>
      <c r="I3670" s="37">
        <v>0.98670000000000002</v>
      </c>
    </row>
    <row r="3671" spans="4:9" x14ac:dyDescent="0.25">
      <c r="D3671" s="37">
        <v>35.5</v>
      </c>
      <c r="E3671" s="37">
        <v>0.85699999999999998</v>
      </c>
      <c r="F3671" s="37">
        <v>0.86699999999999999</v>
      </c>
      <c r="G3671" s="37">
        <v>34.5</v>
      </c>
      <c r="H3671" s="37">
        <v>0.79800000000000004</v>
      </c>
      <c r="I3671" s="37">
        <v>0.98680000000000001</v>
      </c>
    </row>
    <row r="3672" spans="4:9" x14ac:dyDescent="0.25">
      <c r="D3672" s="37">
        <v>35.5</v>
      </c>
      <c r="E3672" s="37">
        <v>0.85799999999999998</v>
      </c>
      <c r="F3672" s="37">
        <v>0.86799999999999999</v>
      </c>
      <c r="G3672" s="37">
        <v>34.5</v>
      </c>
      <c r="H3672" s="37">
        <v>0.79900000000000004</v>
      </c>
      <c r="I3672" s="37">
        <v>0.98680000000000001</v>
      </c>
    </row>
    <row r="3673" spans="4:9" x14ac:dyDescent="0.25">
      <c r="D3673" s="37">
        <v>35.5</v>
      </c>
      <c r="E3673" s="37">
        <v>0.85899999999999999</v>
      </c>
      <c r="F3673" s="37">
        <v>0.86899999999999999</v>
      </c>
      <c r="G3673" s="37">
        <v>34.5</v>
      </c>
      <c r="H3673" s="37">
        <v>0.8</v>
      </c>
      <c r="I3673" s="37">
        <v>0.9869</v>
      </c>
    </row>
    <row r="3674" spans="4:9" x14ac:dyDescent="0.25">
      <c r="D3674" s="37">
        <v>35.5</v>
      </c>
      <c r="E3674" s="37">
        <v>0.86</v>
      </c>
      <c r="F3674" s="37">
        <v>0.87</v>
      </c>
      <c r="G3674" s="37">
        <v>34.5</v>
      </c>
      <c r="H3674" s="37">
        <v>0.80100000000000005</v>
      </c>
      <c r="I3674" s="37">
        <v>0.9869</v>
      </c>
    </row>
    <row r="3675" spans="4:9" x14ac:dyDescent="0.25">
      <c r="D3675" s="37">
        <v>35.5</v>
      </c>
      <c r="E3675" s="37">
        <v>0.86099999999999999</v>
      </c>
      <c r="F3675" s="37">
        <v>0.871</v>
      </c>
      <c r="G3675" s="37">
        <v>34.5</v>
      </c>
      <c r="H3675" s="37">
        <v>0.80200000000000005</v>
      </c>
      <c r="I3675" s="37">
        <v>0.98699999999999999</v>
      </c>
    </row>
    <row r="3676" spans="4:9" x14ac:dyDescent="0.25">
      <c r="D3676" s="37">
        <v>35.5</v>
      </c>
      <c r="E3676" s="37">
        <v>0.86199999999999999</v>
      </c>
      <c r="F3676" s="37">
        <v>0.872</v>
      </c>
      <c r="G3676" s="37">
        <v>34.5</v>
      </c>
      <c r="H3676" s="37">
        <v>0.80300000000000005</v>
      </c>
      <c r="I3676" s="37">
        <v>0.98699999999999999</v>
      </c>
    </row>
    <row r="3677" spans="4:9" x14ac:dyDescent="0.25">
      <c r="D3677" s="37">
        <v>35.5</v>
      </c>
      <c r="E3677" s="37">
        <v>0.86299999999999999</v>
      </c>
      <c r="F3677" s="37">
        <v>0.873</v>
      </c>
      <c r="G3677" s="37">
        <v>34.5</v>
      </c>
      <c r="H3677" s="37">
        <v>0.80400000000000005</v>
      </c>
      <c r="I3677" s="37">
        <v>0.98699999999999999</v>
      </c>
    </row>
    <row r="3678" spans="4:9" x14ac:dyDescent="0.25">
      <c r="D3678" s="37">
        <v>35.5</v>
      </c>
      <c r="E3678" s="37">
        <v>0.86399999999999999</v>
      </c>
      <c r="F3678" s="37">
        <v>0.874</v>
      </c>
      <c r="G3678" s="37">
        <v>34.5</v>
      </c>
      <c r="H3678" s="37">
        <v>0.80500000000000005</v>
      </c>
      <c r="I3678" s="37">
        <v>0.98699999999999999</v>
      </c>
    </row>
    <row r="3679" spans="4:9" x14ac:dyDescent="0.25">
      <c r="D3679" s="37">
        <v>35.5</v>
      </c>
      <c r="E3679" s="37">
        <v>0.86499999999999999</v>
      </c>
      <c r="F3679" s="37">
        <v>0.875</v>
      </c>
      <c r="G3679" s="37">
        <v>34.5</v>
      </c>
      <c r="H3679" s="37">
        <v>0.80600000000000005</v>
      </c>
      <c r="I3679" s="37">
        <v>0.98709999999999998</v>
      </c>
    </row>
    <row r="3680" spans="4:9" x14ac:dyDescent="0.25">
      <c r="D3680" s="37">
        <v>35.5</v>
      </c>
      <c r="E3680" s="37">
        <v>0.86599999999999999</v>
      </c>
      <c r="F3680" s="37">
        <v>0.876</v>
      </c>
      <c r="G3680" s="37">
        <v>34.5</v>
      </c>
      <c r="H3680" s="37">
        <v>0.80700000000000005</v>
      </c>
      <c r="I3680" s="37">
        <v>0.98709999999999998</v>
      </c>
    </row>
    <row r="3681" spans="4:9" x14ac:dyDescent="0.25">
      <c r="D3681" s="37">
        <v>35.5</v>
      </c>
      <c r="E3681" s="37">
        <v>0.86699999999999999</v>
      </c>
      <c r="F3681" s="37">
        <v>0.877</v>
      </c>
      <c r="G3681" s="37">
        <v>34.5</v>
      </c>
      <c r="H3681" s="37">
        <v>0.80800000000000005</v>
      </c>
      <c r="I3681" s="37">
        <v>0.98719999999999997</v>
      </c>
    </row>
    <row r="3682" spans="4:9" x14ac:dyDescent="0.25">
      <c r="D3682" s="37">
        <v>35.5</v>
      </c>
      <c r="E3682" s="37">
        <v>0.86799999999999999</v>
      </c>
      <c r="F3682" s="37">
        <v>0.878</v>
      </c>
      <c r="G3682" s="37">
        <v>34.5</v>
      </c>
      <c r="H3682" s="37">
        <v>0.80900000000000005</v>
      </c>
      <c r="I3682" s="37">
        <v>0.98719999999999997</v>
      </c>
    </row>
    <row r="3683" spans="4:9" x14ac:dyDescent="0.25">
      <c r="D3683" s="37">
        <v>35.5</v>
      </c>
      <c r="E3683" s="37">
        <v>0.86899999999999999</v>
      </c>
      <c r="F3683" s="37">
        <v>0.879</v>
      </c>
      <c r="G3683" s="37">
        <v>34.5</v>
      </c>
      <c r="H3683" s="37">
        <v>0.81</v>
      </c>
      <c r="I3683" s="37">
        <v>0.98729999999999996</v>
      </c>
    </row>
    <row r="3684" spans="4:9" x14ac:dyDescent="0.25">
      <c r="D3684" s="37">
        <v>35.5</v>
      </c>
      <c r="E3684" s="37">
        <v>0.87</v>
      </c>
      <c r="F3684" s="37">
        <v>0.88</v>
      </c>
      <c r="G3684" s="37">
        <v>34.5</v>
      </c>
      <c r="H3684" s="37">
        <v>0.81100000000000005</v>
      </c>
      <c r="I3684" s="37">
        <v>0.98729999999999996</v>
      </c>
    </row>
    <row r="3685" spans="4:9" x14ac:dyDescent="0.25">
      <c r="D3685" s="37">
        <v>35.5</v>
      </c>
      <c r="E3685" s="37">
        <v>0.871</v>
      </c>
      <c r="F3685" s="37">
        <v>0.88100000000000001</v>
      </c>
      <c r="G3685" s="37">
        <v>34.5</v>
      </c>
      <c r="H3685" s="37">
        <v>0.81200000000000006</v>
      </c>
      <c r="I3685" s="37">
        <v>0.98729999999999996</v>
      </c>
    </row>
    <row r="3686" spans="4:9" x14ac:dyDescent="0.25">
      <c r="D3686" s="37">
        <v>35.5</v>
      </c>
      <c r="E3686" s="37">
        <v>0.872</v>
      </c>
      <c r="F3686" s="37">
        <v>0.88190000000000002</v>
      </c>
      <c r="G3686" s="37">
        <v>34.5</v>
      </c>
      <c r="H3686" s="37">
        <v>0.81299999999999994</v>
      </c>
      <c r="I3686" s="37">
        <v>0.98729999999999996</v>
      </c>
    </row>
    <row r="3687" spans="4:9" x14ac:dyDescent="0.25">
      <c r="D3687" s="37">
        <v>35.5</v>
      </c>
      <c r="E3687" s="37">
        <v>0.873</v>
      </c>
      <c r="F3687" s="37">
        <v>0.88290000000000002</v>
      </c>
      <c r="G3687" s="37">
        <v>34.5</v>
      </c>
      <c r="H3687" s="37">
        <v>0.81399999999999995</v>
      </c>
      <c r="I3687" s="37">
        <v>0.98740000000000006</v>
      </c>
    </row>
    <row r="3688" spans="4:9" x14ac:dyDescent="0.25">
      <c r="D3688" s="37">
        <v>35.5</v>
      </c>
      <c r="E3688" s="37">
        <v>0.874</v>
      </c>
      <c r="F3688" s="37">
        <v>0.88390000000000002</v>
      </c>
      <c r="G3688" s="37">
        <v>34.5</v>
      </c>
      <c r="H3688" s="37">
        <v>0.81499999999999995</v>
      </c>
      <c r="I3688" s="37">
        <v>0.98740000000000006</v>
      </c>
    </row>
    <row r="3689" spans="4:9" x14ac:dyDescent="0.25">
      <c r="D3689" s="37">
        <v>35.5</v>
      </c>
      <c r="E3689" s="37">
        <v>0.875</v>
      </c>
      <c r="F3689" s="37">
        <v>0.88490000000000002</v>
      </c>
      <c r="G3689" s="37">
        <v>34.5</v>
      </c>
      <c r="H3689" s="37">
        <v>0.81599999999999995</v>
      </c>
      <c r="I3689" s="37">
        <v>0.98750000000000004</v>
      </c>
    </row>
    <row r="3690" spans="4:9" x14ac:dyDescent="0.25">
      <c r="D3690" s="37">
        <v>35.5</v>
      </c>
      <c r="E3690" s="37">
        <v>0.876</v>
      </c>
      <c r="F3690" s="37">
        <v>0.88590000000000002</v>
      </c>
      <c r="G3690" s="37">
        <v>34.5</v>
      </c>
      <c r="H3690" s="37">
        <v>0.81699999999999995</v>
      </c>
      <c r="I3690" s="37">
        <v>0.98750000000000004</v>
      </c>
    </row>
    <row r="3691" spans="4:9" x14ac:dyDescent="0.25">
      <c r="D3691" s="37">
        <v>35.5</v>
      </c>
      <c r="E3691" s="37">
        <v>0.877</v>
      </c>
      <c r="F3691" s="37">
        <v>0.88690000000000002</v>
      </c>
      <c r="G3691" s="37">
        <v>34.5</v>
      </c>
      <c r="H3691" s="37">
        <v>0.81799999999999995</v>
      </c>
      <c r="I3691" s="37">
        <v>0.98750000000000004</v>
      </c>
    </row>
    <row r="3692" spans="4:9" x14ac:dyDescent="0.25">
      <c r="D3692" s="37">
        <v>35.5</v>
      </c>
      <c r="E3692" s="37">
        <v>0.878</v>
      </c>
      <c r="F3692" s="37">
        <v>0.88790000000000002</v>
      </c>
      <c r="G3692" s="37">
        <v>34.5</v>
      </c>
      <c r="H3692" s="37">
        <v>0.81899999999999995</v>
      </c>
      <c r="I3692" s="37">
        <v>0.98750000000000004</v>
      </c>
    </row>
    <row r="3693" spans="4:9" x14ac:dyDescent="0.25">
      <c r="D3693" s="37">
        <v>35.5</v>
      </c>
      <c r="E3693" s="37">
        <v>0.879</v>
      </c>
      <c r="F3693" s="37">
        <v>0.88890000000000002</v>
      </c>
      <c r="G3693" s="37">
        <v>34.5</v>
      </c>
      <c r="H3693" s="37">
        <v>0.82</v>
      </c>
      <c r="I3693" s="37">
        <v>0.98760000000000003</v>
      </c>
    </row>
    <row r="3694" spans="4:9" x14ac:dyDescent="0.25">
      <c r="D3694" s="37">
        <v>35.5</v>
      </c>
      <c r="E3694" s="37">
        <v>0.88</v>
      </c>
      <c r="F3694" s="37">
        <v>0.88990000000000002</v>
      </c>
      <c r="G3694" s="37">
        <v>34.5</v>
      </c>
      <c r="H3694" s="37">
        <v>0.82099999999999995</v>
      </c>
      <c r="I3694" s="37">
        <v>0.98760000000000003</v>
      </c>
    </row>
    <row r="3695" spans="4:9" x14ac:dyDescent="0.25">
      <c r="D3695" s="37">
        <v>35.5</v>
      </c>
      <c r="E3695" s="37">
        <v>0.88100000000000001</v>
      </c>
      <c r="F3695" s="37">
        <v>0.89090000000000003</v>
      </c>
      <c r="G3695" s="37">
        <v>34.5</v>
      </c>
      <c r="H3695" s="37">
        <v>0.82199999999999995</v>
      </c>
      <c r="I3695" s="37">
        <v>0.98770000000000002</v>
      </c>
    </row>
    <row r="3696" spans="4:9" x14ac:dyDescent="0.25">
      <c r="D3696" s="37">
        <v>35.5</v>
      </c>
      <c r="E3696" s="37">
        <v>0.88200000000000001</v>
      </c>
      <c r="F3696" s="37">
        <v>0.89190000000000003</v>
      </c>
      <c r="G3696" s="37">
        <v>34.5</v>
      </c>
      <c r="H3696" s="37">
        <v>0.82299999999999995</v>
      </c>
      <c r="I3696" s="37">
        <v>0.98770000000000002</v>
      </c>
    </row>
    <row r="3697" spans="4:9" x14ac:dyDescent="0.25">
      <c r="D3697" s="37">
        <v>35.5</v>
      </c>
      <c r="E3697" s="37">
        <v>0.88300000000000001</v>
      </c>
      <c r="F3697" s="37">
        <v>0.89290000000000003</v>
      </c>
      <c r="G3697" s="37">
        <v>34.5</v>
      </c>
      <c r="H3697" s="37">
        <v>0.82399999999999995</v>
      </c>
      <c r="I3697" s="37">
        <v>0.98770000000000002</v>
      </c>
    </row>
    <row r="3698" spans="4:9" x14ac:dyDescent="0.25">
      <c r="D3698" s="37">
        <v>35.5</v>
      </c>
      <c r="E3698" s="37">
        <v>0.88400000000000001</v>
      </c>
      <c r="F3698" s="37">
        <v>0.89390000000000003</v>
      </c>
      <c r="G3698" s="37">
        <v>34.5</v>
      </c>
      <c r="H3698" s="37">
        <v>0.82499999999999996</v>
      </c>
      <c r="I3698" s="37">
        <v>0.98770000000000002</v>
      </c>
    </row>
    <row r="3699" spans="4:9" x14ac:dyDescent="0.25">
      <c r="D3699" s="37">
        <v>35.5</v>
      </c>
      <c r="E3699" s="37">
        <v>0.88500000000000001</v>
      </c>
      <c r="F3699" s="37">
        <v>0.89490000000000003</v>
      </c>
      <c r="G3699" s="37">
        <v>34.5</v>
      </c>
      <c r="H3699" s="37">
        <v>0.82599999999999996</v>
      </c>
      <c r="I3699" s="37">
        <v>0.98780000000000001</v>
      </c>
    </row>
    <row r="3700" spans="4:9" x14ac:dyDescent="0.25">
      <c r="D3700" s="37">
        <v>35.5</v>
      </c>
      <c r="E3700" s="37">
        <v>0.88600000000000001</v>
      </c>
      <c r="F3700" s="37">
        <v>0.89590000000000003</v>
      </c>
      <c r="G3700" s="37">
        <v>34.5</v>
      </c>
      <c r="H3700" s="37">
        <v>0.82699999999999996</v>
      </c>
      <c r="I3700" s="37">
        <v>0.98780000000000001</v>
      </c>
    </row>
    <row r="3701" spans="4:9" x14ac:dyDescent="0.25">
      <c r="D3701" s="37">
        <v>35.5</v>
      </c>
      <c r="E3701" s="37">
        <v>0.88700000000000001</v>
      </c>
      <c r="F3701" s="37">
        <v>0.89690000000000003</v>
      </c>
      <c r="G3701" s="37">
        <v>34.5</v>
      </c>
      <c r="H3701" s="37">
        <v>0.82799999999999996</v>
      </c>
      <c r="I3701" s="37">
        <v>0.98780000000000001</v>
      </c>
    </row>
    <row r="3702" spans="4:9" x14ac:dyDescent="0.25">
      <c r="D3702" s="37">
        <v>35.5</v>
      </c>
      <c r="E3702" s="37">
        <v>0.88800000000000001</v>
      </c>
      <c r="F3702" s="37">
        <v>0.89790000000000003</v>
      </c>
      <c r="G3702" s="37">
        <v>34.5</v>
      </c>
      <c r="H3702" s="37">
        <v>0.82899999999999996</v>
      </c>
      <c r="I3702" s="37">
        <v>0.98780000000000001</v>
      </c>
    </row>
    <row r="3703" spans="4:9" x14ac:dyDescent="0.25">
      <c r="D3703" s="37">
        <v>35.5</v>
      </c>
      <c r="E3703" s="37">
        <v>0.88900000000000001</v>
      </c>
      <c r="F3703" s="37">
        <v>0.89890000000000003</v>
      </c>
      <c r="G3703" s="37">
        <v>34.5</v>
      </c>
      <c r="H3703" s="37">
        <v>0.83</v>
      </c>
      <c r="I3703" s="37">
        <v>0.9879</v>
      </c>
    </row>
    <row r="3704" spans="4:9" x14ac:dyDescent="0.25">
      <c r="D3704" s="37">
        <v>35.5</v>
      </c>
      <c r="E3704" s="37">
        <v>0.89</v>
      </c>
      <c r="F3704" s="37">
        <v>0.89990000000000003</v>
      </c>
      <c r="G3704" s="37">
        <v>34.5</v>
      </c>
      <c r="H3704" s="37">
        <v>0.83099999999999996</v>
      </c>
      <c r="I3704" s="37">
        <v>0.9879</v>
      </c>
    </row>
    <row r="3705" spans="4:9" x14ac:dyDescent="0.25">
      <c r="D3705" s="37">
        <v>35.5</v>
      </c>
      <c r="E3705" s="37">
        <v>0.89100000000000001</v>
      </c>
      <c r="F3705" s="37">
        <v>0.90090000000000003</v>
      </c>
      <c r="G3705" s="37">
        <v>34.5</v>
      </c>
      <c r="H3705" s="37">
        <v>0.83199999999999996</v>
      </c>
      <c r="I3705" s="37">
        <v>0.98799999999999999</v>
      </c>
    </row>
    <row r="3706" spans="4:9" x14ac:dyDescent="0.25">
      <c r="D3706" s="37">
        <v>35.5</v>
      </c>
      <c r="E3706" s="37">
        <v>0.89200000000000002</v>
      </c>
      <c r="F3706" s="37">
        <v>0.90190000000000003</v>
      </c>
      <c r="G3706" s="37">
        <v>34.5</v>
      </c>
      <c r="H3706" s="37">
        <v>0.83299999999999996</v>
      </c>
      <c r="I3706" s="37">
        <v>0.98799999999999999</v>
      </c>
    </row>
    <row r="3707" spans="4:9" x14ac:dyDescent="0.25">
      <c r="D3707" s="37">
        <v>35.5</v>
      </c>
      <c r="E3707" s="37">
        <v>0.89300000000000002</v>
      </c>
      <c r="F3707" s="37">
        <v>0.90280000000000005</v>
      </c>
      <c r="G3707" s="37">
        <v>34.5</v>
      </c>
      <c r="H3707" s="37">
        <v>0.83399999999999996</v>
      </c>
      <c r="I3707" s="37">
        <v>0.98799999999999999</v>
      </c>
    </row>
    <row r="3708" spans="4:9" x14ac:dyDescent="0.25">
      <c r="D3708" s="37">
        <v>35.5</v>
      </c>
      <c r="E3708" s="37">
        <v>0.89400000000000002</v>
      </c>
      <c r="F3708" s="37">
        <v>0.90380000000000005</v>
      </c>
      <c r="G3708" s="37">
        <v>34.5</v>
      </c>
      <c r="H3708" s="37">
        <v>0.83499999999999996</v>
      </c>
      <c r="I3708" s="37">
        <v>0.98799999999999999</v>
      </c>
    </row>
    <row r="3709" spans="4:9" x14ac:dyDescent="0.25">
      <c r="D3709" s="37">
        <v>35.5</v>
      </c>
      <c r="E3709" s="37">
        <v>0.89500000000000002</v>
      </c>
      <c r="F3709" s="37">
        <v>0.90480000000000005</v>
      </c>
      <c r="G3709" s="37">
        <v>34.5</v>
      </c>
      <c r="H3709" s="37">
        <v>0.83599999999999997</v>
      </c>
      <c r="I3709" s="37">
        <v>0.98809999999999998</v>
      </c>
    </row>
    <row r="3710" spans="4:9" x14ac:dyDescent="0.25">
      <c r="D3710" s="37">
        <v>35.5</v>
      </c>
      <c r="E3710" s="37">
        <v>0.89600000000000002</v>
      </c>
      <c r="F3710" s="37">
        <v>0.90580000000000005</v>
      </c>
      <c r="G3710" s="37">
        <v>34.5</v>
      </c>
      <c r="H3710" s="37">
        <v>0.83699999999999997</v>
      </c>
      <c r="I3710" s="37">
        <v>0.98809999999999998</v>
      </c>
    </row>
    <row r="3711" spans="4:9" x14ac:dyDescent="0.25">
      <c r="D3711" s="37">
        <v>35.5</v>
      </c>
      <c r="E3711" s="37">
        <v>0.89700000000000002</v>
      </c>
      <c r="F3711" s="37">
        <v>0.90680000000000005</v>
      </c>
      <c r="G3711" s="37">
        <v>34.5</v>
      </c>
      <c r="H3711" s="37">
        <v>0.83799999999999997</v>
      </c>
      <c r="I3711" s="37">
        <v>0.98809999999999998</v>
      </c>
    </row>
    <row r="3712" spans="4:9" x14ac:dyDescent="0.25">
      <c r="D3712" s="37">
        <v>35.5</v>
      </c>
      <c r="E3712" s="37">
        <v>0.89800000000000002</v>
      </c>
      <c r="F3712" s="37">
        <v>0.90780000000000005</v>
      </c>
      <c r="G3712" s="37">
        <v>34.5</v>
      </c>
      <c r="H3712" s="37">
        <v>0.83899999999999997</v>
      </c>
      <c r="I3712" s="37">
        <v>0.98809999999999998</v>
      </c>
    </row>
    <row r="3713" spans="4:9" x14ac:dyDescent="0.25">
      <c r="D3713" s="37">
        <v>35.5</v>
      </c>
      <c r="E3713" s="37">
        <v>0.89900000000000002</v>
      </c>
      <c r="F3713" s="37">
        <v>0.90880000000000005</v>
      </c>
      <c r="G3713" s="37">
        <v>34.5</v>
      </c>
      <c r="H3713" s="37">
        <v>0.84</v>
      </c>
      <c r="I3713" s="37">
        <v>0.98819999999999997</v>
      </c>
    </row>
    <row r="3714" spans="4:9" x14ac:dyDescent="0.25">
      <c r="D3714" s="37">
        <v>35.5</v>
      </c>
      <c r="E3714" s="37">
        <v>0.9</v>
      </c>
      <c r="F3714" s="37">
        <v>0.90980000000000005</v>
      </c>
      <c r="G3714" s="37">
        <v>34.5</v>
      </c>
      <c r="H3714" s="37">
        <v>0.84099999999999997</v>
      </c>
      <c r="I3714" s="37">
        <v>0.98819999999999997</v>
      </c>
    </row>
    <row r="3715" spans="4:9" x14ac:dyDescent="0.25">
      <c r="D3715" s="37">
        <v>35.5</v>
      </c>
      <c r="E3715" s="37">
        <v>0.90100000000000002</v>
      </c>
      <c r="F3715" s="37">
        <v>0.91080000000000005</v>
      </c>
      <c r="G3715" s="37">
        <v>34.5</v>
      </c>
      <c r="H3715" s="37">
        <v>0.84199999999999997</v>
      </c>
      <c r="I3715" s="37">
        <v>0.98819999999999997</v>
      </c>
    </row>
    <row r="3716" spans="4:9" x14ac:dyDescent="0.25">
      <c r="D3716" s="37">
        <v>35.5</v>
      </c>
      <c r="E3716" s="37">
        <v>0.90200000000000002</v>
      </c>
      <c r="F3716" s="37">
        <v>0.91180000000000005</v>
      </c>
      <c r="G3716" s="37">
        <v>34.5</v>
      </c>
      <c r="H3716" s="37">
        <v>0.84299999999999997</v>
      </c>
      <c r="I3716" s="37">
        <v>0.98819999999999997</v>
      </c>
    </row>
    <row r="3717" spans="4:9" x14ac:dyDescent="0.25">
      <c r="D3717" s="37">
        <v>35.5</v>
      </c>
      <c r="E3717" s="37">
        <v>0.90300000000000002</v>
      </c>
      <c r="F3717" s="37">
        <v>0.91279999999999994</v>
      </c>
      <c r="G3717" s="37">
        <v>34.5</v>
      </c>
      <c r="H3717" s="37">
        <v>0.84399999999999997</v>
      </c>
      <c r="I3717" s="37">
        <v>0.98829999999999996</v>
      </c>
    </row>
    <row r="3718" spans="4:9" x14ac:dyDescent="0.25">
      <c r="D3718" s="37">
        <v>35.5</v>
      </c>
      <c r="E3718" s="37">
        <v>0.90400000000000003</v>
      </c>
      <c r="F3718" s="37">
        <v>0.91379999999999995</v>
      </c>
      <c r="G3718" s="37">
        <v>34.5</v>
      </c>
      <c r="H3718" s="37">
        <v>0.84499999999999997</v>
      </c>
      <c r="I3718" s="37">
        <v>0.98829999999999996</v>
      </c>
    </row>
    <row r="3719" spans="4:9" x14ac:dyDescent="0.25">
      <c r="D3719" s="37">
        <v>35.5</v>
      </c>
      <c r="E3719" s="37">
        <v>0.90500000000000003</v>
      </c>
      <c r="F3719" s="37">
        <v>0.91479999999999995</v>
      </c>
      <c r="G3719" s="37">
        <v>34.5</v>
      </c>
      <c r="H3719" s="37">
        <v>0.84599999999999997</v>
      </c>
      <c r="I3719" s="37">
        <v>0.98829999999999996</v>
      </c>
    </row>
    <row r="3720" spans="4:9" x14ac:dyDescent="0.25">
      <c r="D3720" s="37">
        <v>35.5</v>
      </c>
      <c r="E3720" s="37">
        <v>0.90600000000000003</v>
      </c>
      <c r="F3720" s="37">
        <v>0.91579999999999995</v>
      </c>
      <c r="G3720" s="37">
        <v>34.5</v>
      </c>
      <c r="H3720" s="37">
        <v>0.84699999999999998</v>
      </c>
      <c r="I3720" s="37">
        <v>0.98829999999999996</v>
      </c>
    </row>
    <row r="3721" spans="4:9" x14ac:dyDescent="0.25">
      <c r="D3721" s="37">
        <v>35.5</v>
      </c>
      <c r="E3721" s="37">
        <v>0.90700000000000003</v>
      </c>
      <c r="F3721" s="37">
        <v>0.91679999999999995</v>
      </c>
      <c r="G3721" s="37">
        <v>34.5</v>
      </c>
      <c r="H3721" s="37">
        <v>0.84799999999999998</v>
      </c>
      <c r="I3721" s="37">
        <v>0.98839999999999995</v>
      </c>
    </row>
    <row r="3722" spans="4:9" x14ac:dyDescent="0.25">
      <c r="D3722" s="37">
        <v>35.5</v>
      </c>
      <c r="E3722" s="37">
        <v>0.90800000000000003</v>
      </c>
      <c r="F3722" s="37">
        <v>0.91779999999999995</v>
      </c>
      <c r="G3722" s="37">
        <v>34.5</v>
      </c>
      <c r="H3722" s="37">
        <v>0.84899999999999998</v>
      </c>
      <c r="I3722" s="37">
        <v>0.98839999999999995</v>
      </c>
    </row>
    <row r="3723" spans="4:9" x14ac:dyDescent="0.25">
      <c r="D3723" s="37">
        <v>35.5</v>
      </c>
      <c r="E3723" s="37">
        <v>0.90900000000000003</v>
      </c>
      <c r="F3723" s="37">
        <v>0.91879999999999995</v>
      </c>
      <c r="G3723" s="37">
        <v>34.5</v>
      </c>
      <c r="H3723" s="37">
        <v>0.85</v>
      </c>
      <c r="I3723" s="37">
        <v>0.98839999999999995</v>
      </c>
    </row>
    <row r="3724" spans="4:9" x14ac:dyDescent="0.25">
      <c r="D3724" s="37">
        <v>35.5</v>
      </c>
      <c r="E3724" s="37">
        <v>0.91</v>
      </c>
      <c r="F3724" s="37">
        <v>0.91979999999999995</v>
      </c>
      <c r="G3724" s="37">
        <v>34.5</v>
      </c>
      <c r="H3724" s="37">
        <v>0.85099999999999998</v>
      </c>
      <c r="I3724" s="37">
        <v>0.98839999999999995</v>
      </c>
    </row>
    <row r="3725" spans="4:9" x14ac:dyDescent="0.25">
      <c r="D3725" s="37">
        <v>35.5</v>
      </c>
      <c r="E3725" s="37">
        <v>0.91100000000000003</v>
      </c>
      <c r="F3725" s="37">
        <v>0.92079999999999995</v>
      </c>
      <c r="G3725" s="37">
        <v>34.5</v>
      </c>
      <c r="H3725" s="37">
        <v>0.85199999999999998</v>
      </c>
      <c r="I3725" s="37">
        <v>0.98850000000000005</v>
      </c>
    </row>
    <row r="3726" spans="4:9" x14ac:dyDescent="0.25">
      <c r="D3726" s="37">
        <v>35.5</v>
      </c>
      <c r="E3726" s="37">
        <v>0.91200000000000003</v>
      </c>
      <c r="F3726" s="37">
        <v>0.92179999999999995</v>
      </c>
      <c r="G3726" s="37">
        <v>34.5</v>
      </c>
      <c r="H3726" s="37">
        <v>0.85299999999999998</v>
      </c>
      <c r="I3726" s="37">
        <v>0.98850000000000005</v>
      </c>
    </row>
    <row r="3727" spans="4:9" x14ac:dyDescent="0.25">
      <c r="D3727" s="37">
        <v>35.5</v>
      </c>
      <c r="E3727" s="37">
        <v>0.91300000000000003</v>
      </c>
      <c r="F3727" s="37">
        <v>0.92279999999999995</v>
      </c>
      <c r="G3727" s="37">
        <v>34.5</v>
      </c>
      <c r="H3727" s="37">
        <v>0.85399999999999998</v>
      </c>
      <c r="I3727" s="37">
        <v>0.98850000000000005</v>
      </c>
    </row>
    <row r="3728" spans="4:9" x14ac:dyDescent="0.25">
      <c r="D3728" s="37">
        <v>35.5</v>
      </c>
      <c r="E3728" s="37">
        <v>0.91400000000000003</v>
      </c>
      <c r="F3728" s="37">
        <v>0.92379999999999995</v>
      </c>
      <c r="G3728" s="37">
        <v>34.5</v>
      </c>
      <c r="H3728" s="37">
        <v>0.85499999999999998</v>
      </c>
      <c r="I3728" s="37">
        <v>0.98850000000000005</v>
      </c>
    </row>
    <row r="3729" spans="4:9" x14ac:dyDescent="0.25">
      <c r="D3729" s="37">
        <v>35.5</v>
      </c>
      <c r="E3729" s="37">
        <v>0.91500000000000004</v>
      </c>
      <c r="F3729" s="37">
        <v>0.92479999999999996</v>
      </c>
      <c r="G3729" s="37">
        <v>34.5</v>
      </c>
      <c r="H3729" s="37">
        <v>0.85599999999999998</v>
      </c>
      <c r="I3729" s="37">
        <v>0.98860000000000003</v>
      </c>
    </row>
    <row r="3730" spans="4:9" x14ac:dyDescent="0.25">
      <c r="D3730" s="37">
        <v>35.5</v>
      </c>
      <c r="E3730" s="37">
        <v>0.91600000000000004</v>
      </c>
      <c r="F3730" s="37">
        <v>0.92579999999999996</v>
      </c>
      <c r="G3730" s="37">
        <v>34.5</v>
      </c>
      <c r="H3730" s="37">
        <v>0.85699999999999998</v>
      </c>
      <c r="I3730" s="37">
        <v>0.98860000000000003</v>
      </c>
    </row>
    <row r="3731" spans="4:9" x14ac:dyDescent="0.25">
      <c r="D3731" s="37">
        <v>35.5</v>
      </c>
      <c r="E3731" s="37">
        <v>0.91700000000000004</v>
      </c>
      <c r="F3731" s="37">
        <v>0.92679999999999996</v>
      </c>
      <c r="G3731" s="37">
        <v>34.5</v>
      </c>
      <c r="H3731" s="37">
        <v>0.85799999999999998</v>
      </c>
      <c r="I3731" s="37">
        <v>0.98860000000000003</v>
      </c>
    </row>
    <row r="3732" spans="4:9" x14ac:dyDescent="0.25">
      <c r="D3732" s="37">
        <v>35.5</v>
      </c>
      <c r="E3732" s="37">
        <v>0.91800000000000004</v>
      </c>
      <c r="F3732" s="37">
        <v>0.92779999999999996</v>
      </c>
      <c r="G3732" s="37">
        <v>34.5</v>
      </c>
      <c r="H3732" s="37">
        <v>0.85899999999999999</v>
      </c>
      <c r="I3732" s="37">
        <v>0.98860000000000003</v>
      </c>
    </row>
    <row r="3733" spans="4:9" x14ac:dyDescent="0.25">
      <c r="D3733" s="37">
        <v>35.5</v>
      </c>
      <c r="E3733" s="37">
        <v>0.91900000000000004</v>
      </c>
      <c r="F3733" s="37">
        <v>0.92879999999999996</v>
      </c>
      <c r="G3733" s="37">
        <v>34.5</v>
      </c>
      <c r="H3733" s="37">
        <v>0.86</v>
      </c>
      <c r="I3733" s="37">
        <v>0.98870000000000002</v>
      </c>
    </row>
    <row r="3734" spans="4:9" x14ac:dyDescent="0.25">
      <c r="D3734" s="37">
        <v>35.5</v>
      </c>
      <c r="E3734" s="37">
        <v>0.92</v>
      </c>
      <c r="F3734" s="37">
        <v>0.92979999999999996</v>
      </c>
      <c r="G3734" s="37">
        <v>34.5</v>
      </c>
      <c r="H3734" s="37">
        <v>0.86099999999999999</v>
      </c>
      <c r="I3734" s="37">
        <v>0.98870000000000002</v>
      </c>
    </row>
    <row r="3735" spans="4:9" x14ac:dyDescent="0.25">
      <c r="D3735" s="37">
        <v>35.5</v>
      </c>
      <c r="E3735" s="37">
        <v>0.92100000000000004</v>
      </c>
      <c r="F3735" s="37">
        <v>0.93079999999999996</v>
      </c>
      <c r="G3735" s="37">
        <v>34.5</v>
      </c>
      <c r="H3735" s="37">
        <v>0.86199999999999999</v>
      </c>
      <c r="I3735" s="37">
        <v>0.98870000000000002</v>
      </c>
    </row>
    <row r="3736" spans="4:9" x14ac:dyDescent="0.25">
      <c r="D3736" s="37">
        <v>35.5</v>
      </c>
      <c r="E3736" s="37">
        <v>0.92200000000000004</v>
      </c>
      <c r="F3736" s="37">
        <v>0.93179999999999996</v>
      </c>
      <c r="G3736" s="37">
        <v>34.5</v>
      </c>
      <c r="H3736" s="37">
        <v>0.86299999999999999</v>
      </c>
      <c r="I3736" s="37">
        <v>0.98870000000000002</v>
      </c>
    </row>
    <row r="3737" spans="4:9" x14ac:dyDescent="0.25">
      <c r="D3737" s="37">
        <v>35.5</v>
      </c>
      <c r="E3737" s="37">
        <v>0.92300000000000004</v>
      </c>
      <c r="F3737" s="37">
        <v>0.93279999999999996</v>
      </c>
      <c r="G3737" s="37">
        <v>34.5</v>
      </c>
      <c r="H3737" s="37">
        <v>0.86399999999999999</v>
      </c>
      <c r="I3737" s="37">
        <v>0.98880000000000001</v>
      </c>
    </row>
    <row r="3738" spans="4:9" x14ac:dyDescent="0.25">
      <c r="D3738" s="37">
        <v>35.5</v>
      </c>
      <c r="E3738" s="37">
        <v>0.92400000000000004</v>
      </c>
      <c r="F3738" s="37">
        <v>0.93379999999999996</v>
      </c>
      <c r="G3738" s="37">
        <v>34.5</v>
      </c>
      <c r="H3738" s="37">
        <v>0.86499999999999999</v>
      </c>
      <c r="I3738" s="37">
        <v>0.98880000000000001</v>
      </c>
    </row>
    <row r="3739" spans="4:9" x14ac:dyDescent="0.25">
      <c r="D3739" s="37">
        <v>35.5</v>
      </c>
      <c r="E3739" s="37">
        <v>0.92500000000000004</v>
      </c>
      <c r="F3739" s="37">
        <v>0.93479999999999996</v>
      </c>
      <c r="G3739" s="37">
        <v>34.5</v>
      </c>
      <c r="H3739" s="37">
        <v>0.86599999999999999</v>
      </c>
      <c r="I3739" s="37">
        <v>0.98880000000000001</v>
      </c>
    </row>
    <row r="3740" spans="4:9" x14ac:dyDescent="0.25">
      <c r="D3740" s="37">
        <v>35.5</v>
      </c>
      <c r="E3740" s="37">
        <v>0.92600000000000005</v>
      </c>
      <c r="F3740" s="37">
        <v>0.93579999999999997</v>
      </c>
      <c r="G3740" s="37">
        <v>34.5</v>
      </c>
      <c r="H3740" s="37">
        <v>0.86699999999999999</v>
      </c>
      <c r="I3740" s="37">
        <v>0.98880000000000001</v>
      </c>
    </row>
    <row r="3741" spans="4:9" x14ac:dyDescent="0.25">
      <c r="D3741" s="37">
        <v>35.5</v>
      </c>
      <c r="E3741" s="37">
        <v>0.92700000000000005</v>
      </c>
      <c r="F3741" s="37">
        <v>0.93679999999999997</v>
      </c>
      <c r="G3741" s="37">
        <v>34.5</v>
      </c>
      <c r="H3741" s="37">
        <v>0.86799999999999999</v>
      </c>
      <c r="I3741" s="37">
        <v>0.98880000000000001</v>
      </c>
    </row>
    <row r="3742" spans="4:9" x14ac:dyDescent="0.25">
      <c r="D3742" s="37">
        <v>35.5</v>
      </c>
      <c r="E3742" s="37">
        <v>0.92800000000000005</v>
      </c>
      <c r="F3742" s="37">
        <v>0.93779999999999997</v>
      </c>
      <c r="G3742" s="37">
        <v>34.5</v>
      </c>
      <c r="H3742" s="37">
        <v>0.86899999999999999</v>
      </c>
      <c r="I3742" s="37">
        <v>0.98880000000000001</v>
      </c>
    </row>
    <row r="3743" spans="4:9" x14ac:dyDescent="0.25">
      <c r="D3743" s="37">
        <v>35.5</v>
      </c>
      <c r="E3743" s="37">
        <v>0.92900000000000005</v>
      </c>
      <c r="F3743" s="37">
        <v>0.93879999999999997</v>
      </c>
      <c r="G3743" s="37">
        <v>34.5</v>
      </c>
      <c r="H3743" s="37">
        <v>0.87</v>
      </c>
      <c r="I3743" s="37">
        <v>0.9889</v>
      </c>
    </row>
    <row r="3744" spans="4:9" x14ac:dyDescent="0.25">
      <c r="D3744" s="37">
        <v>36</v>
      </c>
      <c r="E3744" s="37">
        <v>0.76</v>
      </c>
      <c r="F3744" s="37">
        <v>0.77190000000000003</v>
      </c>
      <c r="G3744" s="37">
        <v>34.5</v>
      </c>
      <c r="H3744" s="37">
        <v>0.871</v>
      </c>
      <c r="I3744" s="37">
        <v>0.9889</v>
      </c>
    </row>
    <row r="3745" spans="4:9" x14ac:dyDescent="0.25">
      <c r="D3745" s="37">
        <v>36</v>
      </c>
      <c r="E3745" s="37">
        <v>0.76100000000000001</v>
      </c>
      <c r="F3745" s="37">
        <v>0.77290000000000003</v>
      </c>
      <c r="G3745" s="37">
        <v>34.5</v>
      </c>
      <c r="H3745" s="37">
        <v>0.872</v>
      </c>
      <c r="I3745" s="37">
        <v>0.9889</v>
      </c>
    </row>
    <row r="3746" spans="4:9" x14ac:dyDescent="0.25">
      <c r="D3746" s="37">
        <v>36</v>
      </c>
      <c r="E3746" s="37">
        <v>0.76200000000000001</v>
      </c>
      <c r="F3746" s="37">
        <v>0.77390000000000003</v>
      </c>
      <c r="G3746" s="37">
        <v>34.5</v>
      </c>
      <c r="H3746" s="37">
        <v>0.873</v>
      </c>
      <c r="I3746" s="37">
        <v>0.9889</v>
      </c>
    </row>
    <row r="3747" spans="4:9" x14ac:dyDescent="0.25">
      <c r="D3747" s="37">
        <v>36</v>
      </c>
      <c r="E3747" s="37">
        <v>0.76300000000000001</v>
      </c>
      <c r="F3747" s="37">
        <v>0.77490000000000003</v>
      </c>
      <c r="G3747" s="37">
        <v>34.5</v>
      </c>
      <c r="H3747" s="37">
        <v>0.874</v>
      </c>
      <c r="I3747" s="37">
        <v>0.98899999999999999</v>
      </c>
    </row>
    <row r="3748" spans="4:9" x14ac:dyDescent="0.25">
      <c r="D3748" s="37">
        <v>36</v>
      </c>
      <c r="E3748" s="37">
        <v>0.76400000000000001</v>
      </c>
      <c r="F3748" s="37">
        <v>0.77580000000000005</v>
      </c>
      <c r="G3748" s="37">
        <v>34.5</v>
      </c>
      <c r="H3748" s="37">
        <v>0.875</v>
      </c>
      <c r="I3748" s="37">
        <v>0.98899999999999999</v>
      </c>
    </row>
    <row r="3749" spans="4:9" x14ac:dyDescent="0.25">
      <c r="D3749" s="37">
        <v>36</v>
      </c>
      <c r="E3749" s="37">
        <v>0.76500000000000001</v>
      </c>
      <c r="F3749" s="37">
        <v>0.77680000000000005</v>
      </c>
      <c r="G3749" s="37">
        <v>34.5</v>
      </c>
      <c r="H3749" s="37">
        <v>0.876</v>
      </c>
      <c r="I3749" s="37">
        <v>0.98899999999999999</v>
      </c>
    </row>
    <row r="3750" spans="4:9" x14ac:dyDescent="0.25">
      <c r="D3750" s="37">
        <v>36</v>
      </c>
      <c r="E3750" s="37">
        <v>0.76600000000000001</v>
      </c>
      <c r="F3750" s="37">
        <v>0.77780000000000005</v>
      </c>
      <c r="G3750" s="37">
        <v>34.5</v>
      </c>
      <c r="H3750" s="37">
        <v>0.877</v>
      </c>
      <c r="I3750" s="37">
        <v>0.98899999999999999</v>
      </c>
    </row>
    <row r="3751" spans="4:9" x14ac:dyDescent="0.25">
      <c r="D3751" s="37">
        <v>36</v>
      </c>
      <c r="E3751" s="37">
        <v>0.76700000000000002</v>
      </c>
      <c r="F3751" s="37">
        <v>0.77880000000000005</v>
      </c>
      <c r="G3751" s="37">
        <v>34.5</v>
      </c>
      <c r="H3751" s="37">
        <v>0.878</v>
      </c>
      <c r="I3751" s="37">
        <v>0.98899999999999999</v>
      </c>
    </row>
    <row r="3752" spans="4:9" x14ac:dyDescent="0.25">
      <c r="D3752" s="37">
        <v>36</v>
      </c>
      <c r="E3752" s="37">
        <v>0.76800000000000002</v>
      </c>
      <c r="F3752" s="37">
        <v>0.77970000000000006</v>
      </c>
      <c r="G3752" s="37">
        <v>34.5</v>
      </c>
      <c r="H3752" s="37">
        <v>0.879</v>
      </c>
      <c r="I3752" s="37">
        <v>0.98899999999999999</v>
      </c>
    </row>
    <row r="3753" spans="4:9" x14ac:dyDescent="0.25">
      <c r="D3753" s="37">
        <v>36</v>
      </c>
      <c r="E3753" s="37">
        <v>0.76900000000000002</v>
      </c>
      <c r="F3753" s="37">
        <v>0.78070000000000006</v>
      </c>
      <c r="G3753" s="37">
        <v>34.5</v>
      </c>
      <c r="H3753" s="37">
        <v>0.88</v>
      </c>
      <c r="I3753" s="37">
        <v>0.98909999999999998</v>
      </c>
    </row>
    <row r="3754" spans="4:9" x14ac:dyDescent="0.25">
      <c r="D3754" s="37">
        <v>36</v>
      </c>
      <c r="E3754" s="37">
        <v>0.77</v>
      </c>
      <c r="F3754" s="37">
        <v>0.78170000000000006</v>
      </c>
      <c r="G3754" s="37">
        <v>34.5</v>
      </c>
      <c r="H3754" s="37">
        <v>0.88100000000000001</v>
      </c>
      <c r="I3754" s="37">
        <v>0.98909999999999998</v>
      </c>
    </row>
    <row r="3755" spans="4:9" x14ac:dyDescent="0.25">
      <c r="D3755" s="37">
        <v>36</v>
      </c>
      <c r="E3755" s="37">
        <v>0.77100000000000002</v>
      </c>
      <c r="F3755" s="37">
        <v>0.78270000000000006</v>
      </c>
      <c r="G3755" s="37">
        <v>34.5</v>
      </c>
      <c r="H3755" s="37">
        <v>0.88200000000000001</v>
      </c>
      <c r="I3755" s="37">
        <v>0.98909999999999998</v>
      </c>
    </row>
    <row r="3756" spans="4:9" x14ac:dyDescent="0.25">
      <c r="D3756" s="37">
        <v>36</v>
      </c>
      <c r="E3756" s="37">
        <v>0.77200000000000002</v>
      </c>
      <c r="F3756" s="37">
        <v>0.78360000000000007</v>
      </c>
      <c r="G3756" s="37">
        <v>34.5</v>
      </c>
      <c r="H3756" s="37">
        <v>0.88300000000000001</v>
      </c>
      <c r="I3756" s="37">
        <v>0.98909999999999998</v>
      </c>
    </row>
    <row r="3757" spans="4:9" x14ac:dyDescent="0.25">
      <c r="D3757" s="37">
        <v>36</v>
      </c>
      <c r="E3757" s="37">
        <v>0.77300000000000002</v>
      </c>
      <c r="F3757" s="37">
        <v>0.78460000000000008</v>
      </c>
      <c r="G3757" s="37">
        <v>34.5</v>
      </c>
      <c r="H3757" s="37">
        <v>0.88400000000000001</v>
      </c>
      <c r="I3757" s="37">
        <v>0.98909999999999998</v>
      </c>
    </row>
    <row r="3758" spans="4:9" x14ac:dyDescent="0.25">
      <c r="D3758" s="37">
        <v>36</v>
      </c>
      <c r="E3758" s="37">
        <v>0.77400000000000002</v>
      </c>
      <c r="F3758" s="37">
        <v>0.78560000000000008</v>
      </c>
      <c r="G3758" s="37">
        <v>34.5</v>
      </c>
      <c r="H3758" s="37">
        <v>0.88500000000000001</v>
      </c>
      <c r="I3758" s="37">
        <v>0.98909999999999998</v>
      </c>
    </row>
    <row r="3759" spans="4:9" x14ac:dyDescent="0.25">
      <c r="D3759" s="37">
        <v>36</v>
      </c>
      <c r="E3759" s="37">
        <v>0.77500000000000002</v>
      </c>
      <c r="F3759" s="37">
        <v>0.78660000000000008</v>
      </c>
      <c r="G3759" s="37">
        <v>34.5</v>
      </c>
      <c r="H3759" s="37">
        <v>0.88600000000000001</v>
      </c>
      <c r="I3759" s="37">
        <v>0.98919999999999997</v>
      </c>
    </row>
    <row r="3760" spans="4:9" x14ac:dyDescent="0.25">
      <c r="D3760" s="37">
        <v>36</v>
      </c>
      <c r="E3760" s="37">
        <v>0.77600000000000002</v>
      </c>
      <c r="F3760" s="37">
        <v>0.78750000000000009</v>
      </c>
      <c r="G3760" s="37">
        <v>34.5</v>
      </c>
      <c r="H3760" s="37">
        <v>0.88700000000000001</v>
      </c>
      <c r="I3760" s="37">
        <v>0.98919999999999997</v>
      </c>
    </row>
    <row r="3761" spans="4:9" x14ac:dyDescent="0.25">
      <c r="D3761" s="37">
        <v>36</v>
      </c>
      <c r="E3761" s="37">
        <v>0.77700000000000002</v>
      </c>
      <c r="F3761" s="37">
        <v>0.78850000000000009</v>
      </c>
      <c r="G3761" s="37">
        <v>34.5</v>
      </c>
      <c r="H3761" s="37">
        <v>0.88800000000000001</v>
      </c>
      <c r="I3761" s="37">
        <v>0.98919999999999997</v>
      </c>
    </row>
    <row r="3762" spans="4:9" x14ac:dyDescent="0.25">
      <c r="D3762" s="37">
        <v>36</v>
      </c>
      <c r="E3762" s="37">
        <v>0.77800000000000002</v>
      </c>
      <c r="F3762" s="37">
        <v>0.78950000000000009</v>
      </c>
      <c r="G3762" s="37">
        <v>34.5</v>
      </c>
      <c r="H3762" s="37">
        <v>0.88900000000000001</v>
      </c>
      <c r="I3762" s="37">
        <v>0.98919999999999997</v>
      </c>
    </row>
    <row r="3763" spans="4:9" x14ac:dyDescent="0.25">
      <c r="D3763" s="37">
        <v>36</v>
      </c>
      <c r="E3763" s="37">
        <v>0.77900000000000003</v>
      </c>
      <c r="F3763" s="37">
        <v>0.79050000000000009</v>
      </c>
      <c r="G3763" s="37">
        <v>34.5</v>
      </c>
      <c r="H3763" s="37">
        <v>0.89</v>
      </c>
      <c r="I3763" s="37">
        <v>0.98919999999999997</v>
      </c>
    </row>
    <row r="3764" spans="4:9" x14ac:dyDescent="0.25">
      <c r="D3764" s="37">
        <v>36</v>
      </c>
      <c r="E3764" s="37">
        <v>0.78</v>
      </c>
      <c r="F3764" s="37">
        <v>0.79150000000000009</v>
      </c>
      <c r="G3764" s="37">
        <v>34.5</v>
      </c>
      <c r="H3764" s="37">
        <v>0.89100000000000001</v>
      </c>
      <c r="I3764" s="37">
        <v>0.98919999999999997</v>
      </c>
    </row>
    <row r="3765" spans="4:9" x14ac:dyDescent="0.25">
      <c r="D3765" s="37">
        <v>36</v>
      </c>
      <c r="E3765" s="37">
        <v>0.78100000000000003</v>
      </c>
      <c r="F3765" s="37">
        <v>0.7924000000000001</v>
      </c>
      <c r="G3765" s="37">
        <v>34.5</v>
      </c>
      <c r="H3765" s="37">
        <v>0.89200000000000002</v>
      </c>
      <c r="I3765" s="37">
        <v>0.98929999999999996</v>
      </c>
    </row>
    <row r="3766" spans="4:9" x14ac:dyDescent="0.25">
      <c r="D3766" s="37">
        <v>36</v>
      </c>
      <c r="E3766" s="37">
        <v>0.78200000000000003</v>
      </c>
      <c r="F3766" s="37">
        <v>0.79340000000000011</v>
      </c>
      <c r="G3766" s="37">
        <v>34.5</v>
      </c>
      <c r="H3766" s="37">
        <v>0.89300000000000002</v>
      </c>
      <c r="I3766" s="37">
        <v>0.98929999999999996</v>
      </c>
    </row>
    <row r="3767" spans="4:9" x14ac:dyDescent="0.25">
      <c r="D3767" s="37">
        <v>36</v>
      </c>
      <c r="E3767" s="37">
        <v>0.78300000000000003</v>
      </c>
      <c r="F3767" s="37">
        <v>0.79440000000000011</v>
      </c>
      <c r="G3767" s="37">
        <v>34.5</v>
      </c>
      <c r="H3767" s="37">
        <v>0.89400000000000002</v>
      </c>
      <c r="I3767" s="37">
        <v>0.98929999999999996</v>
      </c>
    </row>
    <row r="3768" spans="4:9" x14ac:dyDescent="0.25">
      <c r="D3768" s="37">
        <v>36</v>
      </c>
      <c r="E3768" s="37">
        <v>0.78400000000000003</v>
      </c>
      <c r="F3768" s="37">
        <v>0.79540000000000011</v>
      </c>
      <c r="G3768" s="37">
        <v>34.5</v>
      </c>
      <c r="H3768" s="37">
        <v>0.89500000000000002</v>
      </c>
      <c r="I3768" s="37">
        <v>0.98929999999999996</v>
      </c>
    </row>
    <row r="3769" spans="4:9" x14ac:dyDescent="0.25">
      <c r="D3769" s="37">
        <v>36</v>
      </c>
      <c r="E3769" s="37">
        <v>0.78500000000000003</v>
      </c>
      <c r="F3769" s="37">
        <v>0.79640000000000011</v>
      </c>
      <c r="G3769" s="37">
        <v>34.5</v>
      </c>
      <c r="H3769" s="37">
        <v>0.89600000000000002</v>
      </c>
      <c r="I3769" s="37">
        <v>0.98939999999999995</v>
      </c>
    </row>
    <row r="3770" spans="4:9" x14ac:dyDescent="0.25">
      <c r="D3770" s="37">
        <v>36</v>
      </c>
      <c r="E3770" s="37">
        <v>0.78600000000000003</v>
      </c>
      <c r="F3770" s="37">
        <v>0.79730000000000001</v>
      </c>
      <c r="G3770" s="37">
        <v>34.5</v>
      </c>
      <c r="H3770" s="37">
        <v>0.89700000000000002</v>
      </c>
      <c r="I3770" s="37">
        <v>0.98939999999999995</v>
      </c>
    </row>
    <row r="3771" spans="4:9" x14ac:dyDescent="0.25">
      <c r="D3771" s="37">
        <v>36</v>
      </c>
      <c r="E3771" s="37">
        <v>0.78700000000000003</v>
      </c>
      <c r="F3771" s="37">
        <v>0.79830000000000001</v>
      </c>
      <c r="G3771" s="37">
        <v>34.5</v>
      </c>
      <c r="H3771" s="37">
        <v>0.89800000000000002</v>
      </c>
      <c r="I3771" s="37">
        <v>0.98939999999999995</v>
      </c>
    </row>
    <row r="3772" spans="4:9" x14ac:dyDescent="0.25">
      <c r="D3772" s="37">
        <v>36</v>
      </c>
      <c r="E3772" s="37">
        <v>0.78800000000000003</v>
      </c>
      <c r="F3772" s="37">
        <v>0.79930000000000001</v>
      </c>
      <c r="G3772" s="37">
        <v>34.5</v>
      </c>
      <c r="H3772" s="37">
        <v>0.89900000000000002</v>
      </c>
      <c r="I3772" s="37">
        <v>0.98939999999999995</v>
      </c>
    </row>
    <row r="3773" spans="4:9" x14ac:dyDescent="0.25">
      <c r="D3773" s="37">
        <v>36</v>
      </c>
      <c r="E3773" s="37">
        <v>0.78900000000000003</v>
      </c>
      <c r="F3773" s="37">
        <v>0.8002999999999999</v>
      </c>
      <c r="G3773" s="37">
        <v>34.5</v>
      </c>
      <c r="H3773" s="37">
        <v>0.9</v>
      </c>
      <c r="I3773" s="37">
        <v>0.98939999999999995</v>
      </c>
    </row>
    <row r="3774" spans="4:9" x14ac:dyDescent="0.25">
      <c r="D3774" s="37">
        <v>36</v>
      </c>
      <c r="E3774" s="37">
        <v>0.79</v>
      </c>
      <c r="F3774" s="37">
        <v>0.8012999999999999</v>
      </c>
      <c r="G3774" s="37">
        <v>34.5</v>
      </c>
      <c r="H3774" s="37">
        <v>0.90100000000000002</v>
      </c>
      <c r="I3774" s="37">
        <v>0.98939999999999995</v>
      </c>
    </row>
    <row r="3775" spans="4:9" x14ac:dyDescent="0.25">
      <c r="D3775" s="37">
        <v>36</v>
      </c>
      <c r="E3775" s="37">
        <v>0.79100000000000004</v>
      </c>
      <c r="F3775" s="37">
        <v>0.80219999999999991</v>
      </c>
      <c r="G3775" s="37">
        <v>34.5</v>
      </c>
      <c r="H3775" s="37">
        <v>0.90200000000000002</v>
      </c>
      <c r="I3775" s="37">
        <v>0.98939999999999995</v>
      </c>
    </row>
    <row r="3776" spans="4:9" x14ac:dyDescent="0.25">
      <c r="D3776" s="37">
        <v>36</v>
      </c>
      <c r="E3776" s="37">
        <v>0.79200000000000004</v>
      </c>
      <c r="F3776" s="37">
        <v>0.80319999999999991</v>
      </c>
      <c r="G3776" s="37">
        <v>34.5</v>
      </c>
      <c r="H3776" s="37">
        <v>0.90300000000000002</v>
      </c>
      <c r="I3776" s="37">
        <v>0.98939999999999995</v>
      </c>
    </row>
    <row r="3777" spans="4:9" x14ac:dyDescent="0.25">
      <c r="D3777" s="37">
        <v>36</v>
      </c>
      <c r="E3777" s="37">
        <v>0.79300000000000004</v>
      </c>
      <c r="F3777" s="37">
        <v>0.80419999999999991</v>
      </c>
      <c r="G3777" s="37">
        <v>34.5</v>
      </c>
      <c r="H3777" s="37">
        <v>0.90400000000000003</v>
      </c>
      <c r="I3777" s="37">
        <v>0.98950000000000005</v>
      </c>
    </row>
    <row r="3778" spans="4:9" x14ac:dyDescent="0.25">
      <c r="D3778" s="37">
        <v>36</v>
      </c>
      <c r="E3778" s="37">
        <v>0.79400000000000004</v>
      </c>
      <c r="F3778" s="37">
        <v>0.80519999999999992</v>
      </c>
      <c r="G3778" s="37">
        <v>34.5</v>
      </c>
      <c r="H3778" s="37">
        <v>0.90500000000000003</v>
      </c>
      <c r="I3778" s="37">
        <v>0.98950000000000005</v>
      </c>
    </row>
    <row r="3779" spans="4:9" x14ac:dyDescent="0.25">
      <c r="D3779" s="37">
        <v>36</v>
      </c>
      <c r="E3779" s="37">
        <v>0.79500000000000004</v>
      </c>
      <c r="F3779" s="37">
        <v>0.80609999999999993</v>
      </c>
      <c r="G3779" s="37">
        <v>34.5</v>
      </c>
      <c r="H3779" s="37">
        <v>0.90600000000000003</v>
      </c>
      <c r="I3779" s="37">
        <v>0.98950000000000005</v>
      </c>
    </row>
    <row r="3780" spans="4:9" x14ac:dyDescent="0.25">
      <c r="D3780" s="37">
        <v>36</v>
      </c>
      <c r="E3780" s="37">
        <v>0.79600000000000004</v>
      </c>
      <c r="F3780" s="37">
        <v>0.80709999999999993</v>
      </c>
      <c r="G3780" s="37">
        <v>34.5</v>
      </c>
      <c r="H3780" s="37">
        <v>0.90700000000000003</v>
      </c>
      <c r="I3780" s="37">
        <v>0.98950000000000005</v>
      </c>
    </row>
    <row r="3781" spans="4:9" x14ac:dyDescent="0.25">
      <c r="D3781" s="37">
        <v>36</v>
      </c>
      <c r="E3781" s="37">
        <v>0.79700000000000004</v>
      </c>
      <c r="F3781" s="37">
        <v>0.80809999999999993</v>
      </c>
      <c r="G3781" s="37">
        <v>34.5</v>
      </c>
      <c r="H3781" s="37">
        <v>0.90800000000000003</v>
      </c>
      <c r="I3781" s="37">
        <v>0.98950000000000005</v>
      </c>
    </row>
    <row r="3782" spans="4:9" x14ac:dyDescent="0.25">
      <c r="D3782" s="37">
        <v>36</v>
      </c>
      <c r="E3782" s="37">
        <v>0.79800000000000004</v>
      </c>
      <c r="F3782" s="37">
        <v>0.80909999999999993</v>
      </c>
      <c r="G3782" s="37">
        <v>34.5</v>
      </c>
      <c r="H3782" s="37">
        <v>0.90900000000000003</v>
      </c>
      <c r="I3782" s="37">
        <v>0.98950000000000005</v>
      </c>
    </row>
    <row r="3783" spans="4:9" x14ac:dyDescent="0.25">
      <c r="D3783" s="37">
        <v>36</v>
      </c>
      <c r="E3783" s="37">
        <v>0.79900000000000004</v>
      </c>
      <c r="F3783" s="37">
        <v>0.81009999999999993</v>
      </c>
      <c r="G3783" s="37">
        <v>34.5</v>
      </c>
      <c r="H3783" s="37">
        <v>0.91</v>
      </c>
      <c r="I3783" s="37">
        <v>0.98950000000000005</v>
      </c>
    </row>
    <row r="3784" spans="4:9" x14ac:dyDescent="0.25">
      <c r="D3784" s="37">
        <v>36</v>
      </c>
      <c r="E3784" s="37">
        <v>0.8</v>
      </c>
      <c r="F3784" s="37">
        <v>0.81109999999999993</v>
      </c>
      <c r="G3784" s="37">
        <v>34.5</v>
      </c>
      <c r="H3784" s="37">
        <v>0.91100000000000003</v>
      </c>
      <c r="I3784" s="37">
        <v>0.98950000000000005</v>
      </c>
    </row>
    <row r="3785" spans="4:9" x14ac:dyDescent="0.25">
      <c r="D3785" s="37">
        <v>36</v>
      </c>
      <c r="E3785" s="37">
        <v>0.80100000000000005</v>
      </c>
      <c r="F3785" s="37">
        <v>0.81199999999999994</v>
      </c>
      <c r="G3785" s="37">
        <v>34.5</v>
      </c>
      <c r="H3785" s="37">
        <v>0.91200000000000003</v>
      </c>
      <c r="I3785" s="37">
        <v>0.98960000000000004</v>
      </c>
    </row>
    <row r="3786" spans="4:9" x14ac:dyDescent="0.25">
      <c r="D3786" s="37">
        <v>36</v>
      </c>
      <c r="E3786" s="37">
        <v>0.80200000000000005</v>
      </c>
      <c r="F3786" s="37">
        <v>0.81299999999999994</v>
      </c>
      <c r="G3786" s="37">
        <v>34.5</v>
      </c>
      <c r="H3786" s="37">
        <v>0.91300000000000003</v>
      </c>
      <c r="I3786" s="37">
        <v>0.98960000000000004</v>
      </c>
    </row>
    <row r="3787" spans="4:9" x14ac:dyDescent="0.25">
      <c r="D3787" s="37">
        <v>36</v>
      </c>
      <c r="E3787" s="37">
        <v>0.80300000000000005</v>
      </c>
      <c r="F3787" s="37">
        <v>0.81399999999999995</v>
      </c>
      <c r="G3787" s="37">
        <v>34.5</v>
      </c>
      <c r="H3787" s="37">
        <v>0.91400000000000003</v>
      </c>
      <c r="I3787" s="37">
        <v>0.98960000000000004</v>
      </c>
    </row>
    <row r="3788" spans="4:9" x14ac:dyDescent="0.25">
      <c r="D3788" s="37">
        <v>36</v>
      </c>
      <c r="E3788" s="37">
        <v>0.80400000000000005</v>
      </c>
      <c r="F3788" s="37">
        <v>0.81499999999999995</v>
      </c>
      <c r="G3788" s="37">
        <v>34.5</v>
      </c>
      <c r="H3788" s="37">
        <v>0.91500000000000004</v>
      </c>
      <c r="I3788" s="37">
        <v>0.98960000000000004</v>
      </c>
    </row>
    <row r="3789" spans="4:9" x14ac:dyDescent="0.25">
      <c r="D3789" s="37">
        <v>36</v>
      </c>
      <c r="E3789" s="37">
        <v>0.80500000000000005</v>
      </c>
      <c r="F3789" s="37">
        <v>0.81599999999999995</v>
      </c>
      <c r="G3789" s="37">
        <v>34.5</v>
      </c>
      <c r="H3789" s="37">
        <v>0.91600000000000004</v>
      </c>
      <c r="I3789" s="37">
        <v>0.98960000000000004</v>
      </c>
    </row>
    <row r="3790" spans="4:9" x14ac:dyDescent="0.25">
      <c r="D3790" s="37">
        <v>36</v>
      </c>
      <c r="E3790" s="37">
        <v>0.80600000000000005</v>
      </c>
      <c r="F3790" s="37">
        <v>0.81699999999999995</v>
      </c>
      <c r="G3790" s="37">
        <v>34.5</v>
      </c>
      <c r="H3790" s="37">
        <v>0.91700000000000004</v>
      </c>
      <c r="I3790" s="37">
        <v>0.98960000000000004</v>
      </c>
    </row>
    <row r="3791" spans="4:9" x14ac:dyDescent="0.25">
      <c r="D3791" s="37">
        <v>36</v>
      </c>
      <c r="E3791" s="37">
        <v>0.80700000000000005</v>
      </c>
      <c r="F3791" s="37">
        <v>0.81789999999999996</v>
      </c>
      <c r="G3791" s="37">
        <v>34.5</v>
      </c>
      <c r="H3791" s="37">
        <v>0.91800000000000004</v>
      </c>
      <c r="I3791" s="37">
        <v>0.98960000000000004</v>
      </c>
    </row>
    <row r="3792" spans="4:9" x14ac:dyDescent="0.25">
      <c r="D3792" s="37">
        <v>36</v>
      </c>
      <c r="E3792" s="37">
        <v>0.80800000000000005</v>
      </c>
      <c r="F3792" s="37">
        <v>0.81889999999999996</v>
      </c>
      <c r="G3792" s="37">
        <v>34.5</v>
      </c>
      <c r="H3792" s="37">
        <v>0.91900000000000004</v>
      </c>
      <c r="I3792" s="37">
        <v>0.98960000000000004</v>
      </c>
    </row>
    <row r="3793" spans="4:9" x14ac:dyDescent="0.25">
      <c r="D3793" s="37">
        <v>36</v>
      </c>
      <c r="E3793" s="37">
        <v>0.80900000000000005</v>
      </c>
      <c r="F3793" s="37">
        <v>0.81989999999999996</v>
      </c>
      <c r="G3793" s="37">
        <v>34.5</v>
      </c>
      <c r="H3793" s="37">
        <v>0.92</v>
      </c>
      <c r="I3793" s="37">
        <v>0.98970000000000002</v>
      </c>
    </row>
    <row r="3794" spans="4:9" x14ac:dyDescent="0.25">
      <c r="D3794" s="37">
        <v>36</v>
      </c>
      <c r="E3794" s="37">
        <v>0.81</v>
      </c>
      <c r="F3794" s="37">
        <v>0.82089999999999996</v>
      </c>
      <c r="G3794" s="37">
        <v>34.5</v>
      </c>
      <c r="H3794" s="37">
        <v>0.92100000000000004</v>
      </c>
      <c r="I3794" s="37">
        <v>0.98970000000000002</v>
      </c>
    </row>
    <row r="3795" spans="4:9" x14ac:dyDescent="0.25">
      <c r="D3795" s="37">
        <v>36</v>
      </c>
      <c r="E3795" s="37">
        <v>0.81100000000000005</v>
      </c>
      <c r="F3795" s="37">
        <v>0.82189999999999996</v>
      </c>
      <c r="G3795" s="37">
        <v>34.5</v>
      </c>
      <c r="H3795" s="37">
        <v>0.92200000000000004</v>
      </c>
      <c r="I3795" s="37">
        <v>0.98970000000000002</v>
      </c>
    </row>
    <row r="3796" spans="4:9" x14ac:dyDescent="0.25">
      <c r="D3796" s="37">
        <v>36</v>
      </c>
      <c r="E3796" s="37">
        <v>0.81200000000000006</v>
      </c>
      <c r="F3796" s="37">
        <v>0.82289999999999996</v>
      </c>
      <c r="G3796" s="37">
        <v>34.5</v>
      </c>
      <c r="H3796" s="37">
        <v>0.92300000000000004</v>
      </c>
      <c r="I3796" s="37">
        <v>0.98970000000000002</v>
      </c>
    </row>
    <row r="3797" spans="4:9" x14ac:dyDescent="0.25">
      <c r="D3797" s="37">
        <v>36</v>
      </c>
      <c r="E3797" s="37">
        <v>0.81299999999999994</v>
      </c>
      <c r="F3797" s="37">
        <v>0.82379999999999998</v>
      </c>
      <c r="G3797" s="37">
        <v>34.5</v>
      </c>
      <c r="H3797" s="37">
        <v>0.92400000000000004</v>
      </c>
      <c r="I3797" s="37">
        <v>0.98970000000000002</v>
      </c>
    </row>
    <row r="3798" spans="4:9" x14ac:dyDescent="0.25">
      <c r="D3798" s="37">
        <v>36</v>
      </c>
      <c r="E3798" s="37">
        <v>0.81399999999999995</v>
      </c>
      <c r="F3798" s="37">
        <v>0.82479999999999998</v>
      </c>
      <c r="G3798" s="37">
        <v>34.5</v>
      </c>
      <c r="H3798" s="37">
        <v>0.92500000000000004</v>
      </c>
      <c r="I3798" s="37">
        <v>0.98970000000000002</v>
      </c>
    </row>
    <row r="3799" spans="4:9" x14ac:dyDescent="0.25">
      <c r="D3799" s="37">
        <v>36</v>
      </c>
      <c r="E3799" s="37">
        <v>0.81499999999999995</v>
      </c>
      <c r="F3799" s="37">
        <v>0.82579999999999998</v>
      </c>
      <c r="G3799" s="37">
        <v>34.5</v>
      </c>
      <c r="H3799" s="37">
        <v>0.92600000000000005</v>
      </c>
      <c r="I3799" s="37">
        <v>0.98970000000000002</v>
      </c>
    </row>
    <row r="3800" spans="4:9" x14ac:dyDescent="0.25">
      <c r="D3800" s="37">
        <v>36</v>
      </c>
      <c r="E3800" s="37">
        <v>0.81599999999999995</v>
      </c>
      <c r="F3800" s="37">
        <v>0.82679999999999998</v>
      </c>
      <c r="G3800" s="37">
        <v>34.5</v>
      </c>
      <c r="H3800" s="37">
        <v>0.92700000000000005</v>
      </c>
      <c r="I3800" s="37">
        <v>0.98970000000000002</v>
      </c>
    </row>
    <row r="3801" spans="4:9" x14ac:dyDescent="0.25">
      <c r="D3801" s="37">
        <v>36</v>
      </c>
      <c r="E3801" s="37">
        <v>0.81699999999999995</v>
      </c>
      <c r="F3801" s="37">
        <v>0.82779999999999998</v>
      </c>
      <c r="G3801" s="37">
        <v>34.5</v>
      </c>
      <c r="H3801" s="37">
        <v>0.92800000000000005</v>
      </c>
      <c r="I3801" s="37">
        <v>0.98980000000000001</v>
      </c>
    </row>
    <row r="3802" spans="4:9" x14ac:dyDescent="0.25">
      <c r="D3802" s="37">
        <v>36</v>
      </c>
      <c r="E3802" s="37">
        <v>0.81799999999999995</v>
      </c>
      <c r="F3802" s="37">
        <v>0.82879999999999998</v>
      </c>
      <c r="G3802" s="37">
        <v>34.5</v>
      </c>
      <c r="H3802" s="37">
        <v>0.92900000000000005</v>
      </c>
      <c r="I3802" s="37">
        <v>0.98980000000000001</v>
      </c>
    </row>
    <row r="3803" spans="4:9" x14ac:dyDescent="0.25">
      <c r="D3803" s="37">
        <v>36</v>
      </c>
      <c r="E3803" s="37">
        <v>0.81899999999999995</v>
      </c>
      <c r="F3803" s="37">
        <v>0.82979999999999998</v>
      </c>
      <c r="G3803" s="37">
        <v>34.5</v>
      </c>
      <c r="H3803" s="37">
        <v>0.93</v>
      </c>
      <c r="I3803" s="37">
        <v>0.98980000000000001</v>
      </c>
    </row>
    <row r="3804" spans="4:9" x14ac:dyDescent="0.25">
      <c r="D3804" s="37">
        <v>36</v>
      </c>
      <c r="E3804" s="37">
        <v>0.82</v>
      </c>
      <c r="F3804" s="37">
        <v>0.83069999999999999</v>
      </c>
      <c r="G3804" s="37">
        <v>34.5</v>
      </c>
      <c r="H3804" s="37">
        <v>0.93100000000000005</v>
      </c>
      <c r="I3804" s="37">
        <v>0.98980000000000001</v>
      </c>
    </row>
    <row r="3805" spans="4:9" x14ac:dyDescent="0.25">
      <c r="D3805" s="37">
        <v>36</v>
      </c>
      <c r="E3805" s="37">
        <v>0.82099999999999995</v>
      </c>
      <c r="F3805" s="37">
        <v>0.83169999999999999</v>
      </c>
      <c r="G3805" s="37">
        <v>34.5</v>
      </c>
      <c r="H3805" s="37">
        <v>0.93200000000000005</v>
      </c>
      <c r="I3805" s="37">
        <v>0.98980000000000001</v>
      </c>
    </row>
    <row r="3806" spans="4:9" x14ac:dyDescent="0.25">
      <c r="D3806" s="37">
        <v>36</v>
      </c>
      <c r="E3806" s="37">
        <v>0.82199999999999995</v>
      </c>
      <c r="F3806" s="37">
        <v>0.8327</v>
      </c>
      <c r="G3806" s="37">
        <v>34.5</v>
      </c>
      <c r="H3806" s="37">
        <v>0.93300000000000005</v>
      </c>
      <c r="I3806" s="37">
        <v>0.98980000000000001</v>
      </c>
    </row>
    <row r="3807" spans="4:9" x14ac:dyDescent="0.25">
      <c r="D3807" s="37">
        <v>36</v>
      </c>
      <c r="E3807" s="37">
        <v>0.82299999999999995</v>
      </c>
      <c r="F3807" s="37">
        <v>0.8337</v>
      </c>
      <c r="G3807" s="37">
        <v>34.5</v>
      </c>
      <c r="H3807" s="37">
        <v>0.93400000000000005</v>
      </c>
      <c r="I3807" s="37">
        <v>0.98980000000000001</v>
      </c>
    </row>
    <row r="3808" spans="4:9" x14ac:dyDescent="0.25">
      <c r="D3808" s="37">
        <v>36</v>
      </c>
      <c r="E3808" s="37">
        <v>0.82399999999999995</v>
      </c>
      <c r="F3808" s="37">
        <v>0.8347</v>
      </c>
      <c r="G3808" s="37">
        <v>34.5</v>
      </c>
      <c r="H3808" s="37">
        <v>0.93500000000000005</v>
      </c>
      <c r="I3808" s="37">
        <v>0.98980000000000001</v>
      </c>
    </row>
    <row r="3809" spans="4:9" x14ac:dyDescent="0.25">
      <c r="D3809" s="37">
        <v>36</v>
      </c>
      <c r="E3809" s="37">
        <v>0.82499999999999996</v>
      </c>
      <c r="F3809" s="37">
        <v>0.8357</v>
      </c>
      <c r="G3809" s="37">
        <v>34.5</v>
      </c>
      <c r="H3809" s="37">
        <v>0.93600000000000005</v>
      </c>
      <c r="I3809" s="37">
        <v>0.9899</v>
      </c>
    </row>
    <row r="3810" spans="4:9" x14ac:dyDescent="0.25">
      <c r="D3810" s="37">
        <v>36</v>
      </c>
      <c r="E3810" s="37">
        <v>0.82599999999999996</v>
      </c>
      <c r="F3810" s="37">
        <v>0.8367</v>
      </c>
      <c r="G3810" s="37">
        <v>34.5</v>
      </c>
      <c r="H3810" s="37">
        <v>0.93700000000000006</v>
      </c>
      <c r="I3810" s="37">
        <v>0.9899</v>
      </c>
    </row>
    <row r="3811" spans="4:9" x14ac:dyDescent="0.25">
      <c r="D3811" s="37">
        <v>36</v>
      </c>
      <c r="E3811" s="37">
        <v>0.82699999999999996</v>
      </c>
      <c r="F3811" s="37">
        <v>0.8377</v>
      </c>
      <c r="G3811" s="37">
        <v>34.5</v>
      </c>
      <c r="H3811" s="37">
        <v>0.93799999999999994</v>
      </c>
      <c r="I3811" s="37">
        <v>0.9899</v>
      </c>
    </row>
    <row r="3812" spans="4:9" x14ac:dyDescent="0.25">
      <c r="D3812" s="37">
        <v>36</v>
      </c>
      <c r="E3812" s="37">
        <v>0.82799999999999996</v>
      </c>
      <c r="F3812" s="37">
        <v>0.83860000000000001</v>
      </c>
      <c r="G3812" s="37">
        <v>34.5</v>
      </c>
      <c r="H3812" s="37">
        <v>0.93899999999999995</v>
      </c>
      <c r="I3812" s="37">
        <v>0.9899</v>
      </c>
    </row>
    <row r="3813" spans="4:9" x14ac:dyDescent="0.25">
      <c r="D3813" s="37">
        <v>36</v>
      </c>
      <c r="E3813" s="37">
        <v>0.82899999999999996</v>
      </c>
      <c r="F3813" s="37">
        <v>0.83960000000000001</v>
      </c>
      <c r="G3813" s="37">
        <v>34.5</v>
      </c>
      <c r="H3813" s="37">
        <v>0.94</v>
      </c>
      <c r="I3813" s="37">
        <v>0.9899</v>
      </c>
    </row>
    <row r="3814" spans="4:9" x14ac:dyDescent="0.25">
      <c r="D3814" s="37">
        <v>36</v>
      </c>
      <c r="E3814" s="37">
        <v>0.83</v>
      </c>
      <c r="F3814" s="37">
        <v>0.84060000000000001</v>
      </c>
      <c r="G3814" s="37">
        <v>34.5</v>
      </c>
      <c r="H3814" s="37">
        <v>0.94099999999999995</v>
      </c>
      <c r="I3814" s="37">
        <v>0.9899</v>
      </c>
    </row>
    <row r="3815" spans="4:9" x14ac:dyDescent="0.25">
      <c r="D3815" s="37">
        <v>36</v>
      </c>
      <c r="E3815" s="37">
        <v>0.83099999999999996</v>
      </c>
      <c r="F3815" s="37">
        <v>0.84160000000000001</v>
      </c>
      <c r="G3815" s="37">
        <v>34.5</v>
      </c>
      <c r="H3815" s="37">
        <v>0.94199999999999995</v>
      </c>
      <c r="I3815" s="37">
        <v>0.9899</v>
      </c>
    </row>
    <row r="3816" spans="4:9" x14ac:dyDescent="0.25">
      <c r="D3816" s="37">
        <v>36</v>
      </c>
      <c r="E3816" s="37">
        <v>0.83199999999999996</v>
      </c>
      <c r="F3816" s="37">
        <v>0.84260000000000002</v>
      </c>
      <c r="G3816" s="37">
        <v>34.5</v>
      </c>
      <c r="H3816" s="37">
        <v>0.94299999999999995</v>
      </c>
      <c r="I3816" s="37">
        <v>0.9899</v>
      </c>
    </row>
    <row r="3817" spans="4:9" x14ac:dyDescent="0.25">
      <c r="D3817" s="37">
        <v>36</v>
      </c>
      <c r="E3817" s="37">
        <v>0.83299999999999996</v>
      </c>
      <c r="F3817" s="37">
        <v>0.84360000000000002</v>
      </c>
      <c r="G3817" s="37">
        <v>34.5</v>
      </c>
      <c r="H3817" s="37">
        <v>0.94399999999999995</v>
      </c>
      <c r="I3817" s="37">
        <v>0.99</v>
      </c>
    </row>
    <row r="3818" spans="4:9" x14ac:dyDescent="0.25">
      <c r="D3818" s="37">
        <v>36</v>
      </c>
      <c r="E3818" s="37">
        <v>0.83399999999999996</v>
      </c>
      <c r="F3818" s="37">
        <v>0.84460000000000002</v>
      </c>
      <c r="G3818" s="37">
        <v>34.5</v>
      </c>
      <c r="H3818" s="37">
        <v>0.94499999999999995</v>
      </c>
      <c r="I3818" s="37">
        <v>0.99</v>
      </c>
    </row>
    <row r="3819" spans="4:9" x14ac:dyDescent="0.25">
      <c r="D3819" s="37">
        <v>36</v>
      </c>
      <c r="E3819" s="37">
        <v>0.83499999999999996</v>
      </c>
      <c r="F3819" s="37">
        <v>0.84560000000000002</v>
      </c>
      <c r="G3819" s="37">
        <v>34.5</v>
      </c>
      <c r="H3819" s="37">
        <v>0.94599999999999995</v>
      </c>
      <c r="I3819" s="37">
        <v>0.99</v>
      </c>
    </row>
    <row r="3820" spans="4:9" x14ac:dyDescent="0.25">
      <c r="D3820" s="37">
        <v>36</v>
      </c>
      <c r="E3820" s="37">
        <v>0.83599999999999997</v>
      </c>
      <c r="F3820" s="37">
        <v>0.84660000000000002</v>
      </c>
      <c r="G3820" s="37">
        <v>34.5</v>
      </c>
      <c r="H3820" s="37">
        <v>0.94699999999999995</v>
      </c>
      <c r="I3820" s="37">
        <v>0.99</v>
      </c>
    </row>
    <row r="3821" spans="4:9" x14ac:dyDescent="0.25">
      <c r="D3821" s="37">
        <v>36</v>
      </c>
      <c r="E3821" s="37">
        <v>0.83699999999999997</v>
      </c>
      <c r="F3821" s="37">
        <v>0.84750000000000003</v>
      </c>
      <c r="G3821" s="37">
        <v>34.5</v>
      </c>
      <c r="H3821" s="37">
        <v>0.94799999999999995</v>
      </c>
      <c r="I3821" s="37">
        <v>0.99</v>
      </c>
    </row>
    <row r="3822" spans="4:9" x14ac:dyDescent="0.25">
      <c r="D3822" s="37">
        <v>36</v>
      </c>
      <c r="E3822" s="37">
        <v>0.83799999999999997</v>
      </c>
      <c r="F3822" s="37">
        <v>0.84850000000000003</v>
      </c>
      <c r="G3822" s="37">
        <v>34.5</v>
      </c>
      <c r="H3822" s="37">
        <v>0.94899999999999995</v>
      </c>
      <c r="I3822" s="37">
        <v>0.99</v>
      </c>
    </row>
    <row r="3823" spans="4:9" x14ac:dyDescent="0.25">
      <c r="D3823" s="37">
        <v>36</v>
      </c>
      <c r="E3823" s="37">
        <v>0.83899999999999997</v>
      </c>
      <c r="F3823" s="37">
        <v>0.84950000000000003</v>
      </c>
      <c r="G3823" s="37">
        <v>34.5</v>
      </c>
      <c r="H3823" s="37">
        <v>0.95</v>
      </c>
      <c r="I3823" s="37">
        <v>0.99</v>
      </c>
    </row>
    <row r="3824" spans="4:9" x14ac:dyDescent="0.25">
      <c r="D3824" s="37">
        <v>36</v>
      </c>
      <c r="E3824" s="37">
        <v>0.84</v>
      </c>
      <c r="F3824" s="37">
        <v>0.85050000000000003</v>
      </c>
      <c r="G3824" s="37">
        <v>35</v>
      </c>
      <c r="H3824" s="37">
        <v>0.76</v>
      </c>
      <c r="I3824" s="37">
        <v>0.98450000000000004</v>
      </c>
    </row>
    <row r="3825" spans="4:9" x14ac:dyDescent="0.25">
      <c r="D3825" s="37">
        <v>36</v>
      </c>
      <c r="E3825" s="37">
        <v>0.84099999999999997</v>
      </c>
      <c r="F3825" s="37">
        <v>0.85150000000000003</v>
      </c>
      <c r="G3825" s="37">
        <v>35</v>
      </c>
      <c r="H3825" s="37">
        <v>0.76100000000000001</v>
      </c>
      <c r="I3825" s="37">
        <v>0.98450000000000004</v>
      </c>
    </row>
    <row r="3826" spans="4:9" x14ac:dyDescent="0.25">
      <c r="D3826" s="37">
        <v>36</v>
      </c>
      <c r="E3826" s="37">
        <v>0.84199999999999997</v>
      </c>
      <c r="F3826" s="37">
        <v>0.85250000000000004</v>
      </c>
      <c r="G3826" s="37">
        <v>35</v>
      </c>
      <c r="H3826" s="37">
        <v>0.76200000000000001</v>
      </c>
      <c r="I3826" s="37">
        <v>0.98460000000000003</v>
      </c>
    </row>
    <row r="3827" spans="4:9" x14ac:dyDescent="0.25">
      <c r="D3827" s="37">
        <v>36</v>
      </c>
      <c r="E3827" s="37">
        <v>0.84299999999999997</v>
      </c>
      <c r="F3827" s="37">
        <v>0.85350000000000004</v>
      </c>
      <c r="G3827" s="37">
        <v>35</v>
      </c>
      <c r="H3827" s="37">
        <v>0.76300000000000001</v>
      </c>
      <c r="I3827" s="37">
        <v>0.98460000000000003</v>
      </c>
    </row>
    <row r="3828" spans="4:9" x14ac:dyDescent="0.25">
      <c r="D3828" s="37">
        <v>36</v>
      </c>
      <c r="E3828" s="37">
        <v>0.84399999999999997</v>
      </c>
      <c r="F3828" s="37">
        <v>0.85450000000000004</v>
      </c>
      <c r="G3828" s="37">
        <v>35</v>
      </c>
      <c r="H3828" s="37">
        <v>0.76400000000000001</v>
      </c>
      <c r="I3828" s="37">
        <v>0.98470000000000002</v>
      </c>
    </row>
    <row r="3829" spans="4:9" x14ac:dyDescent="0.25">
      <c r="D3829" s="37">
        <v>36</v>
      </c>
      <c r="E3829" s="37">
        <v>0.84499999999999997</v>
      </c>
      <c r="F3829" s="37">
        <v>0.85550000000000004</v>
      </c>
      <c r="G3829" s="37">
        <v>35</v>
      </c>
      <c r="H3829" s="37">
        <v>0.76500000000000001</v>
      </c>
      <c r="I3829" s="37">
        <v>0.98470000000000002</v>
      </c>
    </row>
    <row r="3830" spans="4:9" x14ac:dyDescent="0.25">
      <c r="D3830" s="37">
        <v>36</v>
      </c>
      <c r="E3830" s="37">
        <v>0.84599999999999997</v>
      </c>
      <c r="F3830" s="37">
        <v>0.85650000000000004</v>
      </c>
      <c r="G3830" s="37">
        <v>35</v>
      </c>
      <c r="H3830" s="37">
        <v>0.76600000000000001</v>
      </c>
      <c r="I3830" s="37">
        <v>0.98480000000000001</v>
      </c>
    </row>
    <row r="3831" spans="4:9" x14ac:dyDescent="0.25">
      <c r="D3831" s="37">
        <v>36</v>
      </c>
      <c r="E3831" s="37">
        <v>0.84699999999999998</v>
      </c>
      <c r="F3831" s="37">
        <v>0.85740000000000005</v>
      </c>
      <c r="G3831" s="37">
        <v>35</v>
      </c>
      <c r="H3831" s="37">
        <v>0.76700000000000002</v>
      </c>
      <c r="I3831" s="37">
        <v>0.98480000000000001</v>
      </c>
    </row>
    <row r="3832" spans="4:9" x14ac:dyDescent="0.25">
      <c r="D3832" s="37">
        <v>36</v>
      </c>
      <c r="E3832" s="37">
        <v>0.84799999999999998</v>
      </c>
      <c r="F3832" s="37">
        <v>0.85840000000000005</v>
      </c>
      <c r="G3832" s="37">
        <v>35</v>
      </c>
      <c r="H3832" s="37">
        <v>0.76800000000000002</v>
      </c>
      <c r="I3832" s="37">
        <v>0.9849</v>
      </c>
    </row>
    <row r="3833" spans="4:9" x14ac:dyDescent="0.25">
      <c r="D3833" s="37">
        <v>36</v>
      </c>
      <c r="E3833" s="37">
        <v>0.84899999999999998</v>
      </c>
      <c r="F3833" s="37">
        <v>0.85940000000000005</v>
      </c>
      <c r="G3833" s="37">
        <v>35</v>
      </c>
      <c r="H3833" s="37">
        <v>0.76900000000000002</v>
      </c>
      <c r="I3833" s="37">
        <v>0.9849</v>
      </c>
    </row>
    <row r="3834" spans="4:9" x14ac:dyDescent="0.25">
      <c r="D3834" s="37">
        <v>36</v>
      </c>
      <c r="E3834" s="37">
        <v>0.85</v>
      </c>
      <c r="F3834" s="37">
        <v>0.86040000000000005</v>
      </c>
      <c r="G3834" s="37">
        <v>35</v>
      </c>
      <c r="H3834" s="37">
        <v>0.77</v>
      </c>
      <c r="I3834" s="37">
        <v>0.98499999999999999</v>
      </c>
    </row>
    <row r="3835" spans="4:9" x14ac:dyDescent="0.25">
      <c r="D3835" s="37">
        <v>36</v>
      </c>
      <c r="E3835" s="37">
        <v>0.85099999999999998</v>
      </c>
      <c r="F3835" s="37">
        <v>0.86140000000000005</v>
      </c>
      <c r="G3835" s="37">
        <v>35</v>
      </c>
      <c r="H3835" s="37">
        <v>0.77100000000000002</v>
      </c>
      <c r="I3835" s="37">
        <v>0.98499999999999999</v>
      </c>
    </row>
    <row r="3836" spans="4:9" x14ac:dyDescent="0.25">
      <c r="D3836" s="37">
        <v>36</v>
      </c>
      <c r="E3836" s="37">
        <v>0.85199999999999998</v>
      </c>
      <c r="F3836" s="37">
        <v>0.86240000000000006</v>
      </c>
      <c r="G3836" s="37">
        <v>35</v>
      </c>
      <c r="H3836" s="37">
        <v>0.77200000000000002</v>
      </c>
      <c r="I3836" s="37">
        <v>0.98509999999999998</v>
      </c>
    </row>
    <row r="3837" spans="4:9" x14ac:dyDescent="0.25">
      <c r="D3837" s="37">
        <v>36</v>
      </c>
      <c r="E3837" s="37">
        <v>0.85299999999999998</v>
      </c>
      <c r="F3837" s="37">
        <v>0.86340000000000006</v>
      </c>
      <c r="G3837" s="37">
        <v>35</v>
      </c>
      <c r="H3837" s="37">
        <v>0.77300000000000002</v>
      </c>
      <c r="I3837" s="37">
        <v>0.98509999999999998</v>
      </c>
    </row>
    <row r="3838" spans="4:9" x14ac:dyDescent="0.25">
      <c r="D3838" s="37">
        <v>36</v>
      </c>
      <c r="E3838" s="37">
        <v>0.85399999999999998</v>
      </c>
      <c r="F3838" s="37">
        <v>0.86440000000000006</v>
      </c>
      <c r="G3838" s="37">
        <v>35</v>
      </c>
      <c r="H3838" s="37">
        <v>0.77400000000000002</v>
      </c>
      <c r="I3838" s="37">
        <v>0.98519999999999996</v>
      </c>
    </row>
    <row r="3839" spans="4:9" x14ac:dyDescent="0.25">
      <c r="D3839" s="37">
        <v>36</v>
      </c>
      <c r="E3839" s="37">
        <v>0.85499999999999998</v>
      </c>
      <c r="F3839" s="37">
        <v>0.86540000000000006</v>
      </c>
      <c r="G3839" s="37">
        <v>35</v>
      </c>
      <c r="H3839" s="37">
        <v>0.77500000000000002</v>
      </c>
      <c r="I3839" s="37">
        <v>0.98519999999999996</v>
      </c>
    </row>
    <row r="3840" spans="4:9" x14ac:dyDescent="0.25">
      <c r="D3840" s="37">
        <v>36</v>
      </c>
      <c r="E3840" s="37">
        <v>0.85599999999999998</v>
      </c>
      <c r="F3840" s="37">
        <v>0.86640000000000006</v>
      </c>
      <c r="G3840" s="37">
        <v>35</v>
      </c>
      <c r="H3840" s="37">
        <v>0.77600000000000002</v>
      </c>
      <c r="I3840" s="37">
        <v>0.98529999999999995</v>
      </c>
    </row>
    <row r="3841" spans="4:9" x14ac:dyDescent="0.25">
      <c r="D3841" s="37">
        <v>36</v>
      </c>
      <c r="E3841" s="37">
        <v>0.85699999999999998</v>
      </c>
      <c r="F3841" s="37">
        <v>0.86740000000000006</v>
      </c>
      <c r="G3841" s="37">
        <v>35</v>
      </c>
      <c r="H3841" s="37">
        <v>0.77700000000000002</v>
      </c>
      <c r="I3841" s="37">
        <v>0.98529999999999995</v>
      </c>
    </row>
    <row r="3842" spans="4:9" x14ac:dyDescent="0.25">
      <c r="D3842" s="37">
        <v>36</v>
      </c>
      <c r="E3842" s="37">
        <v>0.85799999999999998</v>
      </c>
      <c r="F3842" s="37">
        <v>0.86840000000000006</v>
      </c>
      <c r="G3842" s="37">
        <v>35</v>
      </c>
      <c r="H3842" s="37">
        <v>0.77800000000000002</v>
      </c>
      <c r="I3842" s="37">
        <v>0.98540000000000005</v>
      </c>
    </row>
    <row r="3843" spans="4:9" x14ac:dyDescent="0.25">
      <c r="D3843" s="37">
        <v>36</v>
      </c>
      <c r="E3843" s="37">
        <v>0.85899999999999999</v>
      </c>
      <c r="F3843" s="37">
        <v>0.86929999999999996</v>
      </c>
      <c r="G3843" s="37">
        <v>35</v>
      </c>
      <c r="H3843" s="37">
        <v>0.77900000000000003</v>
      </c>
      <c r="I3843" s="37">
        <v>0.98540000000000005</v>
      </c>
    </row>
    <row r="3844" spans="4:9" x14ac:dyDescent="0.25">
      <c r="D3844" s="37">
        <v>36</v>
      </c>
      <c r="E3844" s="37">
        <v>0.86</v>
      </c>
      <c r="F3844" s="37">
        <v>0.87029999999999996</v>
      </c>
      <c r="G3844" s="37">
        <v>35</v>
      </c>
      <c r="H3844" s="37">
        <v>0.78</v>
      </c>
      <c r="I3844" s="37">
        <v>0.98550000000000004</v>
      </c>
    </row>
    <row r="3845" spans="4:9" x14ac:dyDescent="0.25">
      <c r="D3845" s="37">
        <v>36</v>
      </c>
      <c r="E3845" s="37">
        <v>0.86099999999999999</v>
      </c>
      <c r="F3845" s="37">
        <v>0.87129999999999996</v>
      </c>
      <c r="G3845" s="37">
        <v>35</v>
      </c>
      <c r="H3845" s="37">
        <v>0.78100000000000003</v>
      </c>
      <c r="I3845" s="37">
        <v>0.98550000000000004</v>
      </c>
    </row>
    <row r="3846" spans="4:9" x14ac:dyDescent="0.25">
      <c r="D3846" s="37">
        <v>36</v>
      </c>
      <c r="E3846" s="37">
        <v>0.86199999999999999</v>
      </c>
      <c r="F3846" s="37">
        <v>0.87229999999999996</v>
      </c>
      <c r="G3846" s="37">
        <v>35</v>
      </c>
      <c r="H3846" s="37">
        <v>0.78200000000000003</v>
      </c>
      <c r="I3846" s="37">
        <v>0.98560000000000003</v>
      </c>
    </row>
    <row r="3847" spans="4:9" x14ac:dyDescent="0.25">
      <c r="D3847" s="37">
        <v>36</v>
      </c>
      <c r="E3847" s="37">
        <v>0.86299999999999999</v>
      </c>
      <c r="F3847" s="37">
        <v>0.87329999999999997</v>
      </c>
      <c r="G3847" s="37">
        <v>35</v>
      </c>
      <c r="H3847" s="37">
        <v>0.78300000000000003</v>
      </c>
      <c r="I3847" s="37">
        <v>0.98560000000000003</v>
      </c>
    </row>
    <row r="3848" spans="4:9" x14ac:dyDescent="0.25">
      <c r="D3848" s="37">
        <v>36</v>
      </c>
      <c r="E3848" s="37">
        <v>0.86399999999999999</v>
      </c>
      <c r="F3848" s="37">
        <v>0.87429999999999997</v>
      </c>
      <c r="G3848" s="37">
        <v>35</v>
      </c>
      <c r="H3848" s="37">
        <v>0.78400000000000003</v>
      </c>
      <c r="I3848" s="37">
        <v>0.98570000000000002</v>
      </c>
    </row>
    <row r="3849" spans="4:9" x14ac:dyDescent="0.25">
      <c r="D3849" s="37">
        <v>36</v>
      </c>
      <c r="E3849" s="37">
        <v>0.86499999999999999</v>
      </c>
      <c r="F3849" s="37">
        <v>0.87529999999999997</v>
      </c>
      <c r="G3849" s="37">
        <v>35</v>
      </c>
      <c r="H3849" s="37">
        <v>0.78500000000000003</v>
      </c>
      <c r="I3849" s="37">
        <v>0.98570000000000002</v>
      </c>
    </row>
    <row r="3850" spans="4:9" x14ac:dyDescent="0.25">
      <c r="D3850" s="37">
        <v>36</v>
      </c>
      <c r="E3850" s="37">
        <v>0.86599999999999999</v>
      </c>
      <c r="F3850" s="37">
        <v>0.87629999999999997</v>
      </c>
      <c r="G3850" s="37">
        <v>35</v>
      </c>
      <c r="H3850" s="37">
        <v>0.78600000000000003</v>
      </c>
      <c r="I3850" s="37">
        <v>0.98580000000000001</v>
      </c>
    </row>
    <row r="3851" spans="4:9" x14ac:dyDescent="0.25">
      <c r="D3851" s="37">
        <v>36</v>
      </c>
      <c r="E3851" s="37">
        <v>0.86699999999999999</v>
      </c>
      <c r="F3851" s="37">
        <v>0.87729999999999997</v>
      </c>
      <c r="G3851" s="37">
        <v>35</v>
      </c>
      <c r="H3851" s="37">
        <v>0.78700000000000003</v>
      </c>
      <c r="I3851" s="37">
        <v>0.98580000000000001</v>
      </c>
    </row>
    <row r="3852" spans="4:9" x14ac:dyDescent="0.25">
      <c r="D3852" s="37">
        <v>36</v>
      </c>
      <c r="E3852" s="37">
        <v>0.86799999999999999</v>
      </c>
      <c r="F3852" s="37">
        <v>0.87829999999999997</v>
      </c>
      <c r="G3852" s="37">
        <v>35</v>
      </c>
      <c r="H3852" s="37">
        <v>0.78800000000000003</v>
      </c>
      <c r="I3852" s="37">
        <v>0.9859</v>
      </c>
    </row>
    <row r="3853" spans="4:9" x14ac:dyDescent="0.25">
      <c r="D3853" s="37">
        <v>36</v>
      </c>
      <c r="E3853" s="37">
        <v>0.86899999999999999</v>
      </c>
      <c r="F3853" s="37">
        <v>0.87929999999999997</v>
      </c>
      <c r="G3853" s="37">
        <v>35</v>
      </c>
      <c r="H3853" s="37">
        <v>0.78900000000000003</v>
      </c>
      <c r="I3853" s="37">
        <v>0.9859</v>
      </c>
    </row>
    <row r="3854" spans="4:9" x14ac:dyDescent="0.25">
      <c r="D3854" s="37">
        <v>36</v>
      </c>
      <c r="E3854" s="37">
        <v>0.87</v>
      </c>
      <c r="F3854" s="37">
        <v>0.88029999999999997</v>
      </c>
      <c r="G3854" s="37">
        <v>35</v>
      </c>
      <c r="H3854" s="37">
        <v>0.79</v>
      </c>
      <c r="I3854" s="37">
        <v>0.98599999999999999</v>
      </c>
    </row>
    <row r="3855" spans="4:9" x14ac:dyDescent="0.25">
      <c r="D3855" s="37">
        <v>36</v>
      </c>
      <c r="E3855" s="37">
        <v>0.871</v>
      </c>
      <c r="F3855" s="37">
        <v>0.88129999999999997</v>
      </c>
      <c r="G3855" s="37">
        <v>35</v>
      </c>
      <c r="H3855" s="37">
        <v>0.79100000000000004</v>
      </c>
      <c r="I3855" s="37">
        <v>0.98599999999999999</v>
      </c>
    </row>
    <row r="3856" spans="4:9" x14ac:dyDescent="0.25">
      <c r="D3856" s="37">
        <v>36</v>
      </c>
      <c r="E3856" s="37">
        <v>0.872</v>
      </c>
      <c r="F3856" s="37">
        <v>0.88229999999999997</v>
      </c>
      <c r="G3856" s="37">
        <v>35</v>
      </c>
      <c r="H3856" s="37">
        <v>0.79200000000000004</v>
      </c>
      <c r="I3856" s="37">
        <v>0.98609999999999998</v>
      </c>
    </row>
    <row r="3857" spans="4:9" x14ac:dyDescent="0.25">
      <c r="D3857" s="37">
        <v>36</v>
      </c>
      <c r="E3857" s="37">
        <v>0.873</v>
      </c>
      <c r="F3857" s="37">
        <v>0.88329999999999997</v>
      </c>
      <c r="G3857" s="37">
        <v>35</v>
      </c>
      <c r="H3857" s="37">
        <v>0.79300000000000004</v>
      </c>
      <c r="I3857" s="37">
        <v>0.98609999999999998</v>
      </c>
    </row>
    <row r="3858" spans="4:9" x14ac:dyDescent="0.25">
      <c r="D3858" s="37">
        <v>36</v>
      </c>
      <c r="E3858" s="37">
        <v>0.874</v>
      </c>
      <c r="F3858" s="37">
        <v>0.88419999999999999</v>
      </c>
      <c r="G3858" s="37">
        <v>35</v>
      </c>
      <c r="H3858" s="37">
        <v>0.79400000000000004</v>
      </c>
      <c r="I3858" s="37">
        <v>0.98619999999999997</v>
      </c>
    </row>
    <row r="3859" spans="4:9" x14ac:dyDescent="0.25">
      <c r="D3859" s="37">
        <v>36</v>
      </c>
      <c r="E3859" s="37">
        <v>0.875</v>
      </c>
      <c r="F3859" s="37">
        <v>0.88519999999999999</v>
      </c>
      <c r="G3859" s="37">
        <v>35</v>
      </c>
      <c r="H3859" s="37">
        <v>0.79500000000000004</v>
      </c>
      <c r="I3859" s="37">
        <v>0.98619999999999997</v>
      </c>
    </row>
    <row r="3860" spans="4:9" x14ac:dyDescent="0.25">
      <c r="D3860" s="37">
        <v>36</v>
      </c>
      <c r="E3860" s="37">
        <v>0.876</v>
      </c>
      <c r="F3860" s="37">
        <v>0.88619999999999999</v>
      </c>
      <c r="G3860" s="37">
        <v>35</v>
      </c>
      <c r="H3860" s="37">
        <v>0.79600000000000004</v>
      </c>
      <c r="I3860" s="37">
        <v>0.98629999999999995</v>
      </c>
    </row>
    <row r="3861" spans="4:9" x14ac:dyDescent="0.25">
      <c r="D3861" s="37">
        <v>36</v>
      </c>
      <c r="E3861" s="37">
        <v>0.877</v>
      </c>
      <c r="F3861" s="37">
        <v>0.88719999999999999</v>
      </c>
      <c r="G3861" s="37">
        <v>35</v>
      </c>
      <c r="H3861" s="37">
        <v>0.79700000000000004</v>
      </c>
      <c r="I3861" s="37">
        <v>0.98629999999999995</v>
      </c>
    </row>
    <row r="3862" spans="4:9" x14ac:dyDescent="0.25">
      <c r="D3862" s="37">
        <v>36</v>
      </c>
      <c r="E3862" s="37">
        <v>0.878</v>
      </c>
      <c r="F3862" s="37">
        <v>0.88819999999999999</v>
      </c>
      <c r="G3862" s="37">
        <v>35</v>
      </c>
      <c r="H3862" s="37">
        <v>0.79800000000000004</v>
      </c>
      <c r="I3862" s="37">
        <v>0.98629999999999995</v>
      </c>
    </row>
    <row r="3863" spans="4:9" x14ac:dyDescent="0.25">
      <c r="D3863" s="37">
        <v>36</v>
      </c>
      <c r="E3863" s="37">
        <v>0.879</v>
      </c>
      <c r="F3863" s="37">
        <v>0.88919999999999999</v>
      </c>
      <c r="G3863" s="37">
        <v>35</v>
      </c>
      <c r="H3863" s="37">
        <v>0.79900000000000004</v>
      </c>
      <c r="I3863" s="37">
        <v>0.98629999999999995</v>
      </c>
    </row>
    <row r="3864" spans="4:9" x14ac:dyDescent="0.25">
      <c r="D3864" s="37">
        <v>36</v>
      </c>
      <c r="E3864" s="37">
        <v>0.88</v>
      </c>
      <c r="F3864" s="37">
        <v>0.89019999999999999</v>
      </c>
      <c r="G3864" s="37">
        <v>35</v>
      </c>
      <c r="H3864" s="37">
        <v>0.8</v>
      </c>
      <c r="I3864" s="37">
        <v>0.98640000000000005</v>
      </c>
    </row>
    <row r="3865" spans="4:9" x14ac:dyDescent="0.25">
      <c r="D3865" s="37">
        <v>36</v>
      </c>
      <c r="E3865" s="37">
        <v>0.88100000000000001</v>
      </c>
      <c r="F3865" s="37">
        <v>0.89119999999999999</v>
      </c>
      <c r="G3865" s="37">
        <v>35</v>
      </c>
      <c r="H3865" s="37">
        <v>0.80100000000000005</v>
      </c>
      <c r="I3865" s="37">
        <v>0.98640000000000005</v>
      </c>
    </row>
    <row r="3866" spans="4:9" x14ac:dyDescent="0.25">
      <c r="D3866" s="37">
        <v>36</v>
      </c>
      <c r="E3866" s="37">
        <v>0.88200000000000001</v>
      </c>
      <c r="F3866" s="37">
        <v>0.89219999999999999</v>
      </c>
      <c r="G3866" s="37">
        <v>35</v>
      </c>
      <c r="H3866" s="37">
        <v>0.80200000000000005</v>
      </c>
      <c r="I3866" s="37">
        <v>0.98650000000000004</v>
      </c>
    </row>
    <row r="3867" spans="4:9" x14ac:dyDescent="0.25">
      <c r="D3867" s="37">
        <v>36</v>
      </c>
      <c r="E3867" s="37">
        <v>0.88300000000000001</v>
      </c>
      <c r="F3867" s="37">
        <v>0.89319999999999999</v>
      </c>
      <c r="G3867" s="37">
        <v>35</v>
      </c>
      <c r="H3867" s="37">
        <v>0.80300000000000005</v>
      </c>
      <c r="I3867" s="37">
        <v>0.98650000000000004</v>
      </c>
    </row>
    <row r="3868" spans="4:9" x14ac:dyDescent="0.25">
      <c r="D3868" s="37">
        <v>36</v>
      </c>
      <c r="E3868" s="37">
        <v>0.88400000000000001</v>
      </c>
      <c r="F3868" s="37">
        <v>0.89419999999999999</v>
      </c>
      <c r="G3868" s="37">
        <v>35</v>
      </c>
      <c r="H3868" s="37">
        <v>0.80400000000000005</v>
      </c>
      <c r="I3868" s="37">
        <v>0.98660000000000003</v>
      </c>
    </row>
    <row r="3869" spans="4:9" x14ac:dyDescent="0.25">
      <c r="D3869" s="37">
        <v>36</v>
      </c>
      <c r="E3869" s="37">
        <v>0.88500000000000001</v>
      </c>
      <c r="F3869" s="37">
        <v>0.8952</v>
      </c>
      <c r="G3869" s="37">
        <v>35</v>
      </c>
      <c r="H3869" s="37">
        <v>0.80500000000000005</v>
      </c>
      <c r="I3869" s="37">
        <v>0.98660000000000003</v>
      </c>
    </row>
    <row r="3870" spans="4:9" x14ac:dyDescent="0.25">
      <c r="D3870" s="37">
        <v>36</v>
      </c>
      <c r="E3870" s="37">
        <v>0.88600000000000001</v>
      </c>
      <c r="F3870" s="37">
        <v>0.8962</v>
      </c>
      <c r="G3870" s="37">
        <v>35</v>
      </c>
      <c r="H3870" s="37">
        <v>0.80600000000000005</v>
      </c>
      <c r="I3870" s="37">
        <v>0.98670000000000002</v>
      </c>
    </row>
    <row r="3871" spans="4:9" x14ac:dyDescent="0.25">
      <c r="D3871" s="37">
        <v>36</v>
      </c>
      <c r="E3871" s="37">
        <v>0.88700000000000001</v>
      </c>
      <c r="F3871" s="37">
        <v>0.8972</v>
      </c>
      <c r="G3871" s="37">
        <v>35</v>
      </c>
      <c r="H3871" s="37">
        <v>0.80700000000000005</v>
      </c>
      <c r="I3871" s="37">
        <v>0.98670000000000002</v>
      </c>
    </row>
    <row r="3872" spans="4:9" x14ac:dyDescent="0.25">
      <c r="D3872" s="37">
        <v>36</v>
      </c>
      <c r="E3872" s="37">
        <v>0.88800000000000001</v>
      </c>
      <c r="F3872" s="37">
        <v>0.8982</v>
      </c>
      <c r="G3872" s="37">
        <v>35</v>
      </c>
      <c r="H3872" s="37">
        <v>0.80800000000000005</v>
      </c>
      <c r="I3872" s="37">
        <v>0.98670000000000002</v>
      </c>
    </row>
    <row r="3873" spans="4:9" x14ac:dyDescent="0.25">
      <c r="D3873" s="37">
        <v>36</v>
      </c>
      <c r="E3873" s="37">
        <v>0.88900000000000001</v>
      </c>
      <c r="F3873" s="37">
        <v>0.8992</v>
      </c>
      <c r="G3873" s="37">
        <v>35</v>
      </c>
      <c r="H3873" s="37">
        <v>0.80900000000000005</v>
      </c>
      <c r="I3873" s="37">
        <v>0.98670000000000002</v>
      </c>
    </row>
    <row r="3874" spans="4:9" x14ac:dyDescent="0.25">
      <c r="D3874" s="37">
        <v>36</v>
      </c>
      <c r="E3874" s="37">
        <v>0.89</v>
      </c>
      <c r="F3874" s="37">
        <v>0.9002</v>
      </c>
      <c r="G3874" s="37">
        <v>35</v>
      </c>
      <c r="H3874" s="37">
        <v>0.81</v>
      </c>
      <c r="I3874" s="37">
        <v>0.98680000000000001</v>
      </c>
    </row>
    <row r="3875" spans="4:9" x14ac:dyDescent="0.25">
      <c r="D3875" s="37">
        <v>36</v>
      </c>
      <c r="E3875" s="37">
        <v>0.89100000000000001</v>
      </c>
      <c r="F3875" s="37">
        <v>0.9012</v>
      </c>
      <c r="G3875" s="37">
        <v>35</v>
      </c>
      <c r="H3875" s="37">
        <v>0.81100000000000005</v>
      </c>
      <c r="I3875" s="37">
        <v>0.98680000000000001</v>
      </c>
    </row>
    <row r="3876" spans="4:9" x14ac:dyDescent="0.25">
      <c r="D3876" s="37">
        <v>36</v>
      </c>
      <c r="E3876" s="37">
        <v>0.89200000000000002</v>
      </c>
      <c r="F3876" s="37">
        <v>0.9022</v>
      </c>
      <c r="G3876" s="37">
        <v>35</v>
      </c>
      <c r="H3876" s="37">
        <v>0.81200000000000006</v>
      </c>
      <c r="I3876" s="37">
        <v>0.9869</v>
      </c>
    </row>
    <row r="3877" spans="4:9" x14ac:dyDescent="0.25">
      <c r="D3877" s="37">
        <v>36</v>
      </c>
      <c r="E3877" s="37">
        <v>0.89300000000000002</v>
      </c>
      <c r="F3877" s="37">
        <v>0.9032</v>
      </c>
      <c r="G3877" s="37">
        <v>35</v>
      </c>
      <c r="H3877" s="37">
        <v>0.81299999999999994</v>
      </c>
      <c r="I3877" s="37">
        <v>0.9869</v>
      </c>
    </row>
    <row r="3878" spans="4:9" x14ac:dyDescent="0.25">
      <c r="D3878" s="37">
        <v>36</v>
      </c>
      <c r="E3878" s="37">
        <v>0.89400000000000002</v>
      </c>
      <c r="F3878" s="37">
        <v>0.9042</v>
      </c>
      <c r="G3878" s="37">
        <v>35</v>
      </c>
      <c r="H3878" s="37">
        <v>0.81399999999999995</v>
      </c>
      <c r="I3878" s="37">
        <v>0.98699999999999999</v>
      </c>
    </row>
    <row r="3879" spans="4:9" x14ac:dyDescent="0.25">
      <c r="D3879" s="37">
        <v>36</v>
      </c>
      <c r="E3879" s="37">
        <v>0.89500000000000002</v>
      </c>
      <c r="F3879" s="37">
        <v>0.9052</v>
      </c>
      <c r="G3879" s="37">
        <v>35</v>
      </c>
      <c r="H3879" s="37">
        <v>0.81499999999999995</v>
      </c>
      <c r="I3879" s="37">
        <v>0.98699999999999999</v>
      </c>
    </row>
    <row r="3880" spans="4:9" x14ac:dyDescent="0.25">
      <c r="D3880" s="37">
        <v>36</v>
      </c>
      <c r="E3880" s="37">
        <v>0.89600000000000002</v>
      </c>
      <c r="F3880" s="37">
        <v>0.90620000000000001</v>
      </c>
      <c r="G3880" s="37">
        <v>35</v>
      </c>
      <c r="H3880" s="37">
        <v>0.81599999999999995</v>
      </c>
      <c r="I3880" s="37">
        <v>0.98699999999999999</v>
      </c>
    </row>
    <row r="3881" spans="4:9" x14ac:dyDescent="0.25">
      <c r="D3881" s="37">
        <v>36</v>
      </c>
      <c r="E3881" s="37">
        <v>0.89700000000000002</v>
      </c>
      <c r="F3881" s="37">
        <v>0.90720000000000001</v>
      </c>
      <c r="G3881" s="37">
        <v>35</v>
      </c>
      <c r="H3881" s="37">
        <v>0.81699999999999995</v>
      </c>
      <c r="I3881" s="37">
        <v>0.98699999999999999</v>
      </c>
    </row>
    <row r="3882" spans="4:9" x14ac:dyDescent="0.25">
      <c r="D3882" s="37">
        <v>36</v>
      </c>
      <c r="E3882" s="37">
        <v>0.89800000000000002</v>
      </c>
      <c r="F3882" s="37">
        <v>0.90820000000000001</v>
      </c>
      <c r="G3882" s="37">
        <v>35</v>
      </c>
      <c r="H3882" s="37">
        <v>0.81799999999999995</v>
      </c>
      <c r="I3882" s="37">
        <v>0.98709999999999998</v>
      </c>
    </row>
    <row r="3883" spans="4:9" x14ac:dyDescent="0.25">
      <c r="D3883" s="37">
        <v>36</v>
      </c>
      <c r="E3883" s="37">
        <v>0.89900000000000002</v>
      </c>
      <c r="F3883" s="37">
        <v>0.90920000000000001</v>
      </c>
      <c r="G3883" s="37">
        <v>35</v>
      </c>
      <c r="H3883" s="37">
        <v>0.81899999999999995</v>
      </c>
      <c r="I3883" s="37">
        <v>0.98709999999999998</v>
      </c>
    </row>
    <row r="3884" spans="4:9" x14ac:dyDescent="0.25">
      <c r="D3884" s="37">
        <v>36</v>
      </c>
      <c r="E3884" s="37">
        <v>0.9</v>
      </c>
      <c r="F3884" s="37">
        <v>0.91020000000000001</v>
      </c>
      <c r="G3884" s="37">
        <v>35</v>
      </c>
      <c r="H3884" s="37">
        <v>0.82</v>
      </c>
      <c r="I3884" s="37">
        <v>0.98719999999999997</v>
      </c>
    </row>
    <row r="3885" spans="4:9" x14ac:dyDescent="0.25">
      <c r="D3885" s="37">
        <v>36</v>
      </c>
      <c r="E3885" s="37">
        <v>0.90100000000000002</v>
      </c>
      <c r="F3885" s="37">
        <v>0.91110000000000002</v>
      </c>
      <c r="G3885" s="37">
        <v>35</v>
      </c>
      <c r="H3885" s="37">
        <v>0.82099999999999995</v>
      </c>
      <c r="I3885" s="37">
        <v>0.98719999999999997</v>
      </c>
    </row>
    <row r="3886" spans="4:9" x14ac:dyDescent="0.25">
      <c r="D3886" s="37">
        <v>36</v>
      </c>
      <c r="E3886" s="37">
        <v>0.90200000000000002</v>
      </c>
      <c r="F3886" s="37">
        <v>0.91210000000000002</v>
      </c>
      <c r="G3886" s="37">
        <v>35</v>
      </c>
      <c r="H3886" s="37">
        <v>0.82199999999999995</v>
      </c>
      <c r="I3886" s="37">
        <v>0.98719999999999997</v>
      </c>
    </row>
    <row r="3887" spans="4:9" x14ac:dyDescent="0.25">
      <c r="D3887" s="37">
        <v>36</v>
      </c>
      <c r="E3887" s="37">
        <v>0.90300000000000002</v>
      </c>
      <c r="F3887" s="37">
        <v>0.91310000000000002</v>
      </c>
      <c r="G3887" s="37">
        <v>35</v>
      </c>
      <c r="H3887" s="37">
        <v>0.82299999999999995</v>
      </c>
      <c r="I3887" s="37">
        <v>0.98719999999999997</v>
      </c>
    </row>
    <row r="3888" spans="4:9" x14ac:dyDescent="0.25">
      <c r="D3888" s="37">
        <v>36</v>
      </c>
      <c r="E3888" s="37">
        <v>0.90400000000000003</v>
      </c>
      <c r="F3888" s="37">
        <v>0.91410000000000002</v>
      </c>
      <c r="G3888" s="37">
        <v>35</v>
      </c>
      <c r="H3888" s="37">
        <v>0.82399999999999995</v>
      </c>
      <c r="I3888" s="37">
        <v>0.98729999999999996</v>
      </c>
    </row>
    <row r="3889" spans="4:9" x14ac:dyDescent="0.25">
      <c r="D3889" s="37">
        <v>36</v>
      </c>
      <c r="E3889" s="37">
        <v>0.90500000000000003</v>
      </c>
      <c r="F3889" s="37">
        <v>0.91510000000000002</v>
      </c>
      <c r="G3889" s="37">
        <v>35</v>
      </c>
      <c r="H3889" s="37">
        <v>0.82499999999999996</v>
      </c>
      <c r="I3889" s="37">
        <v>0.98729999999999996</v>
      </c>
    </row>
    <row r="3890" spans="4:9" x14ac:dyDescent="0.25">
      <c r="D3890" s="37">
        <v>36</v>
      </c>
      <c r="E3890" s="37">
        <v>0.90600000000000003</v>
      </c>
      <c r="F3890" s="37">
        <v>0.91610000000000003</v>
      </c>
      <c r="G3890" s="37">
        <v>35</v>
      </c>
      <c r="H3890" s="37">
        <v>0.82599999999999996</v>
      </c>
      <c r="I3890" s="37">
        <v>0.98740000000000006</v>
      </c>
    </row>
    <row r="3891" spans="4:9" x14ac:dyDescent="0.25">
      <c r="D3891" s="37">
        <v>36</v>
      </c>
      <c r="E3891" s="37">
        <v>0.90700000000000003</v>
      </c>
      <c r="F3891" s="37">
        <v>0.91710000000000003</v>
      </c>
      <c r="G3891" s="37">
        <v>35</v>
      </c>
      <c r="H3891" s="37">
        <v>0.82699999999999996</v>
      </c>
      <c r="I3891" s="37">
        <v>0.98740000000000006</v>
      </c>
    </row>
    <row r="3892" spans="4:9" x14ac:dyDescent="0.25">
      <c r="D3892" s="37">
        <v>36</v>
      </c>
      <c r="E3892" s="37">
        <v>0.90800000000000003</v>
      </c>
      <c r="F3892" s="37">
        <v>0.91810000000000003</v>
      </c>
      <c r="G3892" s="37">
        <v>35</v>
      </c>
      <c r="H3892" s="37">
        <v>0.82799999999999996</v>
      </c>
      <c r="I3892" s="37">
        <v>0.98740000000000006</v>
      </c>
    </row>
    <row r="3893" spans="4:9" x14ac:dyDescent="0.25">
      <c r="D3893" s="37">
        <v>36</v>
      </c>
      <c r="E3893" s="37">
        <v>0.90900000000000003</v>
      </c>
      <c r="F3893" s="37">
        <v>0.91910000000000003</v>
      </c>
      <c r="G3893" s="37">
        <v>35</v>
      </c>
      <c r="H3893" s="37">
        <v>0.82899999999999996</v>
      </c>
      <c r="I3893" s="37">
        <v>0.98740000000000006</v>
      </c>
    </row>
    <row r="3894" spans="4:9" x14ac:dyDescent="0.25">
      <c r="D3894" s="37">
        <v>36</v>
      </c>
      <c r="E3894" s="37">
        <v>0.91</v>
      </c>
      <c r="F3894" s="37">
        <v>0.92010000000000003</v>
      </c>
      <c r="G3894" s="37">
        <v>35</v>
      </c>
      <c r="H3894" s="37">
        <v>0.83</v>
      </c>
      <c r="I3894" s="37">
        <v>0.98750000000000004</v>
      </c>
    </row>
    <row r="3895" spans="4:9" x14ac:dyDescent="0.25">
      <c r="D3895" s="37">
        <v>36</v>
      </c>
      <c r="E3895" s="37">
        <v>0.91100000000000003</v>
      </c>
      <c r="F3895" s="37">
        <v>0.92110000000000003</v>
      </c>
      <c r="G3895" s="37">
        <v>35</v>
      </c>
      <c r="H3895" s="37">
        <v>0.83099999999999996</v>
      </c>
      <c r="I3895" s="37">
        <v>0.98750000000000004</v>
      </c>
    </row>
    <row r="3896" spans="4:9" x14ac:dyDescent="0.25">
      <c r="D3896" s="37">
        <v>36</v>
      </c>
      <c r="E3896" s="37">
        <v>0.91200000000000003</v>
      </c>
      <c r="F3896" s="37">
        <v>0.92210000000000003</v>
      </c>
      <c r="G3896" s="37">
        <v>35</v>
      </c>
      <c r="H3896" s="37">
        <v>0.83199999999999996</v>
      </c>
      <c r="I3896" s="37">
        <v>0.98750000000000004</v>
      </c>
    </row>
    <row r="3897" spans="4:9" x14ac:dyDescent="0.25">
      <c r="D3897" s="37">
        <v>36</v>
      </c>
      <c r="E3897" s="37">
        <v>0.91300000000000003</v>
      </c>
      <c r="F3897" s="37">
        <v>0.92310000000000003</v>
      </c>
      <c r="G3897" s="37">
        <v>35</v>
      </c>
      <c r="H3897" s="37">
        <v>0.83299999999999996</v>
      </c>
      <c r="I3897" s="37">
        <v>0.98750000000000004</v>
      </c>
    </row>
    <row r="3898" spans="4:9" x14ac:dyDescent="0.25">
      <c r="D3898" s="37">
        <v>36</v>
      </c>
      <c r="E3898" s="37">
        <v>0.91400000000000003</v>
      </c>
      <c r="F3898" s="37">
        <v>0.92410000000000003</v>
      </c>
      <c r="G3898" s="37">
        <v>35</v>
      </c>
      <c r="H3898" s="37">
        <v>0.83399999999999996</v>
      </c>
      <c r="I3898" s="37">
        <v>0.98760000000000003</v>
      </c>
    </row>
    <row r="3899" spans="4:9" x14ac:dyDescent="0.25">
      <c r="D3899" s="37">
        <v>36</v>
      </c>
      <c r="E3899" s="37">
        <v>0.91500000000000004</v>
      </c>
      <c r="F3899" s="37">
        <v>0.92510000000000003</v>
      </c>
      <c r="G3899" s="37">
        <v>35</v>
      </c>
      <c r="H3899" s="37">
        <v>0.83499999999999996</v>
      </c>
      <c r="I3899" s="37">
        <v>0.98760000000000003</v>
      </c>
    </row>
    <row r="3900" spans="4:9" x14ac:dyDescent="0.25">
      <c r="D3900" s="37">
        <v>36</v>
      </c>
      <c r="E3900" s="37">
        <v>0.91600000000000004</v>
      </c>
      <c r="F3900" s="37">
        <v>0.92610000000000003</v>
      </c>
      <c r="G3900" s="37">
        <v>35</v>
      </c>
      <c r="H3900" s="37">
        <v>0.83599999999999997</v>
      </c>
      <c r="I3900" s="37">
        <v>0.98770000000000002</v>
      </c>
    </row>
    <row r="3901" spans="4:9" x14ac:dyDescent="0.25">
      <c r="D3901" s="37">
        <v>36</v>
      </c>
      <c r="E3901" s="37">
        <v>0.91700000000000004</v>
      </c>
      <c r="F3901" s="37">
        <v>0.92710000000000004</v>
      </c>
      <c r="G3901" s="37">
        <v>35</v>
      </c>
      <c r="H3901" s="37">
        <v>0.83699999999999997</v>
      </c>
      <c r="I3901" s="37">
        <v>0.98770000000000002</v>
      </c>
    </row>
    <row r="3902" spans="4:9" x14ac:dyDescent="0.25">
      <c r="D3902" s="37">
        <v>36</v>
      </c>
      <c r="E3902" s="37">
        <v>0.91800000000000004</v>
      </c>
      <c r="F3902" s="37">
        <v>0.92810000000000004</v>
      </c>
      <c r="G3902" s="37">
        <v>35</v>
      </c>
      <c r="H3902" s="37">
        <v>0.83799999999999997</v>
      </c>
      <c r="I3902" s="37">
        <v>0.98770000000000002</v>
      </c>
    </row>
    <row r="3903" spans="4:9" x14ac:dyDescent="0.25">
      <c r="D3903" s="37">
        <v>36</v>
      </c>
      <c r="E3903" s="37">
        <v>0.91900000000000004</v>
      </c>
      <c r="F3903" s="37">
        <v>0.92910000000000004</v>
      </c>
      <c r="G3903" s="37">
        <v>35</v>
      </c>
      <c r="H3903" s="37">
        <v>0.83899999999999997</v>
      </c>
      <c r="I3903" s="37">
        <v>0.98770000000000002</v>
      </c>
    </row>
    <row r="3904" spans="4:9" x14ac:dyDescent="0.25">
      <c r="D3904" s="37">
        <v>36</v>
      </c>
      <c r="E3904" s="37">
        <v>0.92</v>
      </c>
      <c r="F3904" s="37">
        <v>0.93010000000000004</v>
      </c>
      <c r="G3904" s="37">
        <v>35</v>
      </c>
      <c r="H3904" s="37">
        <v>0.84</v>
      </c>
      <c r="I3904" s="37">
        <v>0.98780000000000001</v>
      </c>
    </row>
    <row r="3905" spans="4:9" x14ac:dyDescent="0.25">
      <c r="D3905" s="37">
        <v>36</v>
      </c>
      <c r="E3905" s="37">
        <v>0.92100000000000004</v>
      </c>
      <c r="F3905" s="37">
        <v>0.93110000000000004</v>
      </c>
      <c r="G3905" s="37">
        <v>35</v>
      </c>
      <c r="H3905" s="37">
        <v>0.84099999999999997</v>
      </c>
      <c r="I3905" s="37">
        <v>0.98780000000000001</v>
      </c>
    </row>
    <row r="3906" spans="4:9" x14ac:dyDescent="0.25">
      <c r="D3906" s="37">
        <v>36</v>
      </c>
      <c r="E3906" s="37">
        <v>0.92200000000000004</v>
      </c>
      <c r="F3906" s="37">
        <v>0.93210000000000004</v>
      </c>
      <c r="G3906" s="37">
        <v>35</v>
      </c>
      <c r="H3906" s="37">
        <v>0.84199999999999997</v>
      </c>
      <c r="I3906" s="37">
        <v>0.98780000000000001</v>
      </c>
    </row>
    <row r="3907" spans="4:9" x14ac:dyDescent="0.25">
      <c r="D3907" s="37">
        <v>36</v>
      </c>
      <c r="E3907" s="37">
        <v>0.92300000000000004</v>
      </c>
      <c r="F3907" s="37">
        <v>0.93310000000000004</v>
      </c>
      <c r="G3907" s="37">
        <v>35</v>
      </c>
      <c r="H3907" s="37">
        <v>0.84299999999999997</v>
      </c>
      <c r="I3907" s="37">
        <v>0.98780000000000001</v>
      </c>
    </row>
    <row r="3908" spans="4:9" x14ac:dyDescent="0.25">
      <c r="D3908" s="37">
        <v>36</v>
      </c>
      <c r="E3908" s="37">
        <v>0.92400000000000004</v>
      </c>
      <c r="F3908" s="37">
        <v>0.93410000000000004</v>
      </c>
      <c r="G3908" s="37">
        <v>35</v>
      </c>
      <c r="H3908" s="37">
        <v>0.84399999999999997</v>
      </c>
      <c r="I3908" s="37">
        <v>0.9879</v>
      </c>
    </row>
    <row r="3909" spans="4:9" x14ac:dyDescent="0.25">
      <c r="D3909" s="37">
        <v>36</v>
      </c>
      <c r="E3909" s="37">
        <v>0.92500000000000004</v>
      </c>
      <c r="F3909" s="37">
        <v>0.93510000000000004</v>
      </c>
      <c r="G3909" s="37">
        <v>35</v>
      </c>
      <c r="H3909" s="37">
        <v>0.84499999999999997</v>
      </c>
      <c r="I3909" s="37">
        <v>0.9879</v>
      </c>
    </row>
    <row r="3910" spans="4:9" x14ac:dyDescent="0.25">
      <c r="D3910" s="37">
        <v>36</v>
      </c>
      <c r="E3910" s="37">
        <v>0.92600000000000005</v>
      </c>
      <c r="F3910" s="37">
        <v>0.93610000000000004</v>
      </c>
      <c r="G3910" s="37">
        <v>35</v>
      </c>
      <c r="H3910" s="37">
        <v>0.84599999999999997</v>
      </c>
      <c r="I3910" s="37">
        <v>0.9879</v>
      </c>
    </row>
    <row r="3911" spans="4:9" x14ac:dyDescent="0.25">
      <c r="D3911" s="37">
        <v>36</v>
      </c>
      <c r="E3911" s="37">
        <v>0.92700000000000005</v>
      </c>
      <c r="F3911" s="37">
        <v>0.93710000000000004</v>
      </c>
      <c r="G3911" s="37">
        <v>35</v>
      </c>
      <c r="H3911" s="37">
        <v>0.84699999999999998</v>
      </c>
      <c r="I3911" s="37">
        <v>0.9879</v>
      </c>
    </row>
    <row r="3912" spans="4:9" x14ac:dyDescent="0.25">
      <c r="D3912" s="37">
        <v>36</v>
      </c>
      <c r="E3912" s="37">
        <v>0.92800000000000005</v>
      </c>
      <c r="F3912" s="37">
        <v>0.93810000000000004</v>
      </c>
      <c r="G3912" s="37">
        <v>35</v>
      </c>
      <c r="H3912" s="37">
        <v>0.84799999999999998</v>
      </c>
      <c r="I3912" s="37">
        <v>0.98799999999999999</v>
      </c>
    </row>
    <row r="3913" spans="4:9" x14ac:dyDescent="0.25">
      <c r="D3913" s="37">
        <v>36</v>
      </c>
      <c r="E3913" s="37">
        <v>0.92900000000000005</v>
      </c>
      <c r="F3913" s="37">
        <v>0.93910000000000005</v>
      </c>
      <c r="G3913" s="37">
        <v>35</v>
      </c>
      <c r="H3913" s="37">
        <v>0.84899999999999998</v>
      </c>
      <c r="I3913" s="37">
        <v>0.98799999999999999</v>
      </c>
    </row>
    <row r="3914" spans="4:9" x14ac:dyDescent="0.25">
      <c r="D3914" s="37">
        <v>36.5</v>
      </c>
      <c r="E3914" s="37">
        <v>0.76</v>
      </c>
      <c r="F3914" s="37">
        <v>0.77229999999999999</v>
      </c>
      <c r="G3914" s="37">
        <v>35</v>
      </c>
      <c r="H3914" s="37">
        <v>0.85</v>
      </c>
      <c r="I3914" s="37">
        <v>0.98799999999999999</v>
      </c>
    </row>
    <row r="3915" spans="4:9" x14ac:dyDescent="0.25">
      <c r="D3915" s="37">
        <v>36.5</v>
      </c>
      <c r="E3915" s="37">
        <v>0.76100000000000001</v>
      </c>
      <c r="F3915" s="37">
        <v>0.77329999999999999</v>
      </c>
      <c r="G3915" s="37">
        <v>35</v>
      </c>
      <c r="H3915" s="37">
        <v>0.85099999999999998</v>
      </c>
      <c r="I3915" s="37">
        <v>0.98799999999999999</v>
      </c>
    </row>
    <row r="3916" spans="4:9" x14ac:dyDescent="0.25">
      <c r="D3916" s="37">
        <v>36.5</v>
      </c>
      <c r="E3916" s="37">
        <v>0.76200000000000001</v>
      </c>
      <c r="F3916" s="37">
        <v>0.77429999999999999</v>
      </c>
      <c r="G3916" s="37">
        <v>35</v>
      </c>
      <c r="H3916" s="37">
        <v>0.85199999999999998</v>
      </c>
      <c r="I3916" s="37">
        <v>0.98809999999999998</v>
      </c>
    </row>
    <row r="3917" spans="4:9" x14ac:dyDescent="0.25">
      <c r="D3917" s="37">
        <v>36.5</v>
      </c>
      <c r="E3917" s="37">
        <v>0.76300000000000001</v>
      </c>
      <c r="F3917" s="37">
        <v>0.7752</v>
      </c>
      <c r="G3917" s="37">
        <v>35</v>
      </c>
      <c r="H3917" s="37">
        <v>0.85299999999999998</v>
      </c>
      <c r="I3917" s="37">
        <v>0.98809999999999998</v>
      </c>
    </row>
    <row r="3918" spans="4:9" x14ac:dyDescent="0.25">
      <c r="D3918" s="37">
        <v>36.5</v>
      </c>
      <c r="E3918" s="37">
        <v>0.76400000000000001</v>
      </c>
      <c r="F3918" s="37">
        <v>0.7762</v>
      </c>
      <c r="G3918" s="37">
        <v>35</v>
      </c>
      <c r="H3918" s="37">
        <v>0.85399999999999998</v>
      </c>
      <c r="I3918" s="37">
        <v>0.98809999999999998</v>
      </c>
    </row>
    <row r="3919" spans="4:9" x14ac:dyDescent="0.25">
      <c r="D3919" s="37">
        <v>36.5</v>
      </c>
      <c r="E3919" s="37">
        <v>0.76500000000000001</v>
      </c>
      <c r="F3919" s="37">
        <v>0.7772</v>
      </c>
      <c r="G3919" s="37">
        <v>35</v>
      </c>
      <c r="H3919" s="37">
        <v>0.85499999999999998</v>
      </c>
      <c r="I3919" s="37">
        <v>0.98809999999999998</v>
      </c>
    </row>
    <row r="3920" spans="4:9" x14ac:dyDescent="0.25">
      <c r="D3920" s="37">
        <v>36.5</v>
      </c>
      <c r="E3920" s="37">
        <v>0.76600000000000001</v>
      </c>
      <c r="F3920" s="37">
        <v>0.7782</v>
      </c>
      <c r="G3920" s="37">
        <v>35</v>
      </c>
      <c r="H3920" s="37">
        <v>0.85599999999999998</v>
      </c>
      <c r="I3920" s="37">
        <v>0.98819999999999997</v>
      </c>
    </row>
    <row r="3921" spans="4:9" x14ac:dyDescent="0.25">
      <c r="D3921" s="37">
        <v>36.5</v>
      </c>
      <c r="E3921" s="37">
        <v>0.76700000000000002</v>
      </c>
      <c r="F3921" s="37">
        <v>0.77910000000000001</v>
      </c>
      <c r="G3921" s="37">
        <v>35</v>
      </c>
      <c r="H3921" s="37">
        <v>0.85699999999999998</v>
      </c>
      <c r="I3921" s="37">
        <v>0.98819999999999997</v>
      </c>
    </row>
    <row r="3922" spans="4:9" x14ac:dyDescent="0.25">
      <c r="D3922" s="37">
        <v>36.5</v>
      </c>
      <c r="E3922" s="37">
        <v>0.76800000000000002</v>
      </c>
      <c r="F3922" s="37">
        <v>0.78010000000000002</v>
      </c>
      <c r="G3922" s="37">
        <v>35</v>
      </c>
      <c r="H3922" s="37">
        <v>0.85799999999999998</v>
      </c>
      <c r="I3922" s="37">
        <v>0.98819999999999997</v>
      </c>
    </row>
    <row r="3923" spans="4:9" x14ac:dyDescent="0.25">
      <c r="D3923" s="37">
        <v>36.5</v>
      </c>
      <c r="E3923" s="37">
        <v>0.76900000000000002</v>
      </c>
      <c r="F3923" s="37">
        <v>0.78110000000000002</v>
      </c>
      <c r="G3923" s="37">
        <v>35</v>
      </c>
      <c r="H3923" s="37">
        <v>0.85899999999999999</v>
      </c>
      <c r="I3923" s="37">
        <v>0.98819999999999997</v>
      </c>
    </row>
    <row r="3924" spans="4:9" x14ac:dyDescent="0.25">
      <c r="D3924" s="37">
        <v>36.5</v>
      </c>
      <c r="E3924" s="37">
        <v>0.77</v>
      </c>
      <c r="F3924" s="37">
        <v>0.78200000000000003</v>
      </c>
      <c r="G3924" s="37">
        <v>35</v>
      </c>
      <c r="H3924" s="37">
        <v>0.86</v>
      </c>
      <c r="I3924" s="37">
        <v>0.98829999999999996</v>
      </c>
    </row>
    <row r="3925" spans="4:9" x14ac:dyDescent="0.25">
      <c r="D3925" s="37">
        <v>36.5</v>
      </c>
      <c r="E3925" s="37">
        <v>0.77100000000000002</v>
      </c>
      <c r="F3925" s="37">
        <v>0.78300000000000003</v>
      </c>
      <c r="G3925" s="37">
        <v>35</v>
      </c>
      <c r="H3925" s="37">
        <v>0.86099999999999999</v>
      </c>
      <c r="I3925" s="37">
        <v>0.98829999999999996</v>
      </c>
    </row>
    <row r="3926" spans="4:9" x14ac:dyDescent="0.25">
      <c r="D3926" s="37">
        <v>36.5</v>
      </c>
      <c r="E3926" s="37">
        <v>0.77200000000000002</v>
      </c>
      <c r="F3926" s="37">
        <v>0.78400000000000003</v>
      </c>
      <c r="G3926" s="37">
        <v>35</v>
      </c>
      <c r="H3926" s="37">
        <v>0.86199999999999999</v>
      </c>
      <c r="I3926" s="37">
        <v>0.98829999999999996</v>
      </c>
    </row>
    <row r="3927" spans="4:9" x14ac:dyDescent="0.25">
      <c r="D3927" s="37">
        <v>36.5</v>
      </c>
      <c r="E3927" s="37">
        <v>0.77300000000000002</v>
      </c>
      <c r="F3927" s="37">
        <v>0.78500000000000003</v>
      </c>
      <c r="G3927" s="37">
        <v>35</v>
      </c>
      <c r="H3927" s="37">
        <v>0.86299999999999999</v>
      </c>
      <c r="I3927" s="37">
        <v>0.98829999999999996</v>
      </c>
    </row>
    <row r="3928" spans="4:9" x14ac:dyDescent="0.25">
      <c r="D3928" s="37">
        <v>36.5</v>
      </c>
      <c r="E3928" s="37">
        <v>0.77400000000000002</v>
      </c>
      <c r="F3928" s="37">
        <v>0.78590000000000004</v>
      </c>
      <c r="G3928" s="37">
        <v>35</v>
      </c>
      <c r="H3928" s="37">
        <v>0.86399999999999999</v>
      </c>
      <c r="I3928" s="37">
        <v>0.98839999999999995</v>
      </c>
    </row>
    <row r="3929" spans="4:9" x14ac:dyDescent="0.25">
      <c r="D3929" s="37">
        <v>36.5</v>
      </c>
      <c r="E3929" s="37">
        <v>0.77500000000000002</v>
      </c>
      <c r="F3929" s="37">
        <v>0.78690000000000004</v>
      </c>
      <c r="G3929" s="37">
        <v>35</v>
      </c>
      <c r="H3929" s="37">
        <v>0.86499999999999999</v>
      </c>
      <c r="I3929" s="37">
        <v>0.98839999999999995</v>
      </c>
    </row>
    <row r="3930" spans="4:9" x14ac:dyDescent="0.25">
      <c r="D3930" s="37">
        <v>36.5</v>
      </c>
      <c r="E3930" s="37">
        <v>0.77600000000000002</v>
      </c>
      <c r="F3930" s="37">
        <v>0.78790000000000004</v>
      </c>
      <c r="G3930" s="37">
        <v>35</v>
      </c>
      <c r="H3930" s="37">
        <v>0.86599999999999999</v>
      </c>
      <c r="I3930" s="37">
        <v>0.98839999999999995</v>
      </c>
    </row>
    <row r="3931" spans="4:9" x14ac:dyDescent="0.25">
      <c r="D3931" s="37">
        <v>36.5</v>
      </c>
      <c r="E3931" s="37">
        <v>0.77700000000000002</v>
      </c>
      <c r="F3931" s="37">
        <v>0.78890000000000005</v>
      </c>
      <c r="G3931" s="37">
        <v>35</v>
      </c>
      <c r="H3931" s="37">
        <v>0.86699999999999999</v>
      </c>
      <c r="I3931" s="37">
        <v>0.98839999999999995</v>
      </c>
    </row>
    <row r="3932" spans="4:9" x14ac:dyDescent="0.25">
      <c r="D3932" s="37">
        <v>36.5</v>
      </c>
      <c r="E3932" s="37">
        <v>0.77800000000000002</v>
      </c>
      <c r="F3932" s="37">
        <v>0.78980000000000006</v>
      </c>
      <c r="G3932" s="37">
        <v>35</v>
      </c>
      <c r="H3932" s="37">
        <v>0.86799999999999999</v>
      </c>
      <c r="I3932" s="37">
        <v>0.98850000000000005</v>
      </c>
    </row>
    <row r="3933" spans="4:9" x14ac:dyDescent="0.25">
      <c r="D3933" s="37">
        <v>36.5</v>
      </c>
      <c r="E3933" s="37">
        <v>0.77900000000000003</v>
      </c>
      <c r="F3933" s="37">
        <v>0.79080000000000006</v>
      </c>
      <c r="G3933" s="37">
        <v>35</v>
      </c>
      <c r="H3933" s="37">
        <v>0.86899999999999999</v>
      </c>
      <c r="I3933" s="37">
        <v>0.98850000000000005</v>
      </c>
    </row>
    <row r="3934" spans="4:9" x14ac:dyDescent="0.25">
      <c r="D3934" s="37">
        <v>36.5</v>
      </c>
      <c r="E3934" s="37">
        <v>0.78</v>
      </c>
      <c r="F3934" s="37">
        <v>0.79180000000000006</v>
      </c>
      <c r="G3934" s="37">
        <v>35</v>
      </c>
      <c r="H3934" s="37">
        <v>0.87</v>
      </c>
      <c r="I3934" s="37">
        <v>0.98850000000000005</v>
      </c>
    </row>
    <row r="3935" spans="4:9" x14ac:dyDescent="0.25">
      <c r="D3935" s="37">
        <v>36.5</v>
      </c>
      <c r="E3935" s="37">
        <v>0.78100000000000003</v>
      </c>
      <c r="F3935" s="37">
        <v>0.79280000000000006</v>
      </c>
      <c r="G3935" s="37">
        <v>35</v>
      </c>
      <c r="H3935" s="37">
        <v>0.871</v>
      </c>
      <c r="I3935" s="37">
        <v>0.98850000000000005</v>
      </c>
    </row>
    <row r="3936" spans="4:9" x14ac:dyDescent="0.25">
      <c r="D3936" s="37">
        <v>36.5</v>
      </c>
      <c r="E3936" s="37">
        <v>0.78200000000000003</v>
      </c>
      <c r="F3936" s="37">
        <v>0.79380000000000006</v>
      </c>
      <c r="G3936" s="37">
        <v>35</v>
      </c>
      <c r="H3936" s="37">
        <v>0.872</v>
      </c>
      <c r="I3936" s="37">
        <v>0.98850000000000005</v>
      </c>
    </row>
    <row r="3937" spans="4:9" x14ac:dyDescent="0.25">
      <c r="D3937" s="37">
        <v>36.5</v>
      </c>
      <c r="E3937" s="37">
        <v>0.78300000000000003</v>
      </c>
      <c r="F3937" s="37">
        <v>0.79469999999999996</v>
      </c>
      <c r="G3937" s="37">
        <v>35</v>
      </c>
      <c r="H3937" s="37">
        <v>0.873</v>
      </c>
      <c r="I3937" s="37">
        <v>0.98850000000000005</v>
      </c>
    </row>
    <row r="3938" spans="4:9" x14ac:dyDescent="0.25">
      <c r="D3938" s="37">
        <v>36.5</v>
      </c>
      <c r="E3938" s="37">
        <v>0.78400000000000003</v>
      </c>
      <c r="F3938" s="37">
        <v>0.79569999999999996</v>
      </c>
      <c r="G3938" s="37">
        <v>35</v>
      </c>
      <c r="H3938" s="37">
        <v>0.874</v>
      </c>
      <c r="I3938" s="37">
        <v>0.98860000000000003</v>
      </c>
    </row>
    <row r="3939" spans="4:9" x14ac:dyDescent="0.25">
      <c r="D3939" s="37">
        <v>36.5</v>
      </c>
      <c r="E3939" s="37">
        <v>0.78500000000000003</v>
      </c>
      <c r="F3939" s="37">
        <v>0.79669999999999996</v>
      </c>
      <c r="G3939" s="37">
        <v>35</v>
      </c>
      <c r="H3939" s="37">
        <v>0.875</v>
      </c>
      <c r="I3939" s="37">
        <v>0.98860000000000003</v>
      </c>
    </row>
    <row r="3940" spans="4:9" x14ac:dyDescent="0.25">
      <c r="D3940" s="37">
        <v>36.5</v>
      </c>
      <c r="E3940" s="37">
        <v>0.78600000000000003</v>
      </c>
      <c r="F3940" s="37">
        <v>0.79769999999999996</v>
      </c>
      <c r="G3940" s="37">
        <v>35</v>
      </c>
      <c r="H3940" s="37">
        <v>0.876</v>
      </c>
      <c r="I3940" s="37">
        <v>0.98860000000000003</v>
      </c>
    </row>
    <row r="3941" spans="4:9" x14ac:dyDescent="0.25">
      <c r="D3941" s="37">
        <v>36.5</v>
      </c>
      <c r="E3941" s="37">
        <v>0.78700000000000003</v>
      </c>
      <c r="F3941" s="37">
        <v>0.79869999999999997</v>
      </c>
      <c r="G3941" s="37">
        <v>35</v>
      </c>
      <c r="H3941" s="37">
        <v>0.877</v>
      </c>
      <c r="I3941" s="37">
        <v>0.98860000000000003</v>
      </c>
    </row>
    <row r="3942" spans="4:9" x14ac:dyDescent="0.25">
      <c r="D3942" s="37">
        <v>36.5</v>
      </c>
      <c r="E3942" s="37">
        <v>0.78800000000000003</v>
      </c>
      <c r="F3942" s="37">
        <v>0.79959999999999998</v>
      </c>
      <c r="G3942" s="37">
        <v>35</v>
      </c>
      <c r="H3942" s="37">
        <v>0.878</v>
      </c>
      <c r="I3942" s="37">
        <v>0.98870000000000002</v>
      </c>
    </row>
    <row r="3943" spans="4:9" x14ac:dyDescent="0.25">
      <c r="D3943" s="37">
        <v>36.5</v>
      </c>
      <c r="E3943" s="37">
        <v>0.78900000000000003</v>
      </c>
      <c r="F3943" s="37">
        <v>0.80059999999999998</v>
      </c>
      <c r="G3943" s="37">
        <v>35</v>
      </c>
      <c r="H3943" s="37">
        <v>0.879</v>
      </c>
      <c r="I3943" s="37">
        <v>0.98870000000000002</v>
      </c>
    </row>
    <row r="3944" spans="4:9" x14ac:dyDescent="0.25">
      <c r="D3944" s="37">
        <v>36.5</v>
      </c>
      <c r="E3944" s="37">
        <v>0.79</v>
      </c>
      <c r="F3944" s="37">
        <v>0.80159999999999998</v>
      </c>
      <c r="G3944" s="37">
        <v>35</v>
      </c>
      <c r="H3944" s="37">
        <v>0.88</v>
      </c>
      <c r="I3944" s="37">
        <v>0.98870000000000002</v>
      </c>
    </row>
    <row r="3945" spans="4:9" x14ac:dyDescent="0.25">
      <c r="D3945" s="37">
        <v>36.5</v>
      </c>
      <c r="E3945" s="37">
        <v>0.79100000000000004</v>
      </c>
      <c r="F3945" s="37">
        <v>0.80259999999999998</v>
      </c>
      <c r="G3945" s="37">
        <v>35</v>
      </c>
      <c r="H3945" s="37">
        <v>0.88100000000000001</v>
      </c>
      <c r="I3945" s="37">
        <v>0.98870000000000002</v>
      </c>
    </row>
    <row r="3946" spans="4:9" x14ac:dyDescent="0.25">
      <c r="D3946" s="37">
        <v>36.5</v>
      </c>
      <c r="E3946" s="37">
        <v>0.79200000000000004</v>
      </c>
      <c r="F3946" s="37">
        <v>0.80359999999999998</v>
      </c>
      <c r="G3946" s="37">
        <v>35</v>
      </c>
      <c r="H3946" s="37">
        <v>0.88200000000000001</v>
      </c>
      <c r="I3946" s="37">
        <v>0.98870000000000002</v>
      </c>
    </row>
    <row r="3947" spans="4:9" x14ac:dyDescent="0.25">
      <c r="D3947" s="37">
        <v>36.5</v>
      </c>
      <c r="E3947" s="37">
        <v>0.79300000000000004</v>
      </c>
      <c r="F3947" s="37">
        <v>0.80449999999999999</v>
      </c>
      <c r="G3947" s="37">
        <v>35</v>
      </c>
      <c r="H3947" s="37">
        <v>0.88300000000000001</v>
      </c>
      <c r="I3947" s="37">
        <v>0.98870000000000002</v>
      </c>
    </row>
    <row r="3948" spans="4:9" x14ac:dyDescent="0.25">
      <c r="D3948" s="37">
        <v>36.5</v>
      </c>
      <c r="E3948" s="37">
        <v>0.79400000000000004</v>
      </c>
      <c r="F3948" s="37">
        <v>0.80549999999999999</v>
      </c>
      <c r="G3948" s="37">
        <v>35</v>
      </c>
      <c r="H3948" s="37">
        <v>0.88400000000000001</v>
      </c>
      <c r="I3948" s="37">
        <v>0.98880000000000001</v>
      </c>
    </row>
    <row r="3949" spans="4:9" x14ac:dyDescent="0.25">
      <c r="D3949" s="37">
        <v>36.5</v>
      </c>
      <c r="E3949" s="37">
        <v>0.79500000000000004</v>
      </c>
      <c r="F3949" s="37">
        <v>0.80649999999999999</v>
      </c>
      <c r="G3949" s="37">
        <v>35</v>
      </c>
      <c r="H3949" s="37">
        <v>0.88500000000000001</v>
      </c>
      <c r="I3949" s="37">
        <v>0.98880000000000001</v>
      </c>
    </row>
    <row r="3950" spans="4:9" x14ac:dyDescent="0.25">
      <c r="D3950" s="37">
        <v>36.5</v>
      </c>
      <c r="E3950" s="37">
        <v>0.79600000000000004</v>
      </c>
      <c r="F3950" s="37">
        <v>0.8075</v>
      </c>
      <c r="G3950" s="37">
        <v>35</v>
      </c>
      <c r="H3950" s="37">
        <v>0.88600000000000001</v>
      </c>
      <c r="I3950" s="37">
        <v>0.98880000000000001</v>
      </c>
    </row>
    <row r="3951" spans="4:9" x14ac:dyDescent="0.25">
      <c r="D3951" s="37">
        <v>36.5</v>
      </c>
      <c r="E3951" s="37">
        <v>0.79700000000000004</v>
      </c>
      <c r="F3951" s="37">
        <v>0.80840000000000001</v>
      </c>
      <c r="G3951" s="37">
        <v>35</v>
      </c>
      <c r="H3951" s="37">
        <v>0.88700000000000001</v>
      </c>
      <c r="I3951" s="37">
        <v>0.98880000000000001</v>
      </c>
    </row>
    <row r="3952" spans="4:9" x14ac:dyDescent="0.25">
      <c r="D3952" s="37">
        <v>36.5</v>
      </c>
      <c r="E3952" s="37">
        <v>0.79800000000000004</v>
      </c>
      <c r="F3952" s="37">
        <v>0.80940000000000001</v>
      </c>
      <c r="G3952" s="37">
        <v>35</v>
      </c>
      <c r="H3952" s="37">
        <v>0.88800000000000001</v>
      </c>
      <c r="I3952" s="37">
        <v>0.98880000000000001</v>
      </c>
    </row>
    <row r="3953" spans="4:9" x14ac:dyDescent="0.25">
      <c r="D3953" s="37">
        <v>36.5</v>
      </c>
      <c r="E3953" s="37">
        <v>0.79900000000000004</v>
      </c>
      <c r="F3953" s="37">
        <v>0.81040000000000001</v>
      </c>
      <c r="G3953" s="37">
        <v>35</v>
      </c>
      <c r="H3953" s="37">
        <v>0.88900000000000001</v>
      </c>
      <c r="I3953" s="37">
        <v>0.98880000000000001</v>
      </c>
    </row>
    <row r="3954" spans="4:9" x14ac:dyDescent="0.25">
      <c r="D3954" s="37">
        <v>36.5</v>
      </c>
      <c r="E3954" s="37">
        <v>0.8</v>
      </c>
      <c r="F3954" s="37">
        <v>0.81140000000000001</v>
      </c>
      <c r="G3954" s="37">
        <v>35</v>
      </c>
      <c r="H3954" s="37">
        <v>0.89</v>
      </c>
      <c r="I3954" s="37">
        <v>0.9889</v>
      </c>
    </row>
    <row r="3955" spans="4:9" x14ac:dyDescent="0.25">
      <c r="D3955" s="37">
        <v>36.5</v>
      </c>
      <c r="E3955" s="37">
        <v>0.80100000000000005</v>
      </c>
      <c r="F3955" s="37">
        <v>0.81240000000000001</v>
      </c>
      <c r="G3955" s="37">
        <v>35</v>
      </c>
      <c r="H3955" s="37">
        <v>0.89100000000000001</v>
      </c>
      <c r="I3955" s="37">
        <v>0.9889</v>
      </c>
    </row>
    <row r="3956" spans="4:9" x14ac:dyDescent="0.25">
      <c r="D3956" s="37">
        <v>36.5</v>
      </c>
      <c r="E3956" s="37">
        <v>0.80200000000000005</v>
      </c>
      <c r="F3956" s="37">
        <v>0.81340000000000001</v>
      </c>
      <c r="G3956" s="37">
        <v>35</v>
      </c>
      <c r="H3956" s="37">
        <v>0.89200000000000002</v>
      </c>
      <c r="I3956" s="37">
        <v>0.98889000000000005</v>
      </c>
    </row>
    <row r="3957" spans="4:9" x14ac:dyDescent="0.25">
      <c r="D3957" s="37">
        <v>36.5</v>
      </c>
      <c r="E3957" s="37">
        <v>0.80300000000000005</v>
      </c>
      <c r="F3957" s="37">
        <v>0.81430000000000002</v>
      </c>
      <c r="G3957" s="37">
        <v>35</v>
      </c>
      <c r="H3957" s="37">
        <v>0.89300000000000002</v>
      </c>
      <c r="I3957" s="37">
        <v>0.98889000000000005</v>
      </c>
    </row>
    <row r="3958" spans="4:9" x14ac:dyDescent="0.25">
      <c r="D3958" s="37">
        <v>36.5</v>
      </c>
      <c r="E3958" s="37">
        <v>0.80400000000000005</v>
      </c>
      <c r="F3958" s="37">
        <v>0.81530000000000002</v>
      </c>
      <c r="G3958" s="37">
        <v>35</v>
      </c>
      <c r="H3958" s="37">
        <v>0.89400000000000002</v>
      </c>
      <c r="I3958" s="37">
        <v>0.9889</v>
      </c>
    </row>
    <row r="3959" spans="4:9" x14ac:dyDescent="0.25">
      <c r="D3959" s="37">
        <v>36.5</v>
      </c>
      <c r="E3959" s="37">
        <v>0.80500000000000005</v>
      </c>
      <c r="F3959" s="37">
        <v>0.81630000000000003</v>
      </c>
      <c r="G3959" s="37">
        <v>35</v>
      </c>
      <c r="H3959" s="37">
        <v>0.89500000000000002</v>
      </c>
      <c r="I3959" s="37">
        <v>0.9889</v>
      </c>
    </row>
    <row r="3960" spans="4:9" x14ac:dyDescent="0.25">
      <c r="D3960" s="37">
        <v>36.5</v>
      </c>
      <c r="E3960" s="37">
        <v>0.80600000000000005</v>
      </c>
      <c r="F3960" s="37">
        <v>0.81730000000000003</v>
      </c>
      <c r="G3960" s="37">
        <v>35</v>
      </c>
      <c r="H3960" s="37">
        <v>0.89600000000000002</v>
      </c>
      <c r="I3960" s="37">
        <v>0.98899999999999999</v>
      </c>
    </row>
    <row r="3961" spans="4:9" x14ac:dyDescent="0.25">
      <c r="D3961" s="37">
        <v>36.5</v>
      </c>
      <c r="E3961" s="37">
        <v>0.80700000000000005</v>
      </c>
      <c r="F3961" s="37">
        <v>0.81830000000000003</v>
      </c>
      <c r="G3961" s="37">
        <v>35</v>
      </c>
      <c r="H3961" s="37">
        <v>0.89700000000000002</v>
      </c>
      <c r="I3961" s="37">
        <v>0.98899999999999999</v>
      </c>
    </row>
    <row r="3962" spans="4:9" x14ac:dyDescent="0.25">
      <c r="D3962" s="37">
        <v>36.5</v>
      </c>
      <c r="E3962" s="37">
        <v>0.80800000000000005</v>
      </c>
      <c r="F3962" s="37">
        <v>0.81930000000000003</v>
      </c>
      <c r="G3962" s="37">
        <v>35</v>
      </c>
      <c r="H3962" s="37">
        <v>0.89800000000000002</v>
      </c>
      <c r="I3962" s="37">
        <v>0.98899999999999999</v>
      </c>
    </row>
    <row r="3963" spans="4:9" x14ac:dyDescent="0.25">
      <c r="D3963" s="37">
        <v>36.5</v>
      </c>
      <c r="E3963" s="37">
        <v>0.80900000000000005</v>
      </c>
      <c r="F3963" s="37">
        <v>0.82020000000000004</v>
      </c>
      <c r="G3963" s="37">
        <v>35</v>
      </c>
      <c r="H3963" s="37">
        <v>0.89900000000000002</v>
      </c>
      <c r="I3963" s="37">
        <v>0.98899999999999999</v>
      </c>
    </row>
    <row r="3964" spans="4:9" x14ac:dyDescent="0.25">
      <c r="D3964" s="37">
        <v>36.5</v>
      </c>
      <c r="E3964" s="37">
        <v>0.81</v>
      </c>
      <c r="F3964" s="37">
        <v>0.82120000000000004</v>
      </c>
      <c r="G3964" s="37">
        <v>35</v>
      </c>
      <c r="H3964" s="37">
        <v>0.9</v>
      </c>
      <c r="I3964" s="37">
        <v>0.98899999999999999</v>
      </c>
    </row>
    <row r="3965" spans="4:9" x14ac:dyDescent="0.25">
      <c r="D3965" s="37">
        <v>36.5</v>
      </c>
      <c r="E3965" s="37">
        <v>0.81100000000000005</v>
      </c>
      <c r="F3965" s="37">
        <v>0.82220000000000004</v>
      </c>
      <c r="G3965" s="37">
        <v>35</v>
      </c>
      <c r="H3965" s="37">
        <v>0.90100000000000002</v>
      </c>
      <c r="I3965" s="37">
        <v>0.98899999999999999</v>
      </c>
    </row>
    <row r="3966" spans="4:9" x14ac:dyDescent="0.25">
      <c r="D3966" s="37">
        <v>36.5</v>
      </c>
      <c r="E3966" s="37">
        <v>0.81200000000000006</v>
      </c>
      <c r="F3966" s="37">
        <v>0.82320000000000004</v>
      </c>
      <c r="G3966" s="37">
        <v>35</v>
      </c>
      <c r="H3966" s="37">
        <v>0.90200000000000002</v>
      </c>
      <c r="I3966" s="37">
        <v>0.98909999999999998</v>
      </c>
    </row>
    <row r="3967" spans="4:9" x14ac:dyDescent="0.25">
      <c r="D3967" s="37">
        <v>36.5</v>
      </c>
      <c r="E3967" s="37">
        <v>0.81299999999999994</v>
      </c>
      <c r="F3967" s="37">
        <v>0.82420000000000004</v>
      </c>
      <c r="G3967" s="37">
        <v>35</v>
      </c>
      <c r="H3967" s="37">
        <v>0.90300000000000002</v>
      </c>
      <c r="I3967" s="37">
        <v>0.98909999999999998</v>
      </c>
    </row>
    <row r="3968" spans="4:9" x14ac:dyDescent="0.25">
      <c r="D3968" s="37">
        <v>36.5</v>
      </c>
      <c r="E3968" s="37">
        <v>0.81399999999999995</v>
      </c>
      <c r="F3968" s="37">
        <v>0.82520000000000004</v>
      </c>
      <c r="G3968" s="37">
        <v>35</v>
      </c>
      <c r="H3968" s="37">
        <v>0.90400000000000003</v>
      </c>
      <c r="I3968" s="37">
        <v>0.98909999999999998</v>
      </c>
    </row>
    <row r="3969" spans="4:9" x14ac:dyDescent="0.25">
      <c r="D3969" s="37">
        <v>36.5</v>
      </c>
      <c r="E3969" s="37">
        <v>0.81499999999999995</v>
      </c>
      <c r="F3969" s="37">
        <v>0.82610000000000006</v>
      </c>
      <c r="G3969" s="37">
        <v>35</v>
      </c>
      <c r="H3969" s="37">
        <v>0.90500000000000003</v>
      </c>
      <c r="I3969" s="37">
        <v>0.98909999999999998</v>
      </c>
    </row>
    <row r="3970" spans="4:9" x14ac:dyDescent="0.25">
      <c r="D3970" s="37">
        <v>36.5</v>
      </c>
      <c r="E3970" s="37">
        <v>0.81599999999999995</v>
      </c>
      <c r="F3970" s="37">
        <v>0.82710000000000006</v>
      </c>
      <c r="G3970" s="37">
        <v>35</v>
      </c>
      <c r="H3970" s="37">
        <v>0.90600000000000003</v>
      </c>
      <c r="I3970" s="37">
        <v>0.98909999999999998</v>
      </c>
    </row>
    <row r="3971" spans="4:9" x14ac:dyDescent="0.25">
      <c r="D3971" s="37">
        <v>36.5</v>
      </c>
      <c r="E3971" s="37">
        <v>0.81699999999999995</v>
      </c>
      <c r="F3971" s="37">
        <v>0.82810000000000006</v>
      </c>
      <c r="G3971" s="37">
        <v>35</v>
      </c>
      <c r="H3971" s="37">
        <v>0.90700000000000003</v>
      </c>
      <c r="I3971" s="37">
        <v>0.98909999999999998</v>
      </c>
    </row>
    <row r="3972" spans="4:9" x14ac:dyDescent="0.25">
      <c r="D3972" s="37">
        <v>36.5</v>
      </c>
      <c r="E3972" s="37">
        <v>0.81799999999999995</v>
      </c>
      <c r="F3972" s="37">
        <v>0.82910000000000006</v>
      </c>
      <c r="G3972" s="37">
        <v>35</v>
      </c>
      <c r="H3972" s="37">
        <v>0.90800000000000003</v>
      </c>
      <c r="I3972" s="37">
        <v>0.98919999999999997</v>
      </c>
    </row>
    <row r="3973" spans="4:9" x14ac:dyDescent="0.25">
      <c r="D3973" s="37">
        <v>36.5</v>
      </c>
      <c r="E3973" s="37">
        <v>0.81899999999999995</v>
      </c>
      <c r="F3973" s="37">
        <v>0.83010000000000006</v>
      </c>
      <c r="G3973" s="37">
        <v>35</v>
      </c>
      <c r="H3973" s="37">
        <v>0.90900000000000003</v>
      </c>
      <c r="I3973" s="37">
        <v>0.98919999999999997</v>
      </c>
    </row>
    <row r="3974" spans="4:9" x14ac:dyDescent="0.25">
      <c r="D3974" s="37">
        <v>36.5</v>
      </c>
      <c r="E3974" s="37">
        <v>0.82</v>
      </c>
      <c r="F3974" s="37">
        <v>0.83110000000000006</v>
      </c>
      <c r="G3974" s="37">
        <v>35</v>
      </c>
      <c r="H3974" s="37">
        <v>0.91</v>
      </c>
      <c r="I3974" s="37">
        <v>0.98919999999999997</v>
      </c>
    </row>
    <row r="3975" spans="4:9" x14ac:dyDescent="0.25">
      <c r="D3975" s="37">
        <v>36.5</v>
      </c>
      <c r="E3975" s="37">
        <v>0.82099999999999995</v>
      </c>
      <c r="F3975" s="37">
        <v>0.83210000000000006</v>
      </c>
      <c r="G3975" s="37">
        <v>35</v>
      </c>
      <c r="H3975" s="37">
        <v>0.91100000000000003</v>
      </c>
      <c r="I3975" s="37">
        <v>0.98919999999999997</v>
      </c>
    </row>
    <row r="3976" spans="4:9" x14ac:dyDescent="0.25">
      <c r="D3976" s="37">
        <v>36.5</v>
      </c>
      <c r="E3976" s="37">
        <v>0.82199999999999995</v>
      </c>
      <c r="F3976" s="37">
        <v>0.83310000000000006</v>
      </c>
      <c r="G3976" s="37">
        <v>35</v>
      </c>
      <c r="H3976" s="37">
        <v>0.91200000000000003</v>
      </c>
      <c r="I3976" s="37">
        <v>0.98919999999999997</v>
      </c>
    </row>
    <row r="3977" spans="4:9" x14ac:dyDescent="0.25">
      <c r="D3977" s="37">
        <v>36.5</v>
      </c>
      <c r="E3977" s="37">
        <v>0.82299999999999995</v>
      </c>
      <c r="F3977" s="37">
        <v>0.83400000000000007</v>
      </c>
      <c r="G3977" s="37">
        <v>35</v>
      </c>
      <c r="H3977" s="37">
        <v>0.91300000000000003</v>
      </c>
      <c r="I3977" s="37">
        <v>0.98919999999999997</v>
      </c>
    </row>
    <row r="3978" spans="4:9" x14ac:dyDescent="0.25">
      <c r="D3978" s="37">
        <v>36.5</v>
      </c>
      <c r="E3978" s="37">
        <v>0.82399999999999995</v>
      </c>
      <c r="F3978" s="37">
        <v>0.83500000000000008</v>
      </c>
      <c r="G3978" s="37">
        <v>35</v>
      </c>
      <c r="H3978" s="37">
        <v>0.91400000000000003</v>
      </c>
      <c r="I3978" s="37">
        <v>0.98919999999999997</v>
      </c>
    </row>
    <row r="3979" spans="4:9" x14ac:dyDescent="0.25">
      <c r="D3979" s="37">
        <v>36.5</v>
      </c>
      <c r="E3979" s="37">
        <v>0.82499999999999996</v>
      </c>
      <c r="F3979" s="37">
        <v>0.83600000000000008</v>
      </c>
      <c r="G3979" s="37">
        <v>35</v>
      </c>
      <c r="H3979" s="37">
        <v>0.91500000000000004</v>
      </c>
      <c r="I3979" s="37">
        <v>0.98919999999999997</v>
      </c>
    </row>
    <row r="3980" spans="4:9" x14ac:dyDescent="0.25">
      <c r="D3980" s="37">
        <v>36.5</v>
      </c>
      <c r="E3980" s="37">
        <v>0.82599999999999996</v>
      </c>
      <c r="F3980" s="37">
        <v>0.83700000000000008</v>
      </c>
      <c r="G3980" s="37">
        <v>35</v>
      </c>
      <c r="H3980" s="37">
        <v>0.91600000000000004</v>
      </c>
      <c r="I3980" s="37">
        <v>0.98929999999999996</v>
      </c>
    </row>
    <row r="3981" spans="4:9" x14ac:dyDescent="0.25">
      <c r="D3981" s="37">
        <v>36.5</v>
      </c>
      <c r="E3981" s="37">
        <v>0.82699999999999996</v>
      </c>
      <c r="F3981" s="37">
        <v>0.83800000000000008</v>
      </c>
      <c r="G3981" s="37">
        <v>35</v>
      </c>
      <c r="H3981" s="37">
        <v>0.91700000000000004</v>
      </c>
      <c r="I3981" s="37">
        <v>0.98929999999999996</v>
      </c>
    </row>
    <row r="3982" spans="4:9" x14ac:dyDescent="0.25">
      <c r="D3982" s="37">
        <v>36.5</v>
      </c>
      <c r="E3982" s="37">
        <v>0.82799999999999996</v>
      </c>
      <c r="F3982" s="37">
        <v>0.83900000000000008</v>
      </c>
      <c r="G3982" s="37">
        <v>35</v>
      </c>
      <c r="H3982" s="37">
        <v>0.91800000000000004</v>
      </c>
      <c r="I3982" s="37">
        <v>0.98929999999999996</v>
      </c>
    </row>
    <row r="3983" spans="4:9" x14ac:dyDescent="0.25">
      <c r="D3983" s="37">
        <v>36.5</v>
      </c>
      <c r="E3983" s="37">
        <v>0.82899999999999996</v>
      </c>
      <c r="F3983" s="37">
        <v>0.84000000000000008</v>
      </c>
      <c r="G3983" s="37">
        <v>35</v>
      </c>
      <c r="H3983" s="37">
        <v>0.91900000000000004</v>
      </c>
      <c r="I3983" s="37">
        <v>0.98929999999999996</v>
      </c>
    </row>
    <row r="3984" spans="4:9" x14ac:dyDescent="0.25">
      <c r="D3984" s="37">
        <v>36.5</v>
      </c>
      <c r="E3984" s="37">
        <v>0.83</v>
      </c>
      <c r="F3984" s="37">
        <v>0.84100000000000008</v>
      </c>
      <c r="G3984" s="37">
        <v>35</v>
      </c>
      <c r="H3984" s="37">
        <v>0.92</v>
      </c>
      <c r="I3984" s="37">
        <v>0.98929999999999996</v>
      </c>
    </row>
    <row r="3985" spans="4:9" x14ac:dyDescent="0.25">
      <c r="D3985" s="37">
        <v>36.5</v>
      </c>
      <c r="E3985" s="37">
        <v>0.83099999999999996</v>
      </c>
      <c r="F3985" s="37">
        <v>0.84190000000000009</v>
      </c>
      <c r="G3985" s="37">
        <v>35</v>
      </c>
      <c r="H3985" s="37">
        <v>0.92100000000000004</v>
      </c>
      <c r="I3985" s="37">
        <v>0.98929999999999996</v>
      </c>
    </row>
    <row r="3986" spans="4:9" x14ac:dyDescent="0.25">
      <c r="D3986" s="37">
        <v>36.5</v>
      </c>
      <c r="E3986" s="37">
        <v>0.83199999999999996</v>
      </c>
      <c r="F3986" s="37">
        <v>0.84290000000000009</v>
      </c>
      <c r="G3986" s="37">
        <v>35</v>
      </c>
      <c r="H3986" s="37">
        <v>0.92200000000000004</v>
      </c>
      <c r="I3986" s="37">
        <v>0.98929999999999996</v>
      </c>
    </row>
    <row r="3987" spans="4:9" x14ac:dyDescent="0.25">
      <c r="D3987" s="37">
        <v>36.5</v>
      </c>
      <c r="E3987" s="37">
        <v>0.83299999999999996</v>
      </c>
      <c r="F3987" s="37">
        <v>0.84390000000000009</v>
      </c>
      <c r="G3987" s="37">
        <v>35</v>
      </c>
      <c r="H3987" s="37">
        <v>0.92300000000000004</v>
      </c>
      <c r="I3987" s="37">
        <v>0.98929999999999996</v>
      </c>
    </row>
    <row r="3988" spans="4:9" x14ac:dyDescent="0.25">
      <c r="D3988" s="37">
        <v>36.5</v>
      </c>
      <c r="E3988" s="37">
        <v>0.83399999999999996</v>
      </c>
      <c r="F3988" s="37">
        <v>0.8449000000000001</v>
      </c>
      <c r="G3988" s="37">
        <v>35</v>
      </c>
      <c r="H3988" s="37">
        <v>0.92400000000000004</v>
      </c>
      <c r="I3988" s="37">
        <v>0.98939999999999995</v>
      </c>
    </row>
    <row r="3989" spans="4:9" x14ac:dyDescent="0.25">
      <c r="D3989" s="37">
        <v>36.5</v>
      </c>
      <c r="E3989" s="37">
        <v>0.83499999999999996</v>
      </c>
      <c r="F3989" s="37">
        <v>0.8459000000000001</v>
      </c>
      <c r="G3989" s="37">
        <v>35</v>
      </c>
      <c r="H3989" s="37">
        <v>0.92500000000000004</v>
      </c>
      <c r="I3989" s="37">
        <v>0.98939999999999995</v>
      </c>
    </row>
    <row r="3990" spans="4:9" x14ac:dyDescent="0.25">
      <c r="D3990" s="37">
        <v>36.5</v>
      </c>
      <c r="E3990" s="37">
        <v>0.83599999999999997</v>
      </c>
      <c r="F3990" s="37">
        <v>0.8469000000000001</v>
      </c>
      <c r="G3990" s="37">
        <v>35</v>
      </c>
      <c r="H3990" s="37">
        <v>0.92600000000000005</v>
      </c>
      <c r="I3990" s="37">
        <v>0.98939999999999995</v>
      </c>
    </row>
    <row r="3991" spans="4:9" x14ac:dyDescent="0.25">
      <c r="D3991" s="37">
        <v>36.5</v>
      </c>
      <c r="E3991" s="37">
        <v>0.83699999999999997</v>
      </c>
      <c r="F3991" s="37">
        <v>0.8479000000000001</v>
      </c>
      <c r="G3991" s="37">
        <v>35</v>
      </c>
      <c r="H3991" s="37">
        <v>0.92700000000000005</v>
      </c>
      <c r="I3991" s="37">
        <v>0.98939999999999995</v>
      </c>
    </row>
    <row r="3992" spans="4:9" x14ac:dyDescent="0.25">
      <c r="D3992" s="37">
        <v>36.5</v>
      </c>
      <c r="E3992" s="37">
        <v>0.83799999999999997</v>
      </c>
      <c r="F3992" s="37">
        <v>0.84889999999999999</v>
      </c>
      <c r="G3992" s="37">
        <v>35</v>
      </c>
      <c r="H3992" s="37">
        <v>0.92800000000000005</v>
      </c>
      <c r="I3992" s="37">
        <v>0.98939999999999995</v>
      </c>
    </row>
    <row r="3993" spans="4:9" x14ac:dyDescent="0.25">
      <c r="D3993" s="37">
        <v>36.5</v>
      </c>
      <c r="E3993" s="37">
        <v>0.83899999999999997</v>
      </c>
      <c r="F3993" s="37">
        <v>0.84989999999999999</v>
      </c>
      <c r="G3993" s="37">
        <v>35</v>
      </c>
      <c r="H3993" s="37">
        <v>0.92900000000000005</v>
      </c>
      <c r="I3993" s="37">
        <v>0.98939999999999995</v>
      </c>
    </row>
    <row r="3994" spans="4:9" x14ac:dyDescent="0.25">
      <c r="D3994" s="37">
        <v>36.5</v>
      </c>
      <c r="E3994" s="37">
        <v>0.84</v>
      </c>
      <c r="F3994" s="37">
        <v>0.8508</v>
      </c>
      <c r="G3994" s="37">
        <v>35</v>
      </c>
      <c r="H3994" s="37">
        <v>0.93</v>
      </c>
      <c r="I3994" s="37">
        <v>0.98939999999999995</v>
      </c>
    </row>
    <row r="3995" spans="4:9" x14ac:dyDescent="0.25">
      <c r="D3995" s="37">
        <v>36.5</v>
      </c>
      <c r="E3995" s="37">
        <v>0.84099999999999997</v>
      </c>
      <c r="F3995" s="37">
        <v>0.8518</v>
      </c>
      <c r="G3995" s="37">
        <v>35</v>
      </c>
      <c r="H3995" s="37">
        <v>0.93100000000000005</v>
      </c>
      <c r="I3995" s="37">
        <v>0.98939999999999995</v>
      </c>
    </row>
    <row r="3996" spans="4:9" x14ac:dyDescent="0.25">
      <c r="D3996" s="37">
        <v>36.5</v>
      </c>
      <c r="E3996" s="37">
        <v>0.84199999999999997</v>
      </c>
      <c r="F3996" s="37">
        <v>0.8528</v>
      </c>
      <c r="G3996" s="37">
        <v>35</v>
      </c>
      <c r="H3996" s="37">
        <v>0.93200000000000005</v>
      </c>
      <c r="I3996" s="37">
        <v>0.98950000000000005</v>
      </c>
    </row>
    <row r="3997" spans="4:9" x14ac:dyDescent="0.25">
      <c r="D3997" s="37">
        <v>36.5</v>
      </c>
      <c r="E3997" s="37">
        <v>0.84299999999999997</v>
      </c>
      <c r="F3997" s="37">
        <v>0.8538</v>
      </c>
      <c r="G3997" s="37">
        <v>35</v>
      </c>
      <c r="H3997" s="37">
        <v>0.93300000000000005</v>
      </c>
      <c r="I3997" s="37">
        <v>0.98950000000000005</v>
      </c>
    </row>
    <row r="3998" spans="4:9" x14ac:dyDescent="0.25">
      <c r="D3998" s="37">
        <v>36.5</v>
      </c>
      <c r="E3998" s="37">
        <v>0.84399999999999997</v>
      </c>
      <c r="F3998" s="37">
        <v>0.8548</v>
      </c>
      <c r="G3998" s="37">
        <v>35</v>
      </c>
      <c r="H3998" s="37">
        <v>0.93400000000000005</v>
      </c>
      <c r="I3998" s="37">
        <v>0.98950000000000005</v>
      </c>
    </row>
    <row r="3999" spans="4:9" x14ac:dyDescent="0.25">
      <c r="D3999" s="37">
        <v>36.5</v>
      </c>
      <c r="E3999" s="37">
        <v>0.84499999999999997</v>
      </c>
      <c r="F3999" s="37">
        <v>0.85580000000000001</v>
      </c>
      <c r="G3999" s="37">
        <v>35</v>
      </c>
      <c r="H3999" s="37">
        <v>0.93500000000000005</v>
      </c>
      <c r="I3999" s="37">
        <v>0.98950000000000005</v>
      </c>
    </row>
    <row r="4000" spans="4:9" x14ac:dyDescent="0.25">
      <c r="D4000" s="37">
        <v>36.5</v>
      </c>
      <c r="E4000" s="37">
        <v>0.84599999999999997</v>
      </c>
      <c r="F4000" s="37">
        <v>0.85680000000000001</v>
      </c>
      <c r="G4000" s="37">
        <v>35</v>
      </c>
      <c r="H4000" s="37">
        <v>0.93600000000000005</v>
      </c>
      <c r="I4000" s="37">
        <v>0.98950000000000005</v>
      </c>
    </row>
    <row r="4001" spans="4:9" x14ac:dyDescent="0.25">
      <c r="D4001" s="37">
        <v>36.5</v>
      </c>
      <c r="E4001" s="37">
        <v>0.84699999999999998</v>
      </c>
      <c r="F4001" s="37">
        <v>0.85780000000000001</v>
      </c>
      <c r="G4001" s="37">
        <v>35</v>
      </c>
      <c r="H4001" s="37">
        <v>0.93700000000000006</v>
      </c>
      <c r="I4001" s="37">
        <v>0.98950000000000005</v>
      </c>
    </row>
    <row r="4002" spans="4:9" x14ac:dyDescent="0.25">
      <c r="D4002" s="37">
        <v>36.5</v>
      </c>
      <c r="E4002" s="37">
        <v>0.84799999999999998</v>
      </c>
      <c r="F4002" s="37">
        <v>0.85880000000000001</v>
      </c>
      <c r="G4002" s="37">
        <v>35</v>
      </c>
      <c r="H4002" s="37">
        <v>0.93799999999999994</v>
      </c>
      <c r="I4002" s="37">
        <v>0.98960000000000004</v>
      </c>
    </row>
    <row r="4003" spans="4:9" x14ac:dyDescent="0.25">
      <c r="D4003" s="37">
        <v>36.5</v>
      </c>
      <c r="E4003" s="37">
        <v>0.84899999999999998</v>
      </c>
      <c r="F4003" s="37">
        <v>0.85980000000000001</v>
      </c>
      <c r="G4003" s="37">
        <v>35</v>
      </c>
      <c r="H4003" s="37">
        <v>0.93899999999999995</v>
      </c>
      <c r="I4003" s="37">
        <v>0.98960000000000004</v>
      </c>
    </row>
    <row r="4004" spans="4:9" x14ac:dyDescent="0.25">
      <c r="D4004" s="37">
        <v>36.5</v>
      </c>
      <c r="E4004" s="37">
        <v>0.85</v>
      </c>
      <c r="F4004" s="37">
        <v>0.86069999999999991</v>
      </c>
      <c r="G4004" s="37">
        <v>35</v>
      </c>
      <c r="H4004" s="37">
        <v>0.94</v>
      </c>
      <c r="I4004" s="37">
        <v>0.98960000000000004</v>
      </c>
    </row>
    <row r="4005" spans="4:9" x14ac:dyDescent="0.25">
      <c r="D4005" s="37">
        <v>36.5</v>
      </c>
      <c r="E4005" s="37">
        <v>0.85099999999999998</v>
      </c>
      <c r="F4005" s="37">
        <v>0.86169999999999991</v>
      </c>
      <c r="G4005" s="37">
        <v>35</v>
      </c>
      <c r="H4005" s="37">
        <v>0.94099999999999995</v>
      </c>
      <c r="I4005" s="37">
        <v>0.98960000000000004</v>
      </c>
    </row>
    <row r="4006" spans="4:9" x14ac:dyDescent="0.25">
      <c r="D4006" s="37">
        <v>36.5</v>
      </c>
      <c r="E4006" s="37">
        <v>0.85199999999999998</v>
      </c>
      <c r="F4006" s="37">
        <v>0.86269999999999991</v>
      </c>
      <c r="G4006" s="37">
        <v>35</v>
      </c>
      <c r="H4006" s="37">
        <v>0.94199999999999995</v>
      </c>
      <c r="I4006" s="37">
        <v>0.98960000000000004</v>
      </c>
    </row>
    <row r="4007" spans="4:9" x14ac:dyDescent="0.25">
      <c r="D4007" s="37">
        <v>36.5</v>
      </c>
      <c r="E4007" s="37">
        <v>0.85299999999999998</v>
      </c>
      <c r="F4007" s="37">
        <v>0.86369999999999991</v>
      </c>
      <c r="G4007" s="37">
        <v>35</v>
      </c>
      <c r="H4007" s="37">
        <v>0.94299999999999995</v>
      </c>
      <c r="I4007" s="37">
        <v>0.98960000000000004</v>
      </c>
    </row>
    <row r="4008" spans="4:9" x14ac:dyDescent="0.25">
      <c r="D4008" s="37">
        <v>36.5</v>
      </c>
      <c r="E4008" s="37">
        <v>0.85399999999999998</v>
      </c>
      <c r="F4008" s="37">
        <v>0.86469999999999991</v>
      </c>
      <c r="G4008" s="37">
        <v>35</v>
      </c>
      <c r="H4008" s="37">
        <v>0.94399999999999995</v>
      </c>
      <c r="I4008" s="37">
        <v>0.98960000000000004</v>
      </c>
    </row>
    <row r="4009" spans="4:9" x14ac:dyDescent="0.25">
      <c r="D4009" s="37">
        <v>36.5</v>
      </c>
      <c r="E4009" s="37">
        <v>0.85499999999999998</v>
      </c>
      <c r="F4009" s="37">
        <v>0.86569999999999991</v>
      </c>
      <c r="G4009" s="37">
        <v>35</v>
      </c>
      <c r="H4009" s="37">
        <v>0.94499999999999995</v>
      </c>
      <c r="I4009" s="37">
        <v>0.98960000000000004</v>
      </c>
    </row>
    <row r="4010" spans="4:9" x14ac:dyDescent="0.25">
      <c r="D4010" s="37">
        <v>36.5</v>
      </c>
      <c r="E4010" s="37">
        <v>0.85599999999999998</v>
      </c>
      <c r="F4010" s="37">
        <v>0.86669999999999991</v>
      </c>
      <c r="G4010" s="37">
        <v>35</v>
      </c>
      <c r="H4010" s="37">
        <v>0.94599999999999995</v>
      </c>
      <c r="I4010" s="37">
        <v>0.98970000000000002</v>
      </c>
    </row>
    <row r="4011" spans="4:9" x14ac:dyDescent="0.25">
      <c r="D4011" s="37">
        <v>36.5</v>
      </c>
      <c r="E4011" s="37">
        <v>0.85699999999999998</v>
      </c>
      <c r="F4011" s="37">
        <v>0.86769999999999992</v>
      </c>
      <c r="G4011" s="37">
        <v>35</v>
      </c>
      <c r="H4011" s="37">
        <v>0.94699999999999995</v>
      </c>
      <c r="I4011" s="37">
        <v>0.98970000000000002</v>
      </c>
    </row>
    <row r="4012" spans="4:9" x14ac:dyDescent="0.25">
      <c r="D4012" s="37">
        <v>36.5</v>
      </c>
      <c r="E4012" s="37">
        <v>0.85799999999999998</v>
      </c>
      <c r="F4012" s="37">
        <v>0.86869999999999992</v>
      </c>
      <c r="G4012" s="37">
        <v>35</v>
      </c>
      <c r="H4012" s="37">
        <v>0.94799999999999995</v>
      </c>
      <c r="I4012" s="37">
        <v>0.98970000000000002</v>
      </c>
    </row>
    <row r="4013" spans="4:9" x14ac:dyDescent="0.25">
      <c r="D4013" s="37">
        <v>36.5</v>
      </c>
      <c r="E4013" s="37">
        <v>0.85899999999999999</v>
      </c>
      <c r="F4013" s="37">
        <v>0.86969999999999992</v>
      </c>
      <c r="G4013" s="37">
        <v>35</v>
      </c>
      <c r="H4013" s="37">
        <v>0.94899999999999995</v>
      </c>
      <c r="I4013" s="37">
        <v>0.98970000000000002</v>
      </c>
    </row>
    <row r="4014" spans="4:9" x14ac:dyDescent="0.25">
      <c r="D4014" s="37">
        <v>36.5</v>
      </c>
      <c r="E4014" s="37">
        <v>0.86</v>
      </c>
      <c r="F4014" s="37">
        <v>0.87069999999999992</v>
      </c>
      <c r="G4014" s="37">
        <v>35</v>
      </c>
      <c r="H4014" s="37">
        <v>0.95</v>
      </c>
      <c r="I4014" s="37">
        <v>0.98970000000000002</v>
      </c>
    </row>
    <row r="4015" spans="4:9" x14ac:dyDescent="0.25">
      <c r="D4015" s="37">
        <v>36.5</v>
      </c>
      <c r="E4015" s="37">
        <v>0.86099999999999999</v>
      </c>
      <c r="F4015" s="37">
        <v>0.87159999999999993</v>
      </c>
      <c r="G4015" s="37">
        <v>35.5</v>
      </c>
      <c r="H4015" s="37">
        <v>0.76</v>
      </c>
      <c r="I4015" s="37">
        <v>0.98399999999999999</v>
      </c>
    </row>
    <row r="4016" spans="4:9" x14ac:dyDescent="0.25">
      <c r="D4016" s="37">
        <v>36.5</v>
      </c>
      <c r="E4016" s="37">
        <v>0.86199999999999999</v>
      </c>
      <c r="F4016" s="37">
        <v>0.87259999999999993</v>
      </c>
      <c r="G4016" s="37">
        <v>35.5</v>
      </c>
      <c r="H4016" s="37">
        <v>0.76100000000000001</v>
      </c>
      <c r="I4016" s="37">
        <v>0.98399999999999999</v>
      </c>
    </row>
    <row r="4017" spans="4:9" x14ac:dyDescent="0.25">
      <c r="D4017" s="37">
        <v>36.5</v>
      </c>
      <c r="E4017" s="37">
        <v>0.86299999999999999</v>
      </c>
      <c r="F4017" s="37">
        <v>0.87359999999999993</v>
      </c>
      <c r="G4017" s="37">
        <v>35.5</v>
      </c>
      <c r="H4017" s="37">
        <v>0.76200000000000001</v>
      </c>
      <c r="I4017" s="37">
        <v>0.98409999999999997</v>
      </c>
    </row>
    <row r="4018" spans="4:9" x14ac:dyDescent="0.25">
      <c r="D4018" s="37">
        <v>36.5</v>
      </c>
      <c r="E4018" s="37">
        <v>0.86399999999999999</v>
      </c>
      <c r="F4018" s="37">
        <v>0.87459999999999993</v>
      </c>
      <c r="G4018" s="37">
        <v>35.5</v>
      </c>
      <c r="H4018" s="37">
        <v>0.76300000000000001</v>
      </c>
      <c r="I4018" s="37">
        <v>0.98409999999999997</v>
      </c>
    </row>
    <row r="4019" spans="4:9" x14ac:dyDescent="0.25">
      <c r="D4019" s="37">
        <v>36.5</v>
      </c>
      <c r="E4019" s="37">
        <v>0.86499999999999999</v>
      </c>
      <c r="F4019" s="37">
        <v>0.87559999999999993</v>
      </c>
      <c r="G4019" s="37">
        <v>35.5</v>
      </c>
      <c r="H4019" s="37">
        <v>0.76400000000000001</v>
      </c>
      <c r="I4019" s="37">
        <v>0.98419999999999996</v>
      </c>
    </row>
    <row r="4020" spans="4:9" x14ac:dyDescent="0.25">
      <c r="D4020" s="37">
        <v>36.5</v>
      </c>
      <c r="E4020" s="37">
        <v>0.86599999999999999</v>
      </c>
      <c r="F4020" s="37">
        <v>0.87659999999999993</v>
      </c>
      <c r="G4020" s="37">
        <v>35.5</v>
      </c>
      <c r="H4020" s="37">
        <v>0.76500000000000001</v>
      </c>
      <c r="I4020" s="37">
        <v>0.98419999999999996</v>
      </c>
    </row>
    <row r="4021" spans="4:9" x14ac:dyDescent="0.25">
      <c r="D4021" s="37">
        <v>36.5</v>
      </c>
      <c r="E4021" s="37">
        <v>0.86699999999999999</v>
      </c>
      <c r="F4021" s="37">
        <v>0.87759999999999994</v>
      </c>
      <c r="G4021" s="37">
        <v>35.5</v>
      </c>
      <c r="H4021" s="37">
        <v>0.76600000000000001</v>
      </c>
      <c r="I4021" s="37">
        <v>0.98429999999999995</v>
      </c>
    </row>
    <row r="4022" spans="4:9" x14ac:dyDescent="0.25">
      <c r="D4022" s="37">
        <v>36.5</v>
      </c>
      <c r="E4022" s="37">
        <v>0.86799999999999999</v>
      </c>
      <c r="F4022" s="37">
        <v>0.87859999999999994</v>
      </c>
      <c r="G4022" s="37">
        <v>35.5</v>
      </c>
      <c r="H4022" s="37">
        <v>0.76700000000000002</v>
      </c>
      <c r="I4022" s="37">
        <v>0.98429999999999995</v>
      </c>
    </row>
    <row r="4023" spans="4:9" x14ac:dyDescent="0.25">
      <c r="D4023" s="37">
        <v>36.5</v>
      </c>
      <c r="E4023" s="37">
        <v>0.86899999999999999</v>
      </c>
      <c r="F4023" s="37">
        <v>0.87959999999999994</v>
      </c>
      <c r="G4023" s="37">
        <v>35.5</v>
      </c>
      <c r="H4023" s="37">
        <v>0.76800000000000002</v>
      </c>
      <c r="I4023" s="37">
        <v>0.98440000000000005</v>
      </c>
    </row>
    <row r="4024" spans="4:9" x14ac:dyDescent="0.25">
      <c r="D4024" s="37">
        <v>36.5</v>
      </c>
      <c r="E4024" s="37">
        <v>0.87</v>
      </c>
      <c r="F4024" s="37">
        <v>0.88059999999999994</v>
      </c>
      <c r="G4024" s="37">
        <v>35.5</v>
      </c>
      <c r="H4024" s="37">
        <v>0.76900000000000002</v>
      </c>
      <c r="I4024" s="37">
        <v>0.98440000000000005</v>
      </c>
    </row>
    <row r="4025" spans="4:9" x14ac:dyDescent="0.25">
      <c r="D4025" s="37">
        <v>36.5</v>
      </c>
      <c r="E4025" s="37">
        <v>0.871</v>
      </c>
      <c r="F4025" s="37">
        <v>0.88159999999999994</v>
      </c>
      <c r="G4025" s="37">
        <v>35.5</v>
      </c>
      <c r="H4025" s="37">
        <v>0.77</v>
      </c>
      <c r="I4025" s="37">
        <v>0.98450000000000004</v>
      </c>
    </row>
    <row r="4026" spans="4:9" x14ac:dyDescent="0.25">
      <c r="D4026" s="37">
        <v>36.5</v>
      </c>
      <c r="E4026" s="37">
        <v>0.872</v>
      </c>
      <c r="F4026" s="37">
        <v>0.88259999999999994</v>
      </c>
      <c r="G4026" s="37">
        <v>35.5</v>
      </c>
      <c r="H4026" s="37">
        <v>0.77100000000000002</v>
      </c>
      <c r="I4026" s="37">
        <v>0.98450000000000004</v>
      </c>
    </row>
    <row r="4027" spans="4:9" x14ac:dyDescent="0.25">
      <c r="D4027" s="37">
        <v>36.5</v>
      </c>
      <c r="E4027" s="37">
        <v>0.873</v>
      </c>
      <c r="F4027" s="37">
        <v>0.88359999999999994</v>
      </c>
      <c r="G4027" s="37">
        <v>35.5</v>
      </c>
      <c r="H4027" s="37">
        <v>0.77200000000000002</v>
      </c>
      <c r="I4027" s="37">
        <v>0.98460000000000003</v>
      </c>
    </row>
    <row r="4028" spans="4:9" x14ac:dyDescent="0.25">
      <c r="D4028" s="37">
        <v>36.5</v>
      </c>
      <c r="E4028" s="37">
        <v>0.874</v>
      </c>
      <c r="F4028" s="37">
        <v>0.88459999999999994</v>
      </c>
      <c r="G4028" s="37">
        <v>35.5</v>
      </c>
      <c r="H4028" s="37">
        <v>0.77300000000000002</v>
      </c>
      <c r="I4028" s="37">
        <v>0.98460000000000003</v>
      </c>
    </row>
    <row r="4029" spans="4:9" x14ac:dyDescent="0.25">
      <c r="D4029" s="37">
        <v>36.5</v>
      </c>
      <c r="E4029" s="37">
        <v>0.875</v>
      </c>
      <c r="F4029" s="37">
        <v>0.88559999999999994</v>
      </c>
      <c r="G4029" s="37">
        <v>35.5</v>
      </c>
      <c r="H4029" s="37">
        <v>0.77400000000000002</v>
      </c>
      <c r="I4029" s="37">
        <v>0.98470000000000002</v>
      </c>
    </row>
    <row r="4030" spans="4:9" x14ac:dyDescent="0.25">
      <c r="D4030" s="37">
        <v>36.5</v>
      </c>
      <c r="E4030" s="37">
        <v>0.876</v>
      </c>
      <c r="F4030" s="37">
        <v>0.88659999999999994</v>
      </c>
      <c r="G4030" s="37">
        <v>35.5</v>
      </c>
      <c r="H4030" s="37">
        <v>0.77500000000000002</v>
      </c>
      <c r="I4030" s="37">
        <v>0.98470000000000002</v>
      </c>
    </row>
    <row r="4031" spans="4:9" x14ac:dyDescent="0.25">
      <c r="D4031" s="37">
        <v>36.5</v>
      </c>
      <c r="E4031" s="37">
        <v>0.877</v>
      </c>
      <c r="F4031" s="37">
        <v>0.88749999999999996</v>
      </c>
      <c r="G4031" s="37">
        <v>35.5</v>
      </c>
      <c r="H4031" s="37">
        <v>0.77600000000000002</v>
      </c>
      <c r="I4031" s="37">
        <v>0.98480000000000001</v>
      </c>
    </row>
    <row r="4032" spans="4:9" x14ac:dyDescent="0.25">
      <c r="D4032" s="37">
        <v>36.5</v>
      </c>
      <c r="E4032" s="37">
        <v>0.878</v>
      </c>
      <c r="F4032" s="37">
        <v>0.88849999999999996</v>
      </c>
      <c r="G4032" s="37">
        <v>35.5</v>
      </c>
      <c r="H4032" s="37">
        <v>0.77700000000000002</v>
      </c>
      <c r="I4032" s="37">
        <v>0.98480000000000001</v>
      </c>
    </row>
    <row r="4033" spans="4:9" x14ac:dyDescent="0.25">
      <c r="D4033" s="37">
        <v>36.5</v>
      </c>
      <c r="E4033" s="37">
        <v>0.879</v>
      </c>
      <c r="F4033" s="37">
        <v>0.88949999999999996</v>
      </c>
      <c r="G4033" s="37">
        <v>35.5</v>
      </c>
      <c r="H4033" s="37">
        <v>0.77800000000000002</v>
      </c>
      <c r="I4033" s="37">
        <v>0.9849</v>
      </c>
    </row>
    <row r="4034" spans="4:9" x14ac:dyDescent="0.25">
      <c r="D4034" s="37">
        <v>36.5</v>
      </c>
      <c r="E4034" s="37">
        <v>0.88</v>
      </c>
      <c r="F4034" s="37">
        <v>0.89049999999999996</v>
      </c>
      <c r="G4034" s="37">
        <v>35.5</v>
      </c>
      <c r="H4034" s="37">
        <v>0.77900000000000003</v>
      </c>
      <c r="I4034" s="37">
        <v>0.9849</v>
      </c>
    </row>
    <row r="4035" spans="4:9" x14ac:dyDescent="0.25">
      <c r="D4035" s="37">
        <v>36.5</v>
      </c>
      <c r="E4035" s="37">
        <v>0.88100000000000001</v>
      </c>
      <c r="F4035" s="37">
        <v>0.89149999999999996</v>
      </c>
      <c r="G4035" s="37">
        <v>35.5</v>
      </c>
      <c r="H4035" s="37">
        <v>0.78</v>
      </c>
      <c r="I4035" s="37">
        <v>0.98499999999999999</v>
      </c>
    </row>
    <row r="4036" spans="4:9" x14ac:dyDescent="0.25">
      <c r="D4036" s="37">
        <v>36.5</v>
      </c>
      <c r="E4036" s="37">
        <v>0.88200000000000001</v>
      </c>
      <c r="F4036" s="37">
        <v>0.89249999999999996</v>
      </c>
      <c r="G4036" s="37">
        <v>35.5</v>
      </c>
      <c r="H4036" s="37">
        <v>0.78100000000000003</v>
      </c>
      <c r="I4036" s="37">
        <v>0.98499999999999999</v>
      </c>
    </row>
    <row r="4037" spans="4:9" x14ac:dyDescent="0.25">
      <c r="D4037" s="37">
        <v>36.5</v>
      </c>
      <c r="E4037" s="37">
        <v>0.88300000000000001</v>
      </c>
      <c r="F4037" s="37">
        <v>0.89349999999999996</v>
      </c>
      <c r="G4037" s="37">
        <v>35.5</v>
      </c>
      <c r="H4037" s="37">
        <v>0.78200000000000003</v>
      </c>
      <c r="I4037" s="37">
        <v>0.98509999999999998</v>
      </c>
    </row>
    <row r="4038" spans="4:9" x14ac:dyDescent="0.25">
      <c r="D4038" s="37">
        <v>36.5</v>
      </c>
      <c r="E4038" s="37">
        <v>0.88400000000000001</v>
      </c>
      <c r="F4038" s="37">
        <v>0.89449999999999996</v>
      </c>
      <c r="G4038" s="37">
        <v>35.5</v>
      </c>
      <c r="H4038" s="37">
        <v>0.78300000000000003</v>
      </c>
      <c r="I4038" s="37">
        <v>0.98509999999999998</v>
      </c>
    </row>
    <row r="4039" spans="4:9" x14ac:dyDescent="0.25">
      <c r="D4039" s="37">
        <v>36.5</v>
      </c>
      <c r="E4039" s="37">
        <v>0.88500000000000001</v>
      </c>
      <c r="F4039" s="37">
        <v>0.89549999999999996</v>
      </c>
      <c r="G4039" s="37">
        <v>35.5</v>
      </c>
      <c r="H4039" s="37">
        <v>0.78400000000000003</v>
      </c>
      <c r="I4039" s="37">
        <v>0.98519999999999996</v>
      </c>
    </row>
    <row r="4040" spans="4:9" x14ac:dyDescent="0.25">
      <c r="D4040" s="37">
        <v>36.5</v>
      </c>
      <c r="E4040" s="37">
        <v>0.88600000000000001</v>
      </c>
      <c r="F4040" s="37">
        <v>0.89649999999999996</v>
      </c>
      <c r="G4040" s="37">
        <v>35.5</v>
      </c>
      <c r="H4040" s="37">
        <v>0.78500000000000003</v>
      </c>
      <c r="I4040" s="37">
        <v>0.98519999999999996</v>
      </c>
    </row>
    <row r="4041" spans="4:9" x14ac:dyDescent="0.25">
      <c r="D4041" s="37">
        <v>36.5</v>
      </c>
      <c r="E4041" s="37">
        <v>0.88700000000000001</v>
      </c>
      <c r="F4041" s="37">
        <v>0.89749999999999996</v>
      </c>
      <c r="G4041" s="37">
        <v>35.5</v>
      </c>
      <c r="H4041" s="37">
        <v>0.78600000000000003</v>
      </c>
      <c r="I4041" s="37">
        <v>0.98529999999999995</v>
      </c>
    </row>
    <row r="4042" spans="4:9" x14ac:dyDescent="0.25">
      <c r="D4042" s="37">
        <v>36.5</v>
      </c>
      <c r="E4042" s="37">
        <v>0.88800000000000001</v>
      </c>
      <c r="F4042" s="37">
        <v>0.89849999999999997</v>
      </c>
      <c r="G4042" s="37">
        <v>35.5</v>
      </c>
      <c r="H4042" s="37">
        <v>0.78700000000000003</v>
      </c>
      <c r="I4042" s="37">
        <v>0.98529999999999995</v>
      </c>
    </row>
    <row r="4043" spans="4:9" x14ac:dyDescent="0.25">
      <c r="D4043" s="37">
        <v>36.5</v>
      </c>
      <c r="E4043" s="37">
        <v>0.88900000000000001</v>
      </c>
      <c r="F4043" s="37">
        <v>0.89949999999999997</v>
      </c>
      <c r="G4043" s="37">
        <v>35.5</v>
      </c>
      <c r="H4043" s="37">
        <v>0.78800000000000003</v>
      </c>
      <c r="I4043" s="37">
        <v>0.98550000000000004</v>
      </c>
    </row>
    <row r="4044" spans="4:9" x14ac:dyDescent="0.25">
      <c r="D4044" s="37">
        <v>36.5</v>
      </c>
      <c r="E4044" s="37">
        <v>0.89</v>
      </c>
      <c r="F4044" s="37">
        <v>0.90049999999999997</v>
      </c>
      <c r="G4044" s="37">
        <v>35.5</v>
      </c>
      <c r="H4044" s="37">
        <v>0.78900000000000003</v>
      </c>
      <c r="I4044" s="37">
        <v>0.98550000000000004</v>
      </c>
    </row>
    <row r="4045" spans="4:9" x14ac:dyDescent="0.25">
      <c r="D4045" s="37">
        <v>36.5</v>
      </c>
      <c r="E4045" s="37">
        <v>0.89100000000000001</v>
      </c>
      <c r="F4045" s="37">
        <v>0.90149999999999997</v>
      </c>
      <c r="G4045" s="37">
        <v>35.5</v>
      </c>
      <c r="H4045" s="37">
        <v>0.79</v>
      </c>
      <c r="I4045" s="37">
        <v>0.98550000000000004</v>
      </c>
    </row>
    <row r="4046" spans="4:9" x14ac:dyDescent="0.25">
      <c r="D4046" s="37">
        <v>36.5</v>
      </c>
      <c r="E4046" s="37">
        <v>0.89200000000000002</v>
      </c>
      <c r="F4046" s="37">
        <v>0.90249999999999997</v>
      </c>
      <c r="G4046" s="37">
        <v>35.5</v>
      </c>
      <c r="H4046" s="37">
        <v>0.79100000000000004</v>
      </c>
      <c r="I4046" s="37">
        <v>0.98550000000000004</v>
      </c>
    </row>
    <row r="4047" spans="4:9" x14ac:dyDescent="0.25">
      <c r="D4047" s="37">
        <v>36.5</v>
      </c>
      <c r="E4047" s="37">
        <v>0.89300000000000002</v>
      </c>
      <c r="F4047" s="37">
        <v>0.90349999999999997</v>
      </c>
      <c r="G4047" s="37">
        <v>35.5</v>
      </c>
      <c r="H4047" s="37">
        <v>0.79200000000000004</v>
      </c>
      <c r="I4047" s="37">
        <v>0.98560000000000003</v>
      </c>
    </row>
    <row r="4048" spans="4:9" x14ac:dyDescent="0.25">
      <c r="D4048" s="37">
        <v>36.5</v>
      </c>
      <c r="E4048" s="37">
        <v>0.89400000000000002</v>
      </c>
      <c r="F4048" s="37">
        <v>0.90449999999999997</v>
      </c>
      <c r="G4048" s="37">
        <v>35.5</v>
      </c>
      <c r="H4048" s="37">
        <v>0.79300000000000004</v>
      </c>
      <c r="I4048" s="37">
        <v>0.98560000000000003</v>
      </c>
    </row>
    <row r="4049" spans="4:9" x14ac:dyDescent="0.25">
      <c r="D4049" s="37">
        <v>36.5</v>
      </c>
      <c r="E4049" s="37">
        <v>0.89500000000000002</v>
      </c>
      <c r="F4049" s="37">
        <v>0.90549999999999997</v>
      </c>
      <c r="G4049" s="37">
        <v>35.5</v>
      </c>
      <c r="H4049" s="37">
        <v>0.79400000000000004</v>
      </c>
      <c r="I4049" s="37">
        <v>0.98570000000000002</v>
      </c>
    </row>
    <row r="4050" spans="4:9" x14ac:dyDescent="0.25">
      <c r="D4050" s="37">
        <v>36.5</v>
      </c>
      <c r="E4050" s="37">
        <v>0.89600000000000002</v>
      </c>
      <c r="F4050" s="37">
        <v>0.90649999999999997</v>
      </c>
      <c r="G4050" s="37">
        <v>35.5</v>
      </c>
      <c r="H4050" s="37">
        <v>0.79500000000000004</v>
      </c>
      <c r="I4050" s="37">
        <v>0.98570000000000002</v>
      </c>
    </row>
    <row r="4051" spans="4:9" x14ac:dyDescent="0.25">
      <c r="D4051" s="37">
        <v>36.5</v>
      </c>
      <c r="E4051" s="37">
        <v>0.89700000000000002</v>
      </c>
      <c r="F4051" s="37">
        <v>0.90749999999999997</v>
      </c>
      <c r="G4051" s="37">
        <v>35.5</v>
      </c>
      <c r="H4051" s="37">
        <v>0.79600000000000004</v>
      </c>
      <c r="I4051" s="37">
        <v>0.98580000000000001</v>
      </c>
    </row>
    <row r="4052" spans="4:9" x14ac:dyDescent="0.25">
      <c r="D4052" s="37">
        <v>36.5</v>
      </c>
      <c r="E4052" s="37">
        <v>0.89800000000000002</v>
      </c>
      <c r="F4052" s="37">
        <v>0.90849999999999997</v>
      </c>
      <c r="G4052" s="37">
        <v>35.5</v>
      </c>
      <c r="H4052" s="37">
        <v>0.79700000000000004</v>
      </c>
      <c r="I4052" s="37">
        <v>0.98580000000000001</v>
      </c>
    </row>
    <row r="4053" spans="4:9" x14ac:dyDescent="0.25">
      <c r="D4053" s="37">
        <v>36.5</v>
      </c>
      <c r="E4053" s="37">
        <v>0.89900000000000002</v>
      </c>
      <c r="F4053" s="37">
        <v>0.90949999999999998</v>
      </c>
      <c r="G4053" s="37">
        <v>35.5</v>
      </c>
      <c r="H4053" s="37">
        <v>0.79800000000000004</v>
      </c>
      <c r="I4053" s="37">
        <v>0.9859</v>
      </c>
    </row>
    <row r="4054" spans="4:9" x14ac:dyDescent="0.25">
      <c r="D4054" s="37">
        <v>36.5</v>
      </c>
      <c r="E4054" s="37">
        <v>0.9</v>
      </c>
      <c r="F4054" s="37">
        <v>0.91049999999999998</v>
      </c>
      <c r="G4054" s="37">
        <v>35.5</v>
      </c>
      <c r="H4054" s="37">
        <v>0.79900000000000004</v>
      </c>
      <c r="I4054" s="37">
        <v>0.9859</v>
      </c>
    </row>
    <row r="4055" spans="4:9" x14ac:dyDescent="0.25">
      <c r="D4055" s="37">
        <v>36.5</v>
      </c>
      <c r="E4055" s="37">
        <v>0.90100000000000002</v>
      </c>
      <c r="F4055" s="37">
        <v>0.91149999999999998</v>
      </c>
      <c r="G4055" s="37">
        <v>35.5</v>
      </c>
      <c r="H4055" s="37">
        <v>0.8</v>
      </c>
      <c r="I4055" s="37">
        <v>0.98599999999999999</v>
      </c>
    </row>
    <row r="4056" spans="4:9" x14ac:dyDescent="0.25">
      <c r="D4056" s="37">
        <v>36.5</v>
      </c>
      <c r="E4056" s="37">
        <v>0.90200000000000002</v>
      </c>
      <c r="F4056" s="37">
        <v>0.91249999999999998</v>
      </c>
      <c r="G4056" s="37">
        <v>35.5</v>
      </c>
      <c r="H4056" s="37">
        <v>0.80100000000000005</v>
      </c>
      <c r="I4056" s="37">
        <v>0.98599999999999999</v>
      </c>
    </row>
    <row r="4057" spans="4:9" x14ac:dyDescent="0.25">
      <c r="D4057" s="37">
        <v>36.5</v>
      </c>
      <c r="E4057" s="37">
        <v>0.90300000000000002</v>
      </c>
      <c r="F4057" s="37">
        <v>0.91349999999999998</v>
      </c>
      <c r="G4057" s="37">
        <v>35.5</v>
      </c>
      <c r="H4057" s="37">
        <v>0.80200000000000005</v>
      </c>
      <c r="I4057" s="37">
        <v>0.98609999999999998</v>
      </c>
    </row>
    <row r="4058" spans="4:9" x14ac:dyDescent="0.25">
      <c r="D4058" s="37">
        <v>36.5</v>
      </c>
      <c r="E4058" s="37">
        <v>0.90400000000000003</v>
      </c>
      <c r="F4058" s="37">
        <v>0.91449999999999998</v>
      </c>
      <c r="G4058" s="37">
        <v>35.5</v>
      </c>
      <c r="H4058" s="37">
        <v>0.80300000000000005</v>
      </c>
      <c r="I4058" s="37">
        <v>0.98609999999999998</v>
      </c>
    </row>
    <row r="4059" spans="4:9" x14ac:dyDescent="0.25">
      <c r="D4059" s="37">
        <v>36.5</v>
      </c>
      <c r="E4059" s="37">
        <v>0.90500000000000003</v>
      </c>
      <c r="F4059" s="37">
        <v>0.91549999999999998</v>
      </c>
      <c r="G4059" s="37">
        <v>35.5</v>
      </c>
      <c r="H4059" s="37">
        <v>0.80400000000000005</v>
      </c>
      <c r="I4059" s="37">
        <v>0.98609999999999998</v>
      </c>
    </row>
    <row r="4060" spans="4:9" x14ac:dyDescent="0.25">
      <c r="D4060" s="37">
        <v>36.5</v>
      </c>
      <c r="E4060" s="37">
        <v>0.90600000000000003</v>
      </c>
      <c r="F4060" s="37">
        <v>0.91649999999999998</v>
      </c>
      <c r="G4060" s="37">
        <v>35.5</v>
      </c>
      <c r="H4060" s="37">
        <v>0.80500000000000005</v>
      </c>
      <c r="I4060" s="37">
        <v>0.98609999999999998</v>
      </c>
    </row>
    <row r="4061" spans="4:9" x14ac:dyDescent="0.25">
      <c r="D4061" s="37">
        <v>36.5</v>
      </c>
      <c r="E4061" s="37">
        <v>0.90700000000000003</v>
      </c>
      <c r="F4061" s="37">
        <v>0.91739999999999999</v>
      </c>
      <c r="G4061" s="37">
        <v>35.5</v>
      </c>
      <c r="H4061" s="37">
        <v>0.80600000000000005</v>
      </c>
      <c r="I4061" s="37">
        <v>0.98619999999999997</v>
      </c>
    </row>
    <row r="4062" spans="4:9" x14ac:dyDescent="0.25">
      <c r="D4062" s="37">
        <v>36.5</v>
      </c>
      <c r="E4062" s="37">
        <v>0.90800000000000003</v>
      </c>
      <c r="F4062" s="37">
        <v>0.91839999999999999</v>
      </c>
      <c r="G4062" s="37">
        <v>35.5</v>
      </c>
      <c r="H4062" s="37">
        <v>0.80700000000000005</v>
      </c>
      <c r="I4062" s="37">
        <v>0.98619999999999997</v>
      </c>
    </row>
    <row r="4063" spans="4:9" x14ac:dyDescent="0.25">
      <c r="D4063" s="37">
        <v>36.5</v>
      </c>
      <c r="E4063" s="37">
        <v>0.90900000000000003</v>
      </c>
      <c r="F4063" s="37">
        <v>0.9194</v>
      </c>
      <c r="G4063" s="37">
        <v>35.5</v>
      </c>
      <c r="H4063" s="37">
        <v>0.80800000000000005</v>
      </c>
      <c r="I4063" s="37">
        <v>0.98629999999999995</v>
      </c>
    </row>
    <row r="4064" spans="4:9" x14ac:dyDescent="0.25">
      <c r="D4064" s="37">
        <v>36.5</v>
      </c>
      <c r="E4064" s="37">
        <v>0.91</v>
      </c>
      <c r="F4064" s="37">
        <v>0.9204</v>
      </c>
      <c r="G4064" s="37">
        <v>35.5</v>
      </c>
      <c r="H4064" s="37">
        <v>0.80900000000000005</v>
      </c>
      <c r="I4064" s="37">
        <v>0.98629999999999995</v>
      </c>
    </row>
    <row r="4065" spans="4:9" x14ac:dyDescent="0.25">
      <c r="D4065" s="37">
        <v>36.5</v>
      </c>
      <c r="E4065" s="37">
        <v>0.91100000000000003</v>
      </c>
      <c r="F4065" s="37">
        <v>0.9214</v>
      </c>
      <c r="G4065" s="37">
        <v>35.5</v>
      </c>
      <c r="H4065" s="37">
        <v>0.81</v>
      </c>
      <c r="I4065" s="37">
        <v>0.98640000000000005</v>
      </c>
    </row>
    <row r="4066" spans="4:9" x14ac:dyDescent="0.25">
      <c r="D4066" s="37">
        <v>36.5</v>
      </c>
      <c r="E4066" s="37">
        <v>0.91200000000000003</v>
      </c>
      <c r="F4066" s="37">
        <v>0.9224</v>
      </c>
      <c r="G4066" s="37">
        <v>35.5</v>
      </c>
      <c r="H4066" s="37">
        <v>0.81100000000000005</v>
      </c>
      <c r="I4066" s="37">
        <v>0.98640000000000005</v>
      </c>
    </row>
    <row r="4067" spans="4:9" x14ac:dyDescent="0.25">
      <c r="D4067" s="37">
        <v>36.5</v>
      </c>
      <c r="E4067" s="37">
        <v>0.91300000000000003</v>
      </c>
      <c r="F4067" s="37">
        <v>0.9234</v>
      </c>
      <c r="G4067" s="37">
        <v>35.5</v>
      </c>
      <c r="H4067" s="37">
        <v>0.81200000000000006</v>
      </c>
      <c r="I4067" s="37">
        <v>0.98640000000000005</v>
      </c>
    </row>
    <row r="4068" spans="4:9" x14ac:dyDescent="0.25">
      <c r="D4068" s="37">
        <v>36.5</v>
      </c>
      <c r="E4068" s="37">
        <v>0.91400000000000003</v>
      </c>
      <c r="F4068" s="37">
        <v>0.9244</v>
      </c>
      <c r="G4068" s="37">
        <v>35.5</v>
      </c>
      <c r="H4068" s="37">
        <v>0.81299999999999994</v>
      </c>
      <c r="I4068" s="37">
        <v>0.98640000000000005</v>
      </c>
    </row>
    <row r="4069" spans="4:9" x14ac:dyDescent="0.25">
      <c r="D4069" s="37">
        <v>36.5</v>
      </c>
      <c r="E4069" s="37">
        <v>0.91500000000000004</v>
      </c>
      <c r="F4069" s="37">
        <v>0.9254</v>
      </c>
      <c r="G4069" s="37">
        <v>35.5</v>
      </c>
      <c r="H4069" s="37">
        <v>0.81399999999999995</v>
      </c>
      <c r="I4069" s="37">
        <v>0.98650000000000004</v>
      </c>
    </row>
    <row r="4070" spans="4:9" x14ac:dyDescent="0.25">
      <c r="D4070" s="37">
        <v>36.5</v>
      </c>
      <c r="E4070" s="37">
        <v>0.91600000000000004</v>
      </c>
      <c r="F4070" s="37">
        <v>0.9264</v>
      </c>
      <c r="G4070" s="37">
        <v>35.5</v>
      </c>
      <c r="H4070" s="37">
        <v>0.81499999999999995</v>
      </c>
      <c r="I4070" s="37">
        <v>0.98650000000000004</v>
      </c>
    </row>
    <row r="4071" spans="4:9" x14ac:dyDescent="0.25">
      <c r="D4071" s="37">
        <v>36.5</v>
      </c>
      <c r="E4071" s="37">
        <v>0.91700000000000004</v>
      </c>
      <c r="F4071" s="37">
        <v>0.9274</v>
      </c>
      <c r="G4071" s="37">
        <v>35.5</v>
      </c>
      <c r="H4071" s="37">
        <v>0.81599999999999995</v>
      </c>
      <c r="I4071" s="37">
        <v>0.98660000000000003</v>
      </c>
    </row>
    <row r="4072" spans="4:9" x14ac:dyDescent="0.25">
      <c r="D4072" s="37">
        <v>36.5</v>
      </c>
      <c r="E4072" s="37">
        <v>0.91800000000000004</v>
      </c>
      <c r="F4072" s="37">
        <v>0.9284</v>
      </c>
      <c r="G4072" s="37">
        <v>35.5</v>
      </c>
      <c r="H4072" s="37">
        <v>0.81699999999999995</v>
      </c>
      <c r="I4072" s="37">
        <v>0.98660000000000003</v>
      </c>
    </row>
    <row r="4073" spans="4:9" x14ac:dyDescent="0.25">
      <c r="D4073" s="37">
        <v>36.5</v>
      </c>
      <c r="E4073" s="37">
        <v>0.91900000000000004</v>
      </c>
      <c r="F4073" s="37">
        <v>0.9294</v>
      </c>
      <c r="G4073" s="37">
        <v>35.5</v>
      </c>
      <c r="H4073" s="37">
        <v>0.81799999999999995</v>
      </c>
      <c r="I4073" s="37">
        <v>0.98670000000000002</v>
      </c>
    </row>
    <row r="4074" spans="4:9" x14ac:dyDescent="0.25">
      <c r="D4074" s="37">
        <v>36.5</v>
      </c>
      <c r="E4074" s="37">
        <v>0.92</v>
      </c>
      <c r="F4074" s="37">
        <v>0.9304</v>
      </c>
      <c r="G4074" s="37">
        <v>35.5</v>
      </c>
      <c r="H4074" s="37">
        <v>0.81899999999999995</v>
      </c>
      <c r="I4074" s="37">
        <v>0.98670000000000002</v>
      </c>
    </row>
    <row r="4075" spans="4:9" x14ac:dyDescent="0.25">
      <c r="D4075" s="37">
        <v>36.5</v>
      </c>
      <c r="E4075" s="37">
        <v>0.92100000000000004</v>
      </c>
      <c r="F4075" s="37">
        <v>0.93140000000000001</v>
      </c>
      <c r="G4075" s="37">
        <v>35.5</v>
      </c>
      <c r="H4075" s="37">
        <v>0.82</v>
      </c>
      <c r="I4075" s="37">
        <v>0.98670000000000002</v>
      </c>
    </row>
    <row r="4076" spans="4:9" x14ac:dyDescent="0.25">
      <c r="D4076" s="37">
        <v>36.5</v>
      </c>
      <c r="E4076" s="37">
        <v>0.92200000000000004</v>
      </c>
      <c r="F4076" s="37">
        <v>0.93240000000000001</v>
      </c>
      <c r="G4076" s="37">
        <v>35.5</v>
      </c>
      <c r="H4076" s="37">
        <v>0.82099999999999995</v>
      </c>
      <c r="I4076" s="37">
        <v>0.98670000000000002</v>
      </c>
    </row>
    <row r="4077" spans="4:9" x14ac:dyDescent="0.25">
      <c r="D4077" s="37">
        <v>36.5</v>
      </c>
      <c r="E4077" s="37">
        <v>0.92300000000000004</v>
      </c>
      <c r="F4077" s="37">
        <v>0.93340000000000001</v>
      </c>
      <c r="G4077" s="37">
        <v>35.5</v>
      </c>
      <c r="H4077" s="37">
        <v>0.82199999999999995</v>
      </c>
      <c r="I4077" s="37">
        <v>0.98680000000000001</v>
      </c>
    </row>
    <row r="4078" spans="4:9" x14ac:dyDescent="0.25">
      <c r="D4078" s="37">
        <v>36.5</v>
      </c>
      <c r="E4078" s="37">
        <v>0.92400000000000004</v>
      </c>
      <c r="F4078" s="37">
        <v>0.93440000000000001</v>
      </c>
      <c r="G4078" s="37">
        <v>35.5</v>
      </c>
      <c r="H4078" s="37">
        <v>0.82299999999999995</v>
      </c>
      <c r="I4078" s="37">
        <v>0.98680000000000001</v>
      </c>
    </row>
    <row r="4079" spans="4:9" x14ac:dyDescent="0.25">
      <c r="D4079" s="37">
        <v>36.5</v>
      </c>
      <c r="E4079" s="37">
        <v>0.92500000000000004</v>
      </c>
      <c r="F4079" s="37">
        <v>0.93540000000000001</v>
      </c>
      <c r="G4079" s="37">
        <v>35.5</v>
      </c>
      <c r="H4079" s="37">
        <v>0.82399999999999995</v>
      </c>
      <c r="I4079" s="37">
        <v>0.9869</v>
      </c>
    </row>
    <row r="4080" spans="4:9" x14ac:dyDescent="0.25">
      <c r="D4080" s="37">
        <v>36.5</v>
      </c>
      <c r="E4080" s="37">
        <v>0.92600000000000005</v>
      </c>
      <c r="F4080" s="37">
        <v>0.93640000000000001</v>
      </c>
      <c r="G4080" s="37">
        <v>35.5</v>
      </c>
      <c r="H4080" s="37">
        <v>0.82499999999999996</v>
      </c>
      <c r="I4080" s="37">
        <v>0.9869</v>
      </c>
    </row>
    <row r="4081" spans="4:9" x14ac:dyDescent="0.25">
      <c r="D4081" s="37">
        <v>36.5</v>
      </c>
      <c r="E4081" s="37">
        <v>0.92700000000000005</v>
      </c>
      <c r="F4081" s="37">
        <v>0.93740000000000001</v>
      </c>
      <c r="G4081" s="37">
        <v>35.5</v>
      </c>
      <c r="H4081" s="37">
        <v>0.82599999999999996</v>
      </c>
      <c r="I4081" s="37">
        <v>0.98699999999999999</v>
      </c>
    </row>
    <row r="4082" spans="4:9" x14ac:dyDescent="0.25">
      <c r="D4082" s="37">
        <v>36.5</v>
      </c>
      <c r="E4082" s="37">
        <v>0.92800000000000005</v>
      </c>
      <c r="F4082" s="37">
        <v>0.93840000000000001</v>
      </c>
      <c r="G4082" s="37">
        <v>35.5</v>
      </c>
      <c r="H4082" s="37">
        <v>0.82699999999999996</v>
      </c>
      <c r="I4082" s="37">
        <v>0.98699999999999999</v>
      </c>
    </row>
    <row r="4083" spans="4:9" x14ac:dyDescent="0.25">
      <c r="D4083" s="37">
        <v>36.5</v>
      </c>
      <c r="E4083" s="37">
        <v>0.92900000000000005</v>
      </c>
      <c r="F4083" s="37">
        <v>0.93940000000000001</v>
      </c>
      <c r="G4083" s="37">
        <v>35.5</v>
      </c>
      <c r="H4083" s="37">
        <v>0.82799999999999996</v>
      </c>
      <c r="I4083" s="37">
        <v>0.98699999999999999</v>
      </c>
    </row>
    <row r="4084" spans="4:9" x14ac:dyDescent="0.25">
      <c r="D4084" s="37">
        <v>37</v>
      </c>
      <c r="E4084" s="37">
        <v>0.76</v>
      </c>
      <c r="F4084" s="37">
        <v>0.77270000000000005</v>
      </c>
      <c r="G4084" s="37">
        <v>35.5</v>
      </c>
      <c r="H4084" s="37">
        <v>0.82899999999999996</v>
      </c>
      <c r="I4084" s="37">
        <v>0.98699999999999999</v>
      </c>
    </row>
    <row r="4085" spans="4:9" x14ac:dyDescent="0.25">
      <c r="D4085" s="37">
        <v>37</v>
      </c>
      <c r="E4085" s="37">
        <v>0.76100000000000001</v>
      </c>
      <c r="F4085" s="37">
        <v>0.77359999999999995</v>
      </c>
      <c r="G4085" s="37">
        <v>35.5</v>
      </c>
      <c r="H4085" s="37">
        <v>0.83</v>
      </c>
      <c r="I4085" s="37">
        <v>0.98709999999999998</v>
      </c>
    </row>
    <row r="4086" spans="4:9" x14ac:dyDescent="0.25">
      <c r="D4086" s="37">
        <v>37</v>
      </c>
      <c r="E4086" s="37">
        <v>0.76200000000000001</v>
      </c>
      <c r="F4086" s="37">
        <v>0.77459999999999996</v>
      </c>
      <c r="G4086" s="37">
        <v>35.5</v>
      </c>
      <c r="H4086" s="37">
        <v>0.83099999999999996</v>
      </c>
      <c r="I4086" s="37">
        <v>0.98709999999999998</v>
      </c>
    </row>
    <row r="4087" spans="4:9" x14ac:dyDescent="0.25">
      <c r="D4087" s="37">
        <v>37</v>
      </c>
      <c r="E4087" s="37">
        <v>0.76300000000000001</v>
      </c>
      <c r="F4087" s="37">
        <v>0.77559999999999996</v>
      </c>
      <c r="G4087" s="37">
        <v>35.5</v>
      </c>
      <c r="H4087" s="37">
        <v>0.83199999999999996</v>
      </c>
      <c r="I4087" s="37">
        <v>0.98709999999999998</v>
      </c>
    </row>
    <row r="4088" spans="4:9" x14ac:dyDescent="0.25">
      <c r="D4088" s="37">
        <v>37</v>
      </c>
      <c r="E4088" s="37">
        <v>0.76400000000000001</v>
      </c>
      <c r="F4088" s="37">
        <v>0.77659999999999996</v>
      </c>
      <c r="G4088" s="37">
        <v>35.5</v>
      </c>
      <c r="H4088" s="37">
        <v>0.83299999999999996</v>
      </c>
      <c r="I4088" s="37">
        <v>0.98709999999999998</v>
      </c>
    </row>
    <row r="4089" spans="4:9" x14ac:dyDescent="0.25">
      <c r="D4089" s="37">
        <v>37</v>
      </c>
      <c r="E4089" s="37">
        <v>0.76500000000000001</v>
      </c>
      <c r="F4089" s="37">
        <v>0.77749999999999997</v>
      </c>
      <c r="G4089" s="37">
        <v>35.5</v>
      </c>
      <c r="H4089" s="37">
        <v>0.83399999999999996</v>
      </c>
      <c r="I4089" s="37">
        <v>0.98719999999999997</v>
      </c>
    </row>
    <row r="4090" spans="4:9" x14ac:dyDescent="0.25">
      <c r="D4090" s="37">
        <v>37</v>
      </c>
      <c r="E4090" s="37">
        <v>0.76600000000000001</v>
      </c>
      <c r="F4090" s="37">
        <v>0.77849999999999997</v>
      </c>
      <c r="G4090" s="37">
        <v>35.5</v>
      </c>
      <c r="H4090" s="37">
        <v>0.83499999999999996</v>
      </c>
      <c r="I4090" s="37">
        <v>0.98719999999999997</v>
      </c>
    </row>
    <row r="4091" spans="4:9" x14ac:dyDescent="0.25">
      <c r="D4091" s="37">
        <v>37</v>
      </c>
      <c r="E4091" s="37">
        <v>0.76700000000000002</v>
      </c>
      <c r="F4091" s="37">
        <v>0.77949999999999997</v>
      </c>
      <c r="G4091" s="37">
        <v>35.5</v>
      </c>
      <c r="H4091" s="37">
        <v>0.83599999999999997</v>
      </c>
      <c r="I4091" s="37">
        <v>0.98719999999999997</v>
      </c>
    </row>
    <row r="4092" spans="4:9" x14ac:dyDescent="0.25">
      <c r="D4092" s="37">
        <v>37</v>
      </c>
      <c r="E4092" s="37">
        <v>0.76800000000000002</v>
      </c>
      <c r="F4092" s="37">
        <v>0.78049999999999997</v>
      </c>
      <c r="G4092" s="37">
        <v>35.5</v>
      </c>
      <c r="H4092" s="37">
        <v>0.83699999999999997</v>
      </c>
      <c r="I4092" s="37">
        <v>0.98719999999999997</v>
      </c>
    </row>
    <row r="4093" spans="4:9" x14ac:dyDescent="0.25">
      <c r="D4093" s="37">
        <v>37</v>
      </c>
      <c r="E4093" s="37">
        <v>0.76900000000000002</v>
      </c>
      <c r="F4093" s="37">
        <v>0.78139999999999998</v>
      </c>
      <c r="G4093" s="37">
        <v>35.5</v>
      </c>
      <c r="H4093" s="37">
        <v>0.83799999999999997</v>
      </c>
      <c r="I4093" s="37">
        <v>0.98729999999999996</v>
      </c>
    </row>
    <row r="4094" spans="4:9" x14ac:dyDescent="0.25">
      <c r="D4094" s="37">
        <v>37</v>
      </c>
      <c r="E4094" s="37">
        <v>0.77</v>
      </c>
      <c r="F4094" s="37">
        <v>0.78239999999999998</v>
      </c>
      <c r="G4094" s="37">
        <v>35.5</v>
      </c>
      <c r="H4094" s="37">
        <v>0.83899999999999997</v>
      </c>
      <c r="I4094" s="37">
        <v>0.98729999999999996</v>
      </c>
    </row>
    <row r="4095" spans="4:9" x14ac:dyDescent="0.25">
      <c r="D4095" s="37">
        <v>37</v>
      </c>
      <c r="E4095" s="37">
        <v>0.77100000000000002</v>
      </c>
      <c r="F4095" s="37">
        <v>0.78339999999999999</v>
      </c>
      <c r="G4095" s="37">
        <v>35.5</v>
      </c>
      <c r="H4095" s="37">
        <v>0.84</v>
      </c>
      <c r="I4095" s="37">
        <v>0.98740000000000006</v>
      </c>
    </row>
    <row r="4096" spans="4:9" x14ac:dyDescent="0.25">
      <c r="D4096" s="37">
        <v>37</v>
      </c>
      <c r="E4096" s="37">
        <v>0.77200000000000002</v>
      </c>
      <c r="F4096" s="37">
        <v>0.7843</v>
      </c>
      <c r="G4096" s="37">
        <v>35.5</v>
      </c>
      <c r="H4096" s="37">
        <v>0.84099999999999997</v>
      </c>
      <c r="I4096" s="37">
        <v>0.98740000000000006</v>
      </c>
    </row>
    <row r="4097" spans="4:9" x14ac:dyDescent="0.25">
      <c r="D4097" s="37">
        <v>37</v>
      </c>
      <c r="E4097" s="37">
        <v>0.77300000000000002</v>
      </c>
      <c r="F4097" s="37">
        <v>0.7853</v>
      </c>
      <c r="G4097" s="37">
        <v>35.5</v>
      </c>
      <c r="H4097" s="37">
        <v>0.84199999999999997</v>
      </c>
      <c r="I4097" s="37">
        <v>0.98740000000000006</v>
      </c>
    </row>
    <row r="4098" spans="4:9" x14ac:dyDescent="0.25">
      <c r="D4098" s="37">
        <v>37</v>
      </c>
      <c r="E4098" s="37">
        <v>0.77400000000000002</v>
      </c>
      <c r="F4098" s="37">
        <v>0.7863</v>
      </c>
      <c r="G4098" s="37">
        <v>35.5</v>
      </c>
      <c r="H4098" s="37">
        <v>0.84299999999999997</v>
      </c>
      <c r="I4098" s="37">
        <v>0.98740000000000006</v>
      </c>
    </row>
    <row r="4099" spans="4:9" x14ac:dyDescent="0.25">
      <c r="D4099" s="37">
        <v>37</v>
      </c>
      <c r="E4099" s="37">
        <v>0.77500000000000002</v>
      </c>
      <c r="F4099" s="37">
        <v>0.7873</v>
      </c>
      <c r="G4099" s="37">
        <v>35.5</v>
      </c>
      <c r="H4099" s="37">
        <v>0.84399999999999997</v>
      </c>
      <c r="I4099" s="37">
        <v>0.98750000000000004</v>
      </c>
    </row>
    <row r="4100" spans="4:9" x14ac:dyDescent="0.25">
      <c r="D4100" s="37">
        <v>37</v>
      </c>
      <c r="E4100" s="37">
        <v>0.77600000000000002</v>
      </c>
      <c r="F4100" s="37">
        <v>0.78820000000000001</v>
      </c>
      <c r="G4100" s="37">
        <v>35.5</v>
      </c>
      <c r="H4100" s="37">
        <v>0.84499999999999997</v>
      </c>
      <c r="I4100" s="37">
        <v>0.98750000000000004</v>
      </c>
    </row>
    <row r="4101" spans="4:9" x14ac:dyDescent="0.25">
      <c r="D4101" s="37">
        <v>37</v>
      </c>
      <c r="E4101" s="37">
        <v>0.77700000000000002</v>
      </c>
      <c r="F4101" s="37">
        <v>0.78920000000000001</v>
      </c>
      <c r="G4101" s="37">
        <v>35.5</v>
      </c>
      <c r="H4101" s="37">
        <v>0.84599999999999997</v>
      </c>
      <c r="I4101" s="37">
        <v>0.98750000000000004</v>
      </c>
    </row>
    <row r="4102" spans="4:9" x14ac:dyDescent="0.25">
      <c r="D4102" s="37">
        <v>37</v>
      </c>
      <c r="E4102" s="37">
        <v>0.77800000000000002</v>
      </c>
      <c r="F4102" s="37">
        <v>0.79020000000000001</v>
      </c>
      <c r="G4102" s="37">
        <v>35.5</v>
      </c>
      <c r="H4102" s="37">
        <v>0.84699999999999998</v>
      </c>
      <c r="I4102" s="37">
        <v>0.98750000000000004</v>
      </c>
    </row>
    <row r="4103" spans="4:9" x14ac:dyDescent="0.25">
      <c r="D4103" s="37">
        <v>37</v>
      </c>
      <c r="E4103" s="37">
        <v>0.77900000000000003</v>
      </c>
      <c r="F4103" s="37">
        <v>0.79120000000000001</v>
      </c>
      <c r="G4103" s="37">
        <v>35.5</v>
      </c>
      <c r="H4103" s="37">
        <v>0.84799999999999998</v>
      </c>
      <c r="I4103" s="37">
        <v>0.98760000000000003</v>
      </c>
    </row>
    <row r="4104" spans="4:9" x14ac:dyDescent="0.25">
      <c r="D4104" s="37">
        <v>37</v>
      </c>
      <c r="E4104" s="37">
        <v>0.78</v>
      </c>
      <c r="F4104" s="37">
        <v>0.79220000000000002</v>
      </c>
      <c r="G4104" s="37">
        <v>35.5</v>
      </c>
      <c r="H4104" s="37">
        <v>0.84899999999999998</v>
      </c>
      <c r="I4104" s="37">
        <v>0.98760000000000003</v>
      </c>
    </row>
    <row r="4105" spans="4:9" x14ac:dyDescent="0.25">
      <c r="D4105" s="37">
        <v>37</v>
      </c>
      <c r="E4105" s="37">
        <v>0.78100000000000003</v>
      </c>
      <c r="F4105" s="37">
        <v>0.79310000000000003</v>
      </c>
      <c r="G4105" s="37">
        <v>35.5</v>
      </c>
      <c r="H4105" s="37">
        <v>0.85</v>
      </c>
      <c r="I4105" s="37">
        <v>0.98760000000000003</v>
      </c>
    </row>
    <row r="4106" spans="4:9" x14ac:dyDescent="0.25">
      <c r="D4106" s="37">
        <v>37</v>
      </c>
      <c r="E4106" s="37">
        <v>0.78200000000000003</v>
      </c>
      <c r="F4106" s="37">
        <v>0.79410000000000003</v>
      </c>
      <c r="G4106" s="37">
        <v>35.5</v>
      </c>
      <c r="H4106" s="37">
        <v>0.85099999999999998</v>
      </c>
      <c r="I4106" s="37">
        <v>0.98760000000000003</v>
      </c>
    </row>
    <row r="4107" spans="4:9" x14ac:dyDescent="0.25">
      <c r="D4107" s="37">
        <v>37</v>
      </c>
      <c r="E4107" s="37">
        <v>0.78300000000000003</v>
      </c>
      <c r="F4107" s="37">
        <v>0.79510000000000003</v>
      </c>
      <c r="G4107" s="37">
        <v>35.5</v>
      </c>
      <c r="H4107" s="37">
        <v>0.85199999999999998</v>
      </c>
      <c r="I4107" s="37">
        <v>0.98770000000000002</v>
      </c>
    </row>
    <row r="4108" spans="4:9" x14ac:dyDescent="0.25">
      <c r="D4108" s="37">
        <v>37</v>
      </c>
      <c r="E4108" s="37">
        <v>0.78400000000000003</v>
      </c>
      <c r="F4108" s="37">
        <v>0.79610000000000003</v>
      </c>
      <c r="G4108" s="37">
        <v>35.5</v>
      </c>
      <c r="H4108" s="37">
        <v>0.85299999999999998</v>
      </c>
      <c r="I4108" s="37">
        <v>0.98770000000000002</v>
      </c>
    </row>
    <row r="4109" spans="4:9" x14ac:dyDescent="0.25">
      <c r="D4109" s="37">
        <v>37</v>
      </c>
      <c r="E4109" s="37">
        <v>0.78500000000000003</v>
      </c>
      <c r="F4109" s="37">
        <v>0.79699999999999993</v>
      </c>
      <c r="G4109" s="37">
        <v>35.5</v>
      </c>
      <c r="H4109" s="37">
        <v>0.85399999999999998</v>
      </c>
      <c r="I4109" s="37">
        <v>0.98770000000000002</v>
      </c>
    </row>
    <row r="4110" spans="4:9" x14ac:dyDescent="0.25">
      <c r="D4110" s="37">
        <v>37</v>
      </c>
      <c r="E4110" s="37">
        <v>0.78600000000000003</v>
      </c>
      <c r="F4110" s="37">
        <v>0.79799999999999993</v>
      </c>
      <c r="G4110" s="37">
        <v>35.5</v>
      </c>
      <c r="H4110" s="37">
        <v>0.85499999999999998</v>
      </c>
      <c r="I4110" s="37">
        <v>0.98770000000000002</v>
      </c>
    </row>
    <row r="4111" spans="4:9" x14ac:dyDescent="0.25">
      <c r="D4111" s="37">
        <v>37</v>
      </c>
      <c r="E4111" s="37">
        <v>0.78700000000000003</v>
      </c>
      <c r="F4111" s="37">
        <v>0.79899999999999993</v>
      </c>
      <c r="G4111" s="37">
        <v>35.5</v>
      </c>
      <c r="H4111" s="37">
        <v>0.85599999999999998</v>
      </c>
      <c r="I4111" s="37">
        <v>0.98780000000000001</v>
      </c>
    </row>
    <row r="4112" spans="4:9" x14ac:dyDescent="0.25">
      <c r="D4112" s="37">
        <v>37</v>
      </c>
      <c r="E4112" s="37">
        <v>0.78800000000000003</v>
      </c>
      <c r="F4112" s="37">
        <v>0.79999999999999993</v>
      </c>
      <c r="G4112" s="37">
        <v>35.5</v>
      </c>
      <c r="H4112" s="37">
        <v>0.85699999999999998</v>
      </c>
      <c r="I4112" s="37">
        <v>0.98780000000000001</v>
      </c>
    </row>
    <row r="4113" spans="4:9" x14ac:dyDescent="0.25">
      <c r="D4113" s="37">
        <v>37</v>
      </c>
      <c r="E4113" s="37">
        <v>0.78900000000000003</v>
      </c>
      <c r="F4113" s="37">
        <v>0.80099999999999993</v>
      </c>
      <c r="G4113" s="37">
        <v>35.5</v>
      </c>
      <c r="H4113" s="37">
        <v>0.85799999999999998</v>
      </c>
      <c r="I4113" s="37">
        <v>0.98780000000000001</v>
      </c>
    </row>
    <row r="4114" spans="4:9" x14ac:dyDescent="0.25">
      <c r="D4114" s="37">
        <v>37</v>
      </c>
      <c r="E4114" s="37">
        <v>0.79</v>
      </c>
      <c r="F4114" s="37">
        <v>0.80189999999999995</v>
      </c>
      <c r="G4114" s="37">
        <v>35.5</v>
      </c>
      <c r="H4114" s="37">
        <v>0.85899999999999999</v>
      </c>
      <c r="I4114" s="37">
        <v>0.98780000000000001</v>
      </c>
    </row>
    <row r="4115" spans="4:9" x14ac:dyDescent="0.25">
      <c r="D4115" s="37">
        <v>37</v>
      </c>
      <c r="E4115" s="37">
        <v>0.79100000000000004</v>
      </c>
      <c r="F4115" s="37">
        <v>0.80289999999999995</v>
      </c>
      <c r="G4115" s="37">
        <v>35.5</v>
      </c>
      <c r="H4115" s="37">
        <v>0.86</v>
      </c>
      <c r="I4115" s="37">
        <v>0.9879</v>
      </c>
    </row>
    <row r="4116" spans="4:9" x14ac:dyDescent="0.25">
      <c r="D4116" s="37">
        <v>37</v>
      </c>
      <c r="E4116" s="37">
        <v>0.79200000000000004</v>
      </c>
      <c r="F4116" s="37">
        <v>0.80389999999999995</v>
      </c>
      <c r="G4116" s="37">
        <v>35.5</v>
      </c>
      <c r="H4116" s="37">
        <v>0.86099999999999999</v>
      </c>
      <c r="I4116" s="37">
        <v>0.9879</v>
      </c>
    </row>
    <row r="4117" spans="4:9" x14ac:dyDescent="0.25">
      <c r="D4117" s="37">
        <v>37</v>
      </c>
      <c r="E4117" s="37">
        <v>0.79300000000000004</v>
      </c>
      <c r="F4117" s="37">
        <v>0.80489999999999995</v>
      </c>
      <c r="G4117" s="37">
        <v>35.5</v>
      </c>
      <c r="H4117" s="37">
        <v>0.86199999999999999</v>
      </c>
      <c r="I4117" s="37">
        <v>0.9879</v>
      </c>
    </row>
    <row r="4118" spans="4:9" x14ac:dyDescent="0.25">
      <c r="D4118" s="37">
        <v>37</v>
      </c>
      <c r="E4118" s="37">
        <v>0.79400000000000004</v>
      </c>
      <c r="F4118" s="37">
        <v>0.80589999999999995</v>
      </c>
      <c r="G4118" s="37">
        <v>35.5</v>
      </c>
      <c r="H4118" s="37">
        <v>0.86299999999999999</v>
      </c>
      <c r="I4118" s="37">
        <v>0.9879</v>
      </c>
    </row>
    <row r="4119" spans="4:9" x14ac:dyDescent="0.25">
      <c r="D4119" s="37">
        <v>37</v>
      </c>
      <c r="E4119" s="37">
        <v>0.79500000000000004</v>
      </c>
      <c r="F4119" s="37">
        <v>0.80679999999999996</v>
      </c>
      <c r="G4119" s="37">
        <v>35.5</v>
      </c>
      <c r="H4119" s="37">
        <v>0.86399999999999999</v>
      </c>
      <c r="I4119" s="37">
        <v>0.98799999999999999</v>
      </c>
    </row>
    <row r="4120" spans="4:9" x14ac:dyDescent="0.25">
      <c r="D4120" s="37">
        <v>37</v>
      </c>
      <c r="E4120" s="37">
        <v>0.79600000000000004</v>
      </c>
      <c r="F4120" s="37">
        <v>0.80779999999999996</v>
      </c>
      <c r="G4120" s="37">
        <v>35.5</v>
      </c>
      <c r="H4120" s="37">
        <v>0.86499999999999999</v>
      </c>
      <c r="I4120" s="37">
        <v>0.98799999999999999</v>
      </c>
    </row>
    <row r="4121" spans="4:9" x14ac:dyDescent="0.25">
      <c r="D4121" s="37">
        <v>37</v>
      </c>
      <c r="E4121" s="37">
        <v>0.79700000000000004</v>
      </c>
      <c r="F4121" s="37">
        <v>0.80879999999999996</v>
      </c>
      <c r="G4121" s="37">
        <v>35.5</v>
      </c>
      <c r="H4121" s="37">
        <v>0.86599999999999999</v>
      </c>
      <c r="I4121" s="37">
        <v>0.98799999999999999</v>
      </c>
    </row>
    <row r="4122" spans="4:9" x14ac:dyDescent="0.25">
      <c r="D4122" s="37">
        <v>37</v>
      </c>
      <c r="E4122" s="37">
        <v>0.79800000000000004</v>
      </c>
      <c r="F4122" s="37">
        <v>0.80979999999999996</v>
      </c>
      <c r="G4122" s="37">
        <v>35.5</v>
      </c>
      <c r="H4122" s="37">
        <v>0.86699999999999999</v>
      </c>
      <c r="I4122" s="37">
        <v>0.98799999999999999</v>
      </c>
    </row>
    <row r="4123" spans="4:9" x14ac:dyDescent="0.25">
      <c r="D4123" s="37">
        <v>37</v>
      </c>
      <c r="E4123" s="37">
        <v>0.79900000000000004</v>
      </c>
      <c r="F4123" s="37">
        <v>0.81079999999999997</v>
      </c>
      <c r="G4123" s="37">
        <v>35.5</v>
      </c>
      <c r="H4123" s="37">
        <v>0.86799999999999999</v>
      </c>
      <c r="I4123" s="37">
        <v>0.98809999999999998</v>
      </c>
    </row>
    <row r="4124" spans="4:9" x14ac:dyDescent="0.25">
      <c r="D4124" s="37">
        <v>37</v>
      </c>
      <c r="E4124" s="37">
        <v>0.8</v>
      </c>
      <c r="F4124" s="37">
        <v>0.81169999999999998</v>
      </c>
      <c r="G4124" s="37">
        <v>35.5</v>
      </c>
      <c r="H4124" s="37">
        <v>0.86899999999999999</v>
      </c>
      <c r="I4124" s="37">
        <v>0.98809999999999998</v>
      </c>
    </row>
    <row r="4125" spans="4:9" x14ac:dyDescent="0.25">
      <c r="D4125" s="37">
        <v>37</v>
      </c>
      <c r="E4125" s="37">
        <v>0.80100000000000005</v>
      </c>
      <c r="F4125" s="37">
        <v>0.81269999999999998</v>
      </c>
      <c r="G4125" s="37">
        <v>35.5</v>
      </c>
      <c r="H4125" s="37">
        <v>0.87</v>
      </c>
      <c r="I4125" s="37">
        <v>0.98809999999999998</v>
      </c>
    </row>
    <row r="4126" spans="4:9" x14ac:dyDescent="0.25">
      <c r="D4126" s="37">
        <v>37</v>
      </c>
      <c r="E4126" s="37">
        <v>0.80200000000000005</v>
      </c>
      <c r="F4126" s="37">
        <v>0.81369999999999998</v>
      </c>
      <c r="G4126" s="37">
        <v>35.5</v>
      </c>
      <c r="H4126" s="37">
        <v>0.871</v>
      </c>
      <c r="I4126" s="37">
        <v>0.98809999999999998</v>
      </c>
    </row>
    <row r="4127" spans="4:9" x14ac:dyDescent="0.25">
      <c r="D4127" s="37">
        <v>37</v>
      </c>
      <c r="E4127" s="37">
        <v>0.80300000000000005</v>
      </c>
      <c r="F4127" s="37">
        <v>0.81469999999999998</v>
      </c>
      <c r="G4127" s="37">
        <v>35.5</v>
      </c>
      <c r="H4127" s="37">
        <v>0.872</v>
      </c>
      <c r="I4127" s="37">
        <v>0.98819999999999997</v>
      </c>
    </row>
    <row r="4128" spans="4:9" x14ac:dyDescent="0.25">
      <c r="D4128" s="37">
        <v>37</v>
      </c>
      <c r="E4128" s="37">
        <v>0.80400000000000005</v>
      </c>
      <c r="F4128" s="37">
        <v>0.81569999999999998</v>
      </c>
      <c r="G4128" s="37">
        <v>35.5</v>
      </c>
      <c r="H4128" s="37">
        <v>0.873</v>
      </c>
      <c r="I4128" s="37">
        <v>0.98819999999999997</v>
      </c>
    </row>
    <row r="4129" spans="4:9" x14ac:dyDescent="0.25">
      <c r="D4129" s="37">
        <v>37</v>
      </c>
      <c r="E4129" s="37">
        <v>0.80500000000000005</v>
      </c>
      <c r="F4129" s="37">
        <v>0.81669999999999998</v>
      </c>
      <c r="G4129" s="37">
        <v>35.5</v>
      </c>
      <c r="H4129" s="37">
        <v>0.874</v>
      </c>
      <c r="I4129" s="37">
        <v>0.98819999999999997</v>
      </c>
    </row>
    <row r="4130" spans="4:9" x14ac:dyDescent="0.25">
      <c r="D4130" s="37">
        <v>37</v>
      </c>
      <c r="E4130" s="37">
        <v>0.80600000000000005</v>
      </c>
      <c r="F4130" s="37">
        <v>0.81759999999999999</v>
      </c>
      <c r="G4130" s="37">
        <v>35.5</v>
      </c>
      <c r="H4130" s="37">
        <v>0.875</v>
      </c>
      <c r="I4130" s="37">
        <v>0.98819999999999997</v>
      </c>
    </row>
    <row r="4131" spans="4:9" x14ac:dyDescent="0.25">
      <c r="D4131" s="37">
        <v>37</v>
      </c>
      <c r="E4131" s="37">
        <v>0.80700000000000005</v>
      </c>
      <c r="F4131" s="37">
        <v>0.81859999999999999</v>
      </c>
      <c r="G4131" s="37">
        <v>35.5</v>
      </c>
      <c r="H4131" s="37">
        <v>0.876</v>
      </c>
      <c r="I4131" s="37">
        <v>0.98819999999999997</v>
      </c>
    </row>
    <row r="4132" spans="4:9" x14ac:dyDescent="0.25">
      <c r="D4132" s="37">
        <v>37</v>
      </c>
      <c r="E4132" s="37">
        <v>0.80800000000000005</v>
      </c>
      <c r="F4132" s="37">
        <v>0.8196</v>
      </c>
      <c r="G4132" s="37">
        <v>35.5</v>
      </c>
      <c r="H4132" s="37">
        <v>0.877</v>
      </c>
      <c r="I4132" s="37">
        <v>0.98819999999999997</v>
      </c>
    </row>
    <row r="4133" spans="4:9" x14ac:dyDescent="0.25">
      <c r="D4133" s="37">
        <v>37</v>
      </c>
      <c r="E4133" s="37">
        <v>0.80900000000000005</v>
      </c>
      <c r="F4133" s="37">
        <v>0.8206</v>
      </c>
      <c r="G4133" s="37">
        <v>35.5</v>
      </c>
      <c r="H4133" s="37">
        <v>0.878</v>
      </c>
      <c r="I4133" s="37">
        <v>0.98829999999999996</v>
      </c>
    </row>
    <row r="4134" spans="4:9" x14ac:dyDescent="0.25">
      <c r="D4134" s="37">
        <v>37</v>
      </c>
      <c r="E4134" s="37">
        <v>0.81</v>
      </c>
      <c r="F4134" s="37">
        <v>0.8216</v>
      </c>
      <c r="G4134" s="37">
        <v>35.5</v>
      </c>
      <c r="H4134" s="37">
        <v>0.879</v>
      </c>
      <c r="I4134" s="37">
        <v>0.98829999999999996</v>
      </c>
    </row>
    <row r="4135" spans="4:9" x14ac:dyDescent="0.25">
      <c r="D4135" s="37">
        <v>37</v>
      </c>
      <c r="E4135" s="37">
        <v>0.81100000000000005</v>
      </c>
      <c r="F4135" s="37">
        <v>0.82250000000000001</v>
      </c>
      <c r="G4135" s="37">
        <v>35.5</v>
      </c>
      <c r="H4135" s="37">
        <v>0.88</v>
      </c>
      <c r="I4135" s="37">
        <v>0.98829999999999996</v>
      </c>
    </row>
    <row r="4136" spans="4:9" x14ac:dyDescent="0.25">
      <c r="D4136" s="37">
        <v>37</v>
      </c>
      <c r="E4136" s="37">
        <v>0.81200000000000006</v>
      </c>
      <c r="F4136" s="37">
        <v>0.82350000000000001</v>
      </c>
      <c r="G4136" s="37">
        <v>35.5</v>
      </c>
      <c r="H4136" s="37">
        <v>0.88100000000000001</v>
      </c>
      <c r="I4136" s="37">
        <v>0.98829999999999996</v>
      </c>
    </row>
    <row r="4137" spans="4:9" x14ac:dyDescent="0.25">
      <c r="D4137" s="37">
        <v>37</v>
      </c>
      <c r="E4137" s="37">
        <v>0.81299999999999994</v>
      </c>
      <c r="F4137" s="37">
        <v>0.82450000000000001</v>
      </c>
      <c r="G4137" s="37">
        <v>35.5</v>
      </c>
      <c r="H4137" s="37">
        <v>0.88200000000000001</v>
      </c>
      <c r="I4137" s="37">
        <v>0.98839999999999995</v>
      </c>
    </row>
    <row r="4138" spans="4:9" x14ac:dyDescent="0.25">
      <c r="D4138" s="37">
        <v>37</v>
      </c>
      <c r="E4138" s="37">
        <v>0.81399999999999995</v>
      </c>
      <c r="F4138" s="37">
        <v>0.82550000000000001</v>
      </c>
      <c r="G4138" s="37">
        <v>35.5</v>
      </c>
      <c r="H4138" s="37">
        <v>0.88300000000000001</v>
      </c>
      <c r="I4138" s="37">
        <v>0.98839999999999995</v>
      </c>
    </row>
    <row r="4139" spans="4:9" x14ac:dyDescent="0.25">
      <c r="D4139" s="37">
        <v>37</v>
      </c>
      <c r="E4139" s="37">
        <v>0.81499999999999995</v>
      </c>
      <c r="F4139" s="37">
        <v>0.82650000000000001</v>
      </c>
      <c r="G4139" s="37">
        <v>35.5</v>
      </c>
      <c r="H4139" s="37">
        <v>0.88400000000000001</v>
      </c>
      <c r="I4139" s="37">
        <v>0.98839999999999995</v>
      </c>
    </row>
    <row r="4140" spans="4:9" x14ac:dyDescent="0.25">
      <c r="D4140" s="37">
        <v>37</v>
      </c>
      <c r="E4140" s="37">
        <v>0.81599999999999995</v>
      </c>
      <c r="F4140" s="37">
        <v>0.82750000000000001</v>
      </c>
      <c r="G4140" s="37">
        <v>35.5</v>
      </c>
      <c r="H4140" s="37">
        <v>0.88500000000000001</v>
      </c>
      <c r="I4140" s="37">
        <v>0.98839999999999995</v>
      </c>
    </row>
    <row r="4141" spans="4:9" x14ac:dyDescent="0.25">
      <c r="D4141" s="37">
        <v>37</v>
      </c>
      <c r="E4141" s="37">
        <v>0.81699999999999995</v>
      </c>
      <c r="F4141" s="37">
        <v>0.82850000000000001</v>
      </c>
      <c r="G4141" s="37">
        <v>35.5</v>
      </c>
      <c r="H4141" s="37">
        <v>0.88600000000000001</v>
      </c>
      <c r="I4141" s="37">
        <v>0.98839999999999995</v>
      </c>
    </row>
    <row r="4142" spans="4:9" x14ac:dyDescent="0.25">
      <c r="D4142" s="37">
        <v>37</v>
      </c>
      <c r="E4142" s="37">
        <v>0.81799999999999995</v>
      </c>
      <c r="F4142" s="37">
        <v>0.82940000000000003</v>
      </c>
      <c r="G4142" s="37">
        <v>35.5</v>
      </c>
      <c r="H4142" s="37">
        <v>0.88700000000000001</v>
      </c>
      <c r="I4142" s="37">
        <v>0.98839999999999995</v>
      </c>
    </row>
    <row r="4143" spans="4:9" x14ac:dyDescent="0.25">
      <c r="D4143" s="37">
        <v>37</v>
      </c>
      <c r="E4143" s="37">
        <v>0.81899999999999995</v>
      </c>
      <c r="F4143" s="37">
        <v>0.83040000000000003</v>
      </c>
      <c r="G4143" s="37">
        <v>35.5</v>
      </c>
      <c r="H4143" s="37">
        <v>0.88800000000000001</v>
      </c>
      <c r="I4143" s="37">
        <v>0.98850000000000005</v>
      </c>
    </row>
    <row r="4144" spans="4:9" x14ac:dyDescent="0.25">
      <c r="D4144" s="37">
        <v>37</v>
      </c>
      <c r="E4144" s="37">
        <v>0.82</v>
      </c>
      <c r="F4144" s="37">
        <v>0.83140000000000003</v>
      </c>
      <c r="G4144" s="37">
        <v>35.5</v>
      </c>
      <c r="H4144" s="37">
        <v>0.88900000000000001</v>
      </c>
      <c r="I4144" s="37">
        <v>0.98850000000000005</v>
      </c>
    </row>
    <row r="4145" spans="4:9" x14ac:dyDescent="0.25">
      <c r="D4145" s="37">
        <v>37</v>
      </c>
      <c r="E4145" s="37">
        <v>0.82099999999999995</v>
      </c>
      <c r="F4145" s="37">
        <v>0.83240000000000003</v>
      </c>
      <c r="G4145" s="37">
        <v>35.5</v>
      </c>
      <c r="H4145" s="37">
        <v>0.89</v>
      </c>
      <c r="I4145" s="37">
        <v>0.98850000000000005</v>
      </c>
    </row>
    <row r="4146" spans="4:9" x14ac:dyDescent="0.25">
      <c r="D4146" s="37">
        <v>37</v>
      </c>
      <c r="E4146" s="37">
        <v>0.82199999999999995</v>
      </c>
      <c r="F4146" s="37">
        <v>0.83340000000000003</v>
      </c>
      <c r="G4146" s="37">
        <v>35.5</v>
      </c>
      <c r="H4146" s="37">
        <v>0.89100000000000001</v>
      </c>
      <c r="I4146" s="37">
        <v>0.98850000000000005</v>
      </c>
    </row>
    <row r="4147" spans="4:9" x14ac:dyDescent="0.25">
      <c r="D4147" s="37">
        <v>37</v>
      </c>
      <c r="E4147" s="37">
        <v>0.82299999999999995</v>
      </c>
      <c r="F4147" s="37">
        <v>0.83440000000000003</v>
      </c>
      <c r="G4147" s="37">
        <v>35.5</v>
      </c>
      <c r="H4147" s="37">
        <v>0.89200000000000002</v>
      </c>
      <c r="I4147" s="37">
        <v>0.98850000000000005</v>
      </c>
    </row>
    <row r="4148" spans="4:9" x14ac:dyDescent="0.25">
      <c r="D4148" s="37">
        <v>37</v>
      </c>
      <c r="E4148" s="37">
        <v>0.82399999999999995</v>
      </c>
      <c r="F4148" s="37">
        <v>0.83540000000000003</v>
      </c>
      <c r="G4148" s="37">
        <v>35.5</v>
      </c>
      <c r="H4148" s="37">
        <v>0.89300000000000002</v>
      </c>
      <c r="I4148" s="37">
        <v>0.98850000000000005</v>
      </c>
    </row>
    <row r="4149" spans="4:9" x14ac:dyDescent="0.25">
      <c r="D4149" s="37">
        <v>37</v>
      </c>
      <c r="E4149" s="37">
        <v>0.82499999999999996</v>
      </c>
      <c r="F4149" s="37">
        <v>0.83630000000000004</v>
      </c>
      <c r="G4149" s="37">
        <v>35.5</v>
      </c>
      <c r="H4149" s="37">
        <v>0.89400000000000002</v>
      </c>
      <c r="I4149" s="37">
        <v>0.98860000000000003</v>
      </c>
    </row>
    <row r="4150" spans="4:9" x14ac:dyDescent="0.25">
      <c r="D4150" s="37">
        <v>37</v>
      </c>
      <c r="E4150" s="37">
        <v>0.82599999999999996</v>
      </c>
      <c r="F4150" s="37">
        <v>0.83730000000000004</v>
      </c>
      <c r="G4150" s="37">
        <v>35.5</v>
      </c>
      <c r="H4150" s="37">
        <v>0.89500000000000002</v>
      </c>
      <c r="I4150" s="37">
        <v>0.98860000000000003</v>
      </c>
    </row>
    <row r="4151" spans="4:9" x14ac:dyDescent="0.25">
      <c r="D4151" s="37">
        <v>37</v>
      </c>
      <c r="E4151" s="37">
        <v>0.82699999999999996</v>
      </c>
      <c r="F4151" s="37">
        <v>0.83830000000000005</v>
      </c>
      <c r="G4151" s="37">
        <v>35.5</v>
      </c>
      <c r="H4151" s="37">
        <v>0.89600000000000002</v>
      </c>
      <c r="I4151" s="37">
        <v>0.98860000000000003</v>
      </c>
    </row>
    <row r="4152" spans="4:9" x14ac:dyDescent="0.25">
      <c r="D4152" s="37">
        <v>37</v>
      </c>
      <c r="E4152" s="37">
        <v>0.82799999999999996</v>
      </c>
      <c r="F4152" s="37">
        <v>0.83930000000000005</v>
      </c>
      <c r="G4152" s="37">
        <v>35.5</v>
      </c>
      <c r="H4152" s="37">
        <v>0.89700000000000002</v>
      </c>
      <c r="I4152" s="37">
        <v>0.98860000000000003</v>
      </c>
    </row>
    <row r="4153" spans="4:9" x14ac:dyDescent="0.25">
      <c r="D4153" s="37">
        <v>37</v>
      </c>
      <c r="E4153" s="37">
        <v>0.82899999999999996</v>
      </c>
      <c r="F4153" s="37">
        <v>0.84030000000000005</v>
      </c>
      <c r="G4153" s="37">
        <v>35.5</v>
      </c>
      <c r="H4153" s="37">
        <v>0.89800000000000002</v>
      </c>
      <c r="I4153" s="37">
        <v>0.98870000000000002</v>
      </c>
    </row>
    <row r="4154" spans="4:9" x14ac:dyDescent="0.25">
      <c r="D4154" s="37">
        <v>37</v>
      </c>
      <c r="E4154" s="37">
        <v>0.83</v>
      </c>
      <c r="F4154" s="37">
        <v>0.84130000000000005</v>
      </c>
      <c r="G4154" s="37">
        <v>35.5</v>
      </c>
      <c r="H4154" s="37">
        <v>0.89900000000000002</v>
      </c>
      <c r="I4154" s="37">
        <v>0.98870000000000002</v>
      </c>
    </row>
    <row r="4155" spans="4:9" x14ac:dyDescent="0.25">
      <c r="D4155" s="37">
        <v>37</v>
      </c>
      <c r="E4155" s="37">
        <v>0.83099999999999996</v>
      </c>
      <c r="F4155" s="37">
        <v>0.84230000000000005</v>
      </c>
      <c r="G4155" s="37">
        <v>35.5</v>
      </c>
      <c r="H4155" s="37">
        <v>0.9</v>
      </c>
      <c r="I4155" s="37">
        <v>0.98870000000000002</v>
      </c>
    </row>
    <row r="4156" spans="4:9" x14ac:dyDescent="0.25">
      <c r="D4156" s="37">
        <v>37</v>
      </c>
      <c r="E4156" s="37">
        <v>0.83199999999999996</v>
      </c>
      <c r="F4156" s="37">
        <v>0.84330000000000005</v>
      </c>
      <c r="G4156" s="37">
        <v>35.5</v>
      </c>
      <c r="H4156" s="37">
        <v>0.90100000000000002</v>
      </c>
      <c r="I4156" s="37">
        <v>0.98870000000000002</v>
      </c>
    </row>
    <row r="4157" spans="4:9" x14ac:dyDescent="0.25">
      <c r="D4157" s="37">
        <v>37</v>
      </c>
      <c r="E4157" s="37">
        <v>0.83299999999999996</v>
      </c>
      <c r="F4157" s="37">
        <v>0.84420000000000006</v>
      </c>
      <c r="G4157" s="37">
        <v>35.5</v>
      </c>
      <c r="H4157" s="37">
        <v>0.90200000000000002</v>
      </c>
      <c r="I4157" s="37">
        <v>0.98870000000000002</v>
      </c>
    </row>
    <row r="4158" spans="4:9" x14ac:dyDescent="0.25">
      <c r="D4158" s="37">
        <v>37</v>
      </c>
      <c r="E4158" s="37">
        <v>0.83399999999999996</v>
      </c>
      <c r="F4158" s="37">
        <v>0.84520000000000006</v>
      </c>
      <c r="G4158" s="37">
        <v>35.5</v>
      </c>
      <c r="H4158" s="37">
        <v>0.90300000000000002</v>
      </c>
      <c r="I4158" s="37">
        <v>0.98870000000000002</v>
      </c>
    </row>
    <row r="4159" spans="4:9" x14ac:dyDescent="0.25">
      <c r="D4159" s="37">
        <v>37</v>
      </c>
      <c r="E4159" s="37">
        <v>0.83499999999999996</v>
      </c>
      <c r="F4159" s="37">
        <v>0.84620000000000006</v>
      </c>
      <c r="G4159" s="37">
        <v>35.5</v>
      </c>
      <c r="H4159" s="37">
        <v>0.90400000000000003</v>
      </c>
      <c r="I4159" s="37">
        <v>0.98870000000000002</v>
      </c>
    </row>
    <row r="4160" spans="4:9" x14ac:dyDescent="0.25">
      <c r="D4160" s="37">
        <v>37</v>
      </c>
      <c r="E4160" s="37">
        <v>0.83599999999999997</v>
      </c>
      <c r="F4160" s="37">
        <v>0.84720000000000006</v>
      </c>
      <c r="G4160" s="37">
        <v>35.5</v>
      </c>
      <c r="H4160" s="37">
        <v>0.90500000000000003</v>
      </c>
      <c r="I4160" s="37">
        <v>0.98870000000000002</v>
      </c>
    </row>
    <row r="4161" spans="4:9" x14ac:dyDescent="0.25">
      <c r="D4161" s="37">
        <v>37</v>
      </c>
      <c r="E4161" s="37">
        <v>0.83699999999999997</v>
      </c>
      <c r="F4161" s="37">
        <v>0.84820000000000007</v>
      </c>
      <c r="G4161" s="37">
        <v>35.5</v>
      </c>
      <c r="H4161" s="37">
        <v>0.90600000000000003</v>
      </c>
      <c r="I4161" s="37">
        <v>0.98880000000000001</v>
      </c>
    </row>
    <row r="4162" spans="4:9" x14ac:dyDescent="0.25">
      <c r="D4162" s="37">
        <v>37</v>
      </c>
      <c r="E4162" s="37">
        <v>0.83799999999999997</v>
      </c>
      <c r="F4162" s="37">
        <v>0.84920000000000007</v>
      </c>
      <c r="G4162" s="37">
        <v>35.5</v>
      </c>
      <c r="H4162" s="37">
        <v>0.90700000000000003</v>
      </c>
      <c r="I4162" s="37">
        <v>0.98880000000000001</v>
      </c>
    </row>
    <row r="4163" spans="4:9" x14ac:dyDescent="0.25">
      <c r="D4163" s="37">
        <v>37</v>
      </c>
      <c r="E4163" s="37">
        <v>0.83899999999999997</v>
      </c>
      <c r="F4163" s="37">
        <v>0.85020000000000007</v>
      </c>
      <c r="G4163" s="37">
        <v>35.5</v>
      </c>
      <c r="H4163" s="37">
        <v>0.90800000000000003</v>
      </c>
      <c r="I4163" s="37">
        <v>0.98880000000000001</v>
      </c>
    </row>
    <row r="4164" spans="4:9" x14ac:dyDescent="0.25">
      <c r="D4164" s="37">
        <v>37</v>
      </c>
      <c r="E4164" s="37">
        <v>0.84</v>
      </c>
      <c r="F4164" s="37">
        <v>0.85120000000000007</v>
      </c>
      <c r="G4164" s="37">
        <v>35.5</v>
      </c>
      <c r="H4164" s="37">
        <v>0.90900000000000003</v>
      </c>
      <c r="I4164" s="37">
        <v>0.98880000000000001</v>
      </c>
    </row>
    <row r="4165" spans="4:9" x14ac:dyDescent="0.25">
      <c r="D4165" s="37">
        <v>37</v>
      </c>
      <c r="E4165" s="37">
        <v>0.84099999999999997</v>
      </c>
      <c r="F4165" s="37">
        <v>0.85220000000000007</v>
      </c>
      <c r="G4165" s="37">
        <v>35.5</v>
      </c>
      <c r="H4165" s="37">
        <v>0.91</v>
      </c>
      <c r="I4165" s="37">
        <v>0.98880000000000001</v>
      </c>
    </row>
    <row r="4166" spans="4:9" x14ac:dyDescent="0.25">
      <c r="D4166" s="37">
        <v>37</v>
      </c>
      <c r="E4166" s="37">
        <v>0.84199999999999997</v>
      </c>
      <c r="F4166" s="37">
        <v>0.85310000000000008</v>
      </c>
      <c r="G4166" s="37">
        <v>35.5</v>
      </c>
      <c r="H4166" s="37">
        <v>0.91100000000000003</v>
      </c>
      <c r="I4166" s="37">
        <v>0.98880000000000001</v>
      </c>
    </row>
    <row r="4167" spans="4:9" x14ac:dyDescent="0.25">
      <c r="D4167" s="37">
        <v>37</v>
      </c>
      <c r="E4167" s="37">
        <v>0.84299999999999997</v>
      </c>
      <c r="F4167" s="37">
        <v>0.85410000000000008</v>
      </c>
      <c r="G4167" s="37">
        <v>35.5</v>
      </c>
      <c r="H4167" s="37">
        <v>0.91200000000000003</v>
      </c>
      <c r="I4167" s="37">
        <v>0.9889</v>
      </c>
    </row>
    <row r="4168" spans="4:9" x14ac:dyDescent="0.25">
      <c r="D4168" s="37">
        <v>37</v>
      </c>
      <c r="E4168" s="37">
        <v>0.84399999999999997</v>
      </c>
      <c r="F4168" s="37">
        <v>0.85510000000000008</v>
      </c>
      <c r="G4168" s="37">
        <v>35.5</v>
      </c>
      <c r="H4168" s="37">
        <v>0.91300000000000003</v>
      </c>
      <c r="I4168" s="37">
        <v>0.9889</v>
      </c>
    </row>
    <row r="4169" spans="4:9" x14ac:dyDescent="0.25">
      <c r="D4169" s="37">
        <v>37</v>
      </c>
      <c r="E4169" s="37">
        <v>0.84499999999999997</v>
      </c>
      <c r="F4169" s="37">
        <v>0.85610000000000008</v>
      </c>
      <c r="G4169" s="37">
        <v>35.5</v>
      </c>
      <c r="H4169" s="37">
        <v>0.91400000000000003</v>
      </c>
      <c r="I4169" s="37">
        <v>0.98889000000000005</v>
      </c>
    </row>
    <row r="4170" spans="4:9" x14ac:dyDescent="0.25">
      <c r="D4170" s="37">
        <v>37</v>
      </c>
      <c r="E4170" s="37">
        <v>0.84599999999999997</v>
      </c>
      <c r="F4170" s="37">
        <v>0.85710000000000008</v>
      </c>
      <c r="G4170" s="37">
        <v>35.5</v>
      </c>
      <c r="H4170" s="37">
        <v>0.91500000000000004</v>
      </c>
      <c r="I4170" s="37">
        <v>0.98889000000000005</v>
      </c>
    </row>
    <row r="4171" spans="4:9" x14ac:dyDescent="0.25">
      <c r="D4171" s="37">
        <v>37</v>
      </c>
      <c r="E4171" s="37">
        <v>0.84699999999999998</v>
      </c>
      <c r="F4171" s="37">
        <v>0.85810000000000008</v>
      </c>
      <c r="G4171" s="37">
        <v>35.5</v>
      </c>
      <c r="H4171" s="37">
        <v>0.91600000000000004</v>
      </c>
      <c r="I4171" s="37">
        <v>0.9889</v>
      </c>
    </row>
    <row r="4172" spans="4:9" x14ac:dyDescent="0.25">
      <c r="D4172" s="37">
        <v>37</v>
      </c>
      <c r="E4172" s="37">
        <v>0.84799999999999998</v>
      </c>
      <c r="F4172" s="37">
        <v>0.85910000000000009</v>
      </c>
      <c r="G4172" s="37">
        <v>35.5</v>
      </c>
      <c r="H4172" s="37">
        <v>0.91700000000000004</v>
      </c>
      <c r="I4172" s="37">
        <v>0.9889</v>
      </c>
    </row>
    <row r="4173" spans="4:9" x14ac:dyDescent="0.25">
      <c r="D4173" s="37">
        <v>37</v>
      </c>
      <c r="E4173" s="37">
        <v>0.84899999999999998</v>
      </c>
      <c r="F4173" s="37">
        <v>0.86010000000000009</v>
      </c>
      <c r="G4173" s="37">
        <v>35.5</v>
      </c>
      <c r="H4173" s="37">
        <v>0.91800000000000004</v>
      </c>
      <c r="I4173" s="37">
        <v>0.9889</v>
      </c>
    </row>
    <row r="4174" spans="4:9" x14ac:dyDescent="0.25">
      <c r="D4174" s="37">
        <v>37</v>
      </c>
      <c r="E4174" s="37">
        <v>0.85</v>
      </c>
      <c r="F4174" s="37">
        <v>0.86110000000000009</v>
      </c>
      <c r="G4174" s="37">
        <v>35.5</v>
      </c>
      <c r="H4174" s="37">
        <v>0.91900000000000004</v>
      </c>
      <c r="I4174" s="37">
        <v>0.9889</v>
      </c>
    </row>
    <row r="4175" spans="4:9" x14ac:dyDescent="0.25">
      <c r="D4175" s="37">
        <v>37</v>
      </c>
      <c r="E4175" s="37">
        <v>0.85099999999999998</v>
      </c>
      <c r="F4175" s="37">
        <v>0.86210000000000009</v>
      </c>
      <c r="G4175" s="37">
        <v>35.5</v>
      </c>
      <c r="H4175" s="37">
        <v>0.92</v>
      </c>
      <c r="I4175" s="37">
        <v>0.98899999999999999</v>
      </c>
    </row>
    <row r="4176" spans="4:9" x14ac:dyDescent="0.25">
      <c r="D4176" s="37">
        <v>37</v>
      </c>
      <c r="E4176" s="37">
        <v>0.85199999999999998</v>
      </c>
      <c r="F4176" s="37">
        <v>0.86299999999999999</v>
      </c>
      <c r="G4176" s="37">
        <v>35.5</v>
      </c>
      <c r="H4176" s="37">
        <v>0.92100000000000004</v>
      </c>
      <c r="I4176" s="37">
        <v>0.98899999999999999</v>
      </c>
    </row>
    <row r="4177" spans="4:9" x14ac:dyDescent="0.25">
      <c r="D4177" s="37">
        <v>37</v>
      </c>
      <c r="E4177" s="37">
        <v>0.85299999999999998</v>
      </c>
      <c r="F4177" s="37">
        <v>0.86399999999999999</v>
      </c>
      <c r="G4177" s="37">
        <v>35.5</v>
      </c>
      <c r="H4177" s="37">
        <v>0.92200000000000004</v>
      </c>
      <c r="I4177" s="37">
        <v>0.98899999999999999</v>
      </c>
    </row>
    <row r="4178" spans="4:9" x14ac:dyDescent="0.25">
      <c r="D4178" s="37">
        <v>37</v>
      </c>
      <c r="E4178" s="37">
        <v>0.85399999999999998</v>
      </c>
      <c r="F4178" s="37">
        <v>0.86499999999999999</v>
      </c>
      <c r="G4178" s="37">
        <v>35.5</v>
      </c>
      <c r="H4178" s="37">
        <v>0.92300000000000004</v>
      </c>
      <c r="I4178" s="37">
        <v>0.98899999999999999</v>
      </c>
    </row>
    <row r="4179" spans="4:9" x14ac:dyDescent="0.25">
      <c r="D4179" s="37">
        <v>37</v>
      </c>
      <c r="E4179" s="37">
        <v>0.85499999999999998</v>
      </c>
      <c r="F4179" s="37">
        <v>0.86599999999999999</v>
      </c>
      <c r="G4179" s="37">
        <v>35.5</v>
      </c>
      <c r="H4179" s="37">
        <v>0.92400000000000004</v>
      </c>
      <c r="I4179" s="37">
        <v>0.98899999999999999</v>
      </c>
    </row>
    <row r="4180" spans="4:9" x14ac:dyDescent="0.25">
      <c r="D4180" s="37">
        <v>37</v>
      </c>
      <c r="E4180" s="37">
        <v>0.85599999999999998</v>
      </c>
      <c r="F4180" s="37">
        <v>0.86699999999999999</v>
      </c>
      <c r="G4180" s="37">
        <v>35.5</v>
      </c>
      <c r="H4180" s="37">
        <v>0.92500000000000004</v>
      </c>
      <c r="I4180" s="37">
        <v>0.98899999999999999</v>
      </c>
    </row>
    <row r="4181" spans="4:9" x14ac:dyDescent="0.25">
      <c r="D4181" s="37">
        <v>37</v>
      </c>
      <c r="E4181" s="37">
        <v>0.85699999999999998</v>
      </c>
      <c r="F4181" s="37">
        <v>0.86799999999999999</v>
      </c>
      <c r="G4181" s="37">
        <v>35.5</v>
      </c>
      <c r="H4181" s="37">
        <v>0.92600000000000005</v>
      </c>
      <c r="I4181" s="37">
        <v>0.98899999999999999</v>
      </c>
    </row>
    <row r="4182" spans="4:9" x14ac:dyDescent="0.25">
      <c r="D4182" s="37">
        <v>37</v>
      </c>
      <c r="E4182" s="37">
        <v>0.85799999999999998</v>
      </c>
      <c r="F4182" s="37">
        <v>0.86899999999999999</v>
      </c>
      <c r="G4182" s="37">
        <v>35.5</v>
      </c>
      <c r="H4182" s="37">
        <v>0.92700000000000005</v>
      </c>
      <c r="I4182" s="37">
        <v>0.98899999999999999</v>
      </c>
    </row>
    <row r="4183" spans="4:9" x14ac:dyDescent="0.25">
      <c r="D4183" s="37">
        <v>37</v>
      </c>
      <c r="E4183" s="37">
        <v>0.85899999999999999</v>
      </c>
      <c r="F4183" s="37">
        <v>0.87</v>
      </c>
      <c r="G4183" s="37">
        <v>35.5</v>
      </c>
      <c r="H4183" s="37">
        <v>0.92800000000000005</v>
      </c>
      <c r="I4183" s="37">
        <v>0.98909999999999998</v>
      </c>
    </row>
    <row r="4184" spans="4:9" x14ac:dyDescent="0.25">
      <c r="D4184" s="37">
        <v>37</v>
      </c>
      <c r="E4184" s="37">
        <v>0.86</v>
      </c>
      <c r="F4184" s="37">
        <v>0.871</v>
      </c>
      <c r="G4184" s="37">
        <v>35.5</v>
      </c>
      <c r="H4184" s="37">
        <v>0.92900000000000005</v>
      </c>
      <c r="I4184" s="37">
        <v>0.98909999999999998</v>
      </c>
    </row>
    <row r="4185" spans="4:9" x14ac:dyDescent="0.25">
      <c r="D4185" s="37">
        <v>37</v>
      </c>
      <c r="E4185" s="37">
        <v>0.86099999999999999</v>
      </c>
      <c r="F4185" s="37">
        <v>0.872</v>
      </c>
      <c r="G4185" s="37">
        <v>35.5</v>
      </c>
      <c r="H4185" s="37">
        <v>0.93</v>
      </c>
      <c r="I4185" s="37">
        <v>0.98909999999999998</v>
      </c>
    </row>
    <row r="4186" spans="4:9" x14ac:dyDescent="0.25">
      <c r="D4186" s="37">
        <v>37</v>
      </c>
      <c r="E4186" s="37">
        <v>0.86199999999999999</v>
      </c>
      <c r="F4186" s="37">
        <v>0.873</v>
      </c>
      <c r="G4186" s="37">
        <v>35.5</v>
      </c>
      <c r="H4186" s="37">
        <v>0.93100000000000005</v>
      </c>
      <c r="I4186" s="37">
        <v>0.98909999999999998</v>
      </c>
    </row>
    <row r="4187" spans="4:9" x14ac:dyDescent="0.25">
      <c r="D4187" s="37">
        <v>37</v>
      </c>
      <c r="E4187" s="37">
        <v>0.86299999999999999</v>
      </c>
      <c r="F4187" s="37">
        <v>0.874</v>
      </c>
      <c r="G4187" s="37">
        <v>35.5</v>
      </c>
      <c r="H4187" s="37">
        <v>0.93200000000000005</v>
      </c>
      <c r="I4187" s="37">
        <v>0.98909999999999998</v>
      </c>
    </row>
    <row r="4188" spans="4:9" x14ac:dyDescent="0.25">
      <c r="D4188" s="37">
        <v>37</v>
      </c>
      <c r="E4188" s="37">
        <v>0.86399999999999999</v>
      </c>
      <c r="F4188" s="37">
        <v>0.87490000000000001</v>
      </c>
      <c r="G4188" s="37">
        <v>35.5</v>
      </c>
      <c r="H4188" s="37">
        <v>0.93300000000000005</v>
      </c>
      <c r="I4188" s="37">
        <v>0.98909999999999998</v>
      </c>
    </row>
    <row r="4189" spans="4:9" x14ac:dyDescent="0.25">
      <c r="D4189" s="37">
        <v>37</v>
      </c>
      <c r="E4189" s="37">
        <v>0.86499999999999999</v>
      </c>
      <c r="F4189" s="37">
        <v>0.87590000000000001</v>
      </c>
      <c r="G4189" s="37">
        <v>35.5</v>
      </c>
      <c r="H4189" s="37">
        <v>0.93400000000000005</v>
      </c>
      <c r="I4189" s="37">
        <v>0.98919999999999997</v>
      </c>
    </row>
    <row r="4190" spans="4:9" x14ac:dyDescent="0.25">
      <c r="D4190" s="37">
        <v>37</v>
      </c>
      <c r="E4190" s="37">
        <v>0.86599999999999999</v>
      </c>
      <c r="F4190" s="37">
        <v>0.87690000000000001</v>
      </c>
      <c r="G4190" s="37">
        <v>35.5</v>
      </c>
      <c r="H4190" s="37">
        <v>0.93500000000000005</v>
      </c>
      <c r="I4190" s="37">
        <v>0.98919999999999997</v>
      </c>
    </row>
    <row r="4191" spans="4:9" x14ac:dyDescent="0.25">
      <c r="D4191" s="37">
        <v>37</v>
      </c>
      <c r="E4191" s="37">
        <v>0.86699999999999999</v>
      </c>
      <c r="F4191" s="37">
        <v>0.87790000000000001</v>
      </c>
      <c r="G4191" s="37">
        <v>35.5</v>
      </c>
      <c r="H4191" s="37">
        <v>0.93600000000000005</v>
      </c>
      <c r="I4191" s="37">
        <v>0.98919999999999997</v>
      </c>
    </row>
    <row r="4192" spans="4:9" x14ac:dyDescent="0.25">
      <c r="D4192" s="37">
        <v>37</v>
      </c>
      <c r="E4192" s="37">
        <v>0.86799999999999999</v>
      </c>
      <c r="F4192" s="37">
        <v>0.87890000000000001</v>
      </c>
      <c r="G4192" s="37">
        <v>35.5</v>
      </c>
      <c r="H4192" s="37">
        <v>0.93700000000000006</v>
      </c>
      <c r="I4192" s="37">
        <v>0.98919999999999997</v>
      </c>
    </row>
    <row r="4193" spans="4:9" x14ac:dyDescent="0.25">
      <c r="D4193" s="37">
        <v>37</v>
      </c>
      <c r="E4193" s="37">
        <v>0.86899999999999999</v>
      </c>
      <c r="F4193" s="37">
        <v>0.87990000000000002</v>
      </c>
      <c r="G4193" s="37">
        <v>35.5</v>
      </c>
      <c r="H4193" s="37">
        <v>0.93799999999999994</v>
      </c>
      <c r="I4193" s="37">
        <v>0.98919999999999997</v>
      </c>
    </row>
    <row r="4194" spans="4:9" x14ac:dyDescent="0.25">
      <c r="D4194" s="37">
        <v>37</v>
      </c>
      <c r="E4194" s="37">
        <v>0.87</v>
      </c>
      <c r="F4194" s="37">
        <v>0.88090000000000002</v>
      </c>
      <c r="G4194" s="37">
        <v>35.5</v>
      </c>
      <c r="H4194" s="37">
        <v>0.93899999999999995</v>
      </c>
      <c r="I4194" s="37">
        <v>0.98919999999999997</v>
      </c>
    </row>
    <row r="4195" spans="4:9" x14ac:dyDescent="0.25">
      <c r="D4195" s="37">
        <v>37</v>
      </c>
      <c r="E4195" s="37">
        <v>0.871</v>
      </c>
      <c r="F4195" s="37">
        <v>0.88190000000000002</v>
      </c>
      <c r="G4195" s="37">
        <v>35.5</v>
      </c>
      <c r="H4195" s="37">
        <v>0.94</v>
      </c>
      <c r="I4195" s="37">
        <v>0.98919999999999997</v>
      </c>
    </row>
    <row r="4196" spans="4:9" x14ac:dyDescent="0.25">
      <c r="D4196" s="37">
        <v>37</v>
      </c>
      <c r="E4196" s="37">
        <v>0.872</v>
      </c>
      <c r="F4196" s="37">
        <v>0.88290000000000002</v>
      </c>
      <c r="G4196" s="37">
        <v>35.5</v>
      </c>
      <c r="H4196" s="37">
        <v>0.94099999999999995</v>
      </c>
      <c r="I4196" s="37">
        <v>0.98919999999999997</v>
      </c>
    </row>
    <row r="4197" spans="4:9" x14ac:dyDescent="0.25">
      <c r="D4197" s="37">
        <v>37</v>
      </c>
      <c r="E4197" s="37">
        <v>0.873</v>
      </c>
      <c r="F4197" s="37">
        <v>0.88390000000000002</v>
      </c>
      <c r="G4197" s="37">
        <v>35.5</v>
      </c>
      <c r="H4197" s="37">
        <v>0.94199999999999995</v>
      </c>
      <c r="I4197" s="37">
        <v>0.98929999999999996</v>
      </c>
    </row>
    <row r="4198" spans="4:9" x14ac:dyDescent="0.25">
      <c r="D4198" s="37">
        <v>37</v>
      </c>
      <c r="E4198" s="37">
        <v>0.874</v>
      </c>
      <c r="F4198" s="37">
        <v>0.88490000000000002</v>
      </c>
      <c r="G4198" s="37">
        <v>35.5</v>
      </c>
      <c r="H4198" s="37">
        <v>0.94299999999999995</v>
      </c>
      <c r="I4198" s="37">
        <v>0.98929999999999996</v>
      </c>
    </row>
    <row r="4199" spans="4:9" x14ac:dyDescent="0.25">
      <c r="D4199" s="37">
        <v>37</v>
      </c>
      <c r="E4199" s="37">
        <v>0.875</v>
      </c>
      <c r="F4199" s="37">
        <v>0.88589999999999991</v>
      </c>
      <c r="G4199" s="37">
        <v>35.5</v>
      </c>
      <c r="H4199" s="37">
        <v>0.94399999999999995</v>
      </c>
      <c r="I4199" s="37">
        <v>0.98929999999999996</v>
      </c>
    </row>
    <row r="4200" spans="4:9" x14ac:dyDescent="0.25">
      <c r="D4200" s="37">
        <v>37</v>
      </c>
      <c r="E4200" s="37">
        <v>0.876</v>
      </c>
      <c r="F4200" s="37">
        <v>0.88689999999999991</v>
      </c>
      <c r="G4200" s="37">
        <v>35.5</v>
      </c>
      <c r="H4200" s="37">
        <v>0.94499999999999995</v>
      </c>
      <c r="I4200" s="37">
        <v>0.98929999999999996</v>
      </c>
    </row>
    <row r="4201" spans="4:9" x14ac:dyDescent="0.25">
      <c r="D4201" s="37">
        <v>37</v>
      </c>
      <c r="E4201" s="37">
        <v>0.877</v>
      </c>
      <c r="F4201" s="37">
        <v>0.88789999999999991</v>
      </c>
      <c r="G4201" s="37">
        <v>35.5</v>
      </c>
      <c r="H4201" s="37">
        <v>0.94599999999999995</v>
      </c>
      <c r="I4201" s="37">
        <v>0.98929999999999996</v>
      </c>
    </row>
    <row r="4202" spans="4:9" x14ac:dyDescent="0.25">
      <c r="D4202" s="37">
        <v>37</v>
      </c>
      <c r="E4202" s="37">
        <v>0.878</v>
      </c>
      <c r="F4202" s="37">
        <v>0.88889999999999991</v>
      </c>
      <c r="G4202" s="37">
        <v>35.5</v>
      </c>
      <c r="H4202" s="37">
        <v>0.94699999999999995</v>
      </c>
      <c r="I4202" s="37">
        <v>0.98929999999999996</v>
      </c>
    </row>
    <row r="4203" spans="4:9" x14ac:dyDescent="0.25">
      <c r="D4203" s="37">
        <v>37</v>
      </c>
      <c r="E4203" s="37">
        <v>0.879</v>
      </c>
      <c r="F4203" s="37">
        <v>0.88989999999999991</v>
      </c>
      <c r="G4203" s="37">
        <v>35.5</v>
      </c>
      <c r="H4203" s="37">
        <v>0.94799999999999995</v>
      </c>
      <c r="I4203" s="37">
        <v>0.98929999999999996</v>
      </c>
    </row>
    <row r="4204" spans="4:9" x14ac:dyDescent="0.25">
      <c r="D4204" s="37">
        <v>37</v>
      </c>
      <c r="E4204" s="37">
        <v>0.88</v>
      </c>
      <c r="F4204" s="37">
        <v>0.89079999999999993</v>
      </c>
      <c r="G4204" s="37">
        <v>35.5</v>
      </c>
      <c r="H4204" s="37">
        <v>0.94899999999999995</v>
      </c>
      <c r="I4204" s="37">
        <v>0.98929999999999996</v>
      </c>
    </row>
    <row r="4205" spans="4:9" x14ac:dyDescent="0.25">
      <c r="D4205" s="37">
        <v>37</v>
      </c>
      <c r="E4205" s="37">
        <v>0.88100000000000001</v>
      </c>
      <c r="F4205" s="37">
        <v>0.89179999999999993</v>
      </c>
      <c r="G4205" s="37">
        <v>35.5</v>
      </c>
      <c r="H4205" s="37">
        <v>0.95</v>
      </c>
      <c r="I4205" s="37">
        <v>0.98939999999999995</v>
      </c>
    </row>
    <row r="4206" spans="4:9" x14ac:dyDescent="0.25">
      <c r="D4206" s="37">
        <v>37</v>
      </c>
      <c r="E4206" s="37">
        <v>0.88200000000000001</v>
      </c>
      <c r="F4206" s="37">
        <v>0.89279999999999993</v>
      </c>
      <c r="G4206" s="37">
        <v>36</v>
      </c>
      <c r="H4206" s="37">
        <v>0.76</v>
      </c>
      <c r="I4206" s="37">
        <v>0.98350000000000004</v>
      </c>
    </row>
    <row r="4207" spans="4:9" x14ac:dyDescent="0.25">
      <c r="D4207" s="37">
        <v>37</v>
      </c>
      <c r="E4207" s="37">
        <v>0.88300000000000001</v>
      </c>
      <c r="F4207" s="37">
        <v>0.89379999999999993</v>
      </c>
      <c r="G4207" s="37">
        <v>36</v>
      </c>
      <c r="H4207" s="37">
        <v>0.76100000000000001</v>
      </c>
      <c r="I4207" s="37">
        <v>0.98350000000000004</v>
      </c>
    </row>
    <row r="4208" spans="4:9" x14ac:dyDescent="0.25">
      <c r="D4208" s="37">
        <v>37</v>
      </c>
      <c r="E4208" s="37">
        <v>0.88400000000000001</v>
      </c>
      <c r="F4208" s="37">
        <v>0.89479999999999993</v>
      </c>
      <c r="G4208" s="37">
        <v>36</v>
      </c>
      <c r="H4208" s="37">
        <v>0.76200000000000001</v>
      </c>
      <c r="I4208" s="37">
        <v>0.98360000000000003</v>
      </c>
    </row>
    <row r="4209" spans="4:9" x14ac:dyDescent="0.25">
      <c r="D4209" s="37">
        <v>37</v>
      </c>
      <c r="E4209" s="37">
        <v>0.88500000000000001</v>
      </c>
      <c r="F4209" s="37">
        <v>0.89579999999999993</v>
      </c>
      <c r="G4209" s="37">
        <v>36</v>
      </c>
      <c r="H4209" s="37">
        <v>0.76300000000000001</v>
      </c>
      <c r="I4209" s="37">
        <v>0.98360000000000003</v>
      </c>
    </row>
    <row r="4210" spans="4:9" x14ac:dyDescent="0.25">
      <c r="D4210" s="37">
        <v>37</v>
      </c>
      <c r="E4210" s="37">
        <v>0.88600000000000001</v>
      </c>
      <c r="F4210" s="37">
        <v>0.89679999999999993</v>
      </c>
      <c r="G4210" s="37">
        <v>36</v>
      </c>
      <c r="H4210" s="37">
        <v>0.76400000000000001</v>
      </c>
      <c r="I4210" s="37">
        <v>0.98370000000000002</v>
      </c>
    </row>
    <row r="4211" spans="4:9" x14ac:dyDescent="0.25">
      <c r="D4211" s="37">
        <v>37</v>
      </c>
      <c r="E4211" s="37">
        <v>0.88700000000000001</v>
      </c>
      <c r="F4211" s="37">
        <v>0.89779999999999993</v>
      </c>
      <c r="G4211" s="37">
        <v>36</v>
      </c>
      <c r="H4211" s="37">
        <v>0.76500000000000001</v>
      </c>
      <c r="I4211" s="37">
        <v>0.98370000000000002</v>
      </c>
    </row>
    <row r="4212" spans="4:9" x14ac:dyDescent="0.25">
      <c r="D4212" s="37">
        <v>37</v>
      </c>
      <c r="E4212" s="37">
        <v>0.88800000000000001</v>
      </c>
      <c r="F4212" s="37">
        <v>0.89879999999999993</v>
      </c>
      <c r="G4212" s="37">
        <v>36</v>
      </c>
      <c r="H4212" s="37">
        <v>0.76600000000000001</v>
      </c>
      <c r="I4212" s="37">
        <v>0.98380000000000001</v>
      </c>
    </row>
    <row r="4213" spans="4:9" x14ac:dyDescent="0.25">
      <c r="D4213" s="37">
        <v>37</v>
      </c>
      <c r="E4213" s="37">
        <v>0.88900000000000001</v>
      </c>
      <c r="F4213" s="37">
        <v>0.89979999999999993</v>
      </c>
      <c r="G4213" s="37">
        <v>36</v>
      </c>
      <c r="H4213" s="37">
        <v>0.76700000000000002</v>
      </c>
      <c r="I4213" s="37">
        <v>0.98380000000000001</v>
      </c>
    </row>
    <row r="4214" spans="4:9" x14ac:dyDescent="0.25">
      <c r="D4214" s="37">
        <v>37</v>
      </c>
      <c r="E4214" s="37">
        <v>0.89</v>
      </c>
      <c r="F4214" s="37">
        <v>0.90079999999999993</v>
      </c>
      <c r="G4214" s="37">
        <v>36</v>
      </c>
      <c r="H4214" s="37">
        <v>0.76800000000000002</v>
      </c>
      <c r="I4214" s="37">
        <v>0.9839</v>
      </c>
    </row>
    <row r="4215" spans="4:9" x14ac:dyDescent="0.25">
      <c r="D4215" s="37">
        <v>37</v>
      </c>
      <c r="E4215" s="37">
        <v>0.89100000000000001</v>
      </c>
      <c r="F4215" s="37">
        <v>0.90179999999999993</v>
      </c>
      <c r="G4215" s="37">
        <v>36</v>
      </c>
      <c r="H4215" s="37">
        <v>0.76900000000000002</v>
      </c>
      <c r="I4215" s="37">
        <v>0.9839</v>
      </c>
    </row>
    <row r="4216" spans="4:9" x14ac:dyDescent="0.25">
      <c r="D4216" s="37">
        <v>37</v>
      </c>
      <c r="E4216" s="37">
        <v>0.89200000000000002</v>
      </c>
      <c r="F4216" s="37">
        <v>0.90279999999999994</v>
      </c>
      <c r="G4216" s="37">
        <v>36</v>
      </c>
      <c r="H4216" s="37">
        <v>0.77</v>
      </c>
      <c r="I4216" s="37">
        <v>0.98399999999999999</v>
      </c>
    </row>
    <row r="4217" spans="4:9" x14ac:dyDescent="0.25">
      <c r="D4217" s="37">
        <v>37</v>
      </c>
      <c r="E4217" s="37">
        <v>0.89300000000000002</v>
      </c>
      <c r="F4217" s="37">
        <v>0.90379999999999994</v>
      </c>
      <c r="G4217" s="37">
        <v>36</v>
      </c>
      <c r="H4217" s="37">
        <v>0.77100000000000002</v>
      </c>
      <c r="I4217" s="37">
        <v>0.98399999999999999</v>
      </c>
    </row>
    <row r="4218" spans="4:9" x14ac:dyDescent="0.25">
      <c r="D4218" s="37">
        <v>37</v>
      </c>
      <c r="E4218" s="37">
        <v>0.89400000000000002</v>
      </c>
      <c r="F4218" s="37">
        <v>0.90479999999999994</v>
      </c>
      <c r="G4218" s="37">
        <v>36</v>
      </c>
      <c r="H4218" s="37">
        <v>0.77200000000000002</v>
      </c>
      <c r="I4218" s="37">
        <v>0.98409999999999997</v>
      </c>
    </row>
    <row r="4219" spans="4:9" x14ac:dyDescent="0.25">
      <c r="D4219" s="37">
        <v>37</v>
      </c>
      <c r="E4219" s="37">
        <v>0.89500000000000002</v>
      </c>
      <c r="F4219" s="37">
        <v>0.90579999999999994</v>
      </c>
      <c r="G4219" s="37">
        <v>36</v>
      </c>
      <c r="H4219" s="37">
        <v>0.77300000000000002</v>
      </c>
      <c r="I4219" s="37">
        <v>0.98409999999999997</v>
      </c>
    </row>
    <row r="4220" spans="4:9" x14ac:dyDescent="0.25">
      <c r="D4220" s="37">
        <v>37</v>
      </c>
      <c r="E4220" s="37">
        <v>0.89600000000000002</v>
      </c>
      <c r="F4220" s="37">
        <v>0.90679999999999994</v>
      </c>
      <c r="G4220" s="37">
        <v>36</v>
      </c>
      <c r="H4220" s="37">
        <v>0.77400000000000002</v>
      </c>
      <c r="I4220" s="37">
        <v>0.98429999999999995</v>
      </c>
    </row>
    <row r="4221" spans="4:9" x14ac:dyDescent="0.25">
      <c r="D4221" s="37">
        <v>37</v>
      </c>
      <c r="E4221" s="37">
        <v>0.89700000000000002</v>
      </c>
      <c r="F4221" s="37">
        <v>0.90779999999999994</v>
      </c>
      <c r="G4221" s="37">
        <v>36</v>
      </c>
      <c r="H4221" s="37">
        <v>0.77500000000000002</v>
      </c>
      <c r="I4221" s="37">
        <v>0.98429999999999995</v>
      </c>
    </row>
    <row r="4222" spans="4:9" x14ac:dyDescent="0.25">
      <c r="D4222" s="37">
        <v>37</v>
      </c>
      <c r="E4222" s="37">
        <v>0.89800000000000002</v>
      </c>
      <c r="F4222" s="37">
        <v>0.90879999999999994</v>
      </c>
      <c r="G4222" s="37">
        <v>36</v>
      </c>
      <c r="H4222" s="37">
        <v>0.77600000000000002</v>
      </c>
      <c r="I4222" s="37">
        <v>0.98440000000000005</v>
      </c>
    </row>
    <row r="4223" spans="4:9" x14ac:dyDescent="0.25">
      <c r="D4223" s="37">
        <v>37</v>
      </c>
      <c r="E4223" s="37">
        <v>0.89900000000000002</v>
      </c>
      <c r="F4223" s="37">
        <v>0.90979999999999994</v>
      </c>
      <c r="G4223" s="37">
        <v>36</v>
      </c>
      <c r="H4223" s="37">
        <v>0.77700000000000002</v>
      </c>
      <c r="I4223" s="37">
        <v>0.98440000000000005</v>
      </c>
    </row>
    <row r="4224" spans="4:9" x14ac:dyDescent="0.25">
      <c r="D4224" s="37">
        <v>37</v>
      </c>
      <c r="E4224" s="37">
        <v>0.9</v>
      </c>
      <c r="F4224" s="37">
        <v>0.91080000000000005</v>
      </c>
      <c r="G4224" s="37">
        <v>36</v>
      </c>
      <c r="H4224" s="37">
        <v>0.77800000000000002</v>
      </c>
      <c r="I4224" s="37">
        <v>0.98450000000000004</v>
      </c>
    </row>
    <row r="4225" spans="4:9" x14ac:dyDescent="0.25">
      <c r="D4225" s="37">
        <v>37</v>
      </c>
      <c r="E4225" s="37">
        <v>0.90100000000000002</v>
      </c>
      <c r="F4225" s="37">
        <v>0.91180000000000005</v>
      </c>
      <c r="G4225" s="37">
        <v>36</v>
      </c>
      <c r="H4225" s="37">
        <v>0.77900000000000003</v>
      </c>
      <c r="I4225" s="37">
        <v>0.98450000000000004</v>
      </c>
    </row>
    <row r="4226" spans="4:9" x14ac:dyDescent="0.25">
      <c r="D4226" s="37">
        <v>37</v>
      </c>
      <c r="E4226" s="37">
        <v>0.90200000000000002</v>
      </c>
      <c r="F4226" s="37">
        <v>0.91279999999999994</v>
      </c>
      <c r="G4226" s="37">
        <v>36</v>
      </c>
      <c r="H4226" s="37">
        <v>0.78</v>
      </c>
      <c r="I4226" s="37">
        <v>0.98460000000000003</v>
      </c>
    </row>
    <row r="4227" spans="4:9" x14ac:dyDescent="0.25">
      <c r="D4227" s="37">
        <v>37</v>
      </c>
      <c r="E4227" s="37">
        <v>0.90300000000000002</v>
      </c>
      <c r="F4227" s="37">
        <v>0.91379999999999995</v>
      </c>
      <c r="G4227" s="37">
        <v>36</v>
      </c>
      <c r="H4227" s="37">
        <v>0.78100000000000003</v>
      </c>
      <c r="I4227" s="37">
        <v>0.98460000000000003</v>
      </c>
    </row>
    <row r="4228" spans="4:9" x14ac:dyDescent="0.25">
      <c r="D4228" s="37">
        <v>37</v>
      </c>
      <c r="E4228" s="37">
        <v>0.90400000000000003</v>
      </c>
      <c r="F4228" s="37">
        <v>0.91479999999999995</v>
      </c>
      <c r="G4228" s="37">
        <v>36</v>
      </c>
      <c r="H4228" s="37">
        <v>0.78200000000000003</v>
      </c>
      <c r="I4228" s="37">
        <v>0.98470000000000002</v>
      </c>
    </row>
    <row r="4229" spans="4:9" x14ac:dyDescent="0.25">
      <c r="D4229" s="37">
        <v>37</v>
      </c>
      <c r="E4229" s="37">
        <v>0.90500000000000003</v>
      </c>
      <c r="F4229" s="37">
        <v>0.91579999999999995</v>
      </c>
      <c r="G4229" s="37">
        <v>36</v>
      </c>
      <c r="H4229" s="37">
        <v>0.78300000000000003</v>
      </c>
      <c r="I4229" s="37">
        <v>0.98470000000000002</v>
      </c>
    </row>
    <row r="4230" spans="4:9" x14ac:dyDescent="0.25">
      <c r="D4230" s="37">
        <v>37</v>
      </c>
      <c r="E4230" s="37">
        <v>0.90600000000000003</v>
      </c>
      <c r="F4230" s="37">
        <v>0.91679999999999995</v>
      </c>
      <c r="G4230" s="37">
        <v>36</v>
      </c>
      <c r="H4230" s="37">
        <v>0.78400000000000003</v>
      </c>
      <c r="I4230" s="37">
        <v>0.98480000000000001</v>
      </c>
    </row>
    <row r="4231" spans="4:9" x14ac:dyDescent="0.25">
      <c r="D4231" s="37">
        <v>37</v>
      </c>
      <c r="E4231" s="37">
        <v>0.90700000000000003</v>
      </c>
      <c r="F4231" s="37">
        <v>0.91779999999999995</v>
      </c>
      <c r="G4231" s="37">
        <v>36</v>
      </c>
      <c r="H4231" s="37">
        <v>0.78500000000000003</v>
      </c>
      <c r="I4231" s="37">
        <v>0.98480000000000001</v>
      </c>
    </row>
    <row r="4232" spans="4:9" x14ac:dyDescent="0.25">
      <c r="D4232" s="37">
        <v>37</v>
      </c>
      <c r="E4232" s="37">
        <v>0.90800000000000003</v>
      </c>
      <c r="F4232" s="37">
        <v>0.91879999999999995</v>
      </c>
      <c r="G4232" s="37">
        <v>36</v>
      </c>
      <c r="H4232" s="37">
        <v>0.78600000000000003</v>
      </c>
      <c r="I4232" s="37">
        <v>0.9849</v>
      </c>
    </row>
    <row r="4233" spans="4:9" x14ac:dyDescent="0.25">
      <c r="D4233" s="37">
        <v>37</v>
      </c>
      <c r="E4233" s="37">
        <v>0.90900000000000003</v>
      </c>
      <c r="F4233" s="37">
        <v>0.91979999999999995</v>
      </c>
      <c r="G4233" s="37">
        <v>36</v>
      </c>
      <c r="H4233" s="37">
        <v>0.78700000000000003</v>
      </c>
      <c r="I4233" s="37">
        <v>0.9849</v>
      </c>
    </row>
    <row r="4234" spans="4:9" x14ac:dyDescent="0.25">
      <c r="D4234" s="37">
        <v>37</v>
      </c>
      <c r="E4234" s="37">
        <v>0.91</v>
      </c>
      <c r="F4234" s="37">
        <v>0.92079999999999995</v>
      </c>
      <c r="G4234" s="37">
        <v>36</v>
      </c>
      <c r="H4234" s="37">
        <v>0.78800000000000003</v>
      </c>
      <c r="I4234" s="37">
        <v>0.98499999999999999</v>
      </c>
    </row>
    <row r="4235" spans="4:9" x14ac:dyDescent="0.25">
      <c r="D4235" s="37">
        <v>37</v>
      </c>
      <c r="E4235" s="37">
        <v>0.91100000000000003</v>
      </c>
      <c r="F4235" s="37">
        <v>0.92179999999999995</v>
      </c>
      <c r="G4235" s="37">
        <v>36</v>
      </c>
      <c r="H4235" s="37">
        <v>0.78900000000000003</v>
      </c>
      <c r="I4235" s="37">
        <v>0.98499999999999999</v>
      </c>
    </row>
    <row r="4236" spans="4:9" x14ac:dyDescent="0.25">
      <c r="D4236" s="37">
        <v>37</v>
      </c>
      <c r="E4236" s="37">
        <v>0.91200000000000003</v>
      </c>
      <c r="F4236" s="37">
        <v>0.92279999999999995</v>
      </c>
      <c r="G4236" s="37">
        <v>36</v>
      </c>
      <c r="H4236" s="37">
        <v>0.79</v>
      </c>
      <c r="I4236" s="37">
        <v>0.98509999999999998</v>
      </c>
    </row>
    <row r="4237" spans="4:9" x14ac:dyDescent="0.25">
      <c r="D4237" s="37">
        <v>37</v>
      </c>
      <c r="E4237" s="37">
        <v>0.91300000000000003</v>
      </c>
      <c r="F4237" s="37">
        <v>0.92379999999999995</v>
      </c>
      <c r="G4237" s="37">
        <v>36</v>
      </c>
      <c r="H4237" s="37">
        <v>0.79100000000000004</v>
      </c>
      <c r="I4237" s="37">
        <v>0.98509999999999998</v>
      </c>
    </row>
    <row r="4238" spans="4:9" x14ac:dyDescent="0.25">
      <c r="D4238" s="37">
        <v>37</v>
      </c>
      <c r="E4238" s="37">
        <v>0.91400000000000003</v>
      </c>
      <c r="F4238" s="37">
        <v>0.92479999999999996</v>
      </c>
      <c r="G4238" s="37">
        <v>36</v>
      </c>
      <c r="H4238" s="37">
        <v>0.79200000000000004</v>
      </c>
      <c r="I4238" s="37">
        <v>0.98519999999999996</v>
      </c>
    </row>
    <row r="4239" spans="4:9" x14ac:dyDescent="0.25">
      <c r="D4239" s="37">
        <v>37</v>
      </c>
      <c r="E4239" s="37">
        <v>0.91500000000000004</v>
      </c>
      <c r="F4239" s="37">
        <v>0.92569999999999997</v>
      </c>
      <c r="G4239" s="37">
        <v>36</v>
      </c>
      <c r="H4239" s="37">
        <v>0.79300000000000004</v>
      </c>
      <c r="I4239" s="37">
        <v>0.98519999999999996</v>
      </c>
    </row>
    <row r="4240" spans="4:9" x14ac:dyDescent="0.25">
      <c r="D4240" s="37">
        <v>37</v>
      </c>
      <c r="E4240" s="37">
        <v>0.91600000000000004</v>
      </c>
      <c r="F4240" s="37">
        <v>0.92669999999999997</v>
      </c>
      <c r="G4240" s="37">
        <v>36</v>
      </c>
      <c r="H4240" s="37">
        <v>0.79400000000000004</v>
      </c>
      <c r="I4240" s="37">
        <v>0.98529999999999995</v>
      </c>
    </row>
    <row r="4241" spans="4:9" x14ac:dyDescent="0.25">
      <c r="D4241" s="37">
        <v>37</v>
      </c>
      <c r="E4241" s="37">
        <v>0.91700000000000004</v>
      </c>
      <c r="F4241" s="37">
        <v>0.92769999999999997</v>
      </c>
      <c r="G4241" s="37">
        <v>36</v>
      </c>
      <c r="H4241" s="37">
        <v>0.79500000000000004</v>
      </c>
      <c r="I4241" s="37">
        <v>0.98529999999999995</v>
      </c>
    </row>
    <row r="4242" spans="4:9" x14ac:dyDescent="0.25">
      <c r="D4242" s="37">
        <v>37</v>
      </c>
      <c r="E4242" s="37">
        <v>0.91800000000000004</v>
      </c>
      <c r="F4242" s="37">
        <v>0.92869999999999997</v>
      </c>
      <c r="G4242" s="37">
        <v>36</v>
      </c>
      <c r="H4242" s="37">
        <v>0.79600000000000004</v>
      </c>
      <c r="I4242" s="37">
        <v>0.98529999999999995</v>
      </c>
    </row>
    <row r="4243" spans="4:9" x14ac:dyDescent="0.25">
      <c r="D4243" s="37">
        <v>37</v>
      </c>
      <c r="E4243" s="37">
        <v>0.91900000000000004</v>
      </c>
      <c r="F4243" s="37">
        <v>0.92969999999999997</v>
      </c>
      <c r="G4243" s="37">
        <v>36</v>
      </c>
      <c r="H4243" s="37">
        <v>0.79700000000000004</v>
      </c>
      <c r="I4243" s="37">
        <v>0.98529999999999995</v>
      </c>
    </row>
    <row r="4244" spans="4:9" x14ac:dyDescent="0.25">
      <c r="D4244" s="37">
        <v>37</v>
      </c>
      <c r="E4244" s="37">
        <v>0.92</v>
      </c>
      <c r="F4244" s="37">
        <v>0.93069999999999997</v>
      </c>
      <c r="G4244" s="37">
        <v>36</v>
      </c>
      <c r="H4244" s="37">
        <v>0.79800000000000004</v>
      </c>
      <c r="I4244" s="37">
        <v>0.98540000000000005</v>
      </c>
    </row>
    <row r="4245" spans="4:9" x14ac:dyDescent="0.25">
      <c r="D4245" s="37">
        <v>37</v>
      </c>
      <c r="E4245" s="37">
        <v>0.92100000000000004</v>
      </c>
      <c r="F4245" s="37">
        <v>0.93169999999999997</v>
      </c>
      <c r="G4245" s="37">
        <v>36</v>
      </c>
      <c r="H4245" s="37">
        <v>0.79900000000000004</v>
      </c>
      <c r="I4245" s="37">
        <v>0.98540000000000005</v>
      </c>
    </row>
    <row r="4246" spans="4:9" x14ac:dyDescent="0.25">
      <c r="D4246" s="37">
        <v>37</v>
      </c>
      <c r="E4246" s="37">
        <v>0.92200000000000004</v>
      </c>
      <c r="F4246" s="37">
        <v>0.93269999999999997</v>
      </c>
      <c r="G4246" s="37">
        <v>36</v>
      </c>
      <c r="H4246" s="37">
        <v>0.8</v>
      </c>
      <c r="I4246" s="37">
        <v>0.98550000000000004</v>
      </c>
    </row>
    <row r="4247" spans="4:9" x14ac:dyDescent="0.25">
      <c r="D4247" s="37">
        <v>37</v>
      </c>
      <c r="E4247" s="37">
        <v>0.92300000000000004</v>
      </c>
      <c r="F4247" s="37">
        <v>0.93369999999999997</v>
      </c>
      <c r="G4247" s="37">
        <v>36</v>
      </c>
      <c r="H4247" s="37">
        <v>0.80100000000000005</v>
      </c>
      <c r="I4247" s="37">
        <v>0.98550000000000004</v>
      </c>
    </row>
    <row r="4248" spans="4:9" x14ac:dyDescent="0.25">
      <c r="D4248" s="37">
        <v>37</v>
      </c>
      <c r="E4248" s="37">
        <v>0.92400000000000004</v>
      </c>
      <c r="F4248" s="37">
        <v>0.93469999999999998</v>
      </c>
      <c r="G4248" s="37">
        <v>36</v>
      </c>
      <c r="H4248" s="37">
        <v>0.80200000000000005</v>
      </c>
      <c r="I4248" s="37">
        <v>0.98560000000000003</v>
      </c>
    </row>
    <row r="4249" spans="4:9" x14ac:dyDescent="0.25">
      <c r="D4249" s="37">
        <v>37</v>
      </c>
      <c r="E4249" s="37">
        <v>0.92500000000000004</v>
      </c>
      <c r="F4249" s="37">
        <v>0.93569999999999998</v>
      </c>
      <c r="G4249" s="37">
        <v>36</v>
      </c>
      <c r="H4249" s="37">
        <v>0.80300000000000005</v>
      </c>
      <c r="I4249" s="37">
        <v>0.98560000000000003</v>
      </c>
    </row>
    <row r="4250" spans="4:9" x14ac:dyDescent="0.25">
      <c r="D4250" s="37">
        <v>37</v>
      </c>
      <c r="E4250" s="37">
        <v>0.92600000000000005</v>
      </c>
      <c r="F4250" s="37">
        <v>0.93669999999999998</v>
      </c>
      <c r="G4250" s="37">
        <v>36</v>
      </c>
      <c r="H4250" s="37">
        <v>0.80400000000000005</v>
      </c>
      <c r="I4250" s="37">
        <v>0.98570000000000002</v>
      </c>
    </row>
    <row r="4251" spans="4:9" x14ac:dyDescent="0.25">
      <c r="D4251" s="37">
        <v>37</v>
      </c>
      <c r="E4251" s="37">
        <v>0.92700000000000005</v>
      </c>
      <c r="F4251" s="37">
        <v>0.93769999999999998</v>
      </c>
      <c r="G4251" s="37">
        <v>36</v>
      </c>
      <c r="H4251" s="37">
        <v>0.80500000000000005</v>
      </c>
      <c r="I4251" s="37">
        <v>0.98570000000000002</v>
      </c>
    </row>
    <row r="4252" spans="4:9" x14ac:dyDescent="0.25">
      <c r="D4252" s="37">
        <v>37</v>
      </c>
      <c r="E4252" s="37">
        <v>0.92800000000000005</v>
      </c>
      <c r="F4252" s="37">
        <v>0.93869999999999998</v>
      </c>
      <c r="G4252" s="37">
        <v>36</v>
      </c>
      <c r="H4252" s="37">
        <v>0.80600000000000005</v>
      </c>
      <c r="I4252" s="37">
        <v>0.98580000000000001</v>
      </c>
    </row>
    <row r="4253" spans="4:9" x14ac:dyDescent="0.25">
      <c r="D4253" s="37">
        <v>37</v>
      </c>
      <c r="E4253" s="37">
        <v>0.92900000000000005</v>
      </c>
      <c r="F4253" s="37">
        <v>0.93969999999999998</v>
      </c>
      <c r="G4253" s="37">
        <v>36</v>
      </c>
      <c r="H4253" s="37">
        <v>0.80700000000000005</v>
      </c>
      <c r="I4253" s="37">
        <v>0.98580000000000001</v>
      </c>
    </row>
    <row r="4254" spans="4:9" x14ac:dyDescent="0.25">
      <c r="D4254" s="37">
        <v>37.5</v>
      </c>
      <c r="E4254" s="37">
        <v>0.76</v>
      </c>
      <c r="F4254" s="37">
        <v>0.77300000000000002</v>
      </c>
      <c r="G4254" s="37">
        <v>36</v>
      </c>
      <c r="H4254" s="37">
        <v>0.80800000000000005</v>
      </c>
      <c r="I4254" s="37">
        <v>0.9859</v>
      </c>
    </row>
    <row r="4255" spans="4:9" x14ac:dyDescent="0.25">
      <c r="D4255" s="37">
        <v>37.5</v>
      </c>
      <c r="E4255" s="37">
        <v>0.76100000000000001</v>
      </c>
      <c r="F4255" s="37">
        <v>0.77400000000000002</v>
      </c>
      <c r="G4255" s="37">
        <v>36</v>
      </c>
      <c r="H4255" s="37">
        <v>0.80900000000000005</v>
      </c>
      <c r="I4255" s="37">
        <v>0.9859</v>
      </c>
    </row>
    <row r="4256" spans="4:9" x14ac:dyDescent="0.25">
      <c r="D4256" s="37">
        <v>37.5</v>
      </c>
      <c r="E4256" s="37">
        <v>0.76200000000000001</v>
      </c>
      <c r="F4256" s="37">
        <v>0.77500000000000002</v>
      </c>
      <c r="G4256" s="37">
        <v>36</v>
      </c>
      <c r="H4256" s="37">
        <v>0.81</v>
      </c>
      <c r="I4256" s="37">
        <v>0.9859</v>
      </c>
    </row>
    <row r="4257" spans="4:9" x14ac:dyDescent="0.25">
      <c r="D4257" s="37">
        <v>37.5</v>
      </c>
      <c r="E4257" s="37">
        <v>0.76300000000000001</v>
      </c>
      <c r="F4257" s="37">
        <v>0.77600000000000002</v>
      </c>
      <c r="G4257" s="37">
        <v>36</v>
      </c>
      <c r="H4257" s="37">
        <v>0.81100000000000005</v>
      </c>
      <c r="I4257" s="37">
        <v>0.9859</v>
      </c>
    </row>
    <row r="4258" spans="4:9" x14ac:dyDescent="0.25">
      <c r="D4258" s="37">
        <v>37.5</v>
      </c>
      <c r="E4258" s="37">
        <v>0.76400000000000001</v>
      </c>
      <c r="F4258" s="37">
        <v>0.77690000000000003</v>
      </c>
      <c r="G4258" s="37">
        <v>36</v>
      </c>
      <c r="H4258" s="37">
        <v>0.81200000000000006</v>
      </c>
      <c r="I4258" s="37">
        <v>0.98599999999999999</v>
      </c>
    </row>
    <row r="4259" spans="4:9" x14ac:dyDescent="0.25">
      <c r="D4259" s="37">
        <v>37.5</v>
      </c>
      <c r="E4259" s="37">
        <v>0.76500000000000001</v>
      </c>
      <c r="F4259" s="37">
        <v>0.77790000000000004</v>
      </c>
      <c r="G4259" s="37">
        <v>36</v>
      </c>
      <c r="H4259" s="37">
        <v>0.81299999999999994</v>
      </c>
      <c r="I4259" s="37">
        <v>0.98599999999999999</v>
      </c>
    </row>
    <row r="4260" spans="4:9" x14ac:dyDescent="0.25">
      <c r="D4260" s="37">
        <v>37.5</v>
      </c>
      <c r="E4260" s="37">
        <v>0.76600000000000001</v>
      </c>
      <c r="F4260" s="37">
        <v>0.77890000000000004</v>
      </c>
      <c r="G4260" s="37">
        <v>36</v>
      </c>
      <c r="H4260" s="37">
        <v>0.81399999999999995</v>
      </c>
      <c r="I4260" s="37">
        <v>0.98609999999999998</v>
      </c>
    </row>
    <row r="4261" spans="4:9" x14ac:dyDescent="0.25">
      <c r="D4261" s="37">
        <v>37.5</v>
      </c>
      <c r="E4261" s="37">
        <v>0.76700000000000002</v>
      </c>
      <c r="F4261" s="37">
        <v>0.77980000000000005</v>
      </c>
      <c r="G4261" s="37">
        <v>36</v>
      </c>
      <c r="H4261" s="37">
        <v>0.81499999999999995</v>
      </c>
      <c r="I4261" s="37">
        <v>0.98609999999999998</v>
      </c>
    </row>
    <row r="4262" spans="4:9" x14ac:dyDescent="0.25">
      <c r="D4262" s="37">
        <v>37.5</v>
      </c>
      <c r="E4262" s="37">
        <v>0.76800000000000002</v>
      </c>
      <c r="F4262" s="37">
        <v>0.78080000000000005</v>
      </c>
      <c r="G4262" s="37">
        <v>36</v>
      </c>
      <c r="H4262" s="37">
        <v>0.81599999999999995</v>
      </c>
      <c r="I4262" s="37">
        <v>0.98619999999999997</v>
      </c>
    </row>
    <row r="4263" spans="4:9" x14ac:dyDescent="0.25">
      <c r="D4263" s="37">
        <v>37.5</v>
      </c>
      <c r="E4263" s="37">
        <v>0.76900000000000002</v>
      </c>
      <c r="F4263" s="37">
        <v>0.78180000000000005</v>
      </c>
      <c r="G4263" s="37">
        <v>36</v>
      </c>
      <c r="H4263" s="37">
        <v>0.81699999999999995</v>
      </c>
      <c r="I4263" s="37">
        <v>0.98619999999999997</v>
      </c>
    </row>
    <row r="4264" spans="4:9" x14ac:dyDescent="0.25">
      <c r="D4264" s="37">
        <v>37.5</v>
      </c>
      <c r="E4264" s="37">
        <v>0.77</v>
      </c>
      <c r="F4264" s="37">
        <v>0.78280000000000005</v>
      </c>
      <c r="G4264" s="37">
        <v>36</v>
      </c>
      <c r="H4264" s="37">
        <v>0.81799999999999995</v>
      </c>
      <c r="I4264" s="37">
        <v>0.98619999999999997</v>
      </c>
    </row>
    <row r="4265" spans="4:9" x14ac:dyDescent="0.25">
      <c r="D4265" s="37">
        <v>37.5</v>
      </c>
      <c r="E4265" s="37">
        <v>0.77100000000000002</v>
      </c>
      <c r="F4265" s="37">
        <v>0.78370000000000006</v>
      </c>
      <c r="G4265" s="37">
        <v>36</v>
      </c>
      <c r="H4265" s="37">
        <v>0.81899999999999995</v>
      </c>
      <c r="I4265" s="37">
        <v>0.98619999999999997</v>
      </c>
    </row>
    <row r="4266" spans="4:9" x14ac:dyDescent="0.25">
      <c r="D4266" s="37">
        <v>37.5</v>
      </c>
      <c r="E4266" s="37">
        <v>0.77200000000000002</v>
      </c>
      <c r="F4266" s="37">
        <v>0.78470000000000006</v>
      </c>
      <c r="G4266" s="37">
        <v>36</v>
      </c>
      <c r="H4266" s="37">
        <v>0.82</v>
      </c>
      <c r="I4266" s="37">
        <v>0.98629999999999995</v>
      </c>
    </row>
    <row r="4267" spans="4:9" x14ac:dyDescent="0.25">
      <c r="D4267" s="37">
        <v>37.5</v>
      </c>
      <c r="E4267" s="37">
        <v>0.77300000000000002</v>
      </c>
      <c r="F4267" s="37">
        <v>0.78570000000000007</v>
      </c>
      <c r="G4267" s="37">
        <v>36</v>
      </c>
      <c r="H4267" s="37">
        <v>0.82099999999999995</v>
      </c>
      <c r="I4267" s="37">
        <v>0.98629999999999995</v>
      </c>
    </row>
    <row r="4268" spans="4:9" x14ac:dyDescent="0.25">
      <c r="D4268" s="37">
        <v>37.5</v>
      </c>
      <c r="E4268" s="37">
        <v>0.77400000000000002</v>
      </c>
      <c r="F4268" s="37">
        <v>0.78660000000000008</v>
      </c>
      <c r="G4268" s="37">
        <v>36</v>
      </c>
      <c r="H4268" s="37">
        <v>0.82199999999999995</v>
      </c>
      <c r="I4268" s="37">
        <v>0.98640000000000005</v>
      </c>
    </row>
    <row r="4269" spans="4:9" x14ac:dyDescent="0.25">
      <c r="D4269" s="37">
        <v>37.5</v>
      </c>
      <c r="E4269" s="37">
        <v>0.77500000000000002</v>
      </c>
      <c r="F4269" s="37">
        <v>0.78760000000000008</v>
      </c>
      <c r="G4269" s="37">
        <v>36</v>
      </c>
      <c r="H4269" s="37">
        <v>0.82299999999999995</v>
      </c>
      <c r="I4269" s="37">
        <v>0.98640000000000005</v>
      </c>
    </row>
    <row r="4270" spans="4:9" x14ac:dyDescent="0.25">
      <c r="D4270" s="37">
        <v>37.5</v>
      </c>
      <c r="E4270" s="37">
        <v>0.77600000000000002</v>
      </c>
      <c r="F4270" s="37">
        <v>0.78860000000000008</v>
      </c>
      <c r="G4270" s="37">
        <v>36</v>
      </c>
      <c r="H4270" s="37">
        <v>0.82399999999999995</v>
      </c>
      <c r="I4270" s="37">
        <v>0.98650000000000004</v>
      </c>
    </row>
    <row r="4271" spans="4:9" x14ac:dyDescent="0.25">
      <c r="D4271" s="37">
        <v>37.5</v>
      </c>
      <c r="E4271" s="37">
        <v>0.77700000000000002</v>
      </c>
      <c r="F4271" s="37">
        <v>0.78960000000000008</v>
      </c>
      <c r="G4271" s="37">
        <v>36</v>
      </c>
      <c r="H4271" s="37">
        <v>0.82499999999999996</v>
      </c>
      <c r="I4271" s="37">
        <v>0.98650000000000004</v>
      </c>
    </row>
    <row r="4272" spans="4:9" x14ac:dyDescent="0.25">
      <c r="D4272" s="37">
        <v>37.5</v>
      </c>
      <c r="E4272" s="37">
        <v>0.77800000000000002</v>
      </c>
      <c r="F4272" s="37">
        <v>0.79050000000000009</v>
      </c>
      <c r="G4272" s="37">
        <v>36</v>
      </c>
      <c r="H4272" s="37">
        <v>0.82599999999999996</v>
      </c>
      <c r="I4272" s="37">
        <v>0.98650000000000004</v>
      </c>
    </row>
    <row r="4273" spans="4:9" x14ac:dyDescent="0.25">
      <c r="D4273" s="37">
        <v>37.5</v>
      </c>
      <c r="E4273" s="37">
        <v>0.77900000000000003</v>
      </c>
      <c r="F4273" s="37">
        <v>0.79150000000000009</v>
      </c>
      <c r="G4273" s="37">
        <v>36</v>
      </c>
      <c r="H4273" s="37">
        <v>0.82699999999999996</v>
      </c>
      <c r="I4273" s="37">
        <v>0.98650000000000004</v>
      </c>
    </row>
    <row r="4274" spans="4:9" x14ac:dyDescent="0.25">
      <c r="D4274" s="37">
        <v>37.5</v>
      </c>
      <c r="E4274" s="37">
        <v>0.78</v>
      </c>
      <c r="F4274" s="37">
        <v>0.79250000000000009</v>
      </c>
      <c r="G4274" s="37">
        <v>36</v>
      </c>
      <c r="H4274" s="37">
        <v>0.82799999999999996</v>
      </c>
      <c r="I4274" s="37">
        <v>0.98660000000000003</v>
      </c>
    </row>
    <row r="4275" spans="4:9" x14ac:dyDescent="0.25">
      <c r="D4275" s="37">
        <v>37.5</v>
      </c>
      <c r="E4275" s="37">
        <v>0.78100000000000003</v>
      </c>
      <c r="F4275" s="37">
        <v>0.79350000000000009</v>
      </c>
      <c r="G4275" s="37">
        <v>36</v>
      </c>
      <c r="H4275" s="37">
        <v>0.82899999999999996</v>
      </c>
      <c r="I4275" s="37">
        <v>0.98660000000000003</v>
      </c>
    </row>
    <row r="4276" spans="4:9" x14ac:dyDescent="0.25">
      <c r="D4276" s="37">
        <v>37.5</v>
      </c>
      <c r="E4276" s="37">
        <v>0.78200000000000003</v>
      </c>
      <c r="F4276" s="37">
        <v>0.7945000000000001</v>
      </c>
      <c r="G4276" s="37">
        <v>36</v>
      </c>
      <c r="H4276" s="37">
        <v>0.83</v>
      </c>
      <c r="I4276" s="37">
        <v>0.98670000000000002</v>
      </c>
    </row>
    <row r="4277" spans="4:9" x14ac:dyDescent="0.25">
      <c r="D4277" s="37">
        <v>37.5</v>
      </c>
      <c r="E4277" s="37">
        <v>0.78300000000000003</v>
      </c>
      <c r="F4277" s="37">
        <v>0.7954</v>
      </c>
      <c r="G4277" s="37">
        <v>36</v>
      </c>
      <c r="H4277" s="37">
        <v>0.83099999999999996</v>
      </c>
      <c r="I4277" s="37">
        <v>0.98670000000000002</v>
      </c>
    </row>
    <row r="4278" spans="4:9" x14ac:dyDescent="0.25">
      <c r="D4278" s="37">
        <v>37.5</v>
      </c>
      <c r="E4278" s="37">
        <v>0.78400000000000003</v>
      </c>
      <c r="F4278" s="37">
        <v>0.7964</v>
      </c>
      <c r="G4278" s="37">
        <v>36</v>
      </c>
      <c r="H4278" s="37">
        <v>0.83199999999999996</v>
      </c>
      <c r="I4278" s="37">
        <v>0.98670000000000002</v>
      </c>
    </row>
    <row r="4279" spans="4:9" x14ac:dyDescent="0.25">
      <c r="D4279" s="37">
        <v>37.5</v>
      </c>
      <c r="E4279" s="37">
        <v>0.78500000000000003</v>
      </c>
      <c r="F4279" s="37">
        <v>0.7974</v>
      </c>
      <c r="G4279" s="37">
        <v>36</v>
      </c>
      <c r="H4279" s="37">
        <v>0.83299999999999996</v>
      </c>
      <c r="I4279" s="37">
        <v>0.98670000000000002</v>
      </c>
    </row>
    <row r="4280" spans="4:9" x14ac:dyDescent="0.25">
      <c r="D4280" s="37">
        <v>37.5</v>
      </c>
      <c r="E4280" s="37">
        <v>0.78600000000000003</v>
      </c>
      <c r="F4280" s="37">
        <v>0.7984</v>
      </c>
      <c r="G4280" s="37">
        <v>36</v>
      </c>
      <c r="H4280" s="37">
        <v>0.83399999999999996</v>
      </c>
      <c r="I4280" s="37">
        <v>0.98680000000000001</v>
      </c>
    </row>
    <row r="4281" spans="4:9" x14ac:dyDescent="0.25">
      <c r="D4281" s="37">
        <v>37.5</v>
      </c>
      <c r="E4281" s="37">
        <v>0.78700000000000003</v>
      </c>
      <c r="F4281" s="37">
        <v>0.79930000000000001</v>
      </c>
      <c r="G4281" s="37">
        <v>36</v>
      </c>
      <c r="H4281" s="37">
        <v>0.83499999999999996</v>
      </c>
      <c r="I4281" s="37">
        <v>0.98680000000000001</v>
      </c>
    </row>
    <row r="4282" spans="4:9" x14ac:dyDescent="0.25">
      <c r="D4282" s="37">
        <v>37.5</v>
      </c>
      <c r="E4282" s="37">
        <v>0.78800000000000003</v>
      </c>
      <c r="F4282" s="37">
        <v>0.80030000000000001</v>
      </c>
      <c r="G4282" s="37">
        <v>36</v>
      </c>
      <c r="H4282" s="37">
        <v>0.83599999999999997</v>
      </c>
      <c r="I4282" s="37">
        <v>0.98680000000000001</v>
      </c>
    </row>
    <row r="4283" spans="4:9" x14ac:dyDescent="0.25">
      <c r="D4283" s="37">
        <v>37.5</v>
      </c>
      <c r="E4283" s="37">
        <v>0.78900000000000003</v>
      </c>
      <c r="F4283" s="37">
        <v>0.80130000000000001</v>
      </c>
      <c r="G4283" s="37">
        <v>36</v>
      </c>
      <c r="H4283" s="37">
        <v>0.83699999999999997</v>
      </c>
      <c r="I4283" s="37">
        <v>0.98680000000000001</v>
      </c>
    </row>
    <row r="4284" spans="4:9" x14ac:dyDescent="0.25">
      <c r="D4284" s="37">
        <v>37.5</v>
      </c>
      <c r="E4284" s="37">
        <v>0.79</v>
      </c>
      <c r="F4284" s="37">
        <v>0.80230000000000001</v>
      </c>
      <c r="G4284" s="37">
        <v>36</v>
      </c>
      <c r="H4284" s="37">
        <v>0.83799999999999997</v>
      </c>
      <c r="I4284" s="37">
        <v>0.9869</v>
      </c>
    </row>
    <row r="4285" spans="4:9" x14ac:dyDescent="0.25">
      <c r="D4285" s="37">
        <v>37.5</v>
      </c>
      <c r="E4285" s="37">
        <v>0.79100000000000004</v>
      </c>
      <c r="F4285" s="37">
        <v>0.80330000000000001</v>
      </c>
      <c r="G4285" s="37">
        <v>36</v>
      </c>
      <c r="H4285" s="37">
        <v>0.83899999999999997</v>
      </c>
      <c r="I4285" s="37">
        <v>0.9869</v>
      </c>
    </row>
    <row r="4286" spans="4:9" x14ac:dyDescent="0.25">
      <c r="D4286" s="37">
        <v>37.5</v>
      </c>
      <c r="E4286" s="37">
        <v>0.79200000000000004</v>
      </c>
      <c r="F4286" s="37">
        <v>0.80420000000000003</v>
      </c>
      <c r="G4286" s="37">
        <v>36</v>
      </c>
      <c r="H4286" s="37">
        <v>0.84</v>
      </c>
      <c r="I4286" s="37">
        <v>0.98699999999999999</v>
      </c>
    </row>
    <row r="4287" spans="4:9" x14ac:dyDescent="0.25">
      <c r="D4287" s="37">
        <v>37.5</v>
      </c>
      <c r="E4287" s="37">
        <v>0.79300000000000004</v>
      </c>
      <c r="F4287" s="37">
        <v>0.80520000000000003</v>
      </c>
      <c r="G4287" s="37">
        <v>36</v>
      </c>
      <c r="H4287" s="37">
        <v>0.84099999999999997</v>
      </c>
      <c r="I4287" s="37">
        <v>0.98699999999999999</v>
      </c>
    </row>
    <row r="4288" spans="4:9" x14ac:dyDescent="0.25">
      <c r="D4288" s="37">
        <v>37.5</v>
      </c>
      <c r="E4288" s="37">
        <v>0.79400000000000004</v>
      </c>
      <c r="F4288" s="37">
        <v>0.80620000000000003</v>
      </c>
      <c r="G4288" s="37">
        <v>36</v>
      </c>
      <c r="H4288" s="37">
        <v>0.84199999999999997</v>
      </c>
      <c r="I4288" s="37">
        <v>0.98699999999999999</v>
      </c>
    </row>
    <row r="4289" spans="4:9" x14ac:dyDescent="0.25">
      <c r="D4289" s="37">
        <v>37.5</v>
      </c>
      <c r="E4289" s="37">
        <v>0.79500000000000004</v>
      </c>
      <c r="F4289" s="37">
        <v>0.80720000000000003</v>
      </c>
      <c r="G4289" s="37">
        <v>36</v>
      </c>
      <c r="H4289" s="37">
        <v>0.84299999999999997</v>
      </c>
      <c r="I4289" s="37">
        <v>0.98699999999999999</v>
      </c>
    </row>
    <row r="4290" spans="4:9" x14ac:dyDescent="0.25">
      <c r="D4290" s="37">
        <v>37.5</v>
      </c>
      <c r="E4290" s="37">
        <v>0.79600000000000004</v>
      </c>
      <c r="F4290" s="37">
        <v>0.80810000000000004</v>
      </c>
      <c r="G4290" s="37">
        <v>36</v>
      </c>
      <c r="H4290" s="37">
        <v>0.84399999999999997</v>
      </c>
      <c r="I4290" s="37">
        <v>0.98709999999999998</v>
      </c>
    </row>
    <row r="4291" spans="4:9" x14ac:dyDescent="0.25">
      <c r="D4291" s="37">
        <v>37.5</v>
      </c>
      <c r="E4291" s="37">
        <v>0.79700000000000004</v>
      </c>
      <c r="F4291" s="37">
        <v>0.80910000000000004</v>
      </c>
      <c r="G4291" s="37">
        <v>36</v>
      </c>
      <c r="H4291" s="37">
        <v>0.84499999999999997</v>
      </c>
      <c r="I4291" s="37">
        <v>0.98709999999999998</v>
      </c>
    </row>
    <row r="4292" spans="4:9" x14ac:dyDescent="0.25">
      <c r="D4292" s="37">
        <v>37.5</v>
      </c>
      <c r="E4292" s="37">
        <v>0.79800000000000004</v>
      </c>
      <c r="F4292" s="37">
        <v>0.81010000000000004</v>
      </c>
      <c r="G4292" s="37">
        <v>36</v>
      </c>
      <c r="H4292" s="37">
        <v>0.84599999999999997</v>
      </c>
      <c r="I4292" s="37">
        <v>0.98709999999999998</v>
      </c>
    </row>
    <row r="4293" spans="4:9" x14ac:dyDescent="0.25">
      <c r="D4293" s="37">
        <v>37.5</v>
      </c>
      <c r="E4293" s="37">
        <v>0.79900000000000004</v>
      </c>
      <c r="F4293" s="37">
        <v>0.81110000000000004</v>
      </c>
      <c r="G4293" s="37">
        <v>36</v>
      </c>
      <c r="H4293" s="37">
        <v>0.84699999999999998</v>
      </c>
      <c r="I4293" s="37">
        <v>0.98709999999999998</v>
      </c>
    </row>
    <row r="4294" spans="4:9" x14ac:dyDescent="0.25">
      <c r="D4294" s="37">
        <v>37.5</v>
      </c>
      <c r="E4294" s="37">
        <v>0.8</v>
      </c>
      <c r="F4294" s="37">
        <v>0.81209999999999993</v>
      </c>
      <c r="G4294" s="37">
        <v>36</v>
      </c>
      <c r="H4294" s="37">
        <v>0.84799999999999998</v>
      </c>
      <c r="I4294" s="37">
        <v>0.98719999999999997</v>
      </c>
    </row>
    <row r="4295" spans="4:9" x14ac:dyDescent="0.25">
      <c r="D4295" s="37">
        <v>37.5</v>
      </c>
      <c r="E4295" s="37">
        <v>0.80100000000000005</v>
      </c>
      <c r="F4295" s="37">
        <v>0.81309999999999993</v>
      </c>
      <c r="G4295" s="37">
        <v>36</v>
      </c>
      <c r="H4295" s="37">
        <v>0.84899999999999998</v>
      </c>
      <c r="I4295" s="37">
        <v>0.98719999999999997</v>
      </c>
    </row>
    <row r="4296" spans="4:9" x14ac:dyDescent="0.25">
      <c r="D4296" s="37">
        <v>37.5</v>
      </c>
      <c r="E4296" s="37">
        <v>0.80200000000000005</v>
      </c>
      <c r="F4296" s="37">
        <v>0.81399999999999995</v>
      </c>
      <c r="G4296" s="37">
        <v>36</v>
      </c>
      <c r="H4296" s="37">
        <v>0.85</v>
      </c>
      <c r="I4296" s="37">
        <v>0.98719999999999997</v>
      </c>
    </row>
    <row r="4297" spans="4:9" x14ac:dyDescent="0.25">
      <c r="D4297" s="37">
        <v>37.5</v>
      </c>
      <c r="E4297" s="37">
        <v>0.80300000000000005</v>
      </c>
      <c r="F4297" s="37">
        <v>0.81499999999999995</v>
      </c>
      <c r="G4297" s="37">
        <v>36</v>
      </c>
      <c r="H4297" s="37">
        <v>0.85099999999999998</v>
      </c>
      <c r="I4297" s="37">
        <v>0.98719999999999997</v>
      </c>
    </row>
    <row r="4298" spans="4:9" x14ac:dyDescent="0.25">
      <c r="D4298" s="37">
        <v>37.5</v>
      </c>
      <c r="E4298" s="37">
        <v>0.80400000000000005</v>
      </c>
      <c r="F4298" s="37">
        <v>0.81599999999999995</v>
      </c>
      <c r="G4298" s="37">
        <v>36</v>
      </c>
      <c r="H4298" s="37">
        <v>0.85199999999999998</v>
      </c>
      <c r="I4298" s="37">
        <v>0.98729999999999996</v>
      </c>
    </row>
    <row r="4299" spans="4:9" x14ac:dyDescent="0.25">
      <c r="D4299" s="37">
        <v>37.5</v>
      </c>
      <c r="E4299" s="37">
        <v>0.80500000000000005</v>
      </c>
      <c r="F4299" s="37">
        <v>0.81699999999999995</v>
      </c>
      <c r="G4299" s="37">
        <v>36</v>
      </c>
      <c r="H4299" s="37">
        <v>0.85299999999999998</v>
      </c>
      <c r="I4299" s="37">
        <v>0.98729999999999996</v>
      </c>
    </row>
    <row r="4300" spans="4:9" x14ac:dyDescent="0.25">
      <c r="D4300" s="37">
        <v>37.5</v>
      </c>
      <c r="E4300" s="37">
        <v>0.80600000000000005</v>
      </c>
      <c r="F4300" s="37">
        <v>0.81799999999999995</v>
      </c>
      <c r="G4300" s="37">
        <v>36</v>
      </c>
      <c r="H4300" s="37">
        <v>0.85399999999999998</v>
      </c>
      <c r="I4300" s="37">
        <v>0.98729999999999996</v>
      </c>
    </row>
    <row r="4301" spans="4:9" x14ac:dyDescent="0.25">
      <c r="D4301" s="37">
        <v>37.5</v>
      </c>
      <c r="E4301" s="37">
        <v>0.80700000000000005</v>
      </c>
      <c r="F4301" s="37">
        <v>0.81899999999999995</v>
      </c>
      <c r="G4301" s="37">
        <v>36</v>
      </c>
      <c r="H4301" s="37">
        <v>0.85499999999999998</v>
      </c>
      <c r="I4301" s="37">
        <v>0.98729999999999996</v>
      </c>
    </row>
    <row r="4302" spans="4:9" x14ac:dyDescent="0.25">
      <c r="D4302" s="37">
        <v>37.5</v>
      </c>
      <c r="E4302" s="37">
        <v>0.80800000000000005</v>
      </c>
      <c r="F4302" s="37">
        <v>0.81989999999999996</v>
      </c>
      <c r="G4302" s="37">
        <v>36</v>
      </c>
      <c r="H4302" s="37">
        <v>0.85599999999999998</v>
      </c>
      <c r="I4302" s="37">
        <v>0.98740000000000006</v>
      </c>
    </row>
    <row r="4303" spans="4:9" x14ac:dyDescent="0.25">
      <c r="D4303" s="37">
        <v>37.5</v>
      </c>
      <c r="E4303" s="37">
        <v>0.80900000000000005</v>
      </c>
      <c r="F4303" s="37">
        <v>0.82089999999999996</v>
      </c>
      <c r="G4303" s="37">
        <v>36</v>
      </c>
      <c r="H4303" s="37">
        <v>0.85699999999999998</v>
      </c>
      <c r="I4303" s="37">
        <v>0.98740000000000006</v>
      </c>
    </row>
    <row r="4304" spans="4:9" x14ac:dyDescent="0.25">
      <c r="D4304" s="37">
        <v>37.5</v>
      </c>
      <c r="E4304" s="37">
        <v>0.81</v>
      </c>
      <c r="F4304" s="37">
        <v>0.82189999999999996</v>
      </c>
      <c r="G4304" s="37">
        <v>36</v>
      </c>
      <c r="H4304" s="37">
        <v>0.85799999999999998</v>
      </c>
      <c r="I4304" s="37">
        <v>0.98740000000000006</v>
      </c>
    </row>
    <row r="4305" spans="4:9" x14ac:dyDescent="0.25">
      <c r="D4305" s="37">
        <v>37.5</v>
      </c>
      <c r="E4305" s="37">
        <v>0.81100000000000005</v>
      </c>
      <c r="F4305" s="37">
        <v>0.82289999999999996</v>
      </c>
      <c r="G4305" s="37">
        <v>36</v>
      </c>
      <c r="H4305" s="37">
        <v>0.85899999999999999</v>
      </c>
      <c r="I4305" s="37">
        <v>0.98740000000000006</v>
      </c>
    </row>
    <row r="4306" spans="4:9" x14ac:dyDescent="0.25">
      <c r="D4306" s="37">
        <v>37.5</v>
      </c>
      <c r="E4306" s="37">
        <v>0.81200000000000006</v>
      </c>
      <c r="F4306" s="37">
        <v>0.82389999999999997</v>
      </c>
      <c r="G4306" s="37">
        <v>36</v>
      </c>
      <c r="H4306" s="37">
        <v>0.86</v>
      </c>
      <c r="I4306" s="37">
        <v>0.98750000000000004</v>
      </c>
    </row>
    <row r="4307" spans="4:9" x14ac:dyDescent="0.25">
      <c r="D4307" s="37">
        <v>37.5</v>
      </c>
      <c r="E4307" s="37">
        <v>0.81299999999999994</v>
      </c>
      <c r="F4307" s="37">
        <v>0.82479999999999998</v>
      </c>
      <c r="G4307" s="37">
        <v>36</v>
      </c>
      <c r="H4307" s="37">
        <v>0.86099999999999999</v>
      </c>
      <c r="I4307" s="37">
        <v>0.98750000000000004</v>
      </c>
    </row>
    <row r="4308" spans="4:9" x14ac:dyDescent="0.25">
      <c r="D4308" s="37">
        <v>37.5</v>
      </c>
      <c r="E4308" s="37">
        <v>0.81399999999999995</v>
      </c>
      <c r="F4308" s="37">
        <v>0.82579999999999998</v>
      </c>
      <c r="G4308" s="37">
        <v>36</v>
      </c>
      <c r="H4308" s="37">
        <v>0.86199999999999999</v>
      </c>
      <c r="I4308" s="37">
        <v>0.98750000000000004</v>
      </c>
    </row>
    <row r="4309" spans="4:9" x14ac:dyDescent="0.25">
      <c r="D4309" s="37">
        <v>37.5</v>
      </c>
      <c r="E4309" s="37">
        <v>0.81499999999999995</v>
      </c>
      <c r="F4309" s="37">
        <v>0.82679999999999998</v>
      </c>
      <c r="G4309" s="37">
        <v>36</v>
      </c>
      <c r="H4309" s="37">
        <v>0.86299999999999999</v>
      </c>
      <c r="I4309" s="37">
        <v>0.98750000000000004</v>
      </c>
    </row>
    <row r="4310" spans="4:9" x14ac:dyDescent="0.25">
      <c r="D4310" s="37">
        <v>37.5</v>
      </c>
      <c r="E4310" s="37">
        <v>0.81599999999999995</v>
      </c>
      <c r="F4310" s="37">
        <v>0.82779999999999998</v>
      </c>
      <c r="G4310" s="37">
        <v>36</v>
      </c>
      <c r="H4310" s="37">
        <v>0.86399999999999999</v>
      </c>
      <c r="I4310" s="37">
        <v>0.98760000000000003</v>
      </c>
    </row>
    <row r="4311" spans="4:9" x14ac:dyDescent="0.25">
      <c r="D4311" s="37">
        <v>37.5</v>
      </c>
      <c r="E4311" s="37">
        <v>0.81699999999999995</v>
      </c>
      <c r="F4311" s="37">
        <v>0.82879999999999998</v>
      </c>
      <c r="G4311" s="37">
        <v>36</v>
      </c>
      <c r="H4311" s="37">
        <v>0.86499999999999999</v>
      </c>
      <c r="I4311" s="37">
        <v>0.98760000000000003</v>
      </c>
    </row>
    <row r="4312" spans="4:9" x14ac:dyDescent="0.25">
      <c r="D4312" s="37">
        <v>37.5</v>
      </c>
      <c r="E4312" s="37">
        <v>0.81799999999999995</v>
      </c>
      <c r="F4312" s="37">
        <v>0.82979999999999998</v>
      </c>
      <c r="G4312" s="37">
        <v>36</v>
      </c>
      <c r="H4312" s="37">
        <v>0.86599999999999999</v>
      </c>
      <c r="I4312" s="37">
        <v>0.98760000000000003</v>
      </c>
    </row>
    <row r="4313" spans="4:9" x14ac:dyDescent="0.25">
      <c r="D4313" s="37">
        <v>37.5</v>
      </c>
      <c r="E4313" s="37">
        <v>0.81899999999999995</v>
      </c>
      <c r="F4313" s="37">
        <v>0.83079999999999998</v>
      </c>
      <c r="G4313" s="37">
        <v>36</v>
      </c>
      <c r="H4313" s="37">
        <v>0.86699999999999999</v>
      </c>
      <c r="I4313" s="37">
        <v>0.98760000000000003</v>
      </c>
    </row>
    <row r="4314" spans="4:9" x14ac:dyDescent="0.25">
      <c r="D4314" s="37">
        <v>37.5</v>
      </c>
      <c r="E4314" s="37">
        <v>0.82</v>
      </c>
      <c r="F4314" s="37">
        <v>0.83169999999999999</v>
      </c>
      <c r="G4314" s="37">
        <v>36</v>
      </c>
      <c r="H4314" s="37">
        <v>0.86799999999999999</v>
      </c>
      <c r="I4314" s="37">
        <v>0.98770000000000002</v>
      </c>
    </row>
    <row r="4315" spans="4:9" x14ac:dyDescent="0.25">
      <c r="D4315" s="37">
        <v>37.5</v>
      </c>
      <c r="E4315" s="37">
        <v>0.82099999999999995</v>
      </c>
      <c r="F4315" s="37">
        <v>0.8327</v>
      </c>
      <c r="G4315" s="37">
        <v>36</v>
      </c>
      <c r="H4315" s="37">
        <v>0.86899999999999999</v>
      </c>
      <c r="I4315" s="37">
        <v>0.98770000000000002</v>
      </c>
    </row>
    <row r="4316" spans="4:9" x14ac:dyDescent="0.25">
      <c r="D4316" s="37">
        <v>37.5</v>
      </c>
      <c r="E4316" s="37">
        <v>0.82199999999999995</v>
      </c>
      <c r="F4316" s="37">
        <v>0.8337</v>
      </c>
      <c r="G4316" s="37">
        <v>36</v>
      </c>
      <c r="H4316" s="37">
        <v>0.87</v>
      </c>
      <c r="I4316" s="37">
        <v>0.98770000000000002</v>
      </c>
    </row>
    <row r="4317" spans="4:9" x14ac:dyDescent="0.25">
      <c r="D4317" s="37">
        <v>37.5</v>
      </c>
      <c r="E4317" s="37">
        <v>0.82299999999999995</v>
      </c>
      <c r="F4317" s="37">
        <v>0.8347</v>
      </c>
      <c r="G4317" s="37">
        <v>36</v>
      </c>
      <c r="H4317" s="37">
        <v>0.871</v>
      </c>
      <c r="I4317" s="37">
        <v>0.98770000000000002</v>
      </c>
    </row>
    <row r="4318" spans="4:9" x14ac:dyDescent="0.25">
      <c r="D4318" s="37">
        <v>37.5</v>
      </c>
      <c r="E4318" s="37">
        <v>0.82399999999999995</v>
      </c>
      <c r="F4318" s="37">
        <v>0.8357</v>
      </c>
      <c r="G4318" s="37">
        <v>36</v>
      </c>
      <c r="H4318" s="37">
        <v>0.872</v>
      </c>
      <c r="I4318" s="37">
        <v>0.98780000000000001</v>
      </c>
    </row>
    <row r="4319" spans="4:9" x14ac:dyDescent="0.25">
      <c r="D4319" s="37">
        <v>37.5</v>
      </c>
      <c r="E4319" s="37">
        <v>0.82499999999999996</v>
      </c>
      <c r="F4319" s="37">
        <v>0.8367</v>
      </c>
      <c r="G4319" s="37">
        <v>36</v>
      </c>
      <c r="H4319" s="37">
        <v>0.873</v>
      </c>
      <c r="I4319" s="37">
        <v>0.98780000000000001</v>
      </c>
    </row>
    <row r="4320" spans="4:9" x14ac:dyDescent="0.25">
      <c r="D4320" s="37">
        <v>37.5</v>
      </c>
      <c r="E4320" s="37">
        <v>0.82599999999999996</v>
      </c>
      <c r="F4320" s="37">
        <v>0.8377</v>
      </c>
      <c r="G4320" s="37">
        <v>36</v>
      </c>
      <c r="H4320" s="37">
        <v>0.874</v>
      </c>
      <c r="I4320" s="37">
        <v>0.98780000000000001</v>
      </c>
    </row>
    <row r="4321" spans="4:9" x14ac:dyDescent="0.25">
      <c r="D4321" s="37">
        <v>37.5</v>
      </c>
      <c r="E4321" s="37">
        <v>0.82699999999999996</v>
      </c>
      <c r="F4321" s="37">
        <v>0.83860000000000001</v>
      </c>
      <c r="G4321" s="37">
        <v>36</v>
      </c>
      <c r="H4321" s="37">
        <v>0.875</v>
      </c>
      <c r="I4321" s="37">
        <v>0.98780000000000001</v>
      </c>
    </row>
    <row r="4322" spans="4:9" x14ac:dyDescent="0.25">
      <c r="D4322" s="37">
        <v>37.5</v>
      </c>
      <c r="E4322" s="37">
        <v>0.82799999999999996</v>
      </c>
      <c r="F4322" s="37">
        <v>0.83960000000000001</v>
      </c>
      <c r="G4322" s="37">
        <v>36</v>
      </c>
      <c r="H4322" s="37">
        <v>0.876</v>
      </c>
      <c r="I4322" s="37">
        <v>0.9879</v>
      </c>
    </row>
    <row r="4323" spans="4:9" x14ac:dyDescent="0.25">
      <c r="D4323" s="37">
        <v>37.5</v>
      </c>
      <c r="E4323" s="37">
        <v>0.82899999999999996</v>
      </c>
      <c r="F4323" s="37">
        <v>0.84060000000000001</v>
      </c>
      <c r="G4323" s="37">
        <v>36</v>
      </c>
      <c r="H4323" s="37">
        <v>0.877</v>
      </c>
      <c r="I4323" s="37">
        <v>0.9879</v>
      </c>
    </row>
    <row r="4324" spans="4:9" x14ac:dyDescent="0.25">
      <c r="D4324" s="37">
        <v>37.5</v>
      </c>
      <c r="E4324" s="37">
        <v>0.83</v>
      </c>
      <c r="F4324" s="37">
        <v>0.84160000000000001</v>
      </c>
      <c r="G4324" s="37">
        <v>36</v>
      </c>
      <c r="H4324" s="37">
        <v>0.878</v>
      </c>
      <c r="I4324" s="37">
        <v>0.9879</v>
      </c>
    </row>
    <row r="4325" spans="4:9" x14ac:dyDescent="0.25">
      <c r="D4325" s="37">
        <v>37.5</v>
      </c>
      <c r="E4325" s="37">
        <v>0.83099999999999996</v>
      </c>
      <c r="F4325" s="37">
        <v>0.84260000000000002</v>
      </c>
      <c r="G4325" s="37">
        <v>36</v>
      </c>
      <c r="H4325" s="37">
        <v>0.879</v>
      </c>
      <c r="I4325" s="37">
        <v>0.9879</v>
      </c>
    </row>
    <row r="4326" spans="4:9" x14ac:dyDescent="0.25">
      <c r="D4326" s="37">
        <v>37.5</v>
      </c>
      <c r="E4326" s="37">
        <v>0.83199999999999996</v>
      </c>
      <c r="F4326" s="37">
        <v>0.84360000000000002</v>
      </c>
      <c r="G4326" s="37">
        <v>36</v>
      </c>
      <c r="H4326" s="37">
        <v>0.88</v>
      </c>
      <c r="I4326" s="37">
        <v>0.9879</v>
      </c>
    </row>
    <row r="4327" spans="4:9" x14ac:dyDescent="0.25">
      <c r="D4327" s="37">
        <v>37.5</v>
      </c>
      <c r="E4327" s="37">
        <v>0.83299999999999996</v>
      </c>
      <c r="F4327" s="37">
        <v>0.84460000000000002</v>
      </c>
      <c r="G4327" s="37">
        <v>36</v>
      </c>
      <c r="H4327" s="37">
        <v>0.88100000000000001</v>
      </c>
      <c r="I4327" s="37">
        <v>0.9879</v>
      </c>
    </row>
    <row r="4328" spans="4:9" x14ac:dyDescent="0.25">
      <c r="D4328" s="37">
        <v>37.5</v>
      </c>
      <c r="E4328" s="37">
        <v>0.83399999999999996</v>
      </c>
      <c r="F4328" s="37">
        <v>0.84560000000000002</v>
      </c>
      <c r="G4328" s="37">
        <v>36</v>
      </c>
      <c r="H4328" s="37">
        <v>0.88200000000000001</v>
      </c>
      <c r="I4328" s="37">
        <v>0.98799999999999999</v>
      </c>
    </row>
    <row r="4329" spans="4:9" x14ac:dyDescent="0.25">
      <c r="D4329" s="37">
        <v>37.5</v>
      </c>
      <c r="E4329" s="37">
        <v>0.83499999999999996</v>
      </c>
      <c r="F4329" s="37">
        <v>0.84650000000000003</v>
      </c>
      <c r="G4329" s="37">
        <v>36</v>
      </c>
      <c r="H4329" s="37">
        <v>0.88300000000000001</v>
      </c>
      <c r="I4329" s="37">
        <v>0.98799999999999999</v>
      </c>
    </row>
    <row r="4330" spans="4:9" x14ac:dyDescent="0.25">
      <c r="D4330" s="37">
        <v>37.5</v>
      </c>
      <c r="E4330" s="37">
        <v>0.83599999999999997</v>
      </c>
      <c r="F4330" s="37">
        <v>0.84750000000000003</v>
      </c>
      <c r="G4330" s="37">
        <v>36</v>
      </c>
      <c r="H4330" s="37">
        <v>0.88400000000000001</v>
      </c>
      <c r="I4330" s="37">
        <v>0.98799999999999999</v>
      </c>
    </row>
    <row r="4331" spans="4:9" x14ac:dyDescent="0.25">
      <c r="D4331" s="37">
        <v>37.5</v>
      </c>
      <c r="E4331" s="37">
        <v>0.83699999999999997</v>
      </c>
      <c r="F4331" s="37">
        <v>0.84850000000000003</v>
      </c>
      <c r="G4331" s="37">
        <v>36</v>
      </c>
      <c r="H4331" s="37">
        <v>0.88500000000000001</v>
      </c>
      <c r="I4331" s="37">
        <v>0.98799999999999999</v>
      </c>
    </row>
    <row r="4332" spans="4:9" x14ac:dyDescent="0.25">
      <c r="D4332" s="37">
        <v>37.5</v>
      </c>
      <c r="E4332" s="37">
        <v>0.83799999999999997</v>
      </c>
      <c r="F4332" s="37">
        <v>0.84950000000000003</v>
      </c>
      <c r="G4332" s="37">
        <v>36</v>
      </c>
      <c r="H4332" s="37">
        <v>0.88600000000000001</v>
      </c>
      <c r="I4332" s="37">
        <v>0.98809999999999998</v>
      </c>
    </row>
    <row r="4333" spans="4:9" x14ac:dyDescent="0.25">
      <c r="D4333" s="37">
        <v>37.5</v>
      </c>
      <c r="E4333" s="37">
        <v>0.83899999999999997</v>
      </c>
      <c r="F4333" s="37">
        <v>0.85050000000000003</v>
      </c>
      <c r="G4333" s="37">
        <v>36</v>
      </c>
      <c r="H4333" s="37">
        <v>0.88700000000000001</v>
      </c>
      <c r="I4333" s="37">
        <v>0.98809999999999998</v>
      </c>
    </row>
    <row r="4334" spans="4:9" x14ac:dyDescent="0.25">
      <c r="D4334" s="37">
        <v>37.5</v>
      </c>
      <c r="E4334" s="37">
        <v>0.84</v>
      </c>
      <c r="F4334" s="37">
        <v>0.85150000000000003</v>
      </c>
      <c r="G4334" s="37">
        <v>36</v>
      </c>
      <c r="H4334" s="37">
        <v>0.88800000000000001</v>
      </c>
      <c r="I4334" s="37">
        <v>0.98809999999999998</v>
      </c>
    </row>
    <row r="4335" spans="4:9" x14ac:dyDescent="0.25">
      <c r="D4335" s="37">
        <v>37.5</v>
      </c>
      <c r="E4335" s="37">
        <v>0.84099999999999997</v>
      </c>
      <c r="F4335" s="37">
        <v>0.85250000000000004</v>
      </c>
      <c r="G4335" s="37">
        <v>36</v>
      </c>
      <c r="H4335" s="37">
        <v>0.88900000000000001</v>
      </c>
      <c r="I4335" s="37">
        <v>0.98809999999999998</v>
      </c>
    </row>
    <row r="4336" spans="4:9" x14ac:dyDescent="0.25">
      <c r="D4336" s="37">
        <v>37.5</v>
      </c>
      <c r="E4336" s="37">
        <v>0.84199999999999997</v>
      </c>
      <c r="F4336" s="37">
        <v>0.85350000000000004</v>
      </c>
      <c r="G4336" s="37">
        <v>36</v>
      </c>
      <c r="H4336" s="37">
        <v>0.89</v>
      </c>
      <c r="I4336" s="37">
        <v>0.98809999999999998</v>
      </c>
    </row>
    <row r="4337" spans="4:9" x14ac:dyDescent="0.25">
      <c r="D4337" s="37">
        <v>37.5</v>
      </c>
      <c r="E4337" s="37">
        <v>0.84299999999999997</v>
      </c>
      <c r="F4337" s="37">
        <v>0.85450000000000004</v>
      </c>
      <c r="G4337" s="37">
        <v>36</v>
      </c>
      <c r="H4337" s="37">
        <v>0.89100000000000001</v>
      </c>
      <c r="I4337" s="37">
        <v>0.98809999999999998</v>
      </c>
    </row>
    <row r="4338" spans="4:9" x14ac:dyDescent="0.25">
      <c r="D4338" s="37">
        <v>37.5</v>
      </c>
      <c r="E4338" s="37">
        <v>0.84399999999999997</v>
      </c>
      <c r="F4338" s="37">
        <v>0.85550000000000004</v>
      </c>
      <c r="G4338" s="37">
        <v>36</v>
      </c>
      <c r="H4338" s="37">
        <v>0.89200000000000002</v>
      </c>
      <c r="I4338" s="37">
        <v>0.98819999999999997</v>
      </c>
    </row>
    <row r="4339" spans="4:9" x14ac:dyDescent="0.25">
      <c r="D4339" s="37">
        <v>37.5</v>
      </c>
      <c r="E4339" s="37">
        <v>0.84499999999999997</v>
      </c>
      <c r="F4339" s="37">
        <v>0.85639999999999994</v>
      </c>
      <c r="G4339" s="37">
        <v>36</v>
      </c>
      <c r="H4339" s="37">
        <v>0.89300000000000002</v>
      </c>
      <c r="I4339" s="37">
        <v>0.98819999999999997</v>
      </c>
    </row>
    <row r="4340" spans="4:9" x14ac:dyDescent="0.25">
      <c r="D4340" s="37">
        <v>37.5</v>
      </c>
      <c r="E4340" s="37">
        <v>0.84599999999999997</v>
      </c>
      <c r="F4340" s="37">
        <v>0.85739999999999994</v>
      </c>
      <c r="G4340" s="37">
        <v>36</v>
      </c>
      <c r="H4340" s="37">
        <v>0.89400000000000002</v>
      </c>
      <c r="I4340" s="37">
        <v>0.98819999999999997</v>
      </c>
    </row>
    <row r="4341" spans="4:9" x14ac:dyDescent="0.25">
      <c r="D4341" s="37">
        <v>37.5</v>
      </c>
      <c r="E4341" s="37">
        <v>0.84699999999999998</v>
      </c>
      <c r="F4341" s="37">
        <v>0.85839999999999994</v>
      </c>
      <c r="G4341" s="37">
        <v>36</v>
      </c>
      <c r="H4341" s="37">
        <v>0.89500000000000002</v>
      </c>
      <c r="I4341" s="37">
        <v>0.98819999999999997</v>
      </c>
    </row>
    <row r="4342" spans="4:9" x14ac:dyDescent="0.25">
      <c r="D4342" s="37">
        <v>37.5</v>
      </c>
      <c r="E4342" s="37">
        <v>0.84799999999999998</v>
      </c>
      <c r="F4342" s="37">
        <v>0.85939999999999994</v>
      </c>
      <c r="G4342" s="37">
        <v>36</v>
      </c>
      <c r="H4342" s="37">
        <v>0.89600000000000002</v>
      </c>
      <c r="I4342" s="37">
        <v>0.98829999999999996</v>
      </c>
    </row>
    <row r="4343" spans="4:9" x14ac:dyDescent="0.25">
      <c r="D4343" s="37">
        <v>37.5</v>
      </c>
      <c r="E4343" s="37">
        <v>0.84899999999999998</v>
      </c>
      <c r="F4343" s="37">
        <v>0.86039999999999994</v>
      </c>
      <c r="G4343" s="37">
        <v>36</v>
      </c>
      <c r="H4343" s="37">
        <v>0.89700000000000002</v>
      </c>
      <c r="I4343" s="37">
        <v>0.98829999999999996</v>
      </c>
    </row>
    <row r="4344" spans="4:9" x14ac:dyDescent="0.25">
      <c r="D4344" s="37">
        <v>37.5</v>
      </c>
      <c r="E4344" s="37">
        <v>0.85</v>
      </c>
      <c r="F4344" s="37">
        <v>0.86139999999999994</v>
      </c>
      <c r="G4344" s="37">
        <v>36</v>
      </c>
      <c r="H4344" s="37">
        <v>0.89800000000000002</v>
      </c>
      <c r="I4344" s="37">
        <v>0.98829999999999996</v>
      </c>
    </row>
    <row r="4345" spans="4:9" x14ac:dyDescent="0.25">
      <c r="D4345" s="37">
        <v>37.5</v>
      </c>
      <c r="E4345" s="37">
        <v>0.85099999999999998</v>
      </c>
      <c r="F4345" s="37">
        <v>0.86239999999999994</v>
      </c>
      <c r="G4345" s="37">
        <v>36</v>
      </c>
      <c r="H4345" s="37">
        <v>0.89900000000000002</v>
      </c>
      <c r="I4345" s="37">
        <v>0.98829999999999996</v>
      </c>
    </row>
    <row r="4346" spans="4:9" x14ac:dyDescent="0.25">
      <c r="D4346" s="37">
        <v>37.5</v>
      </c>
      <c r="E4346" s="37">
        <v>0.85199999999999998</v>
      </c>
      <c r="F4346" s="37">
        <v>0.86339999999999995</v>
      </c>
      <c r="G4346" s="37">
        <v>36</v>
      </c>
      <c r="H4346" s="37">
        <v>0.9</v>
      </c>
      <c r="I4346" s="37">
        <v>0.98829999999999996</v>
      </c>
    </row>
    <row r="4347" spans="4:9" x14ac:dyDescent="0.25">
      <c r="D4347" s="37">
        <v>37.5</v>
      </c>
      <c r="E4347" s="37">
        <v>0.85299999999999998</v>
      </c>
      <c r="F4347" s="37">
        <v>0.86439999999999995</v>
      </c>
      <c r="G4347" s="37">
        <v>36</v>
      </c>
      <c r="H4347" s="37">
        <v>0.90100000000000002</v>
      </c>
      <c r="I4347" s="37">
        <v>0.98829999999999996</v>
      </c>
    </row>
    <row r="4348" spans="4:9" x14ac:dyDescent="0.25">
      <c r="D4348" s="37">
        <v>37.5</v>
      </c>
      <c r="E4348" s="37">
        <v>0.85399999999999998</v>
      </c>
      <c r="F4348" s="37">
        <v>0.86529999999999996</v>
      </c>
      <c r="G4348" s="37">
        <v>36</v>
      </c>
      <c r="H4348" s="37">
        <v>0.90200000000000002</v>
      </c>
      <c r="I4348" s="37">
        <v>0.98829999999999996</v>
      </c>
    </row>
    <row r="4349" spans="4:9" x14ac:dyDescent="0.25">
      <c r="D4349" s="37">
        <v>37.5</v>
      </c>
      <c r="E4349" s="37">
        <v>0.85499999999999998</v>
      </c>
      <c r="F4349" s="37">
        <v>0.86629999999999996</v>
      </c>
      <c r="G4349" s="37">
        <v>36</v>
      </c>
      <c r="H4349" s="37">
        <v>0.90300000000000002</v>
      </c>
      <c r="I4349" s="37">
        <v>0.98829999999999996</v>
      </c>
    </row>
    <row r="4350" spans="4:9" x14ac:dyDescent="0.25">
      <c r="D4350" s="37">
        <v>37.5</v>
      </c>
      <c r="E4350" s="37">
        <v>0.85599999999999998</v>
      </c>
      <c r="F4350" s="37">
        <v>0.86729999999999996</v>
      </c>
      <c r="G4350" s="37">
        <v>36</v>
      </c>
      <c r="H4350" s="37">
        <v>0.90400000000000003</v>
      </c>
      <c r="I4350" s="37">
        <v>0.98839999999999995</v>
      </c>
    </row>
    <row r="4351" spans="4:9" x14ac:dyDescent="0.25">
      <c r="D4351" s="37">
        <v>37.5</v>
      </c>
      <c r="E4351" s="37">
        <v>0.85699999999999998</v>
      </c>
      <c r="F4351" s="37">
        <v>0.86829999999999996</v>
      </c>
      <c r="G4351" s="37">
        <v>36</v>
      </c>
      <c r="H4351" s="37">
        <v>0.90500000000000003</v>
      </c>
      <c r="I4351" s="37">
        <v>0.98839999999999995</v>
      </c>
    </row>
    <row r="4352" spans="4:9" x14ac:dyDescent="0.25">
      <c r="D4352" s="37">
        <v>37.5</v>
      </c>
      <c r="E4352" s="37">
        <v>0.85799999999999998</v>
      </c>
      <c r="F4352" s="37">
        <v>0.86929999999999996</v>
      </c>
      <c r="G4352" s="37">
        <v>36</v>
      </c>
      <c r="H4352" s="37">
        <v>0.90600000000000003</v>
      </c>
      <c r="I4352" s="37">
        <v>0.98839999999999995</v>
      </c>
    </row>
    <row r="4353" spans="4:9" x14ac:dyDescent="0.25">
      <c r="D4353" s="37">
        <v>37.5</v>
      </c>
      <c r="E4353" s="37">
        <v>0.85899999999999999</v>
      </c>
      <c r="F4353" s="37">
        <v>0.87029999999999996</v>
      </c>
      <c r="G4353" s="37">
        <v>36</v>
      </c>
      <c r="H4353" s="37">
        <v>0.90700000000000003</v>
      </c>
      <c r="I4353" s="37">
        <v>0.98839999999999995</v>
      </c>
    </row>
    <row r="4354" spans="4:9" x14ac:dyDescent="0.25">
      <c r="D4354" s="37">
        <v>37.5</v>
      </c>
      <c r="E4354" s="37">
        <v>0.86</v>
      </c>
      <c r="F4354" s="37">
        <v>0.87129999999999996</v>
      </c>
      <c r="G4354" s="37">
        <v>36</v>
      </c>
      <c r="H4354" s="37">
        <v>0.90800000000000003</v>
      </c>
      <c r="I4354" s="37">
        <v>0.98839999999999995</v>
      </c>
    </row>
    <row r="4355" spans="4:9" x14ac:dyDescent="0.25">
      <c r="D4355" s="37">
        <v>37.5</v>
      </c>
      <c r="E4355" s="37">
        <v>0.86099999999999999</v>
      </c>
      <c r="F4355" s="37">
        <v>0.87229999999999996</v>
      </c>
      <c r="G4355" s="37">
        <v>36</v>
      </c>
      <c r="H4355" s="37">
        <v>0.90900000000000003</v>
      </c>
      <c r="I4355" s="37">
        <v>0.98839999999999995</v>
      </c>
    </row>
    <row r="4356" spans="4:9" x14ac:dyDescent="0.25">
      <c r="D4356" s="37">
        <v>37.5</v>
      </c>
      <c r="E4356" s="37">
        <v>0.86199999999999999</v>
      </c>
      <c r="F4356" s="37">
        <v>0.87329999999999997</v>
      </c>
      <c r="G4356" s="37">
        <v>36</v>
      </c>
      <c r="H4356" s="37">
        <v>0.91</v>
      </c>
      <c r="I4356" s="37">
        <v>0.98850000000000005</v>
      </c>
    </row>
    <row r="4357" spans="4:9" x14ac:dyDescent="0.25">
      <c r="D4357" s="37">
        <v>37.5</v>
      </c>
      <c r="E4357" s="37">
        <v>0.86299999999999999</v>
      </c>
      <c r="F4357" s="37">
        <v>0.87429999999999997</v>
      </c>
      <c r="G4357" s="37">
        <v>36</v>
      </c>
      <c r="H4357" s="37">
        <v>0.91100000000000003</v>
      </c>
      <c r="I4357" s="37">
        <v>0.98850000000000005</v>
      </c>
    </row>
    <row r="4358" spans="4:9" x14ac:dyDescent="0.25">
      <c r="D4358" s="37">
        <v>37.5</v>
      </c>
      <c r="E4358" s="37">
        <v>0.86399999999999999</v>
      </c>
      <c r="F4358" s="37">
        <v>0.87529999999999997</v>
      </c>
      <c r="G4358" s="37">
        <v>36</v>
      </c>
      <c r="H4358" s="37">
        <v>0.91200000000000003</v>
      </c>
      <c r="I4358" s="37">
        <v>0.98850000000000005</v>
      </c>
    </row>
    <row r="4359" spans="4:9" x14ac:dyDescent="0.25">
      <c r="D4359" s="37">
        <v>37.5</v>
      </c>
      <c r="E4359" s="37">
        <v>0.86499999999999999</v>
      </c>
      <c r="F4359" s="37">
        <v>0.87629999999999997</v>
      </c>
      <c r="G4359" s="37">
        <v>36</v>
      </c>
      <c r="H4359" s="37">
        <v>0.91300000000000003</v>
      </c>
      <c r="I4359" s="37">
        <v>0.98850000000000005</v>
      </c>
    </row>
    <row r="4360" spans="4:9" x14ac:dyDescent="0.25">
      <c r="D4360" s="37">
        <v>37.5</v>
      </c>
      <c r="E4360" s="37">
        <v>0.86599999999999999</v>
      </c>
      <c r="F4360" s="37">
        <v>0.87729999999999997</v>
      </c>
      <c r="G4360" s="37">
        <v>36</v>
      </c>
      <c r="H4360" s="37">
        <v>0.91400000000000003</v>
      </c>
      <c r="I4360" s="37">
        <v>0.98850000000000005</v>
      </c>
    </row>
    <row r="4361" spans="4:9" x14ac:dyDescent="0.25">
      <c r="D4361" s="37">
        <v>37.5</v>
      </c>
      <c r="E4361" s="37">
        <v>0.86699999999999999</v>
      </c>
      <c r="F4361" s="37">
        <v>0.87829999999999997</v>
      </c>
      <c r="G4361" s="37">
        <v>36</v>
      </c>
      <c r="H4361" s="37">
        <v>0.91500000000000004</v>
      </c>
      <c r="I4361" s="37">
        <v>0.98850000000000005</v>
      </c>
    </row>
    <row r="4362" spans="4:9" x14ac:dyDescent="0.25">
      <c r="D4362" s="37">
        <v>37.5</v>
      </c>
      <c r="E4362" s="37">
        <v>0.86799999999999999</v>
      </c>
      <c r="F4362" s="37">
        <v>0.87919999999999998</v>
      </c>
      <c r="G4362" s="37">
        <v>36</v>
      </c>
      <c r="H4362" s="37">
        <v>0.91600000000000004</v>
      </c>
      <c r="I4362" s="37">
        <v>0.98860000000000003</v>
      </c>
    </row>
    <row r="4363" spans="4:9" x14ac:dyDescent="0.25">
      <c r="D4363" s="37">
        <v>37.5</v>
      </c>
      <c r="E4363" s="37">
        <v>0.86899999999999999</v>
      </c>
      <c r="F4363" s="37">
        <v>0.88019999999999998</v>
      </c>
      <c r="G4363" s="37">
        <v>36</v>
      </c>
      <c r="H4363" s="37">
        <v>0.91700000000000004</v>
      </c>
      <c r="I4363" s="37">
        <v>0.98860000000000003</v>
      </c>
    </row>
    <row r="4364" spans="4:9" x14ac:dyDescent="0.25">
      <c r="D4364" s="37">
        <v>37.5</v>
      </c>
      <c r="E4364" s="37">
        <v>0.87</v>
      </c>
      <c r="F4364" s="37">
        <v>0.88119999999999998</v>
      </c>
      <c r="G4364" s="37">
        <v>36</v>
      </c>
      <c r="H4364" s="37">
        <v>0.91800000000000004</v>
      </c>
      <c r="I4364" s="37">
        <v>0.98860000000000003</v>
      </c>
    </row>
    <row r="4365" spans="4:9" x14ac:dyDescent="0.25">
      <c r="D4365" s="37">
        <v>37.5</v>
      </c>
      <c r="E4365" s="37">
        <v>0.871</v>
      </c>
      <c r="F4365" s="37">
        <v>0.88219999999999998</v>
      </c>
      <c r="G4365" s="37">
        <v>36</v>
      </c>
      <c r="H4365" s="37">
        <v>0.91900000000000004</v>
      </c>
      <c r="I4365" s="37">
        <v>0.98860000000000003</v>
      </c>
    </row>
    <row r="4366" spans="4:9" x14ac:dyDescent="0.25">
      <c r="D4366" s="37">
        <v>37.5</v>
      </c>
      <c r="E4366" s="37">
        <v>0.872</v>
      </c>
      <c r="F4366" s="37">
        <v>0.88319999999999999</v>
      </c>
      <c r="G4366" s="37">
        <v>36</v>
      </c>
      <c r="H4366" s="37">
        <v>0.92</v>
      </c>
      <c r="I4366" s="37">
        <v>0.98860000000000003</v>
      </c>
    </row>
    <row r="4367" spans="4:9" x14ac:dyDescent="0.25">
      <c r="D4367" s="37">
        <v>37.5</v>
      </c>
      <c r="E4367" s="37">
        <v>0.873</v>
      </c>
      <c r="F4367" s="37">
        <v>0.88419999999999999</v>
      </c>
      <c r="G4367" s="37">
        <v>36</v>
      </c>
      <c r="H4367" s="37">
        <v>0.92100000000000004</v>
      </c>
      <c r="I4367" s="37">
        <v>0.98860000000000003</v>
      </c>
    </row>
    <row r="4368" spans="4:9" x14ac:dyDescent="0.25">
      <c r="D4368" s="37">
        <v>37.5</v>
      </c>
      <c r="E4368" s="37">
        <v>0.874</v>
      </c>
      <c r="F4368" s="37">
        <v>0.88519999999999999</v>
      </c>
      <c r="G4368" s="37">
        <v>36</v>
      </c>
      <c r="H4368" s="37">
        <v>0.92200000000000004</v>
      </c>
      <c r="I4368" s="37">
        <v>0.98860000000000003</v>
      </c>
    </row>
    <row r="4369" spans="4:9" x14ac:dyDescent="0.25">
      <c r="D4369" s="37">
        <v>37.5</v>
      </c>
      <c r="E4369" s="37">
        <v>0.875</v>
      </c>
      <c r="F4369" s="37">
        <v>0.88619999999999999</v>
      </c>
      <c r="G4369" s="37">
        <v>36</v>
      </c>
      <c r="H4369" s="37">
        <v>0.92300000000000004</v>
      </c>
      <c r="I4369" s="37">
        <v>0.98860000000000003</v>
      </c>
    </row>
    <row r="4370" spans="4:9" x14ac:dyDescent="0.25">
      <c r="D4370" s="37">
        <v>37.5</v>
      </c>
      <c r="E4370" s="37">
        <v>0.876</v>
      </c>
      <c r="F4370" s="37">
        <v>0.88719999999999999</v>
      </c>
      <c r="G4370" s="37">
        <v>36</v>
      </c>
      <c r="H4370" s="37">
        <v>0.92400000000000004</v>
      </c>
      <c r="I4370" s="37">
        <v>0.98870000000000002</v>
      </c>
    </row>
    <row r="4371" spans="4:9" x14ac:dyDescent="0.25">
      <c r="D4371" s="37">
        <v>37.5</v>
      </c>
      <c r="E4371" s="37">
        <v>0.877</v>
      </c>
      <c r="F4371" s="37">
        <v>0.88819999999999999</v>
      </c>
      <c r="G4371" s="37">
        <v>36</v>
      </c>
      <c r="H4371" s="37">
        <v>0.92500000000000004</v>
      </c>
      <c r="I4371" s="37">
        <v>0.98870000000000002</v>
      </c>
    </row>
    <row r="4372" spans="4:9" x14ac:dyDescent="0.25">
      <c r="D4372" s="37">
        <v>37.5</v>
      </c>
      <c r="E4372" s="37">
        <v>0.878</v>
      </c>
      <c r="F4372" s="37">
        <v>0.88919999999999999</v>
      </c>
      <c r="G4372" s="37">
        <v>36</v>
      </c>
      <c r="H4372" s="37">
        <v>0.92600000000000005</v>
      </c>
      <c r="I4372" s="37">
        <v>0.98870000000000002</v>
      </c>
    </row>
    <row r="4373" spans="4:9" x14ac:dyDescent="0.25">
      <c r="D4373" s="37">
        <v>37.5</v>
      </c>
      <c r="E4373" s="37">
        <v>0.879</v>
      </c>
      <c r="F4373" s="37">
        <v>0.89019999999999999</v>
      </c>
      <c r="G4373" s="37">
        <v>36</v>
      </c>
      <c r="H4373" s="37">
        <v>0.92700000000000005</v>
      </c>
      <c r="I4373" s="37">
        <v>0.98870000000000002</v>
      </c>
    </row>
    <row r="4374" spans="4:9" x14ac:dyDescent="0.25">
      <c r="D4374" s="37">
        <v>37.5</v>
      </c>
      <c r="E4374" s="37">
        <v>0.88</v>
      </c>
      <c r="F4374" s="37">
        <v>0.89119999999999999</v>
      </c>
      <c r="G4374" s="37">
        <v>36</v>
      </c>
      <c r="H4374" s="37">
        <v>0.92800000000000005</v>
      </c>
      <c r="I4374" s="37">
        <v>0.98870000000000002</v>
      </c>
    </row>
    <row r="4375" spans="4:9" x14ac:dyDescent="0.25">
      <c r="D4375" s="37">
        <v>37.5</v>
      </c>
      <c r="E4375" s="37">
        <v>0.88100000000000001</v>
      </c>
      <c r="F4375" s="37">
        <v>0.89219999999999999</v>
      </c>
      <c r="G4375" s="37">
        <v>36</v>
      </c>
      <c r="H4375" s="37">
        <v>0.92900000000000005</v>
      </c>
      <c r="I4375" s="37">
        <v>0.98870000000000002</v>
      </c>
    </row>
    <row r="4376" spans="4:9" x14ac:dyDescent="0.25">
      <c r="D4376" s="37">
        <v>37.5</v>
      </c>
      <c r="E4376" s="37">
        <v>0.88200000000000001</v>
      </c>
      <c r="F4376" s="37">
        <v>0.89319999999999999</v>
      </c>
      <c r="G4376" s="37">
        <v>36</v>
      </c>
      <c r="H4376" s="37">
        <v>0.93</v>
      </c>
      <c r="I4376" s="37">
        <v>0.98870000000000002</v>
      </c>
    </row>
    <row r="4377" spans="4:9" x14ac:dyDescent="0.25">
      <c r="D4377" s="37">
        <v>37.5</v>
      </c>
      <c r="E4377" s="37">
        <v>0.88300000000000001</v>
      </c>
      <c r="F4377" s="37">
        <v>0.89410000000000001</v>
      </c>
      <c r="G4377" s="37">
        <v>36</v>
      </c>
      <c r="H4377" s="37">
        <v>0.93100000000000005</v>
      </c>
      <c r="I4377" s="37">
        <v>0.98870000000000002</v>
      </c>
    </row>
    <row r="4378" spans="4:9" x14ac:dyDescent="0.25">
      <c r="D4378" s="37">
        <v>37.5</v>
      </c>
      <c r="E4378" s="37">
        <v>0.88400000000000001</v>
      </c>
      <c r="F4378" s="37">
        <v>0.89510000000000001</v>
      </c>
      <c r="G4378" s="37">
        <v>36</v>
      </c>
      <c r="H4378" s="37">
        <v>0.93200000000000005</v>
      </c>
      <c r="I4378" s="37">
        <v>0.98880000000000001</v>
      </c>
    </row>
    <row r="4379" spans="4:9" x14ac:dyDescent="0.25">
      <c r="D4379" s="37">
        <v>37.5</v>
      </c>
      <c r="E4379" s="37">
        <v>0.88500000000000001</v>
      </c>
      <c r="F4379" s="37">
        <v>0.89610000000000001</v>
      </c>
      <c r="G4379" s="37">
        <v>36</v>
      </c>
      <c r="H4379" s="37">
        <v>0.93300000000000005</v>
      </c>
      <c r="I4379" s="37">
        <v>0.98880000000000001</v>
      </c>
    </row>
    <row r="4380" spans="4:9" x14ac:dyDescent="0.25">
      <c r="D4380" s="37">
        <v>37.5</v>
      </c>
      <c r="E4380" s="37">
        <v>0.88600000000000001</v>
      </c>
      <c r="F4380" s="37">
        <v>0.89710000000000001</v>
      </c>
      <c r="G4380" s="37">
        <v>36</v>
      </c>
      <c r="H4380" s="37">
        <v>0.93400000000000005</v>
      </c>
      <c r="I4380" s="37">
        <v>0.98880000000000001</v>
      </c>
    </row>
    <row r="4381" spans="4:9" x14ac:dyDescent="0.25">
      <c r="D4381" s="37">
        <v>37.5</v>
      </c>
      <c r="E4381" s="37">
        <v>0.88700000000000001</v>
      </c>
      <c r="F4381" s="37">
        <v>0.89810000000000001</v>
      </c>
      <c r="G4381" s="37">
        <v>36</v>
      </c>
      <c r="H4381" s="37">
        <v>0.93500000000000005</v>
      </c>
      <c r="I4381" s="37">
        <v>0.98880000000000001</v>
      </c>
    </row>
    <row r="4382" spans="4:9" x14ac:dyDescent="0.25">
      <c r="D4382" s="37">
        <v>37.5</v>
      </c>
      <c r="E4382" s="37">
        <v>0.88800000000000001</v>
      </c>
      <c r="F4382" s="37">
        <v>0.89910000000000001</v>
      </c>
      <c r="G4382" s="37">
        <v>36</v>
      </c>
      <c r="H4382" s="37">
        <v>0.93600000000000005</v>
      </c>
      <c r="I4382" s="37">
        <v>0.98880000000000001</v>
      </c>
    </row>
    <row r="4383" spans="4:9" x14ac:dyDescent="0.25">
      <c r="D4383" s="37">
        <v>37.5</v>
      </c>
      <c r="E4383" s="37">
        <v>0.88900000000000001</v>
      </c>
      <c r="F4383" s="37">
        <v>0.90010000000000001</v>
      </c>
      <c r="G4383" s="37">
        <v>36</v>
      </c>
      <c r="H4383" s="37">
        <v>0.93700000000000006</v>
      </c>
      <c r="I4383" s="37">
        <v>0.98880000000000001</v>
      </c>
    </row>
    <row r="4384" spans="4:9" x14ac:dyDescent="0.25">
      <c r="D4384" s="37">
        <v>37.5</v>
      </c>
      <c r="E4384" s="37">
        <v>0.89</v>
      </c>
      <c r="F4384" s="37">
        <v>0.90110000000000001</v>
      </c>
      <c r="G4384" s="37">
        <v>36</v>
      </c>
      <c r="H4384" s="37">
        <v>0.93799999999999994</v>
      </c>
      <c r="I4384" s="37">
        <v>0.98889000000000005</v>
      </c>
    </row>
    <row r="4385" spans="4:9" x14ac:dyDescent="0.25">
      <c r="D4385" s="37">
        <v>37.5</v>
      </c>
      <c r="E4385" s="37">
        <v>0.89100000000000001</v>
      </c>
      <c r="F4385" s="37">
        <v>0.90210000000000001</v>
      </c>
      <c r="G4385" s="37">
        <v>36</v>
      </c>
      <c r="H4385" s="37">
        <v>0.93899999999999995</v>
      </c>
      <c r="I4385" s="37">
        <v>0.98889000000000005</v>
      </c>
    </row>
    <row r="4386" spans="4:9" x14ac:dyDescent="0.25">
      <c r="D4386" s="37">
        <v>37.5</v>
      </c>
      <c r="E4386" s="37">
        <v>0.89200000000000002</v>
      </c>
      <c r="F4386" s="37">
        <v>0.90310000000000001</v>
      </c>
      <c r="G4386" s="37">
        <v>36</v>
      </c>
      <c r="H4386" s="37">
        <v>0.94</v>
      </c>
      <c r="I4386" s="37">
        <v>0.98889000000000005</v>
      </c>
    </row>
    <row r="4387" spans="4:9" x14ac:dyDescent="0.25">
      <c r="D4387" s="37">
        <v>37.5</v>
      </c>
      <c r="E4387" s="37">
        <v>0.89300000000000002</v>
      </c>
      <c r="F4387" s="37">
        <v>0.90410000000000001</v>
      </c>
      <c r="G4387" s="37">
        <v>36</v>
      </c>
      <c r="H4387" s="37">
        <v>0.94099999999999995</v>
      </c>
      <c r="I4387" s="37">
        <v>0.98889000000000005</v>
      </c>
    </row>
    <row r="4388" spans="4:9" x14ac:dyDescent="0.25">
      <c r="D4388" s="37">
        <v>37.5</v>
      </c>
      <c r="E4388" s="37">
        <v>0.89400000000000002</v>
      </c>
      <c r="F4388" s="37">
        <v>0.90510000000000002</v>
      </c>
      <c r="G4388" s="37">
        <v>36</v>
      </c>
      <c r="H4388" s="37">
        <v>0.94199999999999995</v>
      </c>
      <c r="I4388" s="37">
        <v>0.98889000000000005</v>
      </c>
    </row>
    <row r="4389" spans="4:9" x14ac:dyDescent="0.25">
      <c r="D4389" s="37">
        <v>37.5</v>
      </c>
      <c r="E4389" s="37">
        <v>0.89500000000000002</v>
      </c>
      <c r="F4389" s="37">
        <v>0.90610000000000002</v>
      </c>
      <c r="G4389" s="37">
        <v>36</v>
      </c>
      <c r="H4389" s="37">
        <v>0.94299999999999995</v>
      </c>
      <c r="I4389" s="37">
        <v>0.98889000000000005</v>
      </c>
    </row>
    <row r="4390" spans="4:9" x14ac:dyDescent="0.25">
      <c r="D4390" s="37">
        <v>37.5</v>
      </c>
      <c r="E4390" s="37">
        <v>0.89600000000000002</v>
      </c>
      <c r="F4390" s="37">
        <v>0.90710000000000002</v>
      </c>
      <c r="G4390" s="37">
        <v>36</v>
      </c>
      <c r="H4390" s="37">
        <v>0.94399999999999995</v>
      </c>
      <c r="I4390" s="37">
        <v>0.98889000000000005</v>
      </c>
    </row>
    <row r="4391" spans="4:9" x14ac:dyDescent="0.25">
      <c r="D4391" s="37">
        <v>37.5</v>
      </c>
      <c r="E4391" s="37">
        <v>0.89700000000000002</v>
      </c>
      <c r="F4391" s="37">
        <v>0.90810000000000002</v>
      </c>
      <c r="G4391" s="37">
        <v>36</v>
      </c>
      <c r="H4391" s="37">
        <v>0.94499999999999995</v>
      </c>
      <c r="I4391" s="37">
        <v>0.98889000000000005</v>
      </c>
    </row>
    <row r="4392" spans="4:9" x14ac:dyDescent="0.25">
      <c r="D4392" s="37">
        <v>37.5</v>
      </c>
      <c r="E4392" s="37">
        <v>0.89800000000000002</v>
      </c>
      <c r="F4392" s="37">
        <v>0.90910000000000002</v>
      </c>
      <c r="G4392" s="37">
        <v>36</v>
      </c>
      <c r="H4392" s="37">
        <v>0.94599999999999995</v>
      </c>
      <c r="I4392" s="37">
        <v>0.98899999999999999</v>
      </c>
    </row>
    <row r="4393" spans="4:9" x14ac:dyDescent="0.25">
      <c r="D4393" s="37">
        <v>37.5</v>
      </c>
      <c r="E4393" s="37">
        <v>0.89900000000000002</v>
      </c>
      <c r="F4393" s="37">
        <v>0.91010000000000002</v>
      </c>
      <c r="G4393" s="37">
        <v>36</v>
      </c>
      <c r="H4393" s="37">
        <v>0.94699999999999995</v>
      </c>
      <c r="I4393" s="37">
        <v>0.98899999999999999</v>
      </c>
    </row>
    <row r="4394" spans="4:9" x14ac:dyDescent="0.25">
      <c r="D4394" s="37">
        <v>37.5</v>
      </c>
      <c r="E4394" s="37">
        <v>0.9</v>
      </c>
      <c r="F4394" s="37">
        <v>0.91110000000000002</v>
      </c>
      <c r="G4394" s="37">
        <v>36</v>
      </c>
      <c r="H4394" s="37">
        <v>0.94799999999999995</v>
      </c>
      <c r="I4394" s="37">
        <v>0.98899999999999999</v>
      </c>
    </row>
    <row r="4395" spans="4:9" x14ac:dyDescent="0.25">
      <c r="D4395" s="37">
        <v>37.5</v>
      </c>
      <c r="E4395" s="37">
        <v>0.90100000000000002</v>
      </c>
      <c r="F4395" s="37">
        <v>0.91210000000000002</v>
      </c>
      <c r="G4395" s="37">
        <v>36</v>
      </c>
      <c r="H4395" s="37">
        <v>0.94899999999999995</v>
      </c>
      <c r="I4395" s="37">
        <v>0.98899999999999999</v>
      </c>
    </row>
    <row r="4396" spans="4:9" x14ac:dyDescent="0.25">
      <c r="D4396" s="37">
        <v>37.5</v>
      </c>
      <c r="E4396" s="37">
        <v>0.90200000000000002</v>
      </c>
      <c r="F4396" s="37">
        <v>0.91310000000000002</v>
      </c>
      <c r="G4396" s="37">
        <v>36</v>
      </c>
      <c r="H4396" s="37">
        <v>0.95</v>
      </c>
      <c r="I4396" s="37">
        <v>0.98899999999999999</v>
      </c>
    </row>
    <row r="4397" spans="4:9" x14ac:dyDescent="0.25">
      <c r="D4397" s="37">
        <v>37.5</v>
      </c>
      <c r="E4397" s="37">
        <v>0.90300000000000002</v>
      </c>
      <c r="F4397" s="37">
        <v>0.91410000000000002</v>
      </c>
      <c r="G4397" s="37">
        <v>36.5</v>
      </c>
      <c r="H4397" s="37">
        <v>0.76</v>
      </c>
      <c r="I4397" s="37">
        <v>0.9829</v>
      </c>
    </row>
    <row r="4398" spans="4:9" x14ac:dyDescent="0.25">
      <c r="D4398" s="37">
        <v>37.5</v>
      </c>
      <c r="E4398" s="37">
        <v>0.90400000000000003</v>
      </c>
      <c r="F4398" s="37">
        <v>0.91510000000000002</v>
      </c>
      <c r="G4398" s="37">
        <v>36.5</v>
      </c>
      <c r="H4398" s="37">
        <v>0.76100000000000001</v>
      </c>
      <c r="I4398" s="37">
        <v>0.9829</v>
      </c>
    </row>
    <row r="4399" spans="4:9" x14ac:dyDescent="0.25">
      <c r="D4399" s="37">
        <v>37.5</v>
      </c>
      <c r="E4399" s="37">
        <v>0.90500000000000003</v>
      </c>
      <c r="F4399" s="37">
        <v>0.91610000000000003</v>
      </c>
      <c r="G4399" s="37">
        <v>36.5</v>
      </c>
      <c r="H4399" s="37">
        <v>0.76200000000000001</v>
      </c>
      <c r="I4399" s="37">
        <v>0.98309999999999997</v>
      </c>
    </row>
    <row r="4400" spans="4:9" x14ac:dyDescent="0.25">
      <c r="D4400" s="37">
        <v>37.5</v>
      </c>
      <c r="E4400" s="37">
        <v>0.90600000000000003</v>
      </c>
      <c r="F4400" s="37">
        <v>0.91710000000000003</v>
      </c>
      <c r="G4400" s="37">
        <v>36.5</v>
      </c>
      <c r="H4400" s="37">
        <v>0.76300000000000001</v>
      </c>
      <c r="I4400" s="37">
        <v>0.98309999999999997</v>
      </c>
    </row>
    <row r="4401" spans="4:9" x14ac:dyDescent="0.25">
      <c r="D4401" s="37">
        <v>37.5</v>
      </c>
      <c r="E4401" s="37">
        <v>0.90700000000000003</v>
      </c>
      <c r="F4401" s="37">
        <v>0.91810000000000003</v>
      </c>
      <c r="G4401" s="37">
        <v>36.5</v>
      </c>
      <c r="H4401" s="37">
        <v>0.76400000000000001</v>
      </c>
      <c r="I4401" s="37">
        <v>0.98319999999999996</v>
      </c>
    </row>
    <row r="4402" spans="4:9" x14ac:dyDescent="0.25">
      <c r="D4402" s="37">
        <v>37.5</v>
      </c>
      <c r="E4402" s="37">
        <v>0.90800000000000003</v>
      </c>
      <c r="F4402" s="37">
        <v>0.91910000000000003</v>
      </c>
      <c r="G4402" s="37">
        <v>36.5</v>
      </c>
      <c r="H4402" s="37">
        <v>0.76500000000000001</v>
      </c>
      <c r="I4402" s="37">
        <v>0.98319999999999996</v>
      </c>
    </row>
    <row r="4403" spans="4:9" x14ac:dyDescent="0.25">
      <c r="D4403" s="37">
        <v>37.5</v>
      </c>
      <c r="E4403" s="37">
        <v>0.90900000000000003</v>
      </c>
      <c r="F4403" s="37">
        <v>0.92010000000000003</v>
      </c>
      <c r="G4403" s="37">
        <v>36.5</v>
      </c>
      <c r="H4403" s="37">
        <v>0.76600000000000001</v>
      </c>
      <c r="I4403" s="37">
        <v>0.98329999999999995</v>
      </c>
    </row>
    <row r="4404" spans="4:9" x14ac:dyDescent="0.25">
      <c r="D4404" s="37">
        <v>37.5</v>
      </c>
      <c r="E4404" s="37">
        <v>0.91</v>
      </c>
      <c r="F4404" s="37">
        <v>0.92110000000000003</v>
      </c>
      <c r="G4404" s="37">
        <v>36.5</v>
      </c>
      <c r="H4404" s="37">
        <v>0.76700000000000002</v>
      </c>
      <c r="I4404" s="37">
        <v>0.98329999999999995</v>
      </c>
    </row>
    <row r="4405" spans="4:9" x14ac:dyDescent="0.25">
      <c r="D4405" s="37">
        <v>37.5</v>
      </c>
      <c r="E4405" s="37">
        <v>0.91100000000000003</v>
      </c>
      <c r="F4405" s="37">
        <v>0.92210000000000003</v>
      </c>
      <c r="G4405" s="37">
        <v>36.5</v>
      </c>
      <c r="H4405" s="37">
        <v>0.76800000000000002</v>
      </c>
      <c r="I4405" s="37">
        <v>0.98340000000000005</v>
      </c>
    </row>
    <row r="4406" spans="4:9" x14ac:dyDescent="0.25">
      <c r="D4406" s="37">
        <v>37.5</v>
      </c>
      <c r="E4406" s="37">
        <v>0.91200000000000003</v>
      </c>
      <c r="F4406" s="37">
        <v>0.92310000000000003</v>
      </c>
      <c r="G4406" s="37">
        <v>36.5</v>
      </c>
      <c r="H4406" s="37">
        <v>0.76900000000000002</v>
      </c>
      <c r="I4406" s="37">
        <v>0.98340000000000005</v>
      </c>
    </row>
    <row r="4407" spans="4:9" x14ac:dyDescent="0.25">
      <c r="D4407" s="37">
        <v>37.5</v>
      </c>
      <c r="E4407" s="37">
        <v>0.91300000000000003</v>
      </c>
      <c r="F4407" s="37">
        <v>0.92410000000000003</v>
      </c>
      <c r="G4407" s="37">
        <v>36.5</v>
      </c>
      <c r="H4407" s="37">
        <v>0.77</v>
      </c>
      <c r="I4407" s="37">
        <v>0.98350000000000004</v>
      </c>
    </row>
    <row r="4408" spans="4:9" x14ac:dyDescent="0.25">
      <c r="D4408" s="37">
        <v>37.5</v>
      </c>
      <c r="E4408" s="37">
        <v>0.91400000000000003</v>
      </c>
      <c r="F4408" s="37">
        <v>0.92510000000000003</v>
      </c>
      <c r="G4408" s="37">
        <v>36.5</v>
      </c>
      <c r="H4408" s="37">
        <v>0.77100000000000002</v>
      </c>
      <c r="I4408" s="37">
        <v>0.98350000000000004</v>
      </c>
    </row>
    <row r="4409" spans="4:9" x14ac:dyDescent="0.25">
      <c r="D4409" s="37">
        <v>37.5</v>
      </c>
      <c r="E4409" s="37">
        <v>0.91500000000000004</v>
      </c>
      <c r="F4409" s="37">
        <v>0.92610000000000003</v>
      </c>
      <c r="G4409" s="37">
        <v>36.5</v>
      </c>
      <c r="H4409" s="37">
        <v>0.77200000000000002</v>
      </c>
      <c r="I4409" s="37">
        <v>0.98370000000000002</v>
      </c>
    </row>
    <row r="4410" spans="4:9" x14ac:dyDescent="0.25">
      <c r="D4410" s="37">
        <v>37.5</v>
      </c>
      <c r="E4410" s="37">
        <v>0.91600000000000004</v>
      </c>
      <c r="F4410" s="37">
        <v>0.92710000000000004</v>
      </c>
      <c r="G4410" s="37">
        <v>36.5</v>
      </c>
      <c r="H4410" s="37">
        <v>0.77300000000000002</v>
      </c>
      <c r="I4410" s="37">
        <v>0.98370000000000002</v>
      </c>
    </row>
    <row r="4411" spans="4:9" x14ac:dyDescent="0.25">
      <c r="D4411" s="37">
        <v>37.5</v>
      </c>
      <c r="E4411" s="37">
        <v>0.91700000000000004</v>
      </c>
      <c r="F4411" s="37">
        <v>0.92810000000000004</v>
      </c>
      <c r="G4411" s="37">
        <v>36.5</v>
      </c>
      <c r="H4411" s="37">
        <v>0.77400000000000002</v>
      </c>
      <c r="I4411" s="37">
        <v>0.98380000000000001</v>
      </c>
    </row>
    <row r="4412" spans="4:9" x14ac:dyDescent="0.25">
      <c r="D4412" s="37">
        <v>37.5</v>
      </c>
      <c r="E4412" s="37">
        <v>0.91800000000000004</v>
      </c>
      <c r="F4412" s="37">
        <v>0.92910000000000004</v>
      </c>
      <c r="G4412" s="37">
        <v>36.5</v>
      </c>
      <c r="H4412" s="37">
        <v>0.77500000000000002</v>
      </c>
      <c r="I4412" s="37">
        <v>0.98380000000000001</v>
      </c>
    </row>
    <row r="4413" spans="4:9" x14ac:dyDescent="0.25">
      <c r="D4413" s="37">
        <v>37.5</v>
      </c>
      <c r="E4413" s="37">
        <v>0.91900000000000004</v>
      </c>
      <c r="F4413" s="37">
        <v>0.93</v>
      </c>
      <c r="G4413" s="37">
        <v>36.5</v>
      </c>
      <c r="H4413" s="37">
        <v>0.77600000000000002</v>
      </c>
      <c r="I4413" s="37">
        <v>0.9839</v>
      </c>
    </row>
    <row r="4414" spans="4:9" x14ac:dyDescent="0.25">
      <c r="D4414" s="37">
        <v>37.5</v>
      </c>
      <c r="E4414" s="37">
        <v>0.92</v>
      </c>
      <c r="F4414" s="37">
        <v>0.93100000000000005</v>
      </c>
      <c r="G4414" s="37">
        <v>36.5</v>
      </c>
      <c r="H4414" s="37">
        <v>0.77700000000000002</v>
      </c>
      <c r="I4414" s="37">
        <v>0.9839</v>
      </c>
    </row>
    <row r="4415" spans="4:9" x14ac:dyDescent="0.25">
      <c r="D4415" s="37">
        <v>37.5</v>
      </c>
      <c r="E4415" s="37">
        <v>0.92100000000000004</v>
      </c>
      <c r="F4415" s="37">
        <v>0.93200000000000005</v>
      </c>
      <c r="G4415" s="37">
        <v>36.5</v>
      </c>
      <c r="H4415" s="37">
        <v>0.77800000000000002</v>
      </c>
      <c r="I4415" s="37">
        <v>0.98399999999999999</v>
      </c>
    </row>
    <row r="4416" spans="4:9" x14ac:dyDescent="0.25">
      <c r="D4416" s="37">
        <v>37.5</v>
      </c>
      <c r="E4416" s="37">
        <v>0.92200000000000004</v>
      </c>
      <c r="F4416" s="37">
        <v>0.93300000000000005</v>
      </c>
      <c r="G4416" s="37">
        <v>36.5</v>
      </c>
      <c r="H4416" s="37">
        <v>0.77900000000000003</v>
      </c>
      <c r="I4416" s="37">
        <v>0.98399999999999999</v>
      </c>
    </row>
    <row r="4417" spans="4:9" x14ac:dyDescent="0.25">
      <c r="D4417" s="37">
        <v>37.5</v>
      </c>
      <c r="E4417" s="37">
        <v>0.92300000000000004</v>
      </c>
      <c r="F4417" s="37">
        <v>0.93400000000000005</v>
      </c>
      <c r="G4417" s="37">
        <v>36.5</v>
      </c>
      <c r="H4417" s="37">
        <v>0.78</v>
      </c>
      <c r="I4417" s="37">
        <v>0.98409999999999997</v>
      </c>
    </row>
    <row r="4418" spans="4:9" x14ac:dyDescent="0.25">
      <c r="D4418" s="37">
        <v>37.5</v>
      </c>
      <c r="E4418" s="37">
        <v>0.92400000000000004</v>
      </c>
      <c r="F4418" s="37">
        <v>0.93500000000000005</v>
      </c>
      <c r="G4418" s="37">
        <v>36.5</v>
      </c>
      <c r="H4418" s="37">
        <v>0.78100000000000003</v>
      </c>
      <c r="I4418" s="37">
        <v>0.98409999999999997</v>
      </c>
    </row>
    <row r="4419" spans="4:9" x14ac:dyDescent="0.25">
      <c r="D4419" s="37">
        <v>37.5</v>
      </c>
      <c r="E4419" s="37">
        <v>0.92500000000000004</v>
      </c>
      <c r="F4419" s="37">
        <v>0.93600000000000005</v>
      </c>
      <c r="G4419" s="37">
        <v>36.5</v>
      </c>
      <c r="H4419" s="37">
        <v>0.78200000000000003</v>
      </c>
      <c r="I4419" s="37">
        <v>0.98419999999999996</v>
      </c>
    </row>
    <row r="4420" spans="4:9" x14ac:dyDescent="0.25">
      <c r="D4420" s="37">
        <v>37.5</v>
      </c>
      <c r="E4420" s="37">
        <v>0.92600000000000005</v>
      </c>
      <c r="F4420" s="37">
        <v>0.93700000000000006</v>
      </c>
      <c r="G4420" s="37">
        <v>36.5</v>
      </c>
      <c r="H4420" s="37">
        <v>0.78300000000000003</v>
      </c>
      <c r="I4420" s="37">
        <v>0.98419999999999996</v>
      </c>
    </row>
    <row r="4421" spans="4:9" x14ac:dyDescent="0.25">
      <c r="D4421" s="37">
        <v>37.5</v>
      </c>
      <c r="E4421" s="37">
        <v>0.92700000000000005</v>
      </c>
      <c r="F4421" s="37">
        <v>0.93799999999999994</v>
      </c>
      <c r="G4421" s="37">
        <v>36.5</v>
      </c>
      <c r="H4421" s="37">
        <v>0.78400000000000003</v>
      </c>
      <c r="I4421" s="37">
        <v>0.98429999999999995</v>
      </c>
    </row>
    <row r="4422" spans="4:9" x14ac:dyDescent="0.25">
      <c r="D4422" s="37">
        <v>37.5</v>
      </c>
      <c r="E4422" s="37">
        <v>0.92800000000000005</v>
      </c>
      <c r="F4422" s="37">
        <v>0.93899999999999995</v>
      </c>
      <c r="G4422" s="37">
        <v>36.5</v>
      </c>
      <c r="H4422" s="37">
        <v>0.78500000000000003</v>
      </c>
      <c r="I4422" s="37">
        <v>0.98429999999999995</v>
      </c>
    </row>
    <row r="4423" spans="4:9" x14ac:dyDescent="0.25">
      <c r="D4423" s="37">
        <v>37.5</v>
      </c>
      <c r="E4423" s="37">
        <v>0.92900000000000005</v>
      </c>
      <c r="F4423" s="37">
        <v>0.94</v>
      </c>
      <c r="G4423" s="37">
        <v>36.5</v>
      </c>
      <c r="H4423" s="37">
        <v>0.78600000000000003</v>
      </c>
      <c r="I4423" s="37">
        <v>0.98440000000000005</v>
      </c>
    </row>
    <row r="4424" spans="4:9" x14ac:dyDescent="0.25">
      <c r="D4424" s="37">
        <v>38</v>
      </c>
      <c r="E4424" s="37">
        <v>0.76</v>
      </c>
      <c r="F4424" s="37">
        <v>0.77339999999999998</v>
      </c>
      <c r="G4424" s="37">
        <v>36.5</v>
      </c>
      <c r="H4424" s="37">
        <v>0.78700000000000003</v>
      </c>
      <c r="I4424" s="37">
        <v>0.98440000000000005</v>
      </c>
    </row>
    <row r="4425" spans="4:9" x14ac:dyDescent="0.25">
      <c r="D4425" s="37">
        <v>38</v>
      </c>
      <c r="E4425" s="37">
        <v>0.76100000000000001</v>
      </c>
      <c r="F4425" s="37">
        <v>0.77439999999999998</v>
      </c>
      <c r="G4425" s="37">
        <v>36.5</v>
      </c>
      <c r="H4425" s="37">
        <v>0.78800000000000003</v>
      </c>
      <c r="I4425" s="37">
        <v>0.98450000000000004</v>
      </c>
    </row>
    <row r="4426" spans="4:9" x14ac:dyDescent="0.25">
      <c r="D4426" s="37">
        <v>38</v>
      </c>
      <c r="E4426" s="37">
        <v>0.76200000000000001</v>
      </c>
      <c r="F4426" s="37">
        <v>0.77529999999999999</v>
      </c>
      <c r="G4426" s="37">
        <v>36.5</v>
      </c>
      <c r="H4426" s="37">
        <v>0.78900000000000003</v>
      </c>
      <c r="I4426" s="37">
        <v>0.98450000000000004</v>
      </c>
    </row>
    <row r="4427" spans="4:9" x14ac:dyDescent="0.25">
      <c r="D4427" s="37">
        <v>38</v>
      </c>
      <c r="E4427" s="37">
        <v>0.76300000000000001</v>
      </c>
      <c r="F4427" s="37">
        <v>0.77629999999999999</v>
      </c>
      <c r="G4427" s="37">
        <v>36.5</v>
      </c>
      <c r="H4427" s="37">
        <v>0.79</v>
      </c>
      <c r="I4427" s="37">
        <v>0.98460000000000003</v>
      </c>
    </row>
    <row r="4428" spans="4:9" x14ac:dyDescent="0.25">
      <c r="D4428" s="37">
        <v>38</v>
      </c>
      <c r="E4428" s="37">
        <v>0.76400000000000001</v>
      </c>
      <c r="F4428" s="37">
        <v>0.77729999999999999</v>
      </c>
      <c r="G4428" s="37">
        <v>36.5</v>
      </c>
      <c r="H4428" s="37">
        <v>0.79100000000000004</v>
      </c>
      <c r="I4428" s="37">
        <v>0.98460000000000003</v>
      </c>
    </row>
    <row r="4429" spans="4:9" x14ac:dyDescent="0.25">
      <c r="D4429" s="37">
        <v>38</v>
      </c>
      <c r="E4429" s="37">
        <v>0.76500000000000001</v>
      </c>
      <c r="F4429" s="37">
        <v>0.77829999999999999</v>
      </c>
      <c r="G4429" s="37">
        <v>36.5</v>
      </c>
      <c r="H4429" s="37">
        <v>0.79200000000000004</v>
      </c>
      <c r="I4429" s="37">
        <v>0.98470000000000002</v>
      </c>
    </row>
    <row r="4430" spans="4:9" x14ac:dyDescent="0.25">
      <c r="D4430" s="37">
        <v>38</v>
      </c>
      <c r="E4430" s="37">
        <v>0.76600000000000001</v>
      </c>
      <c r="F4430" s="37">
        <v>0.7792</v>
      </c>
      <c r="G4430" s="37">
        <v>36.5</v>
      </c>
      <c r="H4430" s="37">
        <v>0.79300000000000004</v>
      </c>
      <c r="I4430" s="37">
        <v>0.98470000000000002</v>
      </c>
    </row>
    <row r="4431" spans="4:9" x14ac:dyDescent="0.25">
      <c r="D4431" s="37">
        <v>38</v>
      </c>
      <c r="E4431" s="37">
        <v>0.76700000000000002</v>
      </c>
      <c r="F4431" s="37">
        <v>0.7802</v>
      </c>
      <c r="G4431" s="37">
        <v>36.5</v>
      </c>
      <c r="H4431" s="37">
        <v>0.79400000000000004</v>
      </c>
      <c r="I4431" s="37">
        <v>0.98480000000000001</v>
      </c>
    </row>
    <row r="4432" spans="4:9" x14ac:dyDescent="0.25">
      <c r="D4432" s="37">
        <v>38</v>
      </c>
      <c r="E4432" s="37">
        <v>0.76800000000000002</v>
      </c>
      <c r="F4432" s="37">
        <v>0.78120000000000001</v>
      </c>
      <c r="G4432" s="37">
        <v>36.5</v>
      </c>
      <c r="H4432" s="37">
        <v>0.79500000000000004</v>
      </c>
      <c r="I4432" s="37">
        <v>0.98480000000000001</v>
      </c>
    </row>
    <row r="4433" spans="4:9" x14ac:dyDescent="0.25">
      <c r="D4433" s="37">
        <v>38</v>
      </c>
      <c r="E4433" s="37">
        <v>0.76900000000000002</v>
      </c>
      <c r="F4433" s="37">
        <v>0.78210000000000002</v>
      </c>
      <c r="G4433" s="37">
        <v>36.5</v>
      </c>
      <c r="H4433" s="37">
        <v>0.79600000000000004</v>
      </c>
      <c r="I4433" s="37">
        <v>0.9849</v>
      </c>
    </row>
    <row r="4434" spans="4:9" x14ac:dyDescent="0.25">
      <c r="D4434" s="37">
        <v>38</v>
      </c>
      <c r="E4434" s="37">
        <v>0.77</v>
      </c>
      <c r="F4434" s="37">
        <v>0.78310000000000002</v>
      </c>
      <c r="G4434" s="37">
        <v>36.5</v>
      </c>
      <c r="H4434" s="37">
        <v>0.79700000000000004</v>
      </c>
      <c r="I4434" s="37">
        <v>0.9849</v>
      </c>
    </row>
    <row r="4435" spans="4:9" x14ac:dyDescent="0.25">
      <c r="D4435" s="37">
        <v>38</v>
      </c>
      <c r="E4435" s="37">
        <v>0.77100000000000002</v>
      </c>
      <c r="F4435" s="37">
        <v>0.78410000000000002</v>
      </c>
      <c r="G4435" s="37">
        <v>36.5</v>
      </c>
      <c r="H4435" s="37">
        <v>0.79800000000000004</v>
      </c>
      <c r="I4435" s="37">
        <v>0.98499999999999999</v>
      </c>
    </row>
    <row r="4436" spans="4:9" x14ac:dyDescent="0.25">
      <c r="D4436" s="37">
        <v>38</v>
      </c>
      <c r="E4436" s="37">
        <v>0.77200000000000002</v>
      </c>
      <c r="F4436" s="37">
        <v>0.78510000000000002</v>
      </c>
      <c r="G4436" s="37">
        <v>36.5</v>
      </c>
      <c r="H4436" s="37">
        <v>0.79900000000000004</v>
      </c>
      <c r="I4436" s="37">
        <v>0.98499999999999999</v>
      </c>
    </row>
    <row r="4437" spans="4:9" x14ac:dyDescent="0.25">
      <c r="D4437" s="37">
        <v>38</v>
      </c>
      <c r="E4437" s="37">
        <v>0.77300000000000002</v>
      </c>
      <c r="F4437" s="37">
        <v>0.78600000000000003</v>
      </c>
      <c r="G4437" s="37">
        <v>36.5</v>
      </c>
      <c r="H4437" s="37">
        <v>0.8</v>
      </c>
      <c r="I4437" s="37">
        <v>0.98509999999999998</v>
      </c>
    </row>
    <row r="4438" spans="4:9" x14ac:dyDescent="0.25">
      <c r="D4438" s="37">
        <v>38</v>
      </c>
      <c r="E4438" s="37">
        <v>0.77400000000000002</v>
      </c>
      <c r="F4438" s="37">
        <v>0.78700000000000003</v>
      </c>
      <c r="G4438" s="37">
        <v>36.5</v>
      </c>
      <c r="H4438" s="37">
        <v>0.80100000000000005</v>
      </c>
      <c r="I4438" s="37">
        <v>0.98509999999999998</v>
      </c>
    </row>
    <row r="4439" spans="4:9" x14ac:dyDescent="0.25">
      <c r="D4439" s="37">
        <v>38</v>
      </c>
      <c r="E4439" s="37">
        <v>0.77500000000000002</v>
      </c>
      <c r="F4439" s="37">
        <v>0.78800000000000003</v>
      </c>
      <c r="G4439" s="37">
        <v>36.5</v>
      </c>
      <c r="H4439" s="37">
        <v>0.80200000000000005</v>
      </c>
      <c r="I4439" s="37">
        <v>0.98519999999999996</v>
      </c>
    </row>
    <row r="4440" spans="4:9" x14ac:dyDescent="0.25">
      <c r="D4440" s="37">
        <v>38</v>
      </c>
      <c r="E4440" s="37">
        <v>0.77600000000000002</v>
      </c>
      <c r="F4440" s="37">
        <v>0.78890000000000005</v>
      </c>
      <c r="G4440" s="37">
        <v>36.5</v>
      </c>
      <c r="H4440" s="37">
        <v>0.80300000000000005</v>
      </c>
      <c r="I4440" s="37">
        <v>0.98519999999999996</v>
      </c>
    </row>
    <row r="4441" spans="4:9" x14ac:dyDescent="0.25">
      <c r="D4441" s="37">
        <v>38</v>
      </c>
      <c r="E4441" s="37">
        <v>0.77700000000000002</v>
      </c>
      <c r="F4441" s="37">
        <v>0.78990000000000005</v>
      </c>
      <c r="G4441" s="37">
        <v>36.5</v>
      </c>
      <c r="H4441" s="37">
        <v>0.80400000000000005</v>
      </c>
      <c r="I4441" s="37">
        <v>0.98529999999999995</v>
      </c>
    </row>
    <row r="4442" spans="4:9" x14ac:dyDescent="0.25">
      <c r="D4442" s="37">
        <v>38</v>
      </c>
      <c r="E4442" s="37">
        <v>0.77800000000000002</v>
      </c>
      <c r="F4442" s="37">
        <v>0.79090000000000005</v>
      </c>
      <c r="G4442" s="37">
        <v>36.5</v>
      </c>
      <c r="H4442" s="37">
        <v>0.80500000000000005</v>
      </c>
      <c r="I4442" s="37">
        <v>0.98529999999999995</v>
      </c>
    </row>
    <row r="4443" spans="4:9" x14ac:dyDescent="0.25">
      <c r="D4443" s="37">
        <v>38</v>
      </c>
      <c r="E4443" s="37">
        <v>0.77900000000000003</v>
      </c>
      <c r="F4443" s="37">
        <v>0.79190000000000005</v>
      </c>
      <c r="G4443" s="37">
        <v>36.5</v>
      </c>
      <c r="H4443" s="37">
        <v>0.80600000000000005</v>
      </c>
      <c r="I4443" s="37">
        <v>0.98529999999999995</v>
      </c>
    </row>
    <row r="4444" spans="4:9" x14ac:dyDescent="0.25">
      <c r="D4444" s="37">
        <v>38</v>
      </c>
      <c r="E4444" s="37">
        <v>0.78</v>
      </c>
      <c r="F4444" s="37">
        <v>0.79290000000000005</v>
      </c>
      <c r="G4444" s="37">
        <v>36.5</v>
      </c>
      <c r="H4444" s="37">
        <v>0.80700000000000005</v>
      </c>
      <c r="I4444" s="37">
        <v>0.98529999999999995</v>
      </c>
    </row>
    <row r="4445" spans="4:9" x14ac:dyDescent="0.25">
      <c r="D4445" s="37">
        <v>38</v>
      </c>
      <c r="E4445" s="37">
        <v>0.78100000000000003</v>
      </c>
      <c r="F4445" s="37">
        <v>0.79379999999999995</v>
      </c>
      <c r="G4445" s="37">
        <v>36.5</v>
      </c>
      <c r="H4445" s="37">
        <v>0.80800000000000005</v>
      </c>
      <c r="I4445" s="37">
        <v>0.98540000000000005</v>
      </c>
    </row>
    <row r="4446" spans="4:9" x14ac:dyDescent="0.25">
      <c r="D4446" s="37">
        <v>38</v>
      </c>
      <c r="E4446" s="37">
        <v>0.78200000000000003</v>
      </c>
      <c r="F4446" s="37">
        <v>0.79479999999999995</v>
      </c>
      <c r="G4446" s="37">
        <v>36.5</v>
      </c>
      <c r="H4446" s="37">
        <v>0.80900000000000005</v>
      </c>
      <c r="I4446" s="37">
        <v>0.98540000000000005</v>
      </c>
    </row>
    <row r="4447" spans="4:9" x14ac:dyDescent="0.25">
      <c r="D4447" s="37">
        <v>38</v>
      </c>
      <c r="E4447" s="37">
        <v>0.78300000000000003</v>
      </c>
      <c r="F4447" s="37">
        <v>0.79579999999999995</v>
      </c>
      <c r="G4447" s="37">
        <v>36.5</v>
      </c>
      <c r="H4447" s="37">
        <v>0.81</v>
      </c>
      <c r="I4447" s="37">
        <v>0.98550000000000004</v>
      </c>
    </row>
    <row r="4448" spans="4:9" x14ac:dyDescent="0.25">
      <c r="D4448" s="37">
        <v>38</v>
      </c>
      <c r="E4448" s="37">
        <v>0.78400000000000003</v>
      </c>
      <c r="F4448" s="37">
        <v>0.79679999999999995</v>
      </c>
      <c r="G4448" s="37">
        <v>36.5</v>
      </c>
      <c r="H4448" s="37">
        <v>0.81100000000000005</v>
      </c>
      <c r="I4448" s="37">
        <v>0.98550000000000004</v>
      </c>
    </row>
    <row r="4449" spans="4:9" x14ac:dyDescent="0.25">
      <c r="D4449" s="37">
        <v>38</v>
      </c>
      <c r="E4449" s="37">
        <v>0.78500000000000003</v>
      </c>
      <c r="F4449" s="37">
        <v>0.79769999999999996</v>
      </c>
      <c r="G4449" s="37">
        <v>36.5</v>
      </c>
      <c r="H4449" s="37">
        <v>0.81200000000000006</v>
      </c>
      <c r="I4449" s="37">
        <v>0.98560000000000003</v>
      </c>
    </row>
    <row r="4450" spans="4:9" x14ac:dyDescent="0.25">
      <c r="D4450" s="37">
        <v>38</v>
      </c>
      <c r="E4450" s="37">
        <v>0.78600000000000003</v>
      </c>
      <c r="F4450" s="37">
        <v>0.79869999999999997</v>
      </c>
      <c r="G4450" s="37">
        <v>36.5</v>
      </c>
      <c r="H4450" s="37">
        <v>0.81299999999999994</v>
      </c>
      <c r="I4450" s="37">
        <v>0.98560000000000003</v>
      </c>
    </row>
    <row r="4451" spans="4:9" x14ac:dyDescent="0.25">
      <c r="D4451" s="37">
        <v>38</v>
      </c>
      <c r="E4451" s="37">
        <v>0.78700000000000003</v>
      </c>
      <c r="F4451" s="37">
        <v>0.79969999999999997</v>
      </c>
      <c r="G4451" s="37">
        <v>36.5</v>
      </c>
      <c r="H4451" s="37">
        <v>0.81399999999999995</v>
      </c>
      <c r="I4451" s="37">
        <v>0.98570000000000002</v>
      </c>
    </row>
    <row r="4452" spans="4:9" x14ac:dyDescent="0.25">
      <c r="D4452" s="37">
        <v>38</v>
      </c>
      <c r="E4452" s="37">
        <v>0.78800000000000003</v>
      </c>
      <c r="F4452" s="37">
        <v>0.80069999999999997</v>
      </c>
      <c r="G4452" s="37">
        <v>36.5</v>
      </c>
      <c r="H4452" s="37">
        <v>0.81499999999999995</v>
      </c>
      <c r="I4452" s="37">
        <v>0.98570000000000002</v>
      </c>
    </row>
    <row r="4453" spans="4:9" x14ac:dyDescent="0.25">
      <c r="D4453" s="37">
        <v>38</v>
      </c>
      <c r="E4453" s="37">
        <v>0.78900000000000003</v>
      </c>
      <c r="F4453" s="37">
        <v>0.80159999999999998</v>
      </c>
      <c r="G4453" s="37">
        <v>36.5</v>
      </c>
      <c r="H4453" s="37">
        <v>0.81599999999999995</v>
      </c>
      <c r="I4453" s="37">
        <v>0.98570000000000002</v>
      </c>
    </row>
    <row r="4454" spans="4:9" x14ac:dyDescent="0.25">
      <c r="D4454" s="37">
        <v>38</v>
      </c>
      <c r="E4454" s="37">
        <v>0.79</v>
      </c>
      <c r="F4454" s="37">
        <v>0.80259999999999998</v>
      </c>
      <c r="G4454" s="37">
        <v>36.5</v>
      </c>
      <c r="H4454" s="37">
        <v>0.81699999999999995</v>
      </c>
      <c r="I4454" s="37">
        <v>0.98570000000000002</v>
      </c>
    </row>
    <row r="4455" spans="4:9" x14ac:dyDescent="0.25">
      <c r="D4455" s="37">
        <v>38</v>
      </c>
      <c r="E4455" s="37">
        <v>0.79100000000000004</v>
      </c>
      <c r="F4455" s="37">
        <v>0.80359999999999998</v>
      </c>
      <c r="G4455" s="37">
        <v>36.5</v>
      </c>
      <c r="H4455" s="37">
        <v>0.81799999999999995</v>
      </c>
      <c r="I4455" s="37">
        <v>0.98580000000000001</v>
      </c>
    </row>
    <row r="4456" spans="4:9" x14ac:dyDescent="0.25">
      <c r="D4456" s="37">
        <v>38</v>
      </c>
      <c r="E4456" s="37">
        <v>0.79200000000000004</v>
      </c>
      <c r="F4456" s="37">
        <v>0.80459999999999998</v>
      </c>
      <c r="G4456" s="37">
        <v>36.5</v>
      </c>
      <c r="H4456" s="37">
        <v>0.81899999999999995</v>
      </c>
      <c r="I4456" s="37">
        <v>0.98580000000000001</v>
      </c>
    </row>
    <row r="4457" spans="4:9" x14ac:dyDescent="0.25">
      <c r="D4457" s="37">
        <v>38</v>
      </c>
      <c r="E4457" s="37">
        <v>0.79300000000000004</v>
      </c>
      <c r="F4457" s="37">
        <v>0.80559999999999998</v>
      </c>
      <c r="G4457" s="37">
        <v>36.5</v>
      </c>
      <c r="H4457" s="37">
        <v>0.82</v>
      </c>
      <c r="I4457" s="37">
        <v>0.9859</v>
      </c>
    </row>
    <row r="4458" spans="4:9" x14ac:dyDescent="0.25">
      <c r="D4458" s="37">
        <v>38</v>
      </c>
      <c r="E4458" s="37">
        <v>0.79400000000000004</v>
      </c>
      <c r="F4458" s="37">
        <v>0.80649999999999999</v>
      </c>
      <c r="G4458" s="37">
        <v>36.5</v>
      </c>
      <c r="H4458" s="37">
        <v>0.82099999999999995</v>
      </c>
      <c r="I4458" s="37">
        <v>0.9859</v>
      </c>
    </row>
    <row r="4459" spans="4:9" x14ac:dyDescent="0.25">
      <c r="D4459" s="37">
        <v>38</v>
      </c>
      <c r="E4459" s="37">
        <v>0.79500000000000004</v>
      </c>
      <c r="F4459" s="37">
        <v>0.8075</v>
      </c>
      <c r="G4459" s="37">
        <v>36.5</v>
      </c>
      <c r="H4459" s="37">
        <v>0.82199999999999995</v>
      </c>
      <c r="I4459" s="37">
        <v>0.98599999999999999</v>
      </c>
    </row>
    <row r="4460" spans="4:9" x14ac:dyDescent="0.25">
      <c r="D4460" s="37">
        <v>38</v>
      </c>
      <c r="E4460" s="37">
        <v>0.79600000000000004</v>
      </c>
      <c r="F4460" s="37">
        <v>0.8085</v>
      </c>
      <c r="G4460" s="37">
        <v>36.5</v>
      </c>
      <c r="H4460" s="37">
        <v>0.82299999999999995</v>
      </c>
      <c r="I4460" s="37">
        <v>0.98599999999999999</v>
      </c>
    </row>
    <row r="4461" spans="4:9" x14ac:dyDescent="0.25">
      <c r="D4461" s="37">
        <v>38</v>
      </c>
      <c r="E4461" s="37">
        <v>0.79700000000000004</v>
      </c>
      <c r="F4461" s="37">
        <v>0.8095</v>
      </c>
      <c r="G4461" s="37">
        <v>36.5</v>
      </c>
      <c r="H4461" s="37">
        <v>0.82399999999999995</v>
      </c>
      <c r="I4461" s="37">
        <v>0.98599999999999999</v>
      </c>
    </row>
    <row r="4462" spans="4:9" x14ac:dyDescent="0.25">
      <c r="D4462" s="37">
        <v>38</v>
      </c>
      <c r="E4462" s="37">
        <v>0.79800000000000004</v>
      </c>
      <c r="F4462" s="37">
        <v>0.8105</v>
      </c>
      <c r="G4462" s="37">
        <v>36.5</v>
      </c>
      <c r="H4462" s="37">
        <v>0.82499999999999996</v>
      </c>
      <c r="I4462" s="37">
        <v>0.98599999999999999</v>
      </c>
    </row>
    <row r="4463" spans="4:9" x14ac:dyDescent="0.25">
      <c r="D4463" s="37">
        <v>38</v>
      </c>
      <c r="E4463" s="37">
        <v>0.79900000000000004</v>
      </c>
      <c r="F4463" s="37">
        <v>0.81140000000000001</v>
      </c>
      <c r="G4463" s="37">
        <v>36.5</v>
      </c>
      <c r="H4463" s="37">
        <v>0.82599999999999996</v>
      </c>
      <c r="I4463" s="37">
        <v>0.98609999999999998</v>
      </c>
    </row>
    <row r="4464" spans="4:9" x14ac:dyDescent="0.25">
      <c r="D4464" s="37">
        <v>38</v>
      </c>
      <c r="E4464" s="37">
        <v>0.8</v>
      </c>
      <c r="F4464" s="37">
        <v>0.81240000000000001</v>
      </c>
      <c r="G4464" s="37">
        <v>36.5</v>
      </c>
      <c r="H4464" s="37">
        <v>0.82699999999999996</v>
      </c>
      <c r="I4464" s="37">
        <v>0.98609999999999998</v>
      </c>
    </row>
    <row r="4465" spans="4:9" x14ac:dyDescent="0.25">
      <c r="D4465" s="37">
        <v>38</v>
      </c>
      <c r="E4465" s="37">
        <v>0.80100000000000005</v>
      </c>
      <c r="F4465" s="37">
        <v>0.81340000000000001</v>
      </c>
      <c r="G4465" s="37">
        <v>36.5</v>
      </c>
      <c r="H4465" s="37">
        <v>0.82799999999999996</v>
      </c>
      <c r="I4465" s="37">
        <v>0.98619999999999997</v>
      </c>
    </row>
    <row r="4466" spans="4:9" x14ac:dyDescent="0.25">
      <c r="D4466" s="37">
        <v>38</v>
      </c>
      <c r="E4466" s="37">
        <v>0.80200000000000005</v>
      </c>
      <c r="F4466" s="37">
        <v>0.81440000000000001</v>
      </c>
      <c r="G4466" s="37">
        <v>36.5</v>
      </c>
      <c r="H4466" s="37">
        <v>0.82899999999999996</v>
      </c>
      <c r="I4466" s="37">
        <v>0.98619999999999997</v>
      </c>
    </row>
    <row r="4467" spans="4:9" x14ac:dyDescent="0.25">
      <c r="D4467" s="37">
        <v>38</v>
      </c>
      <c r="E4467" s="37">
        <v>0.80300000000000005</v>
      </c>
      <c r="F4467" s="37">
        <v>0.81540000000000001</v>
      </c>
      <c r="G4467" s="37">
        <v>36.5</v>
      </c>
      <c r="H4467" s="37">
        <v>0.83</v>
      </c>
      <c r="I4467" s="37">
        <v>0.98619999999999997</v>
      </c>
    </row>
    <row r="4468" spans="4:9" x14ac:dyDescent="0.25">
      <c r="D4468" s="37">
        <v>38</v>
      </c>
      <c r="E4468" s="37">
        <v>0.80400000000000005</v>
      </c>
      <c r="F4468" s="37">
        <v>0.81630000000000003</v>
      </c>
      <c r="G4468" s="37">
        <v>36.5</v>
      </c>
      <c r="H4468" s="37">
        <v>0.83099999999999996</v>
      </c>
      <c r="I4468" s="37">
        <v>0.98619999999999997</v>
      </c>
    </row>
    <row r="4469" spans="4:9" x14ac:dyDescent="0.25">
      <c r="D4469" s="37">
        <v>38</v>
      </c>
      <c r="E4469" s="37">
        <v>0.80500000000000005</v>
      </c>
      <c r="F4469" s="37">
        <v>0.81730000000000003</v>
      </c>
      <c r="G4469" s="37">
        <v>36.5</v>
      </c>
      <c r="H4469" s="37">
        <v>0.83199999999999996</v>
      </c>
      <c r="I4469" s="37">
        <v>0.98629999999999995</v>
      </c>
    </row>
    <row r="4470" spans="4:9" x14ac:dyDescent="0.25">
      <c r="D4470" s="37">
        <v>38</v>
      </c>
      <c r="E4470" s="37">
        <v>0.80600000000000005</v>
      </c>
      <c r="F4470" s="37">
        <v>0.81830000000000003</v>
      </c>
      <c r="G4470" s="37">
        <v>36.5</v>
      </c>
      <c r="H4470" s="37">
        <v>0.83299999999999996</v>
      </c>
      <c r="I4470" s="37">
        <v>0.98629999999999995</v>
      </c>
    </row>
    <row r="4471" spans="4:9" x14ac:dyDescent="0.25">
      <c r="D4471" s="37">
        <v>38</v>
      </c>
      <c r="E4471" s="37">
        <v>0.80700000000000005</v>
      </c>
      <c r="F4471" s="37">
        <v>0.81930000000000003</v>
      </c>
      <c r="G4471" s="37">
        <v>36.5</v>
      </c>
      <c r="H4471" s="37">
        <v>0.83399999999999996</v>
      </c>
      <c r="I4471" s="37">
        <v>0.98640000000000005</v>
      </c>
    </row>
    <row r="4472" spans="4:9" x14ac:dyDescent="0.25">
      <c r="D4472" s="37">
        <v>38</v>
      </c>
      <c r="E4472" s="37">
        <v>0.80800000000000005</v>
      </c>
      <c r="F4472" s="37">
        <v>0.82030000000000003</v>
      </c>
      <c r="G4472" s="37">
        <v>36.5</v>
      </c>
      <c r="H4472" s="37">
        <v>0.83499999999999996</v>
      </c>
      <c r="I4472" s="37">
        <v>0.98640000000000005</v>
      </c>
    </row>
    <row r="4473" spans="4:9" x14ac:dyDescent="0.25">
      <c r="D4473" s="37">
        <v>38</v>
      </c>
      <c r="E4473" s="37">
        <v>0.80900000000000005</v>
      </c>
      <c r="F4473" s="37">
        <v>0.82120000000000004</v>
      </c>
      <c r="G4473" s="37">
        <v>36.5</v>
      </c>
      <c r="H4473" s="37">
        <v>0.83599999999999997</v>
      </c>
      <c r="I4473" s="37">
        <v>0.98640000000000005</v>
      </c>
    </row>
    <row r="4474" spans="4:9" x14ac:dyDescent="0.25">
      <c r="D4474" s="37">
        <v>38</v>
      </c>
      <c r="E4474" s="37">
        <v>0.81</v>
      </c>
      <c r="F4474" s="37">
        <v>0.82220000000000004</v>
      </c>
      <c r="G4474" s="37">
        <v>36.5</v>
      </c>
      <c r="H4474" s="37">
        <v>0.83699999999999997</v>
      </c>
      <c r="I4474" s="37">
        <v>0.98640000000000005</v>
      </c>
    </row>
    <row r="4475" spans="4:9" x14ac:dyDescent="0.25">
      <c r="D4475" s="37">
        <v>38</v>
      </c>
      <c r="E4475" s="37">
        <v>0.81100000000000005</v>
      </c>
      <c r="F4475" s="37">
        <v>0.82320000000000004</v>
      </c>
      <c r="G4475" s="37">
        <v>36.5</v>
      </c>
      <c r="H4475" s="37">
        <v>0.83799999999999997</v>
      </c>
      <c r="I4475" s="37">
        <v>0.98650000000000004</v>
      </c>
    </row>
    <row r="4476" spans="4:9" x14ac:dyDescent="0.25">
      <c r="D4476" s="37">
        <v>38</v>
      </c>
      <c r="E4476" s="37">
        <v>0.81200000000000006</v>
      </c>
      <c r="F4476" s="37">
        <v>0.82420000000000004</v>
      </c>
      <c r="G4476" s="37">
        <v>36.5</v>
      </c>
      <c r="H4476" s="37">
        <v>0.83899999999999997</v>
      </c>
      <c r="I4476" s="37">
        <v>0.98650000000000004</v>
      </c>
    </row>
    <row r="4477" spans="4:9" x14ac:dyDescent="0.25">
      <c r="D4477" s="37">
        <v>38</v>
      </c>
      <c r="E4477" s="37">
        <v>0.81299999999999994</v>
      </c>
      <c r="F4477" s="37">
        <v>0.82520000000000004</v>
      </c>
      <c r="G4477" s="37">
        <v>36.5</v>
      </c>
      <c r="H4477" s="37">
        <v>0.84</v>
      </c>
      <c r="I4477" s="37">
        <v>0.98660000000000003</v>
      </c>
    </row>
    <row r="4478" spans="4:9" x14ac:dyDescent="0.25">
      <c r="D4478" s="37">
        <v>38</v>
      </c>
      <c r="E4478" s="37">
        <v>0.81399999999999995</v>
      </c>
      <c r="F4478" s="37">
        <v>0.82620000000000005</v>
      </c>
      <c r="G4478" s="37">
        <v>36.5</v>
      </c>
      <c r="H4478" s="37">
        <v>0.84099999999999997</v>
      </c>
      <c r="I4478" s="37">
        <v>0.98660000000000003</v>
      </c>
    </row>
    <row r="4479" spans="4:9" x14ac:dyDescent="0.25">
      <c r="D4479" s="37">
        <v>38</v>
      </c>
      <c r="E4479" s="37">
        <v>0.81499999999999995</v>
      </c>
      <c r="F4479" s="37">
        <v>0.82710000000000006</v>
      </c>
      <c r="G4479" s="37">
        <v>36.5</v>
      </c>
      <c r="H4479" s="37">
        <v>0.84199999999999997</v>
      </c>
      <c r="I4479" s="37">
        <v>0.98660000000000003</v>
      </c>
    </row>
    <row r="4480" spans="4:9" x14ac:dyDescent="0.25">
      <c r="D4480" s="37">
        <v>38</v>
      </c>
      <c r="E4480" s="37">
        <v>0.81599999999999995</v>
      </c>
      <c r="F4480" s="37">
        <v>0.82810000000000006</v>
      </c>
      <c r="G4480" s="37">
        <v>36.5</v>
      </c>
      <c r="H4480" s="37">
        <v>0.84299999999999997</v>
      </c>
      <c r="I4480" s="37">
        <v>0.98660000000000003</v>
      </c>
    </row>
    <row r="4481" spans="4:9" x14ac:dyDescent="0.25">
      <c r="D4481" s="37">
        <v>38</v>
      </c>
      <c r="E4481" s="37">
        <v>0.81699999999999995</v>
      </c>
      <c r="F4481" s="37">
        <v>0.82910000000000006</v>
      </c>
      <c r="G4481" s="37">
        <v>36.5</v>
      </c>
      <c r="H4481" s="37">
        <v>0.84399999999999997</v>
      </c>
      <c r="I4481" s="37">
        <v>0.98670000000000002</v>
      </c>
    </row>
    <row r="4482" spans="4:9" x14ac:dyDescent="0.25">
      <c r="D4482" s="37">
        <v>38</v>
      </c>
      <c r="E4482" s="37">
        <v>0.81799999999999995</v>
      </c>
      <c r="F4482" s="37">
        <v>0.83010000000000006</v>
      </c>
      <c r="G4482" s="37">
        <v>36.5</v>
      </c>
      <c r="H4482" s="37">
        <v>0.84499999999999997</v>
      </c>
      <c r="I4482" s="37">
        <v>0.98670000000000002</v>
      </c>
    </row>
    <row r="4483" spans="4:9" x14ac:dyDescent="0.25">
      <c r="D4483" s="37">
        <v>38</v>
      </c>
      <c r="E4483" s="37">
        <v>0.81899999999999995</v>
      </c>
      <c r="F4483" s="37">
        <v>0.83110000000000006</v>
      </c>
      <c r="G4483" s="37">
        <v>36.5</v>
      </c>
      <c r="H4483" s="37">
        <v>0.84599999999999997</v>
      </c>
      <c r="I4483" s="37">
        <v>0.98670000000000002</v>
      </c>
    </row>
    <row r="4484" spans="4:9" x14ac:dyDescent="0.25">
      <c r="D4484" s="37">
        <v>38</v>
      </c>
      <c r="E4484" s="37">
        <v>0.82</v>
      </c>
      <c r="F4484" s="37">
        <v>0.83210000000000006</v>
      </c>
      <c r="G4484" s="37">
        <v>36.5</v>
      </c>
      <c r="H4484" s="37">
        <v>0.84699999999999998</v>
      </c>
      <c r="I4484" s="37">
        <v>0.98670000000000002</v>
      </c>
    </row>
    <row r="4485" spans="4:9" x14ac:dyDescent="0.25">
      <c r="D4485" s="37">
        <v>38</v>
      </c>
      <c r="E4485" s="37">
        <v>0.82099999999999995</v>
      </c>
      <c r="F4485" s="37">
        <v>0.83310000000000006</v>
      </c>
      <c r="G4485" s="37">
        <v>36.5</v>
      </c>
      <c r="H4485" s="37">
        <v>0.84799999999999998</v>
      </c>
      <c r="I4485" s="37">
        <v>0.98680000000000001</v>
      </c>
    </row>
    <row r="4486" spans="4:9" x14ac:dyDescent="0.25">
      <c r="D4486" s="37">
        <v>38</v>
      </c>
      <c r="E4486" s="37">
        <v>0.82199999999999995</v>
      </c>
      <c r="F4486" s="37">
        <v>0.83400000000000007</v>
      </c>
      <c r="G4486" s="37">
        <v>36.5</v>
      </c>
      <c r="H4486" s="37">
        <v>0.84899999999999998</v>
      </c>
      <c r="I4486" s="37">
        <v>0.98680000000000001</v>
      </c>
    </row>
    <row r="4487" spans="4:9" x14ac:dyDescent="0.25">
      <c r="D4487" s="37">
        <v>38</v>
      </c>
      <c r="E4487" s="37">
        <v>0.82299999999999995</v>
      </c>
      <c r="F4487" s="37">
        <v>0.83500000000000008</v>
      </c>
      <c r="G4487" s="37">
        <v>36.5</v>
      </c>
      <c r="H4487" s="37">
        <v>0.85</v>
      </c>
      <c r="I4487" s="37">
        <v>0.98680000000000001</v>
      </c>
    </row>
    <row r="4488" spans="4:9" x14ac:dyDescent="0.25">
      <c r="D4488" s="37">
        <v>38</v>
      </c>
      <c r="E4488" s="37">
        <v>0.82399999999999995</v>
      </c>
      <c r="F4488" s="37">
        <v>0.83600000000000008</v>
      </c>
      <c r="G4488" s="37">
        <v>36.5</v>
      </c>
      <c r="H4488" s="37">
        <v>0.85099999999999998</v>
      </c>
      <c r="I4488" s="37">
        <v>0.98680000000000001</v>
      </c>
    </row>
    <row r="4489" spans="4:9" x14ac:dyDescent="0.25">
      <c r="D4489" s="37">
        <v>38</v>
      </c>
      <c r="E4489" s="37">
        <v>0.82499999999999996</v>
      </c>
      <c r="F4489" s="37">
        <v>0.83700000000000008</v>
      </c>
      <c r="G4489" s="37">
        <v>36.5</v>
      </c>
      <c r="H4489" s="37">
        <v>0.85199999999999998</v>
      </c>
      <c r="I4489" s="37">
        <v>0.9869</v>
      </c>
    </row>
    <row r="4490" spans="4:9" x14ac:dyDescent="0.25">
      <c r="D4490" s="37">
        <v>38</v>
      </c>
      <c r="E4490" s="37">
        <v>0.82599999999999996</v>
      </c>
      <c r="F4490" s="37">
        <v>0.83800000000000008</v>
      </c>
      <c r="G4490" s="37">
        <v>36.5</v>
      </c>
      <c r="H4490" s="37">
        <v>0.85299999999999998</v>
      </c>
      <c r="I4490" s="37">
        <v>0.9869</v>
      </c>
    </row>
    <row r="4491" spans="4:9" x14ac:dyDescent="0.25">
      <c r="D4491" s="37">
        <v>38</v>
      </c>
      <c r="E4491" s="37">
        <v>0.82699999999999996</v>
      </c>
      <c r="F4491" s="37">
        <v>0.83900000000000008</v>
      </c>
      <c r="G4491" s="37">
        <v>36.5</v>
      </c>
      <c r="H4491" s="37">
        <v>0.85399999999999998</v>
      </c>
      <c r="I4491" s="37">
        <v>0.9869</v>
      </c>
    </row>
    <row r="4492" spans="4:9" x14ac:dyDescent="0.25">
      <c r="D4492" s="37">
        <v>38</v>
      </c>
      <c r="E4492" s="37">
        <v>0.82799999999999996</v>
      </c>
      <c r="F4492" s="37">
        <v>0.84000000000000008</v>
      </c>
      <c r="G4492" s="37">
        <v>36.5</v>
      </c>
      <c r="H4492" s="37">
        <v>0.85499999999999998</v>
      </c>
      <c r="I4492" s="37">
        <v>0.9869</v>
      </c>
    </row>
    <row r="4493" spans="4:9" x14ac:dyDescent="0.25">
      <c r="D4493" s="37">
        <v>38</v>
      </c>
      <c r="E4493" s="37">
        <v>0.82899999999999996</v>
      </c>
      <c r="F4493" s="37">
        <v>0.84090000000000009</v>
      </c>
      <c r="G4493" s="37">
        <v>36.5</v>
      </c>
      <c r="H4493" s="37">
        <v>0.85599999999999998</v>
      </c>
      <c r="I4493" s="37">
        <v>0.98699999999999999</v>
      </c>
    </row>
    <row r="4494" spans="4:9" x14ac:dyDescent="0.25">
      <c r="D4494" s="37">
        <v>38</v>
      </c>
      <c r="E4494" s="37">
        <v>0.83</v>
      </c>
      <c r="F4494" s="37">
        <v>0.84190000000000009</v>
      </c>
      <c r="G4494" s="37">
        <v>36.5</v>
      </c>
      <c r="H4494" s="37">
        <v>0.85699999999999998</v>
      </c>
      <c r="I4494" s="37">
        <v>0.98699999999999999</v>
      </c>
    </row>
    <row r="4495" spans="4:9" x14ac:dyDescent="0.25">
      <c r="D4495" s="37">
        <v>38</v>
      </c>
      <c r="E4495" s="37">
        <v>0.83099999999999996</v>
      </c>
      <c r="F4495" s="37">
        <v>0.84290000000000009</v>
      </c>
      <c r="G4495" s="37">
        <v>36.5</v>
      </c>
      <c r="H4495" s="37">
        <v>0.85799999999999998</v>
      </c>
      <c r="I4495" s="37">
        <v>0.98709999999999998</v>
      </c>
    </row>
    <row r="4496" spans="4:9" x14ac:dyDescent="0.25">
      <c r="D4496" s="37">
        <v>38</v>
      </c>
      <c r="E4496" s="37">
        <v>0.83199999999999996</v>
      </c>
      <c r="F4496" s="37">
        <v>0.84390000000000009</v>
      </c>
      <c r="G4496" s="37">
        <v>36.5</v>
      </c>
      <c r="H4496" s="37">
        <v>0.85899999999999999</v>
      </c>
      <c r="I4496" s="37">
        <v>0.98709999999999998</v>
      </c>
    </row>
    <row r="4497" spans="4:9" x14ac:dyDescent="0.25">
      <c r="D4497" s="37">
        <v>38</v>
      </c>
      <c r="E4497" s="37">
        <v>0.83299999999999996</v>
      </c>
      <c r="F4497" s="37">
        <v>0.8449000000000001</v>
      </c>
      <c r="G4497" s="37">
        <v>36.5</v>
      </c>
      <c r="H4497" s="37">
        <v>0.86</v>
      </c>
      <c r="I4497" s="37">
        <v>0.98709999999999998</v>
      </c>
    </row>
    <row r="4498" spans="4:9" x14ac:dyDescent="0.25">
      <c r="D4498" s="37">
        <v>38</v>
      </c>
      <c r="E4498" s="37">
        <v>0.83399999999999996</v>
      </c>
      <c r="F4498" s="37">
        <v>0.8459000000000001</v>
      </c>
      <c r="G4498" s="37">
        <v>36.5</v>
      </c>
      <c r="H4498" s="37">
        <v>0.86099999999999999</v>
      </c>
      <c r="I4498" s="37">
        <v>0.98709999999999998</v>
      </c>
    </row>
    <row r="4499" spans="4:9" x14ac:dyDescent="0.25">
      <c r="D4499" s="37">
        <v>38</v>
      </c>
      <c r="E4499" s="37">
        <v>0.83499999999999996</v>
      </c>
      <c r="F4499" s="37">
        <v>0.8469000000000001</v>
      </c>
      <c r="G4499" s="37">
        <v>36.5</v>
      </c>
      <c r="H4499" s="37">
        <v>0.86199999999999999</v>
      </c>
      <c r="I4499" s="37">
        <v>0.98719999999999997</v>
      </c>
    </row>
    <row r="4500" spans="4:9" x14ac:dyDescent="0.25">
      <c r="D4500" s="37">
        <v>38</v>
      </c>
      <c r="E4500" s="37">
        <v>0.83599999999999997</v>
      </c>
      <c r="F4500" s="37">
        <v>0.8479000000000001</v>
      </c>
      <c r="G4500" s="37">
        <v>36.5</v>
      </c>
      <c r="H4500" s="37">
        <v>0.86299999999999999</v>
      </c>
      <c r="I4500" s="37">
        <v>0.98719999999999997</v>
      </c>
    </row>
    <row r="4501" spans="4:9" x14ac:dyDescent="0.25">
      <c r="D4501" s="37">
        <v>38</v>
      </c>
      <c r="E4501" s="37">
        <v>0.83699999999999997</v>
      </c>
      <c r="F4501" s="37">
        <v>0.8488</v>
      </c>
      <c r="G4501" s="37">
        <v>36.5</v>
      </c>
      <c r="H4501" s="37">
        <v>0.86399999999999999</v>
      </c>
      <c r="I4501" s="37">
        <v>0.98719999999999997</v>
      </c>
    </row>
    <row r="4502" spans="4:9" x14ac:dyDescent="0.25">
      <c r="D4502" s="37">
        <v>38</v>
      </c>
      <c r="E4502" s="37">
        <v>0.83799999999999997</v>
      </c>
      <c r="F4502" s="37">
        <v>0.8498</v>
      </c>
      <c r="G4502" s="37">
        <v>36.5</v>
      </c>
      <c r="H4502" s="37">
        <v>0.86499999999999999</v>
      </c>
      <c r="I4502" s="37">
        <v>0.98719999999999997</v>
      </c>
    </row>
    <row r="4503" spans="4:9" x14ac:dyDescent="0.25">
      <c r="D4503" s="37">
        <v>38</v>
      </c>
      <c r="E4503" s="37">
        <v>0.83899999999999997</v>
      </c>
      <c r="F4503" s="37">
        <v>0.8508</v>
      </c>
      <c r="G4503" s="37">
        <v>36.5</v>
      </c>
      <c r="H4503" s="37">
        <v>0.86599999999999999</v>
      </c>
      <c r="I4503" s="37">
        <v>0.98729999999999996</v>
      </c>
    </row>
    <row r="4504" spans="4:9" x14ac:dyDescent="0.25">
      <c r="D4504" s="37">
        <v>38</v>
      </c>
      <c r="E4504" s="37">
        <v>0.84</v>
      </c>
      <c r="F4504" s="37">
        <v>0.8518</v>
      </c>
      <c r="G4504" s="37">
        <v>36.5</v>
      </c>
      <c r="H4504" s="37">
        <v>0.86699999999999999</v>
      </c>
      <c r="I4504" s="37">
        <v>0.98729999999999996</v>
      </c>
    </row>
    <row r="4505" spans="4:9" x14ac:dyDescent="0.25">
      <c r="D4505" s="37">
        <v>38</v>
      </c>
      <c r="E4505" s="37">
        <v>0.84099999999999997</v>
      </c>
      <c r="F4505" s="37">
        <v>0.8528</v>
      </c>
      <c r="G4505" s="37">
        <v>36.5</v>
      </c>
      <c r="H4505" s="37">
        <v>0.86799999999999999</v>
      </c>
      <c r="I4505" s="37">
        <v>0.98729999999999996</v>
      </c>
    </row>
    <row r="4506" spans="4:9" x14ac:dyDescent="0.25">
      <c r="D4506" s="37">
        <v>38</v>
      </c>
      <c r="E4506" s="37">
        <v>0.84199999999999997</v>
      </c>
      <c r="F4506" s="37">
        <v>0.8538</v>
      </c>
      <c r="G4506" s="37">
        <v>36.5</v>
      </c>
      <c r="H4506" s="37">
        <v>0.86899999999999999</v>
      </c>
      <c r="I4506" s="37">
        <v>0.98729999999999996</v>
      </c>
    </row>
    <row r="4507" spans="4:9" x14ac:dyDescent="0.25">
      <c r="D4507" s="37">
        <v>38</v>
      </c>
      <c r="E4507" s="37">
        <v>0.84299999999999997</v>
      </c>
      <c r="F4507" s="37">
        <v>0.8548</v>
      </c>
      <c r="G4507" s="37">
        <v>36.5</v>
      </c>
      <c r="H4507" s="37">
        <v>0.87</v>
      </c>
      <c r="I4507" s="37">
        <v>0.98740000000000006</v>
      </c>
    </row>
    <row r="4508" spans="4:9" x14ac:dyDescent="0.25">
      <c r="D4508" s="37">
        <v>38</v>
      </c>
      <c r="E4508" s="37">
        <v>0.84399999999999997</v>
      </c>
      <c r="F4508" s="37">
        <v>0.85580000000000001</v>
      </c>
      <c r="G4508" s="37">
        <v>36.5</v>
      </c>
      <c r="H4508" s="37">
        <v>0.871</v>
      </c>
      <c r="I4508" s="37">
        <v>0.98740000000000006</v>
      </c>
    </row>
    <row r="4509" spans="4:9" x14ac:dyDescent="0.25">
      <c r="D4509" s="37">
        <v>38</v>
      </c>
      <c r="E4509" s="37">
        <v>0.84499999999999997</v>
      </c>
      <c r="F4509" s="37">
        <v>0.85680000000000001</v>
      </c>
      <c r="G4509" s="37">
        <v>36.5</v>
      </c>
      <c r="H4509" s="37">
        <v>0.872</v>
      </c>
      <c r="I4509" s="37">
        <v>0.98740000000000006</v>
      </c>
    </row>
    <row r="4510" spans="4:9" x14ac:dyDescent="0.25">
      <c r="D4510" s="37">
        <v>38</v>
      </c>
      <c r="E4510" s="37">
        <v>0.84599999999999997</v>
      </c>
      <c r="F4510" s="37">
        <v>0.85770000000000002</v>
      </c>
      <c r="G4510" s="37">
        <v>36.5</v>
      </c>
      <c r="H4510" s="37">
        <v>0.873</v>
      </c>
      <c r="I4510" s="37">
        <v>0.98740000000000006</v>
      </c>
    </row>
    <row r="4511" spans="4:9" x14ac:dyDescent="0.25">
      <c r="D4511" s="37">
        <v>38</v>
      </c>
      <c r="E4511" s="37">
        <v>0.84699999999999998</v>
      </c>
      <c r="F4511" s="37">
        <v>0.85870000000000002</v>
      </c>
      <c r="G4511" s="37">
        <v>36.5</v>
      </c>
      <c r="H4511" s="37">
        <v>0.874</v>
      </c>
      <c r="I4511" s="37">
        <v>0.98740000000000006</v>
      </c>
    </row>
    <row r="4512" spans="4:9" x14ac:dyDescent="0.25">
      <c r="D4512" s="37">
        <v>38</v>
      </c>
      <c r="E4512" s="37">
        <v>0.84799999999999998</v>
      </c>
      <c r="F4512" s="37">
        <v>0.85970000000000002</v>
      </c>
      <c r="G4512" s="37">
        <v>36.5</v>
      </c>
      <c r="H4512" s="37">
        <v>0.875</v>
      </c>
      <c r="I4512" s="37">
        <v>0.98740000000000006</v>
      </c>
    </row>
    <row r="4513" spans="4:9" x14ac:dyDescent="0.25">
      <c r="D4513" s="37">
        <v>38</v>
      </c>
      <c r="E4513" s="37">
        <v>0.84899999999999998</v>
      </c>
      <c r="F4513" s="37">
        <v>0.86070000000000002</v>
      </c>
      <c r="G4513" s="37">
        <v>36.5</v>
      </c>
      <c r="H4513" s="37">
        <v>0.876</v>
      </c>
      <c r="I4513" s="37">
        <v>0.98750000000000004</v>
      </c>
    </row>
    <row r="4514" spans="4:9" x14ac:dyDescent="0.25">
      <c r="D4514" s="37">
        <v>38</v>
      </c>
      <c r="E4514" s="37">
        <v>0.85</v>
      </c>
      <c r="F4514" s="37">
        <v>0.86169999999999991</v>
      </c>
      <c r="G4514" s="37">
        <v>36.5</v>
      </c>
      <c r="H4514" s="37">
        <v>0.877</v>
      </c>
      <c r="I4514" s="37">
        <v>0.98750000000000004</v>
      </c>
    </row>
    <row r="4515" spans="4:9" x14ac:dyDescent="0.25">
      <c r="D4515" s="37">
        <v>38</v>
      </c>
      <c r="E4515" s="37">
        <v>0.85099999999999998</v>
      </c>
      <c r="F4515" s="37">
        <v>0.86269999999999991</v>
      </c>
      <c r="G4515" s="37">
        <v>36.5</v>
      </c>
      <c r="H4515" s="37">
        <v>0.878</v>
      </c>
      <c r="I4515" s="37">
        <v>0.98750000000000004</v>
      </c>
    </row>
    <row r="4516" spans="4:9" x14ac:dyDescent="0.25">
      <c r="D4516" s="37">
        <v>38</v>
      </c>
      <c r="E4516" s="37">
        <v>0.85199999999999998</v>
      </c>
      <c r="F4516" s="37">
        <v>0.86369999999999991</v>
      </c>
      <c r="G4516" s="37">
        <v>36.5</v>
      </c>
      <c r="H4516" s="37">
        <v>0.879</v>
      </c>
      <c r="I4516" s="37">
        <v>0.98750000000000004</v>
      </c>
    </row>
    <row r="4517" spans="4:9" x14ac:dyDescent="0.25">
      <c r="D4517" s="37">
        <v>38</v>
      </c>
      <c r="E4517" s="37">
        <v>0.85299999999999998</v>
      </c>
      <c r="F4517" s="37">
        <v>0.86469999999999991</v>
      </c>
      <c r="G4517" s="37">
        <v>36.5</v>
      </c>
      <c r="H4517" s="37">
        <v>0.88</v>
      </c>
      <c r="I4517" s="37">
        <v>0.98760000000000003</v>
      </c>
    </row>
    <row r="4518" spans="4:9" x14ac:dyDescent="0.25">
      <c r="D4518" s="37">
        <v>38</v>
      </c>
      <c r="E4518" s="37">
        <v>0.85399999999999998</v>
      </c>
      <c r="F4518" s="37">
        <v>0.86569999999999991</v>
      </c>
      <c r="G4518" s="37">
        <v>36.5</v>
      </c>
      <c r="H4518" s="37">
        <v>0.88100000000000001</v>
      </c>
      <c r="I4518" s="37">
        <v>0.98760000000000003</v>
      </c>
    </row>
    <row r="4519" spans="4:9" x14ac:dyDescent="0.25">
      <c r="D4519" s="37">
        <v>38</v>
      </c>
      <c r="E4519" s="37">
        <v>0.85499999999999998</v>
      </c>
      <c r="F4519" s="37">
        <v>0.86669999999999991</v>
      </c>
      <c r="G4519" s="37">
        <v>36.5</v>
      </c>
      <c r="H4519" s="37">
        <v>0.88200000000000001</v>
      </c>
      <c r="I4519" s="37">
        <v>0.98760000000000003</v>
      </c>
    </row>
    <row r="4520" spans="4:9" x14ac:dyDescent="0.25">
      <c r="D4520" s="37">
        <v>38</v>
      </c>
      <c r="E4520" s="37">
        <v>0.85599999999999998</v>
      </c>
      <c r="F4520" s="37">
        <v>0.86759999999999993</v>
      </c>
      <c r="G4520" s="37">
        <v>36.5</v>
      </c>
      <c r="H4520" s="37">
        <v>0.88300000000000001</v>
      </c>
      <c r="I4520" s="37">
        <v>0.98760000000000003</v>
      </c>
    </row>
    <row r="4521" spans="4:9" x14ac:dyDescent="0.25">
      <c r="D4521" s="37">
        <v>38</v>
      </c>
      <c r="E4521" s="37">
        <v>0.85699999999999998</v>
      </c>
      <c r="F4521" s="37">
        <v>0.86859999999999993</v>
      </c>
      <c r="G4521" s="37">
        <v>36.5</v>
      </c>
      <c r="H4521" s="37">
        <v>0.88400000000000001</v>
      </c>
      <c r="I4521" s="37">
        <v>0.98760000000000003</v>
      </c>
    </row>
    <row r="4522" spans="4:9" x14ac:dyDescent="0.25">
      <c r="D4522" s="37">
        <v>38</v>
      </c>
      <c r="E4522" s="37">
        <v>0.85799999999999998</v>
      </c>
      <c r="F4522" s="37">
        <v>0.86959999999999993</v>
      </c>
      <c r="G4522" s="37">
        <v>36.5</v>
      </c>
      <c r="H4522" s="37">
        <v>0.88500000000000001</v>
      </c>
      <c r="I4522" s="37">
        <v>0.98760000000000003</v>
      </c>
    </row>
    <row r="4523" spans="4:9" x14ac:dyDescent="0.25">
      <c r="D4523" s="37">
        <v>38</v>
      </c>
      <c r="E4523" s="37">
        <v>0.85899999999999999</v>
      </c>
      <c r="F4523" s="37">
        <v>0.87059999999999993</v>
      </c>
      <c r="G4523" s="37">
        <v>36.5</v>
      </c>
      <c r="H4523" s="37">
        <v>0.88600000000000001</v>
      </c>
      <c r="I4523" s="37">
        <v>0.98770000000000002</v>
      </c>
    </row>
    <row r="4524" spans="4:9" x14ac:dyDescent="0.25">
      <c r="D4524" s="37">
        <v>38</v>
      </c>
      <c r="E4524" s="37">
        <v>0.86</v>
      </c>
      <c r="F4524" s="37">
        <v>0.87159999999999993</v>
      </c>
      <c r="G4524" s="37">
        <v>36.5</v>
      </c>
      <c r="H4524" s="37">
        <v>0.88700000000000001</v>
      </c>
      <c r="I4524" s="37">
        <v>0.98770000000000002</v>
      </c>
    </row>
    <row r="4525" spans="4:9" x14ac:dyDescent="0.25">
      <c r="D4525" s="37">
        <v>38</v>
      </c>
      <c r="E4525" s="37">
        <v>0.86099999999999999</v>
      </c>
      <c r="F4525" s="37">
        <v>0.87259999999999993</v>
      </c>
      <c r="G4525" s="37">
        <v>36.5</v>
      </c>
      <c r="H4525" s="37">
        <v>0.88800000000000001</v>
      </c>
      <c r="I4525" s="37">
        <v>0.98770000000000002</v>
      </c>
    </row>
    <row r="4526" spans="4:9" x14ac:dyDescent="0.25">
      <c r="D4526" s="37">
        <v>38</v>
      </c>
      <c r="E4526" s="37">
        <v>0.86199999999999999</v>
      </c>
      <c r="F4526" s="37">
        <v>0.87359999999999993</v>
      </c>
      <c r="G4526" s="37">
        <v>36.5</v>
      </c>
      <c r="H4526" s="37">
        <v>0.88900000000000001</v>
      </c>
      <c r="I4526" s="37">
        <v>0.98770000000000002</v>
      </c>
    </row>
    <row r="4527" spans="4:9" x14ac:dyDescent="0.25">
      <c r="D4527" s="37">
        <v>38</v>
      </c>
      <c r="E4527" s="37">
        <v>0.86299999999999999</v>
      </c>
      <c r="F4527" s="37">
        <v>0.87459999999999993</v>
      </c>
      <c r="G4527" s="37">
        <v>36.5</v>
      </c>
      <c r="H4527" s="37">
        <v>0.89</v>
      </c>
      <c r="I4527" s="37">
        <v>0.98780000000000001</v>
      </c>
    </row>
    <row r="4528" spans="4:9" x14ac:dyDescent="0.25">
      <c r="D4528" s="37">
        <v>38</v>
      </c>
      <c r="E4528" s="37">
        <v>0.86399999999999999</v>
      </c>
      <c r="F4528" s="37">
        <v>0.87559999999999993</v>
      </c>
      <c r="G4528" s="37">
        <v>36.5</v>
      </c>
      <c r="H4528" s="37">
        <v>0.89100000000000001</v>
      </c>
      <c r="I4528" s="37">
        <v>0.98780000000000001</v>
      </c>
    </row>
    <row r="4529" spans="4:9" x14ac:dyDescent="0.25">
      <c r="D4529" s="37">
        <v>38</v>
      </c>
      <c r="E4529" s="37">
        <v>0.86499999999999999</v>
      </c>
      <c r="F4529" s="37">
        <v>0.87659999999999993</v>
      </c>
      <c r="G4529" s="37">
        <v>36.5</v>
      </c>
      <c r="H4529" s="37">
        <v>0.89200000000000002</v>
      </c>
      <c r="I4529" s="37">
        <v>0.98780000000000001</v>
      </c>
    </row>
    <row r="4530" spans="4:9" x14ac:dyDescent="0.25">
      <c r="D4530" s="37">
        <v>38</v>
      </c>
      <c r="E4530" s="37">
        <v>0.86599999999999999</v>
      </c>
      <c r="F4530" s="37">
        <v>0.87759999999999994</v>
      </c>
      <c r="G4530" s="37">
        <v>36.5</v>
      </c>
      <c r="H4530" s="37">
        <v>0.89300000000000002</v>
      </c>
      <c r="I4530" s="37">
        <v>0.98780000000000001</v>
      </c>
    </row>
    <row r="4531" spans="4:9" x14ac:dyDescent="0.25">
      <c r="D4531" s="37">
        <v>38</v>
      </c>
      <c r="E4531" s="37">
        <v>0.86699999999999999</v>
      </c>
      <c r="F4531" s="37">
        <v>0.87859999999999994</v>
      </c>
      <c r="G4531" s="37">
        <v>36.5</v>
      </c>
      <c r="H4531" s="37">
        <v>0.89400000000000002</v>
      </c>
      <c r="I4531" s="37">
        <v>0.98780000000000001</v>
      </c>
    </row>
    <row r="4532" spans="4:9" x14ac:dyDescent="0.25">
      <c r="D4532" s="37">
        <v>38</v>
      </c>
      <c r="E4532" s="37">
        <v>0.86799999999999999</v>
      </c>
      <c r="F4532" s="37">
        <v>0.87959999999999994</v>
      </c>
      <c r="G4532" s="37">
        <v>36.5</v>
      </c>
      <c r="H4532" s="37">
        <v>0.89500000000000002</v>
      </c>
      <c r="I4532" s="37">
        <v>0.98780000000000001</v>
      </c>
    </row>
    <row r="4533" spans="4:9" x14ac:dyDescent="0.25">
      <c r="D4533" s="37">
        <v>38</v>
      </c>
      <c r="E4533" s="37">
        <v>0.86899999999999999</v>
      </c>
      <c r="F4533" s="37">
        <v>0.88049999999999995</v>
      </c>
      <c r="G4533" s="37">
        <v>36.5</v>
      </c>
      <c r="H4533" s="37">
        <v>0.89600000000000002</v>
      </c>
      <c r="I4533" s="37">
        <v>0.9879</v>
      </c>
    </row>
    <row r="4534" spans="4:9" x14ac:dyDescent="0.25">
      <c r="D4534" s="37">
        <v>38</v>
      </c>
      <c r="E4534" s="37">
        <v>0.87</v>
      </c>
      <c r="F4534" s="37">
        <v>0.88149999999999995</v>
      </c>
      <c r="G4534" s="37">
        <v>36.5</v>
      </c>
      <c r="H4534" s="37">
        <v>0.89700000000000002</v>
      </c>
      <c r="I4534" s="37">
        <v>0.9879</v>
      </c>
    </row>
    <row r="4535" spans="4:9" x14ac:dyDescent="0.25">
      <c r="D4535" s="37">
        <v>38</v>
      </c>
      <c r="E4535" s="37">
        <v>0.871</v>
      </c>
      <c r="F4535" s="37">
        <v>0.88249999999999995</v>
      </c>
      <c r="G4535" s="37">
        <v>36.5</v>
      </c>
      <c r="H4535" s="37">
        <v>0.89800000000000002</v>
      </c>
      <c r="I4535" s="37">
        <v>0.9879</v>
      </c>
    </row>
    <row r="4536" spans="4:9" x14ac:dyDescent="0.25">
      <c r="D4536" s="37">
        <v>38</v>
      </c>
      <c r="E4536" s="37">
        <v>0.872</v>
      </c>
      <c r="F4536" s="37">
        <v>0.88349999999999995</v>
      </c>
      <c r="G4536" s="37">
        <v>36.5</v>
      </c>
      <c r="H4536" s="37">
        <v>0.89900000000000002</v>
      </c>
      <c r="I4536" s="37">
        <v>0.9879</v>
      </c>
    </row>
    <row r="4537" spans="4:9" x14ac:dyDescent="0.25">
      <c r="D4537" s="37">
        <v>38</v>
      </c>
      <c r="E4537" s="37">
        <v>0.873</v>
      </c>
      <c r="F4537" s="37">
        <v>0.88449999999999995</v>
      </c>
      <c r="G4537" s="37">
        <v>36.5</v>
      </c>
      <c r="H4537" s="37">
        <v>0.9</v>
      </c>
      <c r="I4537" s="37">
        <v>0.98799999999999999</v>
      </c>
    </row>
    <row r="4538" spans="4:9" x14ac:dyDescent="0.25">
      <c r="D4538" s="37">
        <v>38</v>
      </c>
      <c r="E4538" s="37">
        <v>0.874</v>
      </c>
      <c r="F4538" s="37">
        <v>0.88549999999999995</v>
      </c>
      <c r="G4538" s="37">
        <v>36.5</v>
      </c>
      <c r="H4538" s="37">
        <v>0.90100000000000002</v>
      </c>
      <c r="I4538" s="37">
        <v>0.98799999999999999</v>
      </c>
    </row>
    <row r="4539" spans="4:9" x14ac:dyDescent="0.25">
      <c r="D4539" s="37">
        <v>38</v>
      </c>
      <c r="E4539" s="37">
        <v>0.875</v>
      </c>
      <c r="F4539" s="37">
        <v>0.88649999999999995</v>
      </c>
      <c r="G4539" s="37">
        <v>36.5</v>
      </c>
      <c r="H4539" s="37">
        <v>0.90200000000000002</v>
      </c>
      <c r="I4539" s="37">
        <v>0.98799999999999999</v>
      </c>
    </row>
    <row r="4540" spans="4:9" x14ac:dyDescent="0.25">
      <c r="D4540" s="37">
        <v>38</v>
      </c>
      <c r="E4540" s="37">
        <v>0.876</v>
      </c>
      <c r="F4540" s="37">
        <v>0.88749999999999996</v>
      </c>
      <c r="G4540" s="37">
        <v>36.5</v>
      </c>
      <c r="H4540" s="37">
        <v>0.90300000000000002</v>
      </c>
      <c r="I4540" s="37">
        <v>0.98799999999999999</v>
      </c>
    </row>
    <row r="4541" spans="4:9" x14ac:dyDescent="0.25">
      <c r="D4541" s="37">
        <v>38</v>
      </c>
      <c r="E4541" s="37">
        <v>0.877</v>
      </c>
      <c r="F4541" s="37">
        <v>0.88849999999999996</v>
      </c>
      <c r="G4541" s="37">
        <v>36.5</v>
      </c>
      <c r="H4541" s="37">
        <v>0.90400000000000003</v>
      </c>
      <c r="I4541" s="37">
        <v>0.98799999999999999</v>
      </c>
    </row>
    <row r="4542" spans="4:9" x14ac:dyDescent="0.25">
      <c r="D4542" s="37">
        <v>38</v>
      </c>
      <c r="E4542" s="37">
        <v>0.878</v>
      </c>
      <c r="F4542" s="37">
        <v>0.88949999999999996</v>
      </c>
      <c r="G4542" s="37">
        <v>36.5</v>
      </c>
      <c r="H4542" s="37">
        <v>0.90500000000000003</v>
      </c>
      <c r="I4542" s="37">
        <v>0.98799999999999999</v>
      </c>
    </row>
    <row r="4543" spans="4:9" x14ac:dyDescent="0.25">
      <c r="D4543" s="37">
        <v>38</v>
      </c>
      <c r="E4543" s="37">
        <v>0.879</v>
      </c>
      <c r="F4543" s="37">
        <v>0.89049999999999996</v>
      </c>
      <c r="G4543" s="37">
        <v>36.5</v>
      </c>
      <c r="H4543" s="37">
        <v>0.90600000000000003</v>
      </c>
      <c r="I4543" s="37">
        <v>0.98799999999999999</v>
      </c>
    </row>
    <row r="4544" spans="4:9" x14ac:dyDescent="0.25">
      <c r="D4544" s="37">
        <v>38</v>
      </c>
      <c r="E4544" s="37">
        <v>0.88</v>
      </c>
      <c r="F4544" s="37">
        <v>0.89149999999999996</v>
      </c>
      <c r="G4544" s="37">
        <v>36.5</v>
      </c>
      <c r="H4544" s="37">
        <v>0.90700000000000003</v>
      </c>
      <c r="I4544" s="37">
        <v>0.98799999999999999</v>
      </c>
    </row>
    <row r="4545" spans="4:9" x14ac:dyDescent="0.25">
      <c r="D4545" s="37">
        <v>38</v>
      </c>
      <c r="E4545" s="37">
        <v>0.88100000000000001</v>
      </c>
      <c r="F4545" s="37">
        <v>0.89249999999999996</v>
      </c>
      <c r="G4545" s="37">
        <v>36.5</v>
      </c>
      <c r="H4545" s="37">
        <v>0.90800000000000003</v>
      </c>
      <c r="I4545" s="37">
        <v>0.98809999999999998</v>
      </c>
    </row>
    <row r="4546" spans="4:9" x14ac:dyDescent="0.25">
      <c r="D4546" s="37">
        <v>38</v>
      </c>
      <c r="E4546" s="37">
        <v>0.88200000000000001</v>
      </c>
      <c r="F4546" s="37">
        <v>0.89349999999999996</v>
      </c>
      <c r="G4546" s="37">
        <v>36.5</v>
      </c>
      <c r="H4546" s="37">
        <v>0.90900000000000003</v>
      </c>
      <c r="I4546" s="37">
        <v>0.98809999999999998</v>
      </c>
    </row>
    <row r="4547" spans="4:9" x14ac:dyDescent="0.25">
      <c r="D4547" s="37">
        <v>38</v>
      </c>
      <c r="E4547" s="37">
        <v>0.88300000000000001</v>
      </c>
      <c r="F4547" s="37">
        <v>0.89449999999999996</v>
      </c>
      <c r="G4547" s="37">
        <v>36.5</v>
      </c>
      <c r="H4547" s="37">
        <v>0.91</v>
      </c>
      <c r="I4547" s="37">
        <v>0.98809999999999998</v>
      </c>
    </row>
    <row r="4548" spans="4:9" x14ac:dyDescent="0.25">
      <c r="D4548" s="37">
        <v>38</v>
      </c>
      <c r="E4548" s="37">
        <v>0.88400000000000001</v>
      </c>
      <c r="F4548" s="37">
        <v>0.89549999999999996</v>
      </c>
      <c r="G4548" s="37">
        <v>36.5</v>
      </c>
      <c r="H4548" s="37">
        <v>0.91100000000000003</v>
      </c>
      <c r="I4548" s="37">
        <v>0.98809999999999998</v>
      </c>
    </row>
    <row r="4549" spans="4:9" x14ac:dyDescent="0.25">
      <c r="D4549" s="37">
        <v>38</v>
      </c>
      <c r="E4549" s="37">
        <v>0.88500000000000001</v>
      </c>
      <c r="F4549" s="37">
        <v>0.89639999999999997</v>
      </c>
      <c r="G4549" s="37">
        <v>36.5</v>
      </c>
      <c r="H4549" s="37">
        <v>0.91200000000000003</v>
      </c>
      <c r="I4549" s="37">
        <v>0.98809999999999998</v>
      </c>
    </row>
    <row r="4550" spans="4:9" x14ac:dyDescent="0.25">
      <c r="D4550" s="37">
        <v>38</v>
      </c>
      <c r="E4550" s="37">
        <v>0.88600000000000001</v>
      </c>
      <c r="F4550" s="37">
        <v>0.89739999999999998</v>
      </c>
      <c r="G4550" s="37">
        <v>36.5</v>
      </c>
      <c r="H4550" s="37">
        <v>0.91300000000000003</v>
      </c>
      <c r="I4550" s="37">
        <v>0.98809999999999998</v>
      </c>
    </row>
    <row r="4551" spans="4:9" x14ac:dyDescent="0.25">
      <c r="D4551" s="37">
        <v>38</v>
      </c>
      <c r="E4551" s="37">
        <v>0.88700000000000001</v>
      </c>
      <c r="F4551" s="37">
        <v>0.89839999999999998</v>
      </c>
      <c r="G4551" s="37">
        <v>36.5</v>
      </c>
      <c r="H4551" s="37">
        <v>0.91400000000000003</v>
      </c>
      <c r="I4551" s="37">
        <v>0.98819999999999997</v>
      </c>
    </row>
    <row r="4552" spans="4:9" x14ac:dyDescent="0.25">
      <c r="D4552" s="37">
        <v>38</v>
      </c>
      <c r="E4552" s="37">
        <v>0.88800000000000001</v>
      </c>
      <c r="F4552" s="37">
        <v>0.89939999999999998</v>
      </c>
      <c r="G4552" s="37">
        <v>36.5</v>
      </c>
      <c r="H4552" s="37">
        <v>0.91500000000000004</v>
      </c>
      <c r="I4552" s="37">
        <v>0.98819999999999997</v>
      </c>
    </row>
    <row r="4553" spans="4:9" x14ac:dyDescent="0.25">
      <c r="D4553" s="37">
        <v>38</v>
      </c>
      <c r="E4553" s="37">
        <v>0.88900000000000001</v>
      </c>
      <c r="F4553" s="37">
        <v>0.90039999999999998</v>
      </c>
      <c r="G4553" s="37">
        <v>36.5</v>
      </c>
      <c r="H4553" s="37">
        <v>0.91600000000000004</v>
      </c>
      <c r="I4553" s="37">
        <v>0.98819999999999997</v>
      </c>
    </row>
    <row r="4554" spans="4:9" x14ac:dyDescent="0.25">
      <c r="D4554" s="37">
        <v>38</v>
      </c>
      <c r="E4554" s="37">
        <v>0.89</v>
      </c>
      <c r="F4554" s="37">
        <v>0.90139999999999998</v>
      </c>
      <c r="G4554" s="37">
        <v>36.5</v>
      </c>
      <c r="H4554" s="37">
        <v>0.91700000000000004</v>
      </c>
      <c r="I4554" s="37">
        <v>0.98819999999999997</v>
      </c>
    </row>
    <row r="4555" spans="4:9" x14ac:dyDescent="0.25">
      <c r="D4555" s="37">
        <v>38</v>
      </c>
      <c r="E4555" s="37">
        <v>0.89100000000000001</v>
      </c>
      <c r="F4555" s="37">
        <v>0.90239999999999998</v>
      </c>
      <c r="G4555" s="37">
        <v>36.5</v>
      </c>
      <c r="H4555" s="37">
        <v>0.91800000000000004</v>
      </c>
      <c r="I4555" s="37">
        <v>0.98819999999999997</v>
      </c>
    </row>
    <row r="4556" spans="4:9" x14ac:dyDescent="0.25">
      <c r="D4556" s="37">
        <v>38</v>
      </c>
      <c r="E4556" s="37">
        <v>0.89200000000000002</v>
      </c>
      <c r="F4556" s="37">
        <v>0.90339999999999998</v>
      </c>
      <c r="G4556" s="37">
        <v>36.5</v>
      </c>
      <c r="H4556" s="37">
        <v>0.91900000000000004</v>
      </c>
      <c r="I4556" s="37">
        <v>0.98819999999999997</v>
      </c>
    </row>
    <row r="4557" spans="4:9" x14ac:dyDescent="0.25">
      <c r="D4557" s="37">
        <v>38</v>
      </c>
      <c r="E4557" s="37">
        <v>0.89300000000000002</v>
      </c>
      <c r="F4557" s="37">
        <v>0.90439999999999998</v>
      </c>
      <c r="G4557" s="37">
        <v>36.5</v>
      </c>
      <c r="H4557" s="37">
        <v>0.92</v>
      </c>
      <c r="I4557" s="37">
        <v>0.98829999999999996</v>
      </c>
    </row>
    <row r="4558" spans="4:9" x14ac:dyDescent="0.25">
      <c r="D4558" s="37">
        <v>38</v>
      </c>
      <c r="E4558" s="37">
        <v>0.89400000000000002</v>
      </c>
      <c r="F4558" s="37">
        <v>0.90539999999999998</v>
      </c>
      <c r="G4558" s="37">
        <v>36.5</v>
      </c>
      <c r="H4558" s="37">
        <v>0.92100000000000004</v>
      </c>
      <c r="I4558" s="37">
        <v>0.98829999999999996</v>
      </c>
    </row>
    <row r="4559" spans="4:9" x14ac:dyDescent="0.25">
      <c r="D4559" s="37">
        <v>38</v>
      </c>
      <c r="E4559" s="37">
        <v>0.89500000000000002</v>
      </c>
      <c r="F4559" s="37">
        <v>0.90639999999999998</v>
      </c>
      <c r="G4559" s="37">
        <v>36.5</v>
      </c>
      <c r="H4559" s="37">
        <v>0.92200000000000004</v>
      </c>
      <c r="I4559" s="37">
        <v>0.98829999999999996</v>
      </c>
    </row>
    <row r="4560" spans="4:9" x14ac:dyDescent="0.25">
      <c r="D4560" s="37">
        <v>38</v>
      </c>
      <c r="E4560" s="37">
        <v>0.89600000000000002</v>
      </c>
      <c r="F4560" s="37">
        <v>0.90739999999999998</v>
      </c>
      <c r="G4560" s="37">
        <v>36.5</v>
      </c>
      <c r="H4560" s="37">
        <v>0.92300000000000004</v>
      </c>
      <c r="I4560" s="37">
        <v>0.98829999999999996</v>
      </c>
    </row>
    <row r="4561" spans="4:9" x14ac:dyDescent="0.25">
      <c r="D4561" s="37">
        <v>38</v>
      </c>
      <c r="E4561" s="37">
        <v>0.89700000000000002</v>
      </c>
      <c r="F4561" s="37">
        <v>0.90839999999999999</v>
      </c>
      <c r="G4561" s="37">
        <v>36.5</v>
      </c>
      <c r="H4561" s="37">
        <v>0.92400000000000004</v>
      </c>
      <c r="I4561" s="37">
        <v>0.98829999999999996</v>
      </c>
    </row>
    <row r="4562" spans="4:9" x14ac:dyDescent="0.25">
      <c r="D4562" s="37">
        <v>38</v>
      </c>
      <c r="E4562" s="37">
        <v>0.89800000000000002</v>
      </c>
      <c r="F4562" s="37">
        <v>0.90939999999999999</v>
      </c>
      <c r="G4562" s="37">
        <v>36.5</v>
      </c>
      <c r="H4562" s="37">
        <v>0.92500000000000004</v>
      </c>
      <c r="I4562" s="37">
        <v>0.98829999999999996</v>
      </c>
    </row>
    <row r="4563" spans="4:9" x14ac:dyDescent="0.25">
      <c r="D4563" s="37">
        <v>38</v>
      </c>
      <c r="E4563" s="37">
        <v>0.89900000000000002</v>
      </c>
      <c r="F4563" s="37">
        <v>0.91039999999999999</v>
      </c>
      <c r="G4563" s="37">
        <v>36.5</v>
      </c>
      <c r="H4563" s="37">
        <v>0.92600000000000005</v>
      </c>
      <c r="I4563" s="37">
        <v>0.98829999999999996</v>
      </c>
    </row>
    <row r="4564" spans="4:9" x14ac:dyDescent="0.25">
      <c r="D4564" s="37">
        <v>38</v>
      </c>
      <c r="E4564" s="37">
        <v>0.9</v>
      </c>
      <c r="F4564" s="37">
        <v>0.91139999999999999</v>
      </c>
      <c r="G4564" s="37">
        <v>36.5</v>
      </c>
      <c r="H4564" s="37">
        <v>0.92700000000000005</v>
      </c>
      <c r="I4564" s="37">
        <v>0.98829999999999996</v>
      </c>
    </row>
    <row r="4565" spans="4:9" x14ac:dyDescent="0.25">
      <c r="D4565" s="37">
        <v>38</v>
      </c>
      <c r="E4565" s="37">
        <v>0.90100000000000002</v>
      </c>
      <c r="F4565" s="37">
        <v>0.91239999999999999</v>
      </c>
      <c r="G4565" s="37">
        <v>36.5</v>
      </c>
      <c r="H4565" s="37">
        <v>0.92800000000000005</v>
      </c>
      <c r="I4565" s="37">
        <v>0.98839999999999995</v>
      </c>
    </row>
    <row r="4566" spans="4:9" x14ac:dyDescent="0.25">
      <c r="D4566" s="37">
        <v>38</v>
      </c>
      <c r="E4566" s="37">
        <v>0.90200000000000002</v>
      </c>
      <c r="F4566" s="37">
        <v>0.91339999999999999</v>
      </c>
      <c r="G4566" s="37">
        <v>36.5</v>
      </c>
      <c r="H4566" s="37">
        <v>0.92900000000000005</v>
      </c>
      <c r="I4566" s="37">
        <v>0.98839999999999995</v>
      </c>
    </row>
    <row r="4567" spans="4:9" x14ac:dyDescent="0.25">
      <c r="D4567" s="37">
        <v>38</v>
      </c>
      <c r="E4567" s="37">
        <v>0.90300000000000002</v>
      </c>
      <c r="F4567" s="37">
        <v>0.91439999999999999</v>
      </c>
      <c r="G4567" s="37">
        <v>36.5</v>
      </c>
      <c r="H4567" s="37">
        <v>0.93</v>
      </c>
      <c r="I4567" s="37">
        <v>0.98839999999999995</v>
      </c>
    </row>
    <row r="4568" spans="4:9" x14ac:dyDescent="0.25">
      <c r="D4568" s="37">
        <v>38</v>
      </c>
      <c r="E4568" s="37">
        <v>0.90400000000000003</v>
      </c>
      <c r="F4568" s="37">
        <v>0.91539999999999999</v>
      </c>
      <c r="G4568" s="37">
        <v>36.5</v>
      </c>
      <c r="H4568" s="37">
        <v>0.93100000000000005</v>
      </c>
      <c r="I4568" s="37">
        <v>0.98839999999999995</v>
      </c>
    </row>
    <row r="4569" spans="4:9" x14ac:dyDescent="0.25">
      <c r="D4569" s="37">
        <v>38</v>
      </c>
      <c r="E4569" s="37">
        <v>0.90500000000000003</v>
      </c>
      <c r="F4569" s="37">
        <v>0.91639999999999999</v>
      </c>
      <c r="G4569" s="37">
        <v>36.5</v>
      </c>
      <c r="H4569" s="37">
        <v>0.93200000000000005</v>
      </c>
      <c r="I4569" s="37">
        <v>0.98839999999999995</v>
      </c>
    </row>
    <row r="4570" spans="4:9" x14ac:dyDescent="0.25">
      <c r="D4570" s="37">
        <v>38</v>
      </c>
      <c r="E4570" s="37">
        <v>0.90600000000000003</v>
      </c>
      <c r="F4570" s="37">
        <v>0.91739999999999999</v>
      </c>
      <c r="G4570" s="37">
        <v>36.5</v>
      </c>
      <c r="H4570" s="37">
        <v>0.93300000000000005</v>
      </c>
      <c r="I4570" s="37">
        <v>0.98839999999999995</v>
      </c>
    </row>
    <row r="4571" spans="4:9" x14ac:dyDescent="0.25">
      <c r="D4571" s="37">
        <v>38</v>
      </c>
      <c r="E4571" s="37">
        <v>0.90700000000000003</v>
      </c>
      <c r="F4571" s="37">
        <v>0.91839999999999999</v>
      </c>
      <c r="G4571" s="37">
        <v>36.5</v>
      </c>
      <c r="H4571" s="37">
        <v>0.93400000000000005</v>
      </c>
      <c r="I4571" s="37">
        <v>0.98850000000000005</v>
      </c>
    </row>
    <row r="4572" spans="4:9" x14ac:dyDescent="0.25">
      <c r="D4572" s="37">
        <v>38</v>
      </c>
      <c r="E4572" s="37">
        <v>0.90800000000000003</v>
      </c>
      <c r="F4572" s="37">
        <v>0.9194</v>
      </c>
      <c r="G4572" s="37">
        <v>36.5</v>
      </c>
      <c r="H4572" s="37">
        <v>0.93500000000000005</v>
      </c>
      <c r="I4572" s="37">
        <v>0.98850000000000005</v>
      </c>
    </row>
    <row r="4573" spans="4:9" x14ac:dyDescent="0.25">
      <c r="D4573" s="37">
        <v>38</v>
      </c>
      <c r="E4573" s="37">
        <v>0.90900000000000003</v>
      </c>
      <c r="F4573" s="37">
        <v>0.9204</v>
      </c>
      <c r="G4573" s="37">
        <v>36.5</v>
      </c>
      <c r="H4573" s="37">
        <v>0.93600000000000005</v>
      </c>
      <c r="I4573" s="37">
        <v>0.98850000000000005</v>
      </c>
    </row>
    <row r="4574" spans="4:9" x14ac:dyDescent="0.25">
      <c r="D4574" s="37">
        <v>38</v>
      </c>
      <c r="E4574" s="37">
        <v>0.91</v>
      </c>
      <c r="F4574" s="37">
        <v>0.9214</v>
      </c>
      <c r="G4574" s="37">
        <v>36.5</v>
      </c>
      <c r="H4574" s="37">
        <v>0.93700000000000006</v>
      </c>
      <c r="I4574" s="37">
        <v>0.98850000000000005</v>
      </c>
    </row>
    <row r="4575" spans="4:9" x14ac:dyDescent="0.25">
      <c r="D4575" s="37">
        <v>38</v>
      </c>
      <c r="E4575" s="37">
        <v>0.91100000000000003</v>
      </c>
      <c r="F4575" s="37">
        <v>0.9224</v>
      </c>
      <c r="G4575" s="37">
        <v>36.5</v>
      </c>
      <c r="H4575" s="37">
        <v>0.93799999999999994</v>
      </c>
      <c r="I4575" s="37">
        <v>0.98850000000000005</v>
      </c>
    </row>
    <row r="4576" spans="4:9" x14ac:dyDescent="0.25">
      <c r="D4576" s="37">
        <v>38</v>
      </c>
      <c r="E4576" s="37">
        <v>0.91200000000000003</v>
      </c>
      <c r="F4576" s="37">
        <v>0.9234</v>
      </c>
      <c r="G4576" s="37">
        <v>36.5</v>
      </c>
      <c r="H4576" s="37">
        <v>0.93899999999999995</v>
      </c>
      <c r="I4576" s="37">
        <v>0.98850000000000005</v>
      </c>
    </row>
    <row r="4577" spans="4:9" x14ac:dyDescent="0.25">
      <c r="D4577" s="37">
        <v>38</v>
      </c>
      <c r="E4577" s="37">
        <v>0.91300000000000003</v>
      </c>
      <c r="F4577" s="37">
        <v>0.9244</v>
      </c>
      <c r="G4577" s="37">
        <v>36.5</v>
      </c>
      <c r="H4577" s="37">
        <v>0.94</v>
      </c>
      <c r="I4577" s="37">
        <v>0.98850000000000005</v>
      </c>
    </row>
    <row r="4578" spans="4:9" x14ac:dyDescent="0.25">
      <c r="D4578" s="37">
        <v>38</v>
      </c>
      <c r="E4578" s="37">
        <v>0.91400000000000003</v>
      </c>
      <c r="F4578" s="37">
        <v>0.9254</v>
      </c>
      <c r="G4578" s="37">
        <v>36.5</v>
      </c>
      <c r="H4578" s="37">
        <v>0.94099999999999995</v>
      </c>
      <c r="I4578" s="37">
        <v>0.98850000000000005</v>
      </c>
    </row>
    <row r="4579" spans="4:9" x14ac:dyDescent="0.25">
      <c r="D4579" s="37">
        <v>38</v>
      </c>
      <c r="E4579" s="37">
        <v>0.91500000000000004</v>
      </c>
      <c r="F4579" s="37">
        <v>0.9264</v>
      </c>
      <c r="G4579" s="37">
        <v>36.5</v>
      </c>
      <c r="H4579" s="37">
        <v>0.94199999999999995</v>
      </c>
      <c r="I4579" s="37">
        <v>0.98860000000000003</v>
      </c>
    </row>
    <row r="4580" spans="4:9" x14ac:dyDescent="0.25">
      <c r="D4580" s="37">
        <v>38</v>
      </c>
      <c r="E4580" s="37">
        <v>0.91600000000000004</v>
      </c>
      <c r="F4580" s="37">
        <v>0.9274</v>
      </c>
      <c r="G4580" s="37">
        <v>36.5</v>
      </c>
      <c r="H4580" s="37">
        <v>0.94299999999999995</v>
      </c>
      <c r="I4580" s="37">
        <v>0.98860000000000003</v>
      </c>
    </row>
    <row r="4581" spans="4:9" x14ac:dyDescent="0.25">
      <c r="D4581" s="37">
        <v>38</v>
      </c>
      <c r="E4581" s="37">
        <v>0.91700000000000004</v>
      </c>
      <c r="F4581" s="37">
        <v>0.9284</v>
      </c>
      <c r="G4581" s="37">
        <v>36.5</v>
      </c>
      <c r="H4581" s="37">
        <v>0.94399999999999995</v>
      </c>
      <c r="I4581" s="37">
        <v>0.98860000000000003</v>
      </c>
    </row>
    <row r="4582" spans="4:9" x14ac:dyDescent="0.25">
      <c r="D4582" s="37">
        <v>38</v>
      </c>
      <c r="E4582" s="37">
        <v>0.91800000000000004</v>
      </c>
      <c r="F4582" s="37">
        <v>0.9294</v>
      </c>
      <c r="G4582" s="37">
        <v>36.5</v>
      </c>
      <c r="H4582" s="37">
        <v>0.94499999999999995</v>
      </c>
      <c r="I4582" s="37">
        <v>0.98860000000000003</v>
      </c>
    </row>
    <row r="4583" spans="4:9" x14ac:dyDescent="0.25">
      <c r="D4583" s="37">
        <v>38</v>
      </c>
      <c r="E4583" s="37">
        <v>0.91900000000000004</v>
      </c>
      <c r="F4583" s="37">
        <v>0.9304</v>
      </c>
      <c r="G4583" s="37">
        <v>36.5</v>
      </c>
      <c r="H4583" s="37">
        <v>0.94599999999999995</v>
      </c>
      <c r="I4583" s="37">
        <v>0.98860000000000003</v>
      </c>
    </row>
    <row r="4584" spans="4:9" x14ac:dyDescent="0.25">
      <c r="D4584" s="37">
        <v>38</v>
      </c>
      <c r="E4584" s="37">
        <v>0.92</v>
      </c>
      <c r="F4584" s="37">
        <v>0.93140000000000001</v>
      </c>
      <c r="G4584" s="37">
        <v>36.5</v>
      </c>
      <c r="H4584" s="37">
        <v>0.94699999999999995</v>
      </c>
      <c r="I4584" s="37">
        <v>0.98860000000000003</v>
      </c>
    </row>
    <row r="4585" spans="4:9" x14ac:dyDescent="0.25">
      <c r="D4585" s="37">
        <v>38</v>
      </c>
      <c r="E4585" s="37">
        <v>0.92100000000000004</v>
      </c>
      <c r="F4585" s="37">
        <v>0.93240000000000001</v>
      </c>
      <c r="G4585" s="37">
        <v>36.5</v>
      </c>
      <c r="H4585" s="37">
        <v>0.94799999999999995</v>
      </c>
      <c r="I4585" s="37">
        <v>0.98870000000000002</v>
      </c>
    </row>
    <row r="4586" spans="4:9" x14ac:dyDescent="0.25">
      <c r="D4586" s="37">
        <v>38</v>
      </c>
      <c r="E4586" s="37">
        <v>0.92200000000000004</v>
      </c>
      <c r="F4586" s="37">
        <v>0.93340000000000001</v>
      </c>
      <c r="G4586" s="37">
        <v>36.5</v>
      </c>
      <c r="H4586" s="37">
        <v>0.94899999999999995</v>
      </c>
      <c r="I4586" s="37">
        <v>0.98870000000000002</v>
      </c>
    </row>
    <row r="4587" spans="4:9" x14ac:dyDescent="0.25">
      <c r="D4587" s="37">
        <v>38</v>
      </c>
      <c r="E4587" s="37">
        <v>0.92300000000000004</v>
      </c>
      <c r="F4587" s="37">
        <v>0.93440000000000001</v>
      </c>
      <c r="G4587" s="37">
        <v>36.5</v>
      </c>
      <c r="H4587" s="37">
        <v>0.95</v>
      </c>
      <c r="I4587" s="37">
        <v>0.98870000000000002</v>
      </c>
    </row>
    <row r="4588" spans="4:9" x14ac:dyDescent="0.25">
      <c r="D4588" s="37">
        <v>38</v>
      </c>
      <c r="E4588" s="37">
        <v>0.92400000000000004</v>
      </c>
      <c r="F4588" s="37">
        <v>0.93540000000000001</v>
      </c>
      <c r="G4588" s="37">
        <v>37</v>
      </c>
      <c r="H4588" s="37">
        <v>0.76</v>
      </c>
      <c r="I4588" s="37">
        <v>0.98240000000000005</v>
      </c>
    </row>
    <row r="4589" spans="4:9" x14ac:dyDescent="0.25">
      <c r="D4589" s="37">
        <v>38</v>
      </c>
      <c r="E4589" s="37">
        <v>0.92500000000000004</v>
      </c>
      <c r="F4589" s="37">
        <v>0.93630000000000002</v>
      </c>
      <c r="G4589" s="37">
        <v>37</v>
      </c>
      <c r="H4589" s="37">
        <v>0.76100000000000001</v>
      </c>
      <c r="I4589" s="37">
        <v>0.98240000000000005</v>
      </c>
    </row>
    <row r="4590" spans="4:9" x14ac:dyDescent="0.25">
      <c r="D4590" s="37">
        <v>38</v>
      </c>
      <c r="E4590" s="37">
        <v>0.92600000000000005</v>
      </c>
      <c r="F4590" s="37">
        <v>0.93730000000000002</v>
      </c>
      <c r="G4590" s="37">
        <v>37</v>
      </c>
      <c r="H4590" s="37">
        <v>0.76200000000000001</v>
      </c>
      <c r="I4590" s="37">
        <v>0.98260000000000003</v>
      </c>
    </row>
    <row r="4591" spans="4:9" x14ac:dyDescent="0.25">
      <c r="D4591" s="37">
        <v>38</v>
      </c>
      <c r="E4591" s="37">
        <v>0.92700000000000005</v>
      </c>
      <c r="F4591" s="37">
        <v>0.93830000000000002</v>
      </c>
      <c r="G4591" s="37">
        <v>37</v>
      </c>
      <c r="H4591" s="37">
        <v>0.76300000000000001</v>
      </c>
      <c r="I4591" s="37">
        <v>0.98260000000000003</v>
      </c>
    </row>
    <row r="4592" spans="4:9" x14ac:dyDescent="0.25">
      <c r="D4592" s="37">
        <v>38</v>
      </c>
      <c r="E4592" s="37">
        <v>0.92800000000000005</v>
      </c>
      <c r="F4592" s="37">
        <v>0.93930000000000002</v>
      </c>
      <c r="G4592" s="37">
        <v>37</v>
      </c>
      <c r="H4592" s="37">
        <v>0.76400000000000001</v>
      </c>
      <c r="I4592" s="37">
        <v>0.98270000000000002</v>
      </c>
    </row>
    <row r="4593" spans="4:9" x14ac:dyDescent="0.25">
      <c r="D4593" s="37">
        <v>38</v>
      </c>
      <c r="E4593" s="37">
        <v>0.92900000000000005</v>
      </c>
      <c r="F4593" s="37">
        <v>0.94030000000000002</v>
      </c>
      <c r="G4593" s="37">
        <v>37</v>
      </c>
      <c r="H4593" s="37">
        <v>0.76500000000000001</v>
      </c>
      <c r="I4593" s="37">
        <v>0.98270000000000002</v>
      </c>
    </row>
    <row r="4594" spans="4:9" x14ac:dyDescent="0.25">
      <c r="D4594" s="37">
        <v>38.5</v>
      </c>
      <c r="E4594" s="37">
        <v>0.76</v>
      </c>
      <c r="F4594" s="37">
        <v>0.77380000000000004</v>
      </c>
      <c r="G4594" s="37">
        <v>37</v>
      </c>
      <c r="H4594" s="37">
        <v>0.76600000000000001</v>
      </c>
      <c r="I4594" s="37">
        <v>0.98280000000000001</v>
      </c>
    </row>
    <row r="4595" spans="4:9" x14ac:dyDescent="0.25">
      <c r="D4595" s="37">
        <v>38.5</v>
      </c>
      <c r="E4595" s="37">
        <v>0.76100000000000001</v>
      </c>
      <c r="F4595" s="37">
        <v>0.77470000000000006</v>
      </c>
      <c r="G4595" s="37">
        <v>37</v>
      </c>
      <c r="H4595" s="37">
        <v>0.76700000000000002</v>
      </c>
      <c r="I4595" s="37">
        <v>0.98280000000000001</v>
      </c>
    </row>
    <row r="4596" spans="4:9" x14ac:dyDescent="0.25">
      <c r="D4596" s="37">
        <v>38.5</v>
      </c>
      <c r="E4596" s="37">
        <v>0.76200000000000001</v>
      </c>
      <c r="F4596" s="37">
        <v>0.77569999999999995</v>
      </c>
      <c r="G4596" s="37">
        <v>37</v>
      </c>
      <c r="H4596" s="37">
        <v>0.76800000000000002</v>
      </c>
      <c r="I4596" s="37">
        <v>0.9829</v>
      </c>
    </row>
    <row r="4597" spans="4:9" x14ac:dyDescent="0.25">
      <c r="D4597" s="37">
        <v>38.5</v>
      </c>
      <c r="E4597" s="37">
        <v>0.76300000000000001</v>
      </c>
      <c r="F4597" s="37">
        <v>0.77669999999999995</v>
      </c>
      <c r="G4597" s="37">
        <v>37</v>
      </c>
      <c r="H4597" s="37">
        <v>0.76900000000000002</v>
      </c>
      <c r="I4597" s="37">
        <v>0.9829</v>
      </c>
    </row>
    <row r="4598" spans="4:9" x14ac:dyDescent="0.25">
      <c r="D4598" s="37">
        <v>38.5</v>
      </c>
      <c r="E4598" s="37">
        <v>0.76400000000000001</v>
      </c>
      <c r="F4598" s="37">
        <v>0.77759999999999996</v>
      </c>
      <c r="G4598" s="37">
        <v>37</v>
      </c>
      <c r="H4598" s="37">
        <v>0.77</v>
      </c>
      <c r="I4598" s="37">
        <v>0.98299999999999998</v>
      </c>
    </row>
    <row r="4599" spans="4:9" x14ac:dyDescent="0.25">
      <c r="D4599" s="37">
        <v>38.5</v>
      </c>
      <c r="E4599" s="37">
        <v>0.76500000000000001</v>
      </c>
      <c r="F4599" s="37">
        <v>0.77859999999999996</v>
      </c>
      <c r="G4599" s="37">
        <v>37</v>
      </c>
      <c r="H4599" s="37">
        <v>0.77100000000000002</v>
      </c>
      <c r="I4599" s="37">
        <v>0.98299999999999998</v>
      </c>
    </row>
    <row r="4600" spans="4:9" x14ac:dyDescent="0.25">
      <c r="D4600" s="37">
        <v>38.5</v>
      </c>
      <c r="E4600" s="37">
        <v>0.76600000000000001</v>
      </c>
      <c r="F4600" s="37">
        <v>0.77959999999999996</v>
      </c>
      <c r="G4600" s="37">
        <v>37</v>
      </c>
      <c r="H4600" s="37">
        <v>0.77200000000000002</v>
      </c>
      <c r="I4600" s="37">
        <v>0.98319999999999996</v>
      </c>
    </row>
    <row r="4601" spans="4:9" x14ac:dyDescent="0.25">
      <c r="D4601" s="37">
        <v>38.5</v>
      </c>
      <c r="E4601" s="37">
        <v>0.76700000000000002</v>
      </c>
      <c r="F4601" s="37">
        <v>0.78059999999999896</v>
      </c>
      <c r="G4601" s="37">
        <v>37</v>
      </c>
      <c r="H4601" s="37">
        <v>0.77300000000000002</v>
      </c>
      <c r="I4601" s="37">
        <v>0.98319999999999996</v>
      </c>
    </row>
    <row r="4602" spans="4:9" x14ac:dyDescent="0.25">
      <c r="D4602" s="37">
        <v>38.5</v>
      </c>
      <c r="E4602" s="37">
        <v>0.76800000000000002</v>
      </c>
      <c r="F4602" s="37">
        <v>0.78149999999999897</v>
      </c>
      <c r="G4602" s="37">
        <v>37</v>
      </c>
      <c r="H4602" s="37">
        <v>0.77400000000000002</v>
      </c>
      <c r="I4602" s="37">
        <v>0.98329999999999995</v>
      </c>
    </row>
    <row r="4603" spans="4:9" x14ac:dyDescent="0.25">
      <c r="D4603" s="37">
        <v>38.5</v>
      </c>
      <c r="E4603" s="37">
        <v>0.76900000000000002</v>
      </c>
      <c r="F4603" s="37">
        <v>0.78249999999999897</v>
      </c>
      <c r="G4603" s="37">
        <v>37</v>
      </c>
      <c r="H4603" s="37">
        <v>0.77500000000000002</v>
      </c>
      <c r="I4603" s="37">
        <v>0.98329999999999995</v>
      </c>
    </row>
    <row r="4604" spans="4:9" x14ac:dyDescent="0.25">
      <c r="D4604" s="37">
        <v>38.5</v>
      </c>
      <c r="E4604" s="37">
        <v>0.77</v>
      </c>
      <c r="F4604" s="37">
        <v>0.78349999999999898</v>
      </c>
      <c r="G4604" s="37">
        <v>37</v>
      </c>
      <c r="H4604" s="37">
        <v>0.77600000000000002</v>
      </c>
      <c r="I4604" s="37">
        <v>0.98340000000000005</v>
      </c>
    </row>
    <row r="4605" spans="4:9" x14ac:dyDescent="0.25">
      <c r="D4605" s="37">
        <v>38.5</v>
      </c>
      <c r="E4605" s="37">
        <v>0.77100000000000002</v>
      </c>
      <c r="F4605" s="37">
        <v>0.78439999999999899</v>
      </c>
      <c r="G4605" s="37">
        <v>37</v>
      </c>
      <c r="H4605" s="37">
        <v>0.77700000000000002</v>
      </c>
      <c r="I4605" s="37">
        <v>0.98340000000000005</v>
      </c>
    </row>
    <row r="4606" spans="4:9" x14ac:dyDescent="0.25">
      <c r="D4606" s="37">
        <v>38.5</v>
      </c>
      <c r="E4606" s="37">
        <v>0.77200000000000002</v>
      </c>
      <c r="F4606" s="37">
        <v>0.78539999999999899</v>
      </c>
      <c r="G4606" s="37">
        <v>37</v>
      </c>
      <c r="H4606" s="37">
        <v>0.77800000000000002</v>
      </c>
      <c r="I4606" s="37">
        <v>0.98350000000000004</v>
      </c>
    </row>
    <row r="4607" spans="4:9" x14ac:dyDescent="0.25">
      <c r="D4607" s="37">
        <v>38.5</v>
      </c>
      <c r="E4607" s="37">
        <v>0.77300000000000002</v>
      </c>
      <c r="F4607" s="37">
        <v>0.78639999999999899</v>
      </c>
      <c r="G4607" s="37">
        <v>37</v>
      </c>
      <c r="H4607" s="37">
        <v>0.77900000000000003</v>
      </c>
      <c r="I4607" s="37">
        <v>0.98350000000000004</v>
      </c>
    </row>
    <row r="4608" spans="4:9" x14ac:dyDescent="0.25">
      <c r="D4608" s="37">
        <v>38.5</v>
      </c>
      <c r="E4608" s="37">
        <v>0.77400000000000002</v>
      </c>
      <c r="F4608" s="37">
        <v>0.787299999999999</v>
      </c>
      <c r="G4608" s="37">
        <v>37</v>
      </c>
      <c r="H4608" s="37">
        <v>0.78</v>
      </c>
      <c r="I4608" s="37">
        <v>0.98360000000000003</v>
      </c>
    </row>
    <row r="4609" spans="4:9" x14ac:dyDescent="0.25">
      <c r="D4609" s="37">
        <v>38.5</v>
      </c>
      <c r="E4609" s="37">
        <v>0.77500000000000002</v>
      </c>
      <c r="F4609" s="37">
        <v>0.788299999999999</v>
      </c>
      <c r="G4609" s="37">
        <v>37</v>
      </c>
      <c r="H4609" s="37">
        <v>0.78100000000000003</v>
      </c>
      <c r="I4609" s="37">
        <v>0.98360000000000003</v>
      </c>
    </row>
    <row r="4610" spans="4:9" x14ac:dyDescent="0.25">
      <c r="D4610" s="37">
        <v>38.5</v>
      </c>
      <c r="E4610" s="37">
        <v>0.77600000000000002</v>
      </c>
      <c r="F4610" s="37">
        <v>0.789299999999998</v>
      </c>
      <c r="G4610" s="37">
        <v>37</v>
      </c>
      <c r="H4610" s="37">
        <v>0.78200000000000003</v>
      </c>
      <c r="I4610" s="37">
        <v>0.98370000000000002</v>
      </c>
    </row>
    <row r="4611" spans="4:9" x14ac:dyDescent="0.25">
      <c r="D4611" s="37">
        <v>38.5</v>
      </c>
      <c r="E4611" s="37">
        <v>0.77700000000000002</v>
      </c>
      <c r="F4611" s="37">
        <v>0.790299999999998</v>
      </c>
      <c r="G4611" s="37">
        <v>37</v>
      </c>
      <c r="H4611" s="37">
        <v>0.78300000000000003</v>
      </c>
      <c r="I4611" s="37">
        <v>0.98370000000000002</v>
      </c>
    </row>
    <row r="4612" spans="4:9" x14ac:dyDescent="0.25">
      <c r="D4612" s="37">
        <v>38.5</v>
      </c>
      <c r="E4612" s="37">
        <v>0.77800000000000002</v>
      </c>
      <c r="F4612" s="37">
        <v>0.79119999999999802</v>
      </c>
      <c r="G4612" s="37">
        <v>37</v>
      </c>
      <c r="H4612" s="37">
        <v>0.78400000000000003</v>
      </c>
      <c r="I4612" s="37">
        <v>0.98380000000000001</v>
      </c>
    </row>
    <row r="4613" spans="4:9" x14ac:dyDescent="0.25">
      <c r="D4613" s="37">
        <v>38.5</v>
      </c>
      <c r="E4613" s="37">
        <v>0.77900000000000003</v>
      </c>
      <c r="F4613" s="37">
        <v>0.79219999999999802</v>
      </c>
      <c r="G4613" s="37">
        <v>37</v>
      </c>
      <c r="H4613" s="37">
        <v>0.78500000000000003</v>
      </c>
      <c r="I4613" s="37">
        <v>0.98380000000000001</v>
      </c>
    </row>
    <row r="4614" spans="4:9" x14ac:dyDescent="0.25">
      <c r="D4614" s="37">
        <v>38.5</v>
      </c>
      <c r="E4614" s="37">
        <v>0.78</v>
      </c>
      <c r="F4614" s="37">
        <v>0.79319999999999802</v>
      </c>
      <c r="G4614" s="37">
        <v>37</v>
      </c>
      <c r="H4614" s="37">
        <v>0.78600000000000003</v>
      </c>
      <c r="I4614" s="37">
        <v>0.9839</v>
      </c>
    </row>
    <row r="4615" spans="4:9" x14ac:dyDescent="0.25">
      <c r="D4615" s="37">
        <v>38.5</v>
      </c>
      <c r="E4615" s="37">
        <v>0.78100000000000003</v>
      </c>
      <c r="F4615" s="37">
        <v>0.79419999999999802</v>
      </c>
      <c r="G4615" s="37">
        <v>37</v>
      </c>
      <c r="H4615" s="37">
        <v>0.78700000000000003</v>
      </c>
      <c r="I4615" s="37">
        <v>0.9839</v>
      </c>
    </row>
    <row r="4616" spans="4:9" x14ac:dyDescent="0.25">
      <c r="D4616" s="37">
        <v>38.5</v>
      </c>
      <c r="E4616" s="37">
        <v>0.78200000000000003</v>
      </c>
      <c r="F4616" s="37">
        <v>0.79519999999999802</v>
      </c>
      <c r="G4616" s="37">
        <v>37</v>
      </c>
      <c r="H4616" s="37">
        <v>0.78800000000000003</v>
      </c>
      <c r="I4616" s="37">
        <v>0.98399999999999999</v>
      </c>
    </row>
    <row r="4617" spans="4:9" x14ac:dyDescent="0.25">
      <c r="D4617" s="37">
        <v>38.5</v>
      </c>
      <c r="E4617" s="37">
        <v>0.78300000000000003</v>
      </c>
      <c r="F4617" s="37">
        <v>0.79609999999999792</v>
      </c>
      <c r="G4617" s="37">
        <v>37</v>
      </c>
      <c r="H4617" s="37">
        <v>0.78900000000000003</v>
      </c>
      <c r="I4617" s="37">
        <v>0.98399999999999999</v>
      </c>
    </row>
    <row r="4618" spans="4:9" x14ac:dyDescent="0.25">
      <c r="D4618" s="37">
        <v>38.5</v>
      </c>
      <c r="E4618" s="37">
        <v>0.78400000000000003</v>
      </c>
      <c r="F4618" s="37">
        <v>0.79709999999999792</v>
      </c>
      <c r="G4618" s="37">
        <v>37</v>
      </c>
      <c r="H4618" s="37">
        <v>0.79</v>
      </c>
      <c r="I4618" s="37">
        <v>0.98409999999999997</v>
      </c>
    </row>
    <row r="4619" spans="4:9" x14ac:dyDescent="0.25">
      <c r="D4619" s="37">
        <v>38.5</v>
      </c>
      <c r="E4619" s="37">
        <v>0.78500000000000003</v>
      </c>
      <c r="F4619" s="37">
        <v>0.79809999999999692</v>
      </c>
      <c r="G4619" s="37">
        <v>37</v>
      </c>
      <c r="H4619" s="37">
        <v>0.79100000000000004</v>
      </c>
      <c r="I4619" s="37">
        <v>0.98409999999999997</v>
      </c>
    </row>
    <row r="4620" spans="4:9" x14ac:dyDescent="0.25">
      <c r="D4620" s="37">
        <v>38.5</v>
      </c>
      <c r="E4620" s="37">
        <v>0.78600000000000003</v>
      </c>
      <c r="F4620" s="37">
        <v>0.79909999999999692</v>
      </c>
      <c r="G4620" s="37">
        <v>37</v>
      </c>
      <c r="H4620" s="37">
        <v>0.79200000000000004</v>
      </c>
      <c r="I4620" s="37">
        <v>0.98419999999999996</v>
      </c>
    </row>
    <row r="4621" spans="4:9" x14ac:dyDescent="0.25">
      <c r="D4621" s="37">
        <v>38.5</v>
      </c>
      <c r="E4621" s="37">
        <v>0.78700000000000003</v>
      </c>
      <c r="F4621" s="37">
        <v>0.79999999999999694</v>
      </c>
      <c r="G4621" s="37">
        <v>37</v>
      </c>
      <c r="H4621" s="37">
        <v>0.79300000000000004</v>
      </c>
      <c r="I4621" s="37">
        <v>0.98419999999999996</v>
      </c>
    </row>
    <row r="4622" spans="4:9" x14ac:dyDescent="0.25">
      <c r="D4622" s="37">
        <v>38.5</v>
      </c>
      <c r="E4622" s="37">
        <v>0.78800000000000003</v>
      </c>
      <c r="F4622" s="37">
        <v>0.80099999999999694</v>
      </c>
      <c r="G4622" s="37">
        <v>37</v>
      </c>
      <c r="H4622" s="37">
        <v>0.79400000000000004</v>
      </c>
      <c r="I4622" s="37">
        <v>0.98429999999999995</v>
      </c>
    </row>
    <row r="4623" spans="4:9" x14ac:dyDescent="0.25">
      <c r="D4623" s="37">
        <v>38.5</v>
      </c>
      <c r="E4623" s="37">
        <v>0.78900000000000003</v>
      </c>
      <c r="F4623" s="37">
        <v>0.80199999999999694</v>
      </c>
      <c r="G4623" s="37">
        <v>37</v>
      </c>
      <c r="H4623" s="37">
        <v>0.79500000000000004</v>
      </c>
      <c r="I4623" s="37">
        <v>0.98429999999999995</v>
      </c>
    </row>
    <row r="4624" spans="4:9" x14ac:dyDescent="0.25">
      <c r="D4624" s="37">
        <v>38.5</v>
      </c>
      <c r="E4624" s="37">
        <v>0.79</v>
      </c>
      <c r="F4624" s="37">
        <v>0.80299999999999694</v>
      </c>
      <c r="G4624" s="37">
        <v>37</v>
      </c>
      <c r="H4624" s="37">
        <v>0.79600000000000004</v>
      </c>
      <c r="I4624" s="37">
        <v>0.98440000000000005</v>
      </c>
    </row>
    <row r="4625" spans="4:9" x14ac:dyDescent="0.25">
      <c r="D4625" s="37">
        <v>38.5</v>
      </c>
      <c r="E4625" s="37">
        <v>0.79100000000000004</v>
      </c>
      <c r="F4625" s="37">
        <v>0.80389999999999695</v>
      </c>
      <c r="G4625" s="37">
        <v>37</v>
      </c>
      <c r="H4625" s="37">
        <v>0.79700000000000004</v>
      </c>
      <c r="I4625" s="37">
        <v>0.98440000000000005</v>
      </c>
    </row>
    <row r="4626" spans="4:9" x14ac:dyDescent="0.25">
      <c r="D4626" s="37">
        <v>38.5</v>
      </c>
      <c r="E4626" s="37">
        <v>0.79200000000000004</v>
      </c>
      <c r="F4626" s="37">
        <v>0.80489999999999695</v>
      </c>
      <c r="G4626" s="37">
        <v>37</v>
      </c>
      <c r="H4626" s="37">
        <v>0.79800000000000004</v>
      </c>
      <c r="I4626" s="37">
        <v>0.98450000000000004</v>
      </c>
    </row>
    <row r="4627" spans="4:9" x14ac:dyDescent="0.25">
      <c r="D4627" s="37">
        <v>38.5</v>
      </c>
      <c r="E4627" s="37">
        <v>0.79300000000000004</v>
      </c>
      <c r="F4627" s="37">
        <v>0.80589999999999695</v>
      </c>
      <c r="G4627" s="37">
        <v>37</v>
      </c>
      <c r="H4627" s="37">
        <v>0.79900000000000004</v>
      </c>
      <c r="I4627" s="37">
        <v>0.98450000000000004</v>
      </c>
    </row>
    <row r="4628" spans="4:9" x14ac:dyDescent="0.25">
      <c r="D4628" s="37">
        <v>38.5</v>
      </c>
      <c r="E4628" s="37">
        <v>0.79400000000000004</v>
      </c>
      <c r="F4628" s="37">
        <v>0.80689999999999595</v>
      </c>
      <c r="G4628" s="37">
        <v>37</v>
      </c>
      <c r="H4628" s="37">
        <v>0.8</v>
      </c>
      <c r="I4628" s="37">
        <v>0.98460000000000003</v>
      </c>
    </row>
    <row r="4629" spans="4:9" x14ac:dyDescent="0.25">
      <c r="D4629" s="37">
        <v>38.5</v>
      </c>
      <c r="E4629" s="37">
        <v>0.79500000000000004</v>
      </c>
      <c r="F4629" s="37">
        <v>0.80789999999999595</v>
      </c>
      <c r="G4629" s="37">
        <v>37</v>
      </c>
      <c r="H4629" s="37">
        <v>0.80100000000000005</v>
      </c>
      <c r="I4629" s="37">
        <v>0.98460000000000003</v>
      </c>
    </row>
    <row r="4630" spans="4:9" x14ac:dyDescent="0.25">
      <c r="D4630" s="37">
        <v>38.5</v>
      </c>
      <c r="E4630" s="37">
        <v>0.79600000000000004</v>
      </c>
      <c r="F4630" s="37">
        <v>0.80879999999999597</v>
      </c>
      <c r="G4630" s="37">
        <v>37</v>
      </c>
      <c r="H4630" s="37">
        <v>0.80200000000000005</v>
      </c>
      <c r="I4630" s="37">
        <v>0.98470000000000002</v>
      </c>
    </row>
    <row r="4631" spans="4:9" x14ac:dyDescent="0.25">
      <c r="D4631" s="37">
        <v>38.5</v>
      </c>
      <c r="E4631" s="37">
        <v>0.79700000000000004</v>
      </c>
      <c r="F4631" s="37">
        <v>0.80979999999999597</v>
      </c>
      <c r="G4631" s="37">
        <v>37</v>
      </c>
      <c r="H4631" s="37">
        <v>0.80300000000000005</v>
      </c>
      <c r="I4631" s="37">
        <v>0.98470000000000002</v>
      </c>
    </row>
    <row r="4632" spans="4:9" x14ac:dyDescent="0.25">
      <c r="D4632" s="37">
        <v>38.5</v>
      </c>
      <c r="E4632" s="37">
        <v>0.79800000000000004</v>
      </c>
      <c r="F4632" s="37">
        <v>0.81079999999999597</v>
      </c>
      <c r="G4632" s="37">
        <v>37</v>
      </c>
      <c r="H4632" s="37">
        <v>0.80400000000000005</v>
      </c>
      <c r="I4632" s="37">
        <v>0.98480000000000001</v>
      </c>
    </row>
    <row r="4633" spans="4:9" x14ac:dyDescent="0.25">
      <c r="D4633" s="37">
        <v>38.5</v>
      </c>
      <c r="E4633" s="37">
        <v>0.79900000000000004</v>
      </c>
      <c r="F4633" s="37">
        <v>0.81179999999999597</v>
      </c>
      <c r="G4633" s="37">
        <v>37</v>
      </c>
      <c r="H4633" s="37">
        <v>0.80500000000000005</v>
      </c>
      <c r="I4633" s="37">
        <v>0.98480000000000001</v>
      </c>
    </row>
    <row r="4634" spans="4:9" x14ac:dyDescent="0.25">
      <c r="D4634" s="37">
        <v>38.5</v>
      </c>
      <c r="E4634" s="37">
        <v>0.8</v>
      </c>
      <c r="F4634" s="37">
        <v>0.81279999999999597</v>
      </c>
      <c r="G4634" s="37">
        <v>37</v>
      </c>
      <c r="H4634" s="37">
        <v>0.80600000000000005</v>
      </c>
      <c r="I4634" s="37">
        <v>0.9849</v>
      </c>
    </row>
    <row r="4635" spans="4:9" x14ac:dyDescent="0.25">
      <c r="D4635" s="37">
        <v>38.5</v>
      </c>
      <c r="E4635" s="37">
        <v>0.80100000000000005</v>
      </c>
      <c r="F4635" s="37">
        <v>0.81369999999999598</v>
      </c>
      <c r="G4635" s="37">
        <v>37</v>
      </c>
      <c r="H4635" s="37">
        <v>0.80700000000000005</v>
      </c>
      <c r="I4635" s="37">
        <v>0.9849</v>
      </c>
    </row>
    <row r="4636" spans="4:9" x14ac:dyDescent="0.25">
      <c r="D4636" s="37">
        <v>38.5</v>
      </c>
      <c r="E4636" s="37">
        <v>0.80200000000000005</v>
      </c>
      <c r="F4636" s="37">
        <v>0.81469999999999598</v>
      </c>
      <c r="G4636" s="37">
        <v>37</v>
      </c>
      <c r="H4636" s="37">
        <v>0.80800000000000005</v>
      </c>
      <c r="I4636" s="37">
        <v>0.98499999999999999</v>
      </c>
    </row>
    <row r="4637" spans="4:9" x14ac:dyDescent="0.25">
      <c r="D4637" s="37">
        <v>38.5</v>
      </c>
      <c r="E4637" s="37">
        <v>0.80300000000000005</v>
      </c>
      <c r="F4637" s="37">
        <v>0.81569999999999498</v>
      </c>
      <c r="G4637" s="37">
        <v>37</v>
      </c>
      <c r="H4637" s="37">
        <v>0.80900000000000005</v>
      </c>
      <c r="I4637" s="37">
        <v>0.98499999999999999</v>
      </c>
    </row>
    <row r="4638" spans="4:9" x14ac:dyDescent="0.25">
      <c r="D4638" s="37">
        <v>38.5</v>
      </c>
      <c r="E4638" s="37">
        <v>0.80400000000000005</v>
      </c>
      <c r="F4638" s="37">
        <v>0.81669999999999499</v>
      </c>
      <c r="G4638" s="37">
        <v>37</v>
      </c>
      <c r="H4638" s="37">
        <v>0.81</v>
      </c>
      <c r="I4638" s="37">
        <v>0.98509999999999998</v>
      </c>
    </row>
    <row r="4639" spans="4:9" x14ac:dyDescent="0.25">
      <c r="D4639" s="37">
        <v>38.5</v>
      </c>
      <c r="E4639" s="37">
        <v>0.80500000000000005</v>
      </c>
      <c r="F4639" s="37">
        <v>0.81769999999999499</v>
      </c>
      <c r="G4639" s="37">
        <v>37</v>
      </c>
      <c r="H4639" s="37">
        <v>0.81100000000000005</v>
      </c>
      <c r="I4639" s="37">
        <v>0.98509999999999998</v>
      </c>
    </row>
    <row r="4640" spans="4:9" x14ac:dyDescent="0.25">
      <c r="D4640" s="37">
        <v>38.5</v>
      </c>
      <c r="E4640" s="37">
        <v>0.80600000000000005</v>
      </c>
      <c r="F4640" s="37">
        <v>0.818599999999995</v>
      </c>
      <c r="G4640" s="37">
        <v>37</v>
      </c>
      <c r="H4640" s="37">
        <v>0.81200000000000006</v>
      </c>
      <c r="I4640" s="37">
        <v>0.98509999999999998</v>
      </c>
    </row>
    <row r="4641" spans="4:9" x14ac:dyDescent="0.25">
      <c r="D4641" s="37">
        <v>38.5</v>
      </c>
      <c r="E4641" s="37">
        <v>0.80700000000000005</v>
      </c>
      <c r="F4641" s="37">
        <v>0.819599999999995</v>
      </c>
      <c r="G4641" s="37">
        <v>37</v>
      </c>
      <c r="H4641" s="37">
        <v>0.81299999999999994</v>
      </c>
      <c r="I4641" s="37">
        <v>0.98509999999999998</v>
      </c>
    </row>
    <row r="4642" spans="4:9" x14ac:dyDescent="0.25">
      <c r="D4642" s="37">
        <v>38.5</v>
      </c>
      <c r="E4642" s="37">
        <v>0.80800000000000005</v>
      </c>
      <c r="F4642" s="37">
        <v>0.820599999999995</v>
      </c>
      <c r="G4642" s="37">
        <v>37</v>
      </c>
      <c r="H4642" s="37">
        <v>0.81399999999999995</v>
      </c>
      <c r="I4642" s="37">
        <v>0.98519999999999996</v>
      </c>
    </row>
    <row r="4643" spans="4:9" x14ac:dyDescent="0.25">
      <c r="D4643" s="37">
        <v>38.5</v>
      </c>
      <c r="E4643" s="37">
        <v>0.80900000000000005</v>
      </c>
      <c r="F4643" s="37">
        <v>0.821599999999995</v>
      </c>
      <c r="G4643" s="37">
        <v>37</v>
      </c>
      <c r="H4643" s="37">
        <v>0.81499999999999995</v>
      </c>
      <c r="I4643" s="37">
        <v>0.98519999999999996</v>
      </c>
    </row>
    <row r="4644" spans="4:9" x14ac:dyDescent="0.25">
      <c r="D4644" s="37">
        <v>38.5</v>
      </c>
      <c r="E4644" s="37">
        <v>0.81</v>
      </c>
      <c r="F4644" s="37">
        <v>0.822599999999995</v>
      </c>
      <c r="G4644" s="37">
        <v>37</v>
      </c>
      <c r="H4644" s="37">
        <v>0.81599999999999995</v>
      </c>
      <c r="I4644" s="37">
        <v>0.98529999999999995</v>
      </c>
    </row>
    <row r="4645" spans="4:9" x14ac:dyDescent="0.25">
      <c r="D4645" s="37">
        <v>38.5</v>
      </c>
      <c r="E4645" s="37">
        <v>0.81100000000000005</v>
      </c>
      <c r="F4645" s="37">
        <v>0.82349999999999501</v>
      </c>
      <c r="G4645" s="37">
        <v>37</v>
      </c>
      <c r="H4645" s="37">
        <v>0.81699999999999995</v>
      </c>
      <c r="I4645" s="37">
        <v>0.98529999999999995</v>
      </c>
    </row>
    <row r="4646" spans="4:9" x14ac:dyDescent="0.25">
      <c r="D4646" s="37">
        <v>38.5</v>
      </c>
      <c r="E4646" s="37">
        <v>0.81200000000000006</v>
      </c>
      <c r="F4646" s="37">
        <v>0.82449999999999402</v>
      </c>
      <c r="G4646" s="37">
        <v>37</v>
      </c>
      <c r="H4646" s="37">
        <v>0.81799999999999995</v>
      </c>
      <c r="I4646" s="37">
        <v>0.98540000000000005</v>
      </c>
    </row>
    <row r="4647" spans="4:9" x14ac:dyDescent="0.25">
      <c r="D4647" s="37">
        <v>38.5</v>
      </c>
      <c r="E4647" s="37">
        <v>0.81299999999999994</v>
      </c>
      <c r="F4647" s="37">
        <v>0.82549999999999402</v>
      </c>
      <c r="G4647" s="37">
        <v>37</v>
      </c>
      <c r="H4647" s="37">
        <v>0.81899999999999995</v>
      </c>
      <c r="I4647" s="37">
        <v>0.98540000000000005</v>
      </c>
    </row>
    <row r="4648" spans="4:9" x14ac:dyDescent="0.25">
      <c r="D4648" s="37">
        <v>38.5</v>
      </c>
      <c r="E4648" s="37">
        <v>0.81399999999999995</v>
      </c>
      <c r="F4648" s="37">
        <v>0.82649999999999402</v>
      </c>
      <c r="G4648" s="37">
        <v>37</v>
      </c>
      <c r="H4648" s="37">
        <v>0.82</v>
      </c>
      <c r="I4648" s="37">
        <v>0.98550000000000004</v>
      </c>
    </row>
    <row r="4649" spans="4:9" x14ac:dyDescent="0.25">
      <c r="D4649" s="37">
        <v>38.5</v>
      </c>
      <c r="E4649" s="37">
        <v>0.81499999999999995</v>
      </c>
      <c r="F4649" s="37">
        <v>0.82749999999999402</v>
      </c>
      <c r="G4649" s="37">
        <v>37</v>
      </c>
      <c r="H4649" s="37">
        <v>0.82099999999999995</v>
      </c>
      <c r="I4649" s="37">
        <v>0.98550000000000004</v>
      </c>
    </row>
    <row r="4650" spans="4:9" x14ac:dyDescent="0.25">
      <c r="D4650" s="37">
        <v>38.5</v>
      </c>
      <c r="E4650" s="37">
        <v>0.81599999999999995</v>
      </c>
      <c r="F4650" s="37">
        <v>0.82849999999999402</v>
      </c>
      <c r="G4650" s="37">
        <v>37</v>
      </c>
      <c r="H4650" s="37">
        <v>0.82199999999999995</v>
      </c>
      <c r="I4650" s="37">
        <v>0.98550000000000004</v>
      </c>
    </row>
    <row r="4651" spans="4:9" x14ac:dyDescent="0.25">
      <c r="D4651" s="37">
        <v>38.5</v>
      </c>
      <c r="E4651" s="37">
        <v>0.81699999999999995</v>
      </c>
      <c r="F4651" s="37">
        <v>0.82939999999999403</v>
      </c>
      <c r="G4651" s="37">
        <v>37</v>
      </c>
      <c r="H4651" s="37">
        <v>0.82299999999999995</v>
      </c>
      <c r="I4651" s="37">
        <v>0.98550000000000004</v>
      </c>
    </row>
    <row r="4652" spans="4:9" x14ac:dyDescent="0.25">
      <c r="D4652" s="37">
        <v>38.5</v>
      </c>
      <c r="E4652" s="37">
        <v>0.81799999999999995</v>
      </c>
      <c r="F4652" s="37">
        <v>0.83039999999999403</v>
      </c>
      <c r="G4652" s="37">
        <v>37</v>
      </c>
      <c r="H4652" s="37">
        <v>0.82399999999999995</v>
      </c>
      <c r="I4652" s="37">
        <v>0.98560000000000003</v>
      </c>
    </row>
    <row r="4653" spans="4:9" x14ac:dyDescent="0.25">
      <c r="D4653" s="37">
        <v>38.5</v>
      </c>
      <c r="E4653" s="37">
        <v>0.81899999999999995</v>
      </c>
      <c r="F4653" s="37">
        <v>0.83139999999999403</v>
      </c>
      <c r="G4653" s="37">
        <v>37</v>
      </c>
      <c r="H4653" s="37">
        <v>0.82499999999999996</v>
      </c>
      <c r="I4653" s="37">
        <v>0.98560000000000003</v>
      </c>
    </row>
    <row r="4654" spans="4:9" x14ac:dyDescent="0.25">
      <c r="D4654" s="37">
        <v>38.5</v>
      </c>
      <c r="E4654" s="37">
        <v>0.82</v>
      </c>
      <c r="F4654" s="37">
        <v>0.83239999999999403</v>
      </c>
      <c r="G4654" s="37">
        <v>37</v>
      </c>
      <c r="H4654" s="37">
        <v>0.82599999999999996</v>
      </c>
      <c r="I4654" s="37">
        <v>0.98570000000000002</v>
      </c>
    </row>
    <row r="4655" spans="4:9" x14ac:dyDescent="0.25">
      <c r="D4655" s="37">
        <v>38.5</v>
      </c>
      <c r="E4655" s="37">
        <v>0.82099999999999995</v>
      </c>
      <c r="F4655" s="37">
        <v>0.83339999999999304</v>
      </c>
      <c r="G4655" s="37">
        <v>37</v>
      </c>
      <c r="H4655" s="37">
        <v>0.82699999999999996</v>
      </c>
      <c r="I4655" s="37">
        <v>0.98570000000000002</v>
      </c>
    </row>
    <row r="4656" spans="4:9" x14ac:dyDescent="0.25">
      <c r="D4656" s="37">
        <v>38.5</v>
      </c>
      <c r="E4656" s="37">
        <v>0.82199999999999995</v>
      </c>
      <c r="F4656" s="37">
        <v>0.83439999999999304</v>
      </c>
      <c r="G4656" s="37">
        <v>37</v>
      </c>
      <c r="H4656" s="37">
        <v>0.82799999999999996</v>
      </c>
      <c r="I4656" s="37">
        <v>0.98580000000000001</v>
      </c>
    </row>
    <row r="4657" spans="4:9" x14ac:dyDescent="0.25">
      <c r="D4657" s="37">
        <v>38.5</v>
      </c>
      <c r="E4657" s="37">
        <v>0.82299999999999995</v>
      </c>
      <c r="F4657" s="37">
        <v>0.83539999999999304</v>
      </c>
      <c r="G4657" s="37">
        <v>37</v>
      </c>
      <c r="H4657" s="37">
        <v>0.82899999999999996</v>
      </c>
      <c r="I4657" s="37">
        <v>0.98580000000000001</v>
      </c>
    </row>
    <row r="4658" spans="4:9" x14ac:dyDescent="0.25">
      <c r="D4658" s="37">
        <v>38.5</v>
      </c>
      <c r="E4658" s="37">
        <v>0.82399999999999995</v>
      </c>
      <c r="F4658" s="37">
        <v>0.83629999999999305</v>
      </c>
      <c r="G4658" s="37">
        <v>37</v>
      </c>
      <c r="H4658" s="37">
        <v>0.83</v>
      </c>
      <c r="I4658" s="37">
        <v>0.98580000000000001</v>
      </c>
    </row>
    <row r="4659" spans="4:9" x14ac:dyDescent="0.25">
      <c r="D4659" s="37">
        <v>38.5</v>
      </c>
      <c r="E4659" s="37">
        <v>0.82499999999999996</v>
      </c>
      <c r="F4659" s="37">
        <v>0.83729999999999305</v>
      </c>
      <c r="G4659" s="37">
        <v>37</v>
      </c>
      <c r="H4659" s="37">
        <v>0.83099999999999996</v>
      </c>
      <c r="I4659" s="37">
        <v>0.98580000000000001</v>
      </c>
    </row>
    <row r="4660" spans="4:9" x14ac:dyDescent="0.25">
      <c r="D4660" s="37">
        <v>38.5</v>
      </c>
      <c r="E4660" s="37">
        <v>0.82599999999999996</v>
      </c>
      <c r="F4660" s="37">
        <v>0.83829999999999305</v>
      </c>
      <c r="G4660" s="37">
        <v>37</v>
      </c>
      <c r="H4660" s="37">
        <v>0.83199999999999996</v>
      </c>
      <c r="I4660" s="37">
        <v>0.9859</v>
      </c>
    </row>
    <row r="4661" spans="4:9" x14ac:dyDescent="0.25">
      <c r="D4661" s="37">
        <v>38.5</v>
      </c>
      <c r="E4661" s="37">
        <v>0.82699999999999996</v>
      </c>
      <c r="F4661" s="37">
        <v>0.83929999999999305</v>
      </c>
      <c r="G4661" s="37">
        <v>37</v>
      </c>
      <c r="H4661" s="37">
        <v>0.83299999999999996</v>
      </c>
      <c r="I4661" s="37">
        <v>0.9859</v>
      </c>
    </row>
    <row r="4662" spans="4:9" x14ac:dyDescent="0.25">
      <c r="D4662" s="37">
        <v>38.5</v>
      </c>
      <c r="E4662" s="37">
        <v>0.82799999999999996</v>
      </c>
      <c r="F4662" s="37">
        <v>0.84029999999999305</v>
      </c>
      <c r="G4662" s="37">
        <v>37</v>
      </c>
      <c r="H4662" s="37">
        <v>0.83399999999999996</v>
      </c>
      <c r="I4662" s="37">
        <v>0.98599999999999999</v>
      </c>
    </row>
    <row r="4663" spans="4:9" x14ac:dyDescent="0.25">
      <c r="D4663" s="37">
        <v>38.5</v>
      </c>
      <c r="E4663" s="37">
        <v>0.82899999999999996</v>
      </c>
      <c r="F4663" s="37">
        <v>0.84129999999999305</v>
      </c>
      <c r="G4663" s="37">
        <v>37</v>
      </c>
      <c r="H4663" s="37">
        <v>0.83499999999999996</v>
      </c>
      <c r="I4663" s="37">
        <v>0.98599999999999999</v>
      </c>
    </row>
    <row r="4664" spans="4:9" x14ac:dyDescent="0.25">
      <c r="D4664" s="37">
        <v>38.5</v>
      </c>
      <c r="E4664" s="37">
        <v>0.83</v>
      </c>
      <c r="F4664" s="37">
        <v>0.84229999999999206</v>
      </c>
      <c r="G4664" s="37">
        <v>37</v>
      </c>
      <c r="H4664" s="37">
        <v>0.83599999999999997</v>
      </c>
      <c r="I4664" s="37">
        <v>0.98599999999999999</v>
      </c>
    </row>
    <row r="4665" spans="4:9" x14ac:dyDescent="0.25">
      <c r="D4665" s="37">
        <v>38.5</v>
      </c>
      <c r="E4665" s="37">
        <v>0.83099999999999996</v>
      </c>
      <c r="F4665" s="37">
        <v>0.84319999999999207</v>
      </c>
      <c r="G4665" s="37">
        <v>37</v>
      </c>
      <c r="H4665" s="37">
        <v>0.83699999999999997</v>
      </c>
      <c r="I4665" s="37">
        <v>0.98599999999999999</v>
      </c>
    </row>
    <row r="4666" spans="4:9" x14ac:dyDescent="0.25">
      <c r="D4666" s="37">
        <v>38.5</v>
      </c>
      <c r="E4666" s="37">
        <v>0.83199999999999996</v>
      </c>
      <c r="F4666" s="37">
        <v>0.84419999999999207</v>
      </c>
      <c r="G4666" s="37">
        <v>37</v>
      </c>
      <c r="H4666" s="37">
        <v>0.83799999999999997</v>
      </c>
      <c r="I4666" s="37">
        <v>0.98609999999999998</v>
      </c>
    </row>
    <row r="4667" spans="4:9" x14ac:dyDescent="0.25">
      <c r="D4667" s="37">
        <v>38.5</v>
      </c>
      <c r="E4667" s="37">
        <v>0.83299999999999996</v>
      </c>
      <c r="F4667" s="37">
        <v>0.84519999999999207</v>
      </c>
      <c r="G4667" s="37">
        <v>37</v>
      </c>
      <c r="H4667" s="37">
        <v>0.83899999999999997</v>
      </c>
      <c r="I4667" s="37">
        <v>0.98609999999999998</v>
      </c>
    </row>
    <row r="4668" spans="4:9" x14ac:dyDescent="0.25">
      <c r="D4668" s="37">
        <v>38.5</v>
      </c>
      <c r="E4668" s="37">
        <v>0.83399999999999996</v>
      </c>
      <c r="F4668" s="37">
        <v>0.84619999999999207</v>
      </c>
      <c r="G4668" s="37">
        <v>37</v>
      </c>
      <c r="H4668" s="37">
        <v>0.84</v>
      </c>
      <c r="I4668" s="37">
        <v>0.98609999999999998</v>
      </c>
    </row>
    <row r="4669" spans="4:9" x14ac:dyDescent="0.25">
      <c r="D4669" s="37">
        <v>38.5</v>
      </c>
      <c r="E4669" s="37">
        <v>0.83499999999999996</v>
      </c>
      <c r="F4669" s="37">
        <v>0.84719999999999207</v>
      </c>
      <c r="G4669" s="37">
        <v>37</v>
      </c>
      <c r="H4669" s="37">
        <v>0.84099999999999997</v>
      </c>
      <c r="I4669" s="37">
        <v>0.98609999999999998</v>
      </c>
    </row>
    <row r="4670" spans="4:9" x14ac:dyDescent="0.25">
      <c r="D4670" s="37">
        <v>38.5</v>
      </c>
      <c r="E4670" s="37">
        <v>0.83599999999999997</v>
      </c>
      <c r="F4670" s="37">
        <v>0.84819999999999207</v>
      </c>
      <c r="G4670" s="37">
        <v>37</v>
      </c>
      <c r="H4670" s="37">
        <v>0.84199999999999997</v>
      </c>
      <c r="I4670" s="37">
        <v>0.98619999999999997</v>
      </c>
    </row>
    <row r="4671" spans="4:9" x14ac:dyDescent="0.25">
      <c r="D4671" s="37">
        <v>38.5</v>
      </c>
      <c r="E4671" s="37">
        <v>0.83699999999999997</v>
      </c>
      <c r="F4671" s="37">
        <v>0.84919999999999207</v>
      </c>
      <c r="G4671" s="37">
        <v>37</v>
      </c>
      <c r="H4671" s="37">
        <v>0.84299999999999997</v>
      </c>
      <c r="I4671" s="37">
        <v>0.98619999999999997</v>
      </c>
    </row>
    <row r="4672" spans="4:9" x14ac:dyDescent="0.25">
      <c r="D4672" s="37">
        <v>38.5</v>
      </c>
      <c r="E4672" s="37">
        <v>0.83799999999999997</v>
      </c>
      <c r="F4672" s="37">
        <v>0.85019999999999207</v>
      </c>
      <c r="G4672" s="37">
        <v>37</v>
      </c>
      <c r="H4672" s="37">
        <v>0.84399999999999997</v>
      </c>
      <c r="I4672" s="37">
        <v>0.98629999999999995</v>
      </c>
    </row>
    <row r="4673" spans="4:9" x14ac:dyDescent="0.25">
      <c r="D4673" s="37">
        <v>38.5</v>
      </c>
      <c r="E4673" s="37">
        <v>0.83899999999999997</v>
      </c>
      <c r="F4673" s="37">
        <v>0.85119999999999107</v>
      </c>
      <c r="G4673" s="37">
        <v>37</v>
      </c>
      <c r="H4673" s="37">
        <v>0.84499999999999997</v>
      </c>
      <c r="I4673" s="37">
        <v>0.98629999999999995</v>
      </c>
    </row>
    <row r="4674" spans="4:9" x14ac:dyDescent="0.25">
      <c r="D4674" s="37">
        <v>38.5</v>
      </c>
      <c r="E4674" s="37">
        <v>0.84</v>
      </c>
      <c r="F4674" s="37">
        <v>0.85209999999999098</v>
      </c>
      <c r="G4674" s="37">
        <v>37</v>
      </c>
      <c r="H4674" s="37">
        <v>0.84599999999999997</v>
      </c>
      <c r="I4674" s="37">
        <v>0.98629999999999995</v>
      </c>
    </row>
    <row r="4675" spans="4:9" x14ac:dyDescent="0.25">
      <c r="D4675" s="37">
        <v>38.5</v>
      </c>
      <c r="E4675" s="37">
        <v>0.84099999999999997</v>
      </c>
      <c r="F4675" s="37">
        <v>0.85309999999999098</v>
      </c>
      <c r="G4675" s="37">
        <v>37</v>
      </c>
      <c r="H4675" s="37">
        <v>0.84699999999999998</v>
      </c>
      <c r="I4675" s="37">
        <v>0.98629999999999995</v>
      </c>
    </row>
    <row r="4676" spans="4:9" x14ac:dyDescent="0.25">
      <c r="D4676" s="37">
        <v>38.5</v>
      </c>
      <c r="E4676" s="37">
        <v>0.84199999999999997</v>
      </c>
      <c r="F4676" s="37">
        <v>0.85409999999999098</v>
      </c>
      <c r="G4676" s="37">
        <v>37</v>
      </c>
      <c r="H4676" s="37">
        <v>0.84799999999999998</v>
      </c>
      <c r="I4676" s="37">
        <v>0.98640000000000005</v>
      </c>
    </row>
    <row r="4677" spans="4:9" x14ac:dyDescent="0.25">
      <c r="D4677" s="37">
        <v>38.5</v>
      </c>
      <c r="E4677" s="37">
        <v>0.84299999999999997</v>
      </c>
      <c r="F4677" s="37">
        <v>0.85509999999999098</v>
      </c>
      <c r="G4677" s="37">
        <v>37</v>
      </c>
      <c r="H4677" s="37">
        <v>0.84899999999999998</v>
      </c>
      <c r="I4677" s="37">
        <v>0.98640000000000005</v>
      </c>
    </row>
    <row r="4678" spans="4:9" x14ac:dyDescent="0.25">
      <c r="D4678" s="37">
        <v>38.5</v>
      </c>
      <c r="E4678" s="37">
        <v>0.84399999999999997</v>
      </c>
      <c r="F4678" s="37">
        <v>0.85609999999999098</v>
      </c>
      <c r="G4678" s="37">
        <v>37</v>
      </c>
      <c r="H4678" s="37">
        <v>0.85</v>
      </c>
      <c r="I4678" s="37">
        <v>0.98640000000000005</v>
      </c>
    </row>
    <row r="4679" spans="4:9" x14ac:dyDescent="0.25">
      <c r="D4679" s="37">
        <v>38.5</v>
      </c>
      <c r="E4679" s="37">
        <v>0.84499999999999997</v>
      </c>
      <c r="F4679" s="37">
        <v>0.85709999999999098</v>
      </c>
      <c r="G4679" s="37">
        <v>37</v>
      </c>
      <c r="H4679" s="37">
        <v>0.85099999999999998</v>
      </c>
      <c r="I4679" s="37">
        <v>0.98640000000000005</v>
      </c>
    </row>
    <row r="4680" spans="4:9" x14ac:dyDescent="0.25">
      <c r="D4680" s="37">
        <v>38.5</v>
      </c>
      <c r="E4680" s="37">
        <v>0.84599999999999997</v>
      </c>
      <c r="F4680" s="37">
        <v>0.85809999999999098</v>
      </c>
      <c r="G4680" s="37">
        <v>37</v>
      </c>
      <c r="H4680" s="37">
        <v>0.85199999999999998</v>
      </c>
      <c r="I4680" s="37">
        <v>0.98650000000000004</v>
      </c>
    </row>
    <row r="4681" spans="4:9" x14ac:dyDescent="0.25">
      <c r="D4681" s="37">
        <v>38.5</v>
      </c>
      <c r="E4681" s="37">
        <v>0.84699999999999998</v>
      </c>
      <c r="F4681" s="37">
        <v>0.85909999999999098</v>
      </c>
      <c r="G4681" s="37">
        <v>37</v>
      </c>
      <c r="H4681" s="37">
        <v>0.85299999999999998</v>
      </c>
      <c r="I4681" s="37">
        <v>0.98650000000000004</v>
      </c>
    </row>
    <row r="4682" spans="4:9" x14ac:dyDescent="0.25">
      <c r="D4682" s="37">
        <v>38.5</v>
      </c>
      <c r="E4682" s="37">
        <v>0.84799999999999998</v>
      </c>
      <c r="F4682" s="37">
        <v>0.85999999999998999</v>
      </c>
      <c r="G4682" s="37">
        <v>37</v>
      </c>
      <c r="H4682" s="37">
        <v>0.85399999999999998</v>
      </c>
      <c r="I4682" s="37">
        <v>0.98660000000000003</v>
      </c>
    </row>
    <row r="4683" spans="4:9" x14ac:dyDescent="0.25">
      <c r="D4683" s="37">
        <v>38.5</v>
      </c>
      <c r="E4683" s="37">
        <v>0.84899999999999998</v>
      </c>
      <c r="F4683" s="37">
        <v>0.86099999999999</v>
      </c>
      <c r="G4683" s="37">
        <v>37</v>
      </c>
      <c r="H4683" s="37">
        <v>0.85499999999999998</v>
      </c>
      <c r="I4683" s="37">
        <v>0.98660000000000003</v>
      </c>
    </row>
    <row r="4684" spans="4:9" x14ac:dyDescent="0.25">
      <c r="D4684" s="37">
        <v>38.5</v>
      </c>
      <c r="E4684" s="37">
        <v>0.85</v>
      </c>
      <c r="F4684" s="37">
        <v>0.86199999999999</v>
      </c>
      <c r="G4684" s="37">
        <v>37</v>
      </c>
      <c r="H4684" s="37">
        <v>0.85599999999999998</v>
      </c>
      <c r="I4684" s="37">
        <v>0.98660000000000003</v>
      </c>
    </row>
    <row r="4685" spans="4:9" x14ac:dyDescent="0.25">
      <c r="D4685" s="37">
        <v>38.5</v>
      </c>
      <c r="E4685" s="37">
        <v>0.85099999999999998</v>
      </c>
      <c r="F4685" s="37">
        <v>0.86299999999999</v>
      </c>
      <c r="G4685" s="37">
        <v>37</v>
      </c>
      <c r="H4685" s="37">
        <v>0.85699999999999998</v>
      </c>
      <c r="I4685" s="37">
        <v>0.98660000000000003</v>
      </c>
    </row>
    <row r="4686" spans="4:9" x14ac:dyDescent="0.25">
      <c r="D4686" s="37">
        <v>38.5</v>
      </c>
      <c r="E4686" s="37">
        <v>0.85199999999999998</v>
      </c>
      <c r="F4686" s="37">
        <v>0.86399999999999</v>
      </c>
      <c r="G4686" s="37">
        <v>37</v>
      </c>
      <c r="H4686" s="37">
        <v>0.85799999999999998</v>
      </c>
      <c r="I4686" s="37">
        <v>0.98670000000000002</v>
      </c>
    </row>
    <row r="4687" spans="4:9" x14ac:dyDescent="0.25">
      <c r="D4687" s="37">
        <v>38.5</v>
      </c>
      <c r="E4687" s="37">
        <v>0.85299999999999998</v>
      </c>
      <c r="F4687" s="37">
        <v>0.86499999999999</v>
      </c>
      <c r="G4687" s="37">
        <v>37</v>
      </c>
      <c r="H4687" s="37">
        <v>0.85899999999999999</v>
      </c>
      <c r="I4687" s="37">
        <v>0.98670000000000002</v>
      </c>
    </row>
    <row r="4688" spans="4:9" x14ac:dyDescent="0.25">
      <c r="D4688" s="37">
        <v>38.5</v>
      </c>
      <c r="E4688" s="37">
        <v>0.85399999999999998</v>
      </c>
      <c r="F4688" s="37">
        <v>0.86599999999999</v>
      </c>
      <c r="G4688" s="37">
        <v>37</v>
      </c>
      <c r="H4688" s="37">
        <v>0.86</v>
      </c>
      <c r="I4688" s="37">
        <v>0.98670000000000002</v>
      </c>
    </row>
    <row r="4689" spans="4:9" x14ac:dyDescent="0.25">
      <c r="D4689" s="37">
        <v>38.5</v>
      </c>
      <c r="E4689" s="37">
        <v>0.85499999999999998</v>
      </c>
      <c r="F4689" s="37">
        <v>0.86699999999999</v>
      </c>
      <c r="G4689" s="37">
        <v>37</v>
      </c>
      <c r="H4689" s="37">
        <v>0.86099999999999999</v>
      </c>
      <c r="I4689" s="37">
        <v>0.98670000000000002</v>
      </c>
    </row>
    <row r="4690" spans="4:9" x14ac:dyDescent="0.25">
      <c r="D4690" s="37">
        <v>38.5</v>
      </c>
      <c r="E4690" s="37">
        <v>0.85599999999999998</v>
      </c>
      <c r="F4690" s="37">
        <v>0.86799999999999</v>
      </c>
      <c r="G4690" s="37">
        <v>37</v>
      </c>
      <c r="H4690" s="37">
        <v>0.86199999999999999</v>
      </c>
      <c r="I4690" s="37">
        <v>0.98680000000000001</v>
      </c>
    </row>
    <row r="4691" spans="4:9" x14ac:dyDescent="0.25">
      <c r="D4691" s="37">
        <v>38.5</v>
      </c>
      <c r="E4691" s="37">
        <v>0.85699999999999998</v>
      </c>
      <c r="F4691" s="37">
        <v>0.868999999999989</v>
      </c>
      <c r="G4691" s="37">
        <v>37</v>
      </c>
      <c r="H4691" s="37">
        <v>0.86299999999999999</v>
      </c>
      <c r="I4691" s="37">
        <v>0.98680000000000001</v>
      </c>
    </row>
    <row r="4692" spans="4:9" x14ac:dyDescent="0.25">
      <c r="D4692" s="37">
        <v>38.5</v>
      </c>
      <c r="E4692" s="37">
        <v>0.85799999999999998</v>
      </c>
      <c r="F4692" s="37">
        <v>0.86989999999998902</v>
      </c>
      <c r="G4692" s="37">
        <v>37</v>
      </c>
      <c r="H4692" s="37">
        <v>0.86399999999999999</v>
      </c>
      <c r="I4692" s="37">
        <v>0.98680000000000001</v>
      </c>
    </row>
    <row r="4693" spans="4:9" x14ac:dyDescent="0.25">
      <c r="D4693" s="37">
        <v>38.5</v>
      </c>
      <c r="E4693" s="37">
        <v>0.85899999999999999</v>
      </c>
      <c r="F4693" s="37">
        <v>0.87089999999998902</v>
      </c>
      <c r="G4693" s="37">
        <v>37</v>
      </c>
      <c r="H4693" s="37">
        <v>0.86499999999999999</v>
      </c>
      <c r="I4693" s="37">
        <v>0.98680000000000001</v>
      </c>
    </row>
    <row r="4694" spans="4:9" x14ac:dyDescent="0.25">
      <c r="D4694" s="37">
        <v>38.5</v>
      </c>
      <c r="E4694" s="37">
        <v>0.86</v>
      </c>
      <c r="F4694" s="37">
        <v>0.87189999999998902</v>
      </c>
      <c r="G4694" s="37">
        <v>37</v>
      </c>
      <c r="H4694" s="37">
        <v>0.86599999999999999</v>
      </c>
      <c r="I4694" s="37">
        <v>0.9869</v>
      </c>
    </row>
    <row r="4695" spans="4:9" x14ac:dyDescent="0.25">
      <c r="D4695" s="37">
        <v>38.5</v>
      </c>
      <c r="E4695" s="37">
        <v>0.86099999999999999</v>
      </c>
      <c r="F4695" s="37">
        <v>0.87289999999998902</v>
      </c>
      <c r="G4695" s="37">
        <v>37</v>
      </c>
      <c r="H4695" s="37">
        <v>0.86699999999999999</v>
      </c>
      <c r="I4695" s="37">
        <v>0.9869</v>
      </c>
    </row>
    <row r="4696" spans="4:9" x14ac:dyDescent="0.25">
      <c r="D4696" s="37">
        <v>38.5</v>
      </c>
      <c r="E4696" s="37">
        <v>0.86199999999999999</v>
      </c>
      <c r="F4696" s="37">
        <v>0.87389999999998902</v>
      </c>
      <c r="G4696" s="37">
        <v>37</v>
      </c>
      <c r="H4696" s="37">
        <v>0.86799999999999999</v>
      </c>
      <c r="I4696" s="37">
        <v>0.9869</v>
      </c>
    </row>
    <row r="4697" spans="4:9" x14ac:dyDescent="0.25">
      <c r="D4697" s="37">
        <v>38.5</v>
      </c>
      <c r="E4697" s="37">
        <v>0.86299999999999999</v>
      </c>
      <c r="F4697" s="37">
        <v>0.87489999999998902</v>
      </c>
      <c r="G4697" s="37">
        <v>37</v>
      </c>
      <c r="H4697" s="37">
        <v>0.86899999999999999</v>
      </c>
      <c r="I4697" s="37">
        <v>0.9869</v>
      </c>
    </row>
    <row r="4698" spans="4:9" x14ac:dyDescent="0.25">
      <c r="D4698" s="37">
        <v>38.5</v>
      </c>
      <c r="E4698" s="37">
        <v>0.86399999999999999</v>
      </c>
      <c r="F4698" s="37">
        <v>0.87589999999998902</v>
      </c>
      <c r="G4698" s="37">
        <v>37</v>
      </c>
      <c r="H4698" s="37">
        <v>0.87</v>
      </c>
      <c r="I4698" s="37">
        <v>0.98699999999999999</v>
      </c>
    </row>
    <row r="4699" spans="4:9" x14ac:dyDescent="0.25">
      <c r="D4699" s="37">
        <v>38.5</v>
      </c>
      <c r="E4699" s="37">
        <v>0.86499999999999999</v>
      </c>
      <c r="F4699" s="37">
        <v>0.87689999999998902</v>
      </c>
      <c r="G4699" s="37">
        <v>37</v>
      </c>
      <c r="H4699" s="37">
        <v>0.871</v>
      </c>
      <c r="I4699" s="37">
        <v>0.98699999999999999</v>
      </c>
    </row>
    <row r="4700" spans="4:9" x14ac:dyDescent="0.25">
      <c r="D4700" s="37">
        <v>38.5</v>
      </c>
      <c r="E4700" s="37">
        <v>0.86599999999999999</v>
      </c>
      <c r="F4700" s="37">
        <v>0.87789999999998802</v>
      </c>
      <c r="G4700" s="37">
        <v>37</v>
      </c>
      <c r="H4700" s="37">
        <v>0.872</v>
      </c>
      <c r="I4700" s="37">
        <v>0.98699999999999999</v>
      </c>
    </row>
    <row r="4701" spans="4:9" x14ac:dyDescent="0.25">
      <c r="D4701" s="37">
        <v>38.5</v>
      </c>
      <c r="E4701" s="37">
        <v>0.86699999999999999</v>
      </c>
      <c r="F4701" s="37">
        <v>0.87889999999998802</v>
      </c>
      <c r="G4701" s="37">
        <v>37</v>
      </c>
      <c r="H4701" s="37">
        <v>0.873</v>
      </c>
      <c r="I4701" s="37">
        <v>0.98699999999999999</v>
      </c>
    </row>
    <row r="4702" spans="4:9" x14ac:dyDescent="0.25">
      <c r="D4702" s="37">
        <v>38.5</v>
      </c>
      <c r="E4702" s="37">
        <v>0.86799999999999999</v>
      </c>
      <c r="F4702" s="37">
        <v>0.87989999999998803</v>
      </c>
      <c r="G4702" s="37">
        <v>37</v>
      </c>
      <c r="H4702" s="37">
        <v>0.874</v>
      </c>
      <c r="I4702" s="37">
        <v>0.98709999999999998</v>
      </c>
    </row>
    <row r="4703" spans="4:9" x14ac:dyDescent="0.25">
      <c r="D4703" s="37">
        <v>38.5</v>
      </c>
      <c r="E4703" s="37">
        <v>0.86899999999999999</v>
      </c>
      <c r="F4703" s="37">
        <v>0.88089999999998803</v>
      </c>
      <c r="G4703" s="37">
        <v>37</v>
      </c>
      <c r="H4703" s="37">
        <v>0.875</v>
      </c>
      <c r="I4703" s="37">
        <v>0.98709999999999998</v>
      </c>
    </row>
    <row r="4704" spans="4:9" x14ac:dyDescent="0.25">
      <c r="D4704" s="37">
        <v>38.5</v>
      </c>
      <c r="E4704" s="37">
        <v>0.87</v>
      </c>
      <c r="F4704" s="37">
        <v>0.88189999999998803</v>
      </c>
      <c r="G4704" s="37">
        <v>37</v>
      </c>
      <c r="H4704" s="37">
        <v>0.876</v>
      </c>
      <c r="I4704" s="37">
        <v>0.98709999999999998</v>
      </c>
    </row>
    <row r="4705" spans="4:9" x14ac:dyDescent="0.25">
      <c r="D4705" s="37">
        <v>38.5</v>
      </c>
      <c r="E4705" s="37">
        <v>0.871</v>
      </c>
      <c r="F4705" s="37">
        <v>0.88289999999998803</v>
      </c>
      <c r="G4705" s="37">
        <v>37</v>
      </c>
      <c r="H4705" s="37">
        <v>0.877</v>
      </c>
      <c r="I4705" s="37">
        <v>0.98709999999999998</v>
      </c>
    </row>
    <row r="4706" spans="4:9" x14ac:dyDescent="0.25">
      <c r="D4706" s="37">
        <v>38.5</v>
      </c>
      <c r="E4706" s="37">
        <v>0.872</v>
      </c>
      <c r="F4706" s="37">
        <v>0.88379999999998804</v>
      </c>
      <c r="G4706" s="37">
        <v>37</v>
      </c>
      <c r="H4706" s="37">
        <v>0.878</v>
      </c>
      <c r="I4706" s="37">
        <v>0.98709999999999998</v>
      </c>
    </row>
    <row r="4707" spans="4:9" x14ac:dyDescent="0.25">
      <c r="D4707" s="37">
        <v>38.5</v>
      </c>
      <c r="E4707" s="37">
        <v>0.873</v>
      </c>
      <c r="F4707" s="37">
        <v>0.88479999999998804</v>
      </c>
      <c r="G4707" s="37">
        <v>37</v>
      </c>
      <c r="H4707" s="37">
        <v>0.879</v>
      </c>
      <c r="I4707" s="37">
        <v>0.98709999999999998</v>
      </c>
    </row>
    <row r="4708" spans="4:9" x14ac:dyDescent="0.25">
      <c r="D4708" s="37">
        <v>38.5</v>
      </c>
      <c r="E4708" s="37">
        <v>0.874</v>
      </c>
      <c r="F4708" s="37">
        <v>0.88579999999998804</v>
      </c>
      <c r="G4708" s="37">
        <v>37</v>
      </c>
      <c r="H4708" s="37">
        <v>0.88</v>
      </c>
      <c r="I4708" s="37">
        <v>0.98719999999999997</v>
      </c>
    </row>
    <row r="4709" spans="4:9" x14ac:dyDescent="0.25">
      <c r="D4709" s="37">
        <v>38.5</v>
      </c>
      <c r="E4709" s="37">
        <v>0.875</v>
      </c>
      <c r="F4709" s="37">
        <v>0.88679999999998693</v>
      </c>
      <c r="G4709" s="37">
        <v>37</v>
      </c>
      <c r="H4709" s="37">
        <v>0.88100000000000001</v>
      </c>
      <c r="I4709" s="37">
        <v>0.98719999999999997</v>
      </c>
    </row>
    <row r="4710" spans="4:9" x14ac:dyDescent="0.25">
      <c r="D4710" s="37">
        <v>38.5</v>
      </c>
      <c r="E4710" s="37">
        <v>0.876</v>
      </c>
      <c r="F4710" s="37">
        <v>0.88779999999998693</v>
      </c>
      <c r="G4710" s="37">
        <v>37</v>
      </c>
      <c r="H4710" s="37">
        <v>0.88200000000000001</v>
      </c>
      <c r="I4710" s="37">
        <v>0.98719999999999997</v>
      </c>
    </row>
    <row r="4711" spans="4:9" x14ac:dyDescent="0.25">
      <c r="D4711" s="37">
        <v>38.5</v>
      </c>
      <c r="E4711" s="37">
        <v>0.877</v>
      </c>
      <c r="F4711" s="37">
        <v>0.88879999999998693</v>
      </c>
      <c r="G4711" s="37">
        <v>37</v>
      </c>
      <c r="H4711" s="37">
        <v>0.88300000000000001</v>
      </c>
      <c r="I4711" s="37">
        <v>0.98719999999999997</v>
      </c>
    </row>
    <row r="4712" spans="4:9" x14ac:dyDescent="0.25">
      <c r="D4712" s="37">
        <v>38.5</v>
      </c>
      <c r="E4712" s="37">
        <v>0.878</v>
      </c>
      <c r="F4712" s="37">
        <v>0.88979999999998693</v>
      </c>
      <c r="G4712" s="37">
        <v>37</v>
      </c>
      <c r="H4712" s="37">
        <v>0.88400000000000001</v>
      </c>
      <c r="I4712" s="37">
        <v>0.98729999999999996</v>
      </c>
    </row>
    <row r="4713" spans="4:9" x14ac:dyDescent="0.25">
      <c r="D4713" s="37">
        <v>38.5</v>
      </c>
      <c r="E4713" s="37">
        <v>0.879</v>
      </c>
      <c r="F4713" s="37">
        <v>0.89079999999998694</v>
      </c>
      <c r="G4713" s="37">
        <v>37</v>
      </c>
      <c r="H4713" s="37">
        <v>0.88500000000000001</v>
      </c>
      <c r="I4713" s="37">
        <v>0.98729999999999996</v>
      </c>
    </row>
    <row r="4714" spans="4:9" x14ac:dyDescent="0.25">
      <c r="D4714" s="37">
        <v>38.5</v>
      </c>
      <c r="E4714" s="37">
        <v>0.88</v>
      </c>
      <c r="F4714" s="37">
        <v>0.89179999999998694</v>
      </c>
      <c r="G4714" s="37">
        <v>37</v>
      </c>
      <c r="H4714" s="37">
        <v>0.88600000000000001</v>
      </c>
      <c r="I4714" s="37">
        <v>0.98729999999999996</v>
      </c>
    </row>
    <row r="4715" spans="4:9" x14ac:dyDescent="0.25">
      <c r="D4715" s="37">
        <v>38.5</v>
      </c>
      <c r="E4715" s="37">
        <v>0.88100000000000001</v>
      </c>
      <c r="F4715" s="37">
        <v>0.89279999999998694</v>
      </c>
      <c r="G4715" s="37">
        <v>37</v>
      </c>
      <c r="H4715" s="37">
        <v>0.88700000000000001</v>
      </c>
      <c r="I4715" s="37">
        <v>0.98729999999999996</v>
      </c>
    </row>
    <row r="4716" spans="4:9" x14ac:dyDescent="0.25">
      <c r="D4716" s="37">
        <v>38.5</v>
      </c>
      <c r="E4716" s="37">
        <v>0.88200000000000001</v>
      </c>
      <c r="F4716" s="37">
        <v>0.89379999999998694</v>
      </c>
      <c r="G4716" s="37">
        <v>37</v>
      </c>
      <c r="H4716" s="37">
        <v>0.88800000000000001</v>
      </c>
      <c r="I4716" s="37">
        <v>0.98740000000000006</v>
      </c>
    </row>
    <row r="4717" spans="4:9" x14ac:dyDescent="0.25">
      <c r="D4717" s="37">
        <v>38.5</v>
      </c>
      <c r="E4717" s="37">
        <v>0.88300000000000001</v>
      </c>
      <c r="F4717" s="37">
        <v>0.89479999999998694</v>
      </c>
      <c r="G4717" s="37">
        <v>37</v>
      </c>
      <c r="H4717" s="37">
        <v>0.88900000000000001</v>
      </c>
      <c r="I4717" s="37">
        <v>0.98740000000000006</v>
      </c>
    </row>
    <row r="4718" spans="4:9" x14ac:dyDescent="0.25">
      <c r="D4718" s="37">
        <v>38.5</v>
      </c>
      <c r="E4718" s="37">
        <v>0.88400000000000001</v>
      </c>
      <c r="F4718" s="37">
        <v>0.89579999999998594</v>
      </c>
      <c r="G4718" s="37">
        <v>37</v>
      </c>
      <c r="H4718" s="37">
        <v>0.89</v>
      </c>
      <c r="I4718" s="37">
        <v>0.98740000000000006</v>
      </c>
    </row>
    <row r="4719" spans="4:9" x14ac:dyDescent="0.25">
      <c r="D4719" s="37">
        <v>38.5</v>
      </c>
      <c r="E4719" s="37">
        <v>0.88500000000000001</v>
      </c>
      <c r="F4719" s="37">
        <v>0.89679999999998594</v>
      </c>
      <c r="G4719" s="37">
        <v>37</v>
      </c>
      <c r="H4719" s="37">
        <v>0.89100000000000001</v>
      </c>
      <c r="I4719" s="37">
        <v>0.98740000000000006</v>
      </c>
    </row>
    <row r="4720" spans="4:9" x14ac:dyDescent="0.25">
      <c r="D4720" s="37">
        <v>38.5</v>
      </c>
      <c r="E4720" s="37">
        <v>0.88600000000000001</v>
      </c>
      <c r="F4720" s="37">
        <v>0.89779999999998594</v>
      </c>
      <c r="G4720" s="37">
        <v>37</v>
      </c>
      <c r="H4720" s="37">
        <v>0.89200000000000002</v>
      </c>
      <c r="I4720" s="37">
        <v>0.98740000000000006</v>
      </c>
    </row>
    <row r="4721" spans="4:9" x14ac:dyDescent="0.25">
      <c r="D4721" s="37">
        <v>38.5</v>
      </c>
      <c r="E4721" s="37">
        <v>0.88700000000000001</v>
      </c>
      <c r="F4721" s="37">
        <v>0.89879999999998594</v>
      </c>
      <c r="G4721" s="37">
        <v>37</v>
      </c>
      <c r="H4721" s="37">
        <v>0.89300000000000002</v>
      </c>
      <c r="I4721" s="37">
        <v>0.98740000000000006</v>
      </c>
    </row>
    <row r="4722" spans="4:9" x14ac:dyDescent="0.25">
      <c r="D4722" s="37">
        <v>38.5</v>
      </c>
      <c r="E4722" s="37">
        <v>0.88800000000000001</v>
      </c>
      <c r="F4722" s="37">
        <v>0.89979999999998594</v>
      </c>
      <c r="G4722" s="37">
        <v>37</v>
      </c>
      <c r="H4722" s="37">
        <v>0.89400000000000002</v>
      </c>
      <c r="I4722" s="37">
        <v>0.98750000000000004</v>
      </c>
    </row>
    <row r="4723" spans="4:9" x14ac:dyDescent="0.25">
      <c r="D4723" s="37">
        <v>38.5</v>
      </c>
      <c r="E4723" s="37">
        <v>0.88900000000000001</v>
      </c>
      <c r="F4723" s="37">
        <v>0.90079999999998595</v>
      </c>
      <c r="G4723" s="37">
        <v>37</v>
      </c>
      <c r="H4723" s="37">
        <v>0.89500000000000002</v>
      </c>
      <c r="I4723" s="37">
        <v>0.98750000000000004</v>
      </c>
    </row>
    <row r="4724" spans="4:9" x14ac:dyDescent="0.25">
      <c r="D4724" s="37">
        <v>38.5</v>
      </c>
      <c r="E4724" s="37">
        <v>0.89</v>
      </c>
      <c r="F4724" s="37">
        <v>0.90169999999998596</v>
      </c>
      <c r="G4724" s="37">
        <v>37</v>
      </c>
      <c r="H4724" s="37">
        <v>0.89600000000000002</v>
      </c>
      <c r="I4724" s="37">
        <v>0.98750000000000004</v>
      </c>
    </row>
    <row r="4725" spans="4:9" x14ac:dyDescent="0.25">
      <c r="D4725" s="37">
        <v>38.5</v>
      </c>
      <c r="E4725" s="37">
        <v>0.89100000000000001</v>
      </c>
      <c r="F4725" s="37">
        <v>0.90269999999998596</v>
      </c>
      <c r="G4725" s="37">
        <v>37</v>
      </c>
      <c r="H4725" s="37">
        <v>0.89700000000000002</v>
      </c>
      <c r="I4725" s="37">
        <v>0.98750000000000004</v>
      </c>
    </row>
    <row r="4726" spans="4:9" x14ac:dyDescent="0.25">
      <c r="D4726" s="37">
        <v>38.5</v>
      </c>
      <c r="E4726" s="37">
        <v>0.89200000000000002</v>
      </c>
      <c r="F4726" s="37">
        <v>0.90369999999998596</v>
      </c>
      <c r="G4726" s="37">
        <v>37</v>
      </c>
      <c r="H4726" s="37">
        <v>0.89800000000000002</v>
      </c>
      <c r="I4726" s="37">
        <v>0.98760000000000003</v>
      </c>
    </row>
    <row r="4727" spans="4:9" x14ac:dyDescent="0.25">
      <c r="D4727" s="37">
        <v>38.5</v>
      </c>
      <c r="E4727" s="37">
        <v>0.89300000000000002</v>
      </c>
      <c r="F4727" s="37">
        <v>0.90469999999998496</v>
      </c>
      <c r="G4727" s="37">
        <v>37</v>
      </c>
      <c r="H4727" s="37">
        <v>0.89900000000000002</v>
      </c>
      <c r="I4727" s="37">
        <v>0.98760000000000003</v>
      </c>
    </row>
    <row r="4728" spans="4:9" x14ac:dyDescent="0.25">
      <c r="D4728" s="37">
        <v>38.5</v>
      </c>
      <c r="E4728" s="37">
        <v>0.89400000000000002</v>
      </c>
      <c r="F4728" s="37">
        <v>0.90569999999998496</v>
      </c>
      <c r="G4728" s="37">
        <v>37</v>
      </c>
      <c r="H4728" s="37">
        <v>0.9</v>
      </c>
      <c r="I4728" s="37">
        <v>0.98760000000000003</v>
      </c>
    </row>
    <row r="4729" spans="4:9" x14ac:dyDescent="0.25">
      <c r="D4729" s="37">
        <v>38.5</v>
      </c>
      <c r="E4729" s="37">
        <v>0.89500000000000002</v>
      </c>
      <c r="F4729" s="37">
        <v>0.90669999999998496</v>
      </c>
      <c r="G4729" s="37">
        <v>37</v>
      </c>
      <c r="H4729" s="37">
        <v>0.90100000000000002</v>
      </c>
      <c r="I4729" s="37">
        <v>0.98760000000000003</v>
      </c>
    </row>
    <row r="4730" spans="4:9" x14ac:dyDescent="0.25">
      <c r="D4730" s="37">
        <v>38.5</v>
      </c>
      <c r="E4730" s="37">
        <v>0.89600000000000002</v>
      </c>
      <c r="F4730" s="37">
        <v>0.90769999999998496</v>
      </c>
      <c r="G4730" s="37">
        <v>37</v>
      </c>
      <c r="H4730" s="37">
        <v>0.90200000000000002</v>
      </c>
      <c r="I4730" s="37">
        <v>0.98760000000000003</v>
      </c>
    </row>
    <row r="4731" spans="4:9" x14ac:dyDescent="0.25">
      <c r="D4731" s="37">
        <v>38.5</v>
      </c>
      <c r="E4731" s="37">
        <v>0.89700000000000002</v>
      </c>
      <c r="F4731" s="37">
        <v>0.90869999999998496</v>
      </c>
      <c r="G4731" s="37">
        <v>37</v>
      </c>
      <c r="H4731" s="37">
        <v>0.90300000000000002</v>
      </c>
      <c r="I4731" s="37">
        <v>0.98760000000000003</v>
      </c>
    </row>
    <row r="4732" spans="4:9" x14ac:dyDescent="0.25">
      <c r="D4732" s="37">
        <v>38.5</v>
      </c>
      <c r="E4732" s="37">
        <v>0.89800000000000002</v>
      </c>
      <c r="F4732" s="37">
        <v>0.90969999999998497</v>
      </c>
      <c r="G4732" s="37">
        <v>37</v>
      </c>
      <c r="H4732" s="37">
        <v>0.90400000000000003</v>
      </c>
      <c r="I4732" s="37">
        <v>0.98770000000000002</v>
      </c>
    </row>
    <row r="4733" spans="4:9" x14ac:dyDescent="0.25">
      <c r="D4733" s="37">
        <v>38.5</v>
      </c>
      <c r="E4733" s="37">
        <v>0.89900000000000002</v>
      </c>
      <c r="F4733" s="37">
        <v>0.91069999999998497</v>
      </c>
      <c r="G4733" s="37">
        <v>37</v>
      </c>
      <c r="H4733" s="37">
        <v>0.90500000000000003</v>
      </c>
      <c r="I4733" s="37">
        <v>0.98770000000000002</v>
      </c>
    </row>
    <row r="4734" spans="4:9" x14ac:dyDescent="0.25">
      <c r="D4734" s="37">
        <v>38.5</v>
      </c>
      <c r="E4734" s="37">
        <v>0.9</v>
      </c>
      <c r="F4734" s="37">
        <v>0.91169999999999995</v>
      </c>
      <c r="G4734" s="37">
        <v>37</v>
      </c>
      <c r="H4734" s="37">
        <v>0.90600000000000003</v>
      </c>
      <c r="I4734" s="37">
        <v>0.98770000000000002</v>
      </c>
    </row>
    <row r="4735" spans="4:9" x14ac:dyDescent="0.25">
      <c r="D4735" s="37">
        <v>38.5</v>
      </c>
      <c r="E4735" s="37">
        <v>0.90100000000000002</v>
      </c>
      <c r="F4735" s="37">
        <v>0.91269999999999996</v>
      </c>
      <c r="G4735" s="37">
        <v>37</v>
      </c>
      <c r="H4735" s="37">
        <v>0.90700000000000003</v>
      </c>
      <c r="I4735" s="37">
        <v>0.98770000000000002</v>
      </c>
    </row>
    <row r="4736" spans="4:9" x14ac:dyDescent="0.25">
      <c r="D4736" s="37">
        <v>38.5</v>
      </c>
      <c r="E4736" s="37">
        <v>0.90200000000000002</v>
      </c>
      <c r="F4736" s="37">
        <v>0.91369999999999996</v>
      </c>
      <c r="G4736" s="37">
        <v>37</v>
      </c>
      <c r="H4736" s="37">
        <v>0.90800000000000003</v>
      </c>
      <c r="I4736" s="37">
        <v>0.98770000000000002</v>
      </c>
    </row>
    <row r="4737" spans="4:9" x14ac:dyDescent="0.25">
      <c r="D4737" s="37">
        <v>38.5</v>
      </c>
      <c r="E4737" s="37">
        <v>0.90300000000000002</v>
      </c>
      <c r="F4737" s="37">
        <v>0.91469999999999996</v>
      </c>
      <c r="G4737" s="37">
        <v>37</v>
      </c>
      <c r="H4737" s="37">
        <v>0.90900000000000003</v>
      </c>
      <c r="I4737" s="37">
        <v>0.98770000000000002</v>
      </c>
    </row>
    <row r="4738" spans="4:9" x14ac:dyDescent="0.25">
      <c r="D4738" s="37">
        <v>38.5</v>
      </c>
      <c r="E4738" s="37">
        <v>0.90400000000000003</v>
      </c>
      <c r="F4738" s="37">
        <v>0.91569999999999996</v>
      </c>
      <c r="G4738" s="37">
        <v>37</v>
      </c>
      <c r="H4738" s="37">
        <v>0.91</v>
      </c>
      <c r="I4738" s="37">
        <v>0.98770000000000002</v>
      </c>
    </row>
    <row r="4739" spans="4:9" x14ac:dyDescent="0.25">
      <c r="D4739" s="37">
        <v>38.5</v>
      </c>
      <c r="E4739" s="37">
        <v>0.90500000000000003</v>
      </c>
      <c r="F4739" s="37">
        <v>0.91669999999999996</v>
      </c>
      <c r="G4739" s="37">
        <v>37</v>
      </c>
      <c r="H4739" s="37">
        <v>0.91100000000000003</v>
      </c>
      <c r="I4739" s="37">
        <v>0.98770000000000002</v>
      </c>
    </row>
    <row r="4740" spans="4:9" x14ac:dyDescent="0.25">
      <c r="D4740" s="37">
        <v>38.5</v>
      </c>
      <c r="E4740" s="37">
        <v>0.90600000000000003</v>
      </c>
      <c r="F4740" s="37">
        <v>0.91769999999999996</v>
      </c>
      <c r="G4740" s="37">
        <v>37</v>
      </c>
      <c r="H4740" s="37">
        <v>0.91200000000000003</v>
      </c>
      <c r="I4740" s="37">
        <v>0.98780000000000001</v>
      </c>
    </row>
    <row r="4741" spans="4:9" x14ac:dyDescent="0.25">
      <c r="D4741" s="37">
        <v>38.5</v>
      </c>
      <c r="E4741" s="37">
        <v>0.90700000000000003</v>
      </c>
      <c r="F4741" s="37">
        <v>0.91869999999999996</v>
      </c>
      <c r="G4741" s="37">
        <v>37</v>
      </c>
      <c r="H4741" s="37">
        <v>0.91300000000000003</v>
      </c>
      <c r="I4741" s="37">
        <v>0.98780000000000001</v>
      </c>
    </row>
    <row r="4742" spans="4:9" x14ac:dyDescent="0.25">
      <c r="D4742" s="37">
        <v>38.5</v>
      </c>
      <c r="E4742" s="37">
        <v>0.90800000000000003</v>
      </c>
      <c r="F4742" s="37">
        <v>0.91969999999999996</v>
      </c>
      <c r="G4742" s="37">
        <v>37</v>
      </c>
      <c r="H4742" s="37">
        <v>0.91400000000000003</v>
      </c>
      <c r="I4742" s="37">
        <v>0.98780000000000001</v>
      </c>
    </row>
    <row r="4743" spans="4:9" x14ac:dyDescent="0.25">
      <c r="D4743" s="37">
        <v>38.5</v>
      </c>
      <c r="E4743" s="37">
        <v>0.90900000000000003</v>
      </c>
      <c r="F4743" s="37">
        <v>0.92069999999999996</v>
      </c>
      <c r="G4743" s="37">
        <v>37</v>
      </c>
      <c r="H4743" s="37">
        <v>0.91500000000000004</v>
      </c>
      <c r="I4743" s="37">
        <v>0.98780000000000001</v>
      </c>
    </row>
    <row r="4744" spans="4:9" x14ac:dyDescent="0.25">
      <c r="D4744" s="37">
        <v>38.5</v>
      </c>
      <c r="E4744" s="37">
        <v>0.91</v>
      </c>
      <c r="F4744" s="37">
        <v>0.92169999999999996</v>
      </c>
      <c r="G4744" s="37">
        <v>37</v>
      </c>
      <c r="H4744" s="37">
        <v>0.91600000000000004</v>
      </c>
      <c r="I4744" s="37">
        <v>0.98780000000000001</v>
      </c>
    </row>
    <row r="4745" spans="4:9" x14ac:dyDescent="0.25">
      <c r="D4745" s="37">
        <v>38.5</v>
      </c>
      <c r="E4745" s="37">
        <v>0.91100000000000003</v>
      </c>
      <c r="F4745" s="37">
        <v>0.92269999999999996</v>
      </c>
      <c r="G4745" s="37">
        <v>37</v>
      </c>
      <c r="H4745" s="37">
        <v>0.91700000000000004</v>
      </c>
      <c r="I4745" s="37">
        <v>0.98780000000000001</v>
      </c>
    </row>
    <row r="4746" spans="4:9" x14ac:dyDescent="0.25">
      <c r="D4746" s="37">
        <v>38.5</v>
      </c>
      <c r="E4746" s="37">
        <v>0.91200000000000003</v>
      </c>
      <c r="F4746" s="37">
        <v>0.92369999999999997</v>
      </c>
      <c r="G4746" s="37">
        <v>37</v>
      </c>
      <c r="H4746" s="37">
        <v>0.91800000000000004</v>
      </c>
      <c r="I4746" s="37">
        <v>0.9879</v>
      </c>
    </row>
    <row r="4747" spans="4:9" x14ac:dyDescent="0.25">
      <c r="D4747" s="37">
        <v>38.5</v>
      </c>
      <c r="E4747" s="37">
        <v>0.91300000000000003</v>
      </c>
      <c r="F4747" s="37">
        <v>0.92469999999999997</v>
      </c>
      <c r="G4747" s="37">
        <v>37</v>
      </c>
      <c r="H4747" s="37">
        <v>0.91900000000000004</v>
      </c>
      <c r="I4747" s="37">
        <v>0.9879</v>
      </c>
    </row>
    <row r="4748" spans="4:9" x14ac:dyDescent="0.25">
      <c r="D4748" s="37">
        <v>38.5</v>
      </c>
      <c r="E4748" s="37">
        <v>0.91400000000000003</v>
      </c>
      <c r="F4748" s="37">
        <v>0.92569999999999997</v>
      </c>
      <c r="G4748" s="37">
        <v>37</v>
      </c>
      <c r="H4748" s="37">
        <v>0.92</v>
      </c>
      <c r="I4748" s="37">
        <v>0.9879</v>
      </c>
    </row>
    <row r="4749" spans="4:9" x14ac:dyDescent="0.25">
      <c r="D4749" s="37">
        <v>38.5</v>
      </c>
      <c r="E4749" s="37">
        <v>0.91500000000000004</v>
      </c>
      <c r="F4749" s="37">
        <v>0.92669999999999997</v>
      </c>
      <c r="G4749" s="37">
        <v>37</v>
      </c>
      <c r="H4749" s="37">
        <v>0.92100000000000004</v>
      </c>
      <c r="I4749" s="37">
        <v>0.9879</v>
      </c>
    </row>
    <row r="4750" spans="4:9" x14ac:dyDescent="0.25">
      <c r="D4750" s="37">
        <v>38.5</v>
      </c>
      <c r="E4750" s="37">
        <v>0.91600000000000004</v>
      </c>
      <c r="F4750" s="37">
        <v>0.92769999999999997</v>
      </c>
      <c r="G4750" s="37">
        <v>37</v>
      </c>
      <c r="H4750" s="37">
        <v>0.92200000000000004</v>
      </c>
      <c r="I4750" s="37">
        <v>0.9879</v>
      </c>
    </row>
    <row r="4751" spans="4:9" x14ac:dyDescent="0.25">
      <c r="D4751" s="37">
        <v>38.5</v>
      </c>
      <c r="E4751" s="37">
        <v>0.91700000000000004</v>
      </c>
      <c r="F4751" s="37">
        <v>0.92869999999999997</v>
      </c>
      <c r="G4751" s="37">
        <v>37</v>
      </c>
      <c r="H4751" s="37">
        <v>0.92300000000000004</v>
      </c>
      <c r="I4751" s="37">
        <v>0.9879</v>
      </c>
    </row>
    <row r="4752" spans="4:9" x14ac:dyDescent="0.25">
      <c r="D4752" s="37">
        <v>38.5</v>
      </c>
      <c r="E4752" s="37">
        <v>0.91800000000000004</v>
      </c>
      <c r="F4752" s="37">
        <v>0.92969999999999997</v>
      </c>
      <c r="G4752" s="37">
        <v>37</v>
      </c>
      <c r="H4752" s="37">
        <v>0.92400000000000004</v>
      </c>
      <c r="I4752" s="37">
        <v>0.98799999999999999</v>
      </c>
    </row>
    <row r="4753" spans="4:9" x14ac:dyDescent="0.25">
      <c r="D4753" s="37">
        <v>38.5</v>
      </c>
      <c r="E4753" s="37">
        <v>0.91900000000000004</v>
      </c>
      <c r="F4753" s="37">
        <v>0.93069999999999997</v>
      </c>
      <c r="G4753" s="37">
        <v>37</v>
      </c>
      <c r="H4753" s="37">
        <v>0.92500000000000004</v>
      </c>
      <c r="I4753" s="37">
        <v>0.98799999999999999</v>
      </c>
    </row>
    <row r="4754" spans="4:9" x14ac:dyDescent="0.25">
      <c r="D4754" s="37">
        <v>38.5</v>
      </c>
      <c r="E4754" s="37">
        <v>0.92</v>
      </c>
      <c r="F4754" s="37">
        <v>0.93169999999999997</v>
      </c>
      <c r="G4754" s="37">
        <v>37</v>
      </c>
      <c r="H4754" s="37">
        <v>0.92600000000000005</v>
      </c>
      <c r="I4754" s="37">
        <v>0.98799999999999999</v>
      </c>
    </row>
    <row r="4755" spans="4:9" x14ac:dyDescent="0.25">
      <c r="D4755" s="37">
        <v>38.5</v>
      </c>
      <c r="E4755" s="37">
        <v>0.92100000000000004</v>
      </c>
      <c r="F4755" s="37">
        <v>0.93269999999999997</v>
      </c>
      <c r="G4755" s="37">
        <v>37</v>
      </c>
      <c r="H4755" s="37">
        <v>0.92700000000000005</v>
      </c>
      <c r="I4755" s="37">
        <v>0.98799999999999999</v>
      </c>
    </row>
    <row r="4756" spans="4:9" x14ac:dyDescent="0.25">
      <c r="D4756" s="37">
        <v>38.5</v>
      </c>
      <c r="E4756" s="37">
        <v>0.92200000000000004</v>
      </c>
      <c r="F4756" s="37">
        <v>0.93369999999999997</v>
      </c>
      <c r="G4756" s="37">
        <v>37</v>
      </c>
      <c r="H4756" s="37">
        <v>0.92800000000000005</v>
      </c>
      <c r="I4756" s="37">
        <v>0.98799999999999999</v>
      </c>
    </row>
    <row r="4757" spans="4:9" x14ac:dyDescent="0.25">
      <c r="D4757" s="37">
        <v>38.5</v>
      </c>
      <c r="E4757" s="37">
        <v>0.92300000000000004</v>
      </c>
      <c r="F4757" s="37">
        <v>0.93469999999999998</v>
      </c>
      <c r="G4757" s="37">
        <v>37</v>
      </c>
      <c r="H4757" s="37">
        <v>0.92900000000000005</v>
      </c>
      <c r="I4757" s="37">
        <v>0.98799999999999999</v>
      </c>
    </row>
    <row r="4758" spans="4:9" x14ac:dyDescent="0.25">
      <c r="D4758" s="37">
        <v>38.5</v>
      </c>
      <c r="E4758" s="37">
        <v>0.92400000000000004</v>
      </c>
      <c r="F4758" s="37">
        <v>0.93569999999999998</v>
      </c>
      <c r="G4758" s="37">
        <v>37</v>
      </c>
      <c r="H4758" s="37">
        <v>0.93</v>
      </c>
      <c r="I4758" s="37">
        <v>0.98809999999999998</v>
      </c>
    </row>
    <row r="4759" spans="4:9" x14ac:dyDescent="0.25">
      <c r="D4759" s="37">
        <v>38.5</v>
      </c>
      <c r="E4759" s="37">
        <v>0.92500000000000004</v>
      </c>
      <c r="F4759" s="37">
        <v>0.93669999999999998</v>
      </c>
      <c r="G4759" s="37">
        <v>37</v>
      </c>
      <c r="H4759" s="37">
        <v>0.93100000000000005</v>
      </c>
      <c r="I4759" s="37">
        <v>0.98809999999999998</v>
      </c>
    </row>
    <row r="4760" spans="4:9" x14ac:dyDescent="0.25">
      <c r="D4760" s="37">
        <v>38.5</v>
      </c>
      <c r="E4760" s="37">
        <v>0.92600000000000005</v>
      </c>
      <c r="F4760" s="37">
        <v>0.93769999999999998</v>
      </c>
      <c r="G4760" s="37">
        <v>37</v>
      </c>
      <c r="H4760" s="37">
        <v>0.93200000000000005</v>
      </c>
      <c r="I4760" s="37">
        <v>0.98809999999999998</v>
      </c>
    </row>
    <row r="4761" spans="4:9" x14ac:dyDescent="0.25">
      <c r="D4761" s="37">
        <v>38.5</v>
      </c>
      <c r="E4761" s="37">
        <v>0.92700000000000005</v>
      </c>
      <c r="F4761" s="37">
        <v>0.93869999999999998</v>
      </c>
      <c r="G4761" s="37">
        <v>37</v>
      </c>
      <c r="H4761" s="37">
        <v>0.93300000000000005</v>
      </c>
      <c r="I4761" s="37">
        <v>0.98809999999999998</v>
      </c>
    </row>
    <row r="4762" spans="4:9" x14ac:dyDescent="0.25">
      <c r="D4762" s="37">
        <v>38.5</v>
      </c>
      <c r="E4762" s="37">
        <v>0.92800000000000005</v>
      </c>
      <c r="F4762" s="37">
        <v>0.93969999999999998</v>
      </c>
      <c r="G4762" s="37">
        <v>37</v>
      </c>
      <c r="H4762" s="37">
        <v>0.93400000000000005</v>
      </c>
      <c r="I4762" s="37">
        <v>0.98809999999999998</v>
      </c>
    </row>
    <row r="4763" spans="4:9" x14ac:dyDescent="0.25">
      <c r="D4763" s="37">
        <v>38.5</v>
      </c>
      <c r="E4763" s="37">
        <v>0.92900000000000005</v>
      </c>
      <c r="F4763" s="37">
        <v>0.94069999999999998</v>
      </c>
      <c r="G4763" s="37">
        <v>37</v>
      </c>
      <c r="H4763" s="37">
        <v>0.93500000000000005</v>
      </c>
      <c r="I4763" s="37">
        <v>0.98809999999999998</v>
      </c>
    </row>
    <row r="4764" spans="4:9" x14ac:dyDescent="0.25">
      <c r="D4764" s="37">
        <v>39</v>
      </c>
      <c r="E4764" s="37">
        <v>0.76</v>
      </c>
      <c r="F4764" s="37">
        <v>0.77410000000000001</v>
      </c>
      <c r="G4764" s="37">
        <v>37</v>
      </c>
      <c r="H4764" s="37">
        <v>0.93600000000000005</v>
      </c>
      <c r="I4764" s="37">
        <v>0.98809999999999998</v>
      </c>
    </row>
    <row r="4765" spans="4:9" x14ac:dyDescent="0.25">
      <c r="D4765" s="37">
        <v>39</v>
      </c>
      <c r="E4765" s="37">
        <v>0.76100000000000001</v>
      </c>
      <c r="F4765" s="37">
        <v>0.77510000000000001</v>
      </c>
      <c r="G4765" s="37">
        <v>37</v>
      </c>
      <c r="H4765" s="37">
        <v>0.93700000000000006</v>
      </c>
      <c r="I4765" s="37">
        <v>0.98809999999999998</v>
      </c>
    </row>
    <row r="4766" spans="4:9" x14ac:dyDescent="0.25">
      <c r="D4766" s="37">
        <v>39</v>
      </c>
      <c r="E4766" s="37">
        <v>0.76200000000000001</v>
      </c>
      <c r="F4766" s="37">
        <v>0.77610000000000001</v>
      </c>
      <c r="G4766" s="37">
        <v>37</v>
      </c>
      <c r="H4766" s="37">
        <v>0.93799999999999994</v>
      </c>
      <c r="I4766" s="37">
        <v>0.98819999999999997</v>
      </c>
    </row>
    <row r="4767" spans="4:9" x14ac:dyDescent="0.25">
      <c r="D4767" s="37">
        <v>39</v>
      </c>
      <c r="E4767" s="37">
        <v>0.76300000000000001</v>
      </c>
      <c r="F4767" s="37">
        <v>0.77700000000000002</v>
      </c>
      <c r="G4767" s="37">
        <v>37</v>
      </c>
      <c r="H4767" s="37">
        <v>0.93899999999999995</v>
      </c>
      <c r="I4767" s="37">
        <v>0.98819999999999997</v>
      </c>
    </row>
    <row r="4768" spans="4:9" x14ac:dyDescent="0.25">
      <c r="D4768" s="37">
        <v>39</v>
      </c>
      <c r="E4768" s="37">
        <v>0.76400000000000001</v>
      </c>
      <c r="F4768" s="37">
        <v>0.77800000000000002</v>
      </c>
      <c r="G4768" s="37">
        <v>37</v>
      </c>
      <c r="H4768" s="37">
        <v>0.94</v>
      </c>
      <c r="I4768" s="37">
        <v>0.98819999999999997</v>
      </c>
    </row>
    <row r="4769" spans="4:9" x14ac:dyDescent="0.25">
      <c r="D4769" s="37">
        <v>39</v>
      </c>
      <c r="E4769" s="37">
        <v>0.76500000000000001</v>
      </c>
      <c r="F4769" s="37">
        <v>0.77900000000000003</v>
      </c>
      <c r="G4769" s="37">
        <v>37</v>
      </c>
      <c r="H4769" s="37">
        <v>0.94099999999999995</v>
      </c>
      <c r="I4769" s="37">
        <v>0.98819999999999997</v>
      </c>
    </row>
    <row r="4770" spans="4:9" x14ac:dyDescent="0.25">
      <c r="D4770" s="37">
        <v>39</v>
      </c>
      <c r="E4770" s="37">
        <v>0.76600000000000001</v>
      </c>
      <c r="F4770" s="37">
        <v>0.77990000000000004</v>
      </c>
      <c r="G4770" s="37">
        <v>37</v>
      </c>
      <c r="H4770" s="37">
        <v>0.94199999999999995</v>
      </c>
      <c r="I4770" s="37">
        <v>0.98819999999999997</v>
      </c>
    </row>
    <row r="4771" spans="4:9" x14ac:dyDescent="0.25">
      <c r="D4771" s="37">
        <v>39</v>
      </c>
      <c r="E4771" s="37">
        <v>0.76700000000000002</v>
      </c>
      <c r="F4771" s="37">
        <v>0.78090000000000004</v>
      </c>
      <c r="G4771" s="37">
        <v>37</v>
      </c>
      <c r="H4771" s="37">
        <v>0.94299999999999995</v>
      </c>
      <c r="I4771" s="37">
        <v>0.98819999999999997</v>
      </c>
    </row>
    <row r="4772" spans="4:9" x14ac:dyDescent="0.25">
      <c r="D4772" s="37">
        <v>39</v>
      </c>
      <c r="E4772" s="37">
        <v>0.76800000000000002</v>
      </c>
      <c r="F4772" s="37">
        <v>0.78190000000000004</v>
      </c>
      <c r="G4772" s="37">
        <v>37</v>
      </c>
      <c r="H4772" s="37">
        <v>0.94399999999999995</v>
      </c>
      <c r="I4772" s="37">
        <v>0.98829999999999996</v>
      </c>
    </row>
    <row r="4773" spans="4:9" x14ac:dyDescent="0.25">
      <c r="D4773" s="37">
        <v>39</v>
      </c>
      <c r="E4773" s="37">
        <v>0.76900000000000002</v>
      </c>
      <c r="F4773" s="37">
        <v>0.78290000000000004</v>
      </c>
      <c r="G4773" s="37">
        <v>37</v>
      </c>
      <c r="H4773" s="37">
        <v>0.94499999999999995</v>
      </c>
      <c r="I4773" s="37">
        <v>0.98829999999999996</v>
      </c>
    </row>
    <row r="4774" spans="4:9" x14ac:dyDescent="0.25">
      <c r="D4774" s="37">
        <v>39</v>
      </c>
      <c r="E4774" s="37">
        <v>0.77</v>
      </c>
      <c r="F4774" s="37">
        <v>0.78380000000000005</v>
      </c>
      <c r="G4774" s="37">
        <v>37</v>
      </c>
      <c r="H4774" s="37">
        <v>0.94599999999999995</v>
      </c>
      <c r="I4774" s="37">
        <v>0.98829999999999996</v>
      </c>
    </row>
    <row r="4775" spans="4:9" x14ac:dyDescent="0.25">
      <c r="D4775" s="37">
        <v>39</v>
      </c>
      <c r="E4775" s="37">
        <v>0.77100000000000002</v>
      </c>
      <c r="F4775" s="37">
        <v>0.78480000000000005</v>
      </c>
      <c r="G4775" s="37">
        <v>37</v>
      </c>
      <c r="H4775" s="37">
        <v>0.94699999999999995</v>
      </c>
      <c r="I4775" s="37">
        <v>0.98829999999999996</v>
      </c>
    </row>
    <row r="4776" spans="4:9" x14ac:dyDescent="0.25">
      <c r="D4776" s="37">
        <v>39</v>
      </c>
      <c r="E4776" s="37">
        <v>0.77200000000000002</v>
      </c>
      <c r="F4776" s="37">
        <v>0.78580000000000005</v>
      </c>
      <c r="G4776" s="37">
        <v>37</v>
      </c>
      <c r="H4776" s="37">
        <v>0.94799999999999995</v>
      </c>
      <c r="I4776" s="37">
        <v>0.98829999999999996</v>
      </c>
    </row>
    <row r="4777" spans="4:9" x14ac:dyDescent="0.25">
      <c r="D4777" s="37">
        <v>39</v>
      </c>
      <c r="E4777" s="37">
        <v>0.77300000000000002</v>
      </c>
      <c r="F4777" s="37">
        <v>0.78670000000000007</v>
      </c>
      <c r="G4777" s="37">
        <v>37</v>
      </c>
      <c r="H4777" s="37">
        <v>0.94899999999999995</v>
      </c>
      <c r="I4777" s="37">
        <v>0.98829999999999996</v>
      </c>
    </row>
    <row r="4778" spans="4:9" x14ac:dyDescent="0.25">
      <c r="D4778" s="37">
        <v>39</v>
      </c>
      <c r="E4778" s="37">
        <v>0.77400000000000002</v>
      </c>
      <c r="F4778" s="37">
        <v>0.78770000000000007</v>
      </c>
      <c r="G4778" s="37">
        <v>37</v>
      </c>
      <c r="H4778" s="37">
        <v>0.95</v>
      </c>
      <c r="I4778" s="37">
        <v>0.98829999999999996</v>
      </c>
    </row>
    <row r="4779" spans="4:9" x14ac:dyDescent="0.25">
      <c r="D4779" s="37">
        <v>39</v>
      </c>
      <c r="E4779" s="37">
        <v>0.77500000000000002</v>
      </c>
      <c r="F4779" s="37">
        <v>0.78870000000000007</v>
      </c>
      <c r="G4779" s="37">
        <v>37.5</v>
      </c>
      <c r="H4779" s="37">
        <v>0.76</v>
      </c>
      <c r="I4779" s="37">
        <v>0.9819</v>
      </c>
    </row>
    <row r="4780" spans="4:9" x14ac:dyDescent="0.25">
      <c r="D4780" s="37">
        <v>39</v>
      </c>
      <c r="E4780" s="37">
        <v>0.77600000000000002</v>
      </c>
      <c r="F4780" s="37">
        <v>0.78960000000000008</v>
      </c>
      <c r="G4780" s="37">
        <v>37.5</v>
      </c>
      <c r="H4780" s="37">
        <v>0.76100000000000001</v>
      </c>
      <c r="I4780" s="37">
        <v>0.9819</v>
      </c>
    </row>
    <row r="4781" spans="4:9" x14ac:dyDescent="0.25">
      <c r="D4781" s="37">
        <v>39</v>
      </c>
      <c r="E4781" s="37">
        <v>0.77700000000000002</v>
      </c>
      <c r="F4781" s="37">
        <v>0.79060000000000008</v>
      </c>
      <c r="G4781" s="37">
        <v>37.5</v>
      </c>
      <c r="H4781" s="37">
        <v>0.76200000000000001</v>
      </c>
      <c r="I4781" s="37">
        <v>0.98199999999999998</v>
      </c>
    </row>
    <row r="4782" spans="4:9" x14ac:dyDescent="0.25">
      <c r="D4782" s="37">
        <v>39</v>
      </c>
      <c r="E4782" s="37">
        <v>0.77800000000000002</v>
      </c>
      <c r="F4782" s="37">
        <v>0.79160000000000008</v>
      </c>
      <c r="G4782" s="37">
        <v>37.5</v>
      </c>
      <c r="H4782" s="37">
        <v>0.76300000000000001</v>
      </c>
      <c r="I4782" s="37">
        <v>0.98199999999999998</v>
      </c>
    </row>
    <row r="4783" spans="4:9" x14ac:dyDescent="0.25">
      <c r="D4783" s="37">
        <v>39</v>
      </c>
      <c r="E4783" s="37">
        <v>0.77900000000000003</v>
      </c>
      <c r="F4783" s="37">
        <v>0.79260000000000008</v>
      </c>
      <c r="G4783" s="37">
        <v>37.5</v>
      </c>
      <c r="H4783" s="37">
        <v>0.76400000000000001</v>
      </c>
      <c r="I4783" s="37">
        <v>0.98219999999999996</v>
      </c>
    </row>
    <row r="4784" spans="4:9" x14ac:dyDescent="0.25">
      <c r="D4784" s="37">
        <v>39</v>
      </c>
      <c r="E4784" s="37">
        <v>0.78</v>
      </c>
      <c r="F4784" s="37">
        <v>0.79349999999999998</v>
      </c>
      <c r="G4784" s="37">
        <v>37.5</v>
      </c>
      <c r="H4784" s="37">
        <v>0.76500000000000001</v>
      </c>
      <c r="I4784" s="37">
        <v>0.98219999999999996</v>
      </c>
    </row>
    <row r="4785" spans="4:9" x14ac:dyDescent="0.25">
      <c r="D4785" s="37">
        <v>39</v>
      </c>
      <c r="E4785" s="37">
        <v>0.78100000000000003</v>
      </c>
      <c r="F4785" s="37">
        <v>0.79449999999999998</v>
      </c>
      <c r="G4785" s="37">
        <v>37.5</v>
      </c>
      <c r="H4785" s="37">
        <v>0.76600000000000001</v>
      </c>
      <c r="I4785" s="37">
        <v>0.98229999999999995</v>
      </c>
    </row>
    <row r="4786" spans="4:9" x14ac:dyDescent="0.25">
      <c r="D4786" s="37">
        <v>39</v>
      </c>
      <c r="E4786" s="37">
        <v>0.78200000000000003</v>
      </c>
      <c r="F4786" s="37">
        <v>0.79549999999999998</v>
      </c>
      <c r="G4786" s="37">
        <v>37.5</v>
      </c>
      <c r="H4786" s="37">
        <v>0.76700000000000002</v>
      </c>
      <c r="I4786" s="37">
        <v>0.98229999999999995</v>
      </c>
    </row>
    <row r="4787" spans="4:9" x14ac:dyDescent="0.25">
      <c r="D4787" s="37">
        <v>39</v>
      </c>
      <c r="E4787" s="37">
        <v>0.78300000000000003</v>
      </c>
      <c r="F4787" s="37">
        <v>0.79649999999999999</v>
      </c>
      <c r="G4787" s="37">
        <v>37.5</v>
      </c>
      <c r="H4787" s="37">
        <v>0.76800000000000002</v>
      </c>
      <c r="I4787" s="37">
        <v>0.98240000000000005</v>
      </c>
    </row>
    <row r="4788" spans="4:9" x14ac:dyDescent="0.25">
      <c r="D4788" s="37">
        <v>39</v>
      </c>
      <c r="E4788" s="37">
        <v>0.78400000000000003</v>
      </c>
      <c r="F4788" s="37">
        <v>0.7974</v>
      </c>
      <c r="G4788" s="37">
        <v>37.5</v>
      </c>
      <c r="H4788" s="37">
        <v>0.76900000000000002</v>
      </c>
      <c r="I4788" s="37">
        <v>0.98240000000000005</v>
      </c>
    </row>
    <row r="4789" spans="4:9" x14ac:dyDescent="0.25">
      <c r="D4789" s="37">
        <v>39</v>
      </c>
      <c r="E4789" s="37">
        <v>0.78500000000000003</v>
      </c>
      <c r="F4789" s="37">
        <v>0.7984</v>
      </c>
      <c r="G4789" s="37">
        <v>37.5</v>
      </c>
      <c r="H4789" s="37">
        <v>0.77</v>
      </c>
      <c r="I4789" s="37">
        <v>0.98250000000000004</v>
      </c>
    </row>
    <row r="4790" spans="4:9" x14ac:dyDescent="0.25">
      <c r="D4790" s="37">
        <v>39</v>
      </c>
      <c r="E4790" s="37">
        <v>0.78600000000000003</v>
      </c>
      <c r="F4790" s="37">
        <v>0.7994</v>
      </c>
      <c r="G4790" s="37">
        <v>37.5</v>
      </c>
      <c r="H4790" s="37">
        <v>0.77100000000000002</v>
      </c>
      <c r="I4790" s="37">
        <v>0.98250000000000004</v>
      </c>
    </row>
    <row r="4791" spans="4:9" x14ac:dyDescent="0.25">
      <c r="D4791" s="37">
        <v>39</v>
      </c>
      <c r="E4791" s="37">
        <v>0.78700000000000003</v>
      </c>
      <c r="F4791" s="37">
        <v>0.8004</v>
      </c>
      <c r="G4791" s="37">
        <v>37.5</v>
      </c>
      <c r="H4791" s="37">
        <v>0.77200000000000002</v>
      </c>
      <c r="I4791" s="37">
        <v>0.98270000000000002</v>
      </c>
    </row>
    <row r="4792" spans="4:9" x14ac:dyDescent="0.25">
      <c r="D4792" s="37">
        <v>39</v>
      </c>
      <c r="E4792" s="37">
        <v>0.78800000000000003</v>
      </c>
      <c r="F4792" s="37">
        <v>0.8014</v>
      </c>
      <c r="G4792" s="37">
        <v>37.5</v>
      </c>
      <c r="H4792" s="37">
        <v>0.77300000000000002</v>
      </c>
      <c r="I4792" s="37">
        <v>0.98270000000000002</v>
      </c>
    </row>
    <row r="4793" spans="4:9" x14ac:dyDescent="0.25">
      <c r="D4793" s="37">
        <v>39</v>
      </c>
      <c r="E4793" s="37">
        <v>0.78900000000000003</v>
      </c>
      <c r="F4793" s="37">
        <v>0.80230000000000001</v>
      </c>
      <c r="G4793" s="37">
        <v>37.5</v>
      </c>
      <c r="H4793" s="37">
        <v>0.77400000000000002</v>
      </c>
      <c r="I4793" s="37">
        <v>0.98280000000000001</v>
      </c>
    </row>
    <row r="4794" spans="4:9" x14ac:dyDescent="0.25">
      <c r="D4794" s="37">
        <v>39</v>
      </c>
      <c r="E4794" s="37">
        <v>0.79</v>
      </c>
      <c r="F4794" s="37">
        <v>0.80330000000000001</v>
      </c>
      <c r="G4794" s="37">
        <v>37.5</v>
      </c>
      <c r="H4794" s="37">
        <v>0.77500000000000002</v>
      </c>
      <c r="I4794" s="37">
        <v>0.98280000000000001</v>
      </c>
    </row>
    <row r="4795" spans="4:9" x14ac:dyDescent="0.25">
      <c r="D4795" s="37">
        <v>39</v>
      </c>
      <c r="E4795" s="37">
        <v>0.79100000000000004</v>
      </c>
      <c r="F4795" s="37">
        <v>0.80430000000000001</v>
      </c>
      <c r="G4795" s="37">
        <v>37.5</v>
      </c>
      <c r="H4795" s="37">
        <v>0.77600000000000002</v>
      </c>
      <c r="I4795" s="37">
        <v>0.9829</v>
      </c>
    </row>
    <row r="4796" spans="4:9" x14ac:dyDescent="0.25">
      <c r="D4796" s="37">
        <v>39</v>
      </c>
      <c r="E4796" s="37">
        <v>0.79200000000000004</v>
      </c>
      <c r="F4796" s="37">
        <v>0.80530000000000002</v>
      </c>
      <c r="G4796" s="37">
        <v>37.5</v>
      </c>
      <c r="H4796" s="37">
        <v>0.77700000000000002</v>
      </c>
      <c r="I4796" s="37">
        <v>0.9829</v>
      </c>
    </row>
    <row r="4797" spans="4:9" x14ac:dyDescent="0.25">
      <c r="D4797" s="37">
        <v>39</v>
      </c>
      <c r="E4797" s="37">
        <v>0.79300000000000004</v>
      </c>
      <c r="F4797" s="37">
        <v>0.80620000000000003</v>
      </c>
      <c r="G4797" s="37">
        <v>37.5</v>
      </c>
      <c r="H4797" s="37">
        <v>0.77800000000000002</v>
      </c>
      <c r="I4797" s="37">
        <v>0.98299999999999998</v>
      </c>
    </row>
    <row r="4798" spans="4:9" x14ac:dyDescent="0.25">
      <c r="D4798" s="37">
        <v>39</v>
      </c>
      <c r="E4798" s="37">
        <v>0.79400000000000004</v>
      </c>
      <c r="F4798" s="37">
        <v>0.80720000000000003</v>
      </c>
      <c r="G4798" s="37">
        <v>37.5</v>
      </c>
      <c r="H4798" s="37">
        <v>0.77900000000000003</v>
      </c>
      <c r="I4798" s="37">
        <v>0.98299999999999998</v>
      </c>
    </row>
    <row r="4799" spans="4:9" x14ac:dyDescent="0.25">
      <c r="D4799" s="37">
        <v>39</v>
      </c>
      <c r="E4799" s="37">
        <v>0.79500000000000004</v>
      </c>
      <c r="F4799" s="37">
        <v>0.80820000000000003</v>
      </c>
      <c r="G4799" s="37">
        <v>37.5</v>
      </c>
      <c r="H4799" s="37">
        <v>0.78</v>
      </c>
      <c r="I4799" s="37">
        <v>0.98309999999999997</v>
      </c>
    </row>
    <row r="4800" spans="4:9" x14ac:dyDescent="0.25">
      <c r="D4800" s="37">
        <v>39</v>
      </c>
      <c r="E4800" s="37">
        <v>0.79600000000000004</v>
      </c>
      <c r="F4800" s="37">
        <v>0.80920000000000003</v>
      </c>
      <c r="G4800" s="37">
        <v>37.5</v>
      </c>
      <c r="H4800" s="37">
        <v>0.78100000000000003</v>
      </c>
      <c r="I4800" s="37">
        <v>0.98309999999999997</v>
      </c>
    </row>
    <row r="4801" spans="4:9" x14ac:dyDescent="0.25">
      <c r="D4801" s="37">
        <v>39</v>
      </c>
      <c r="E4801" s="37">
        <v>0.79700000000000004</v>
      </c>
      <c r="F4801" s="37">
        <v>0.81010000000000004</v>
      </c>
      <c r="G4801" s="37">
        <v>37.5</v>
      </c>
      <c r="H4801" s="37">
        <v>0.78200000000000003</v>
      </c>
      <c r="I4801" s="37">
        <v>0.98319999999999996</v>
      </c>
    </row>
    <row r="4802" spans="4:9" x14ac:dyDescent="0.25">
      <c r="D4802" s="37">
        <v>39</v>
      </c>
      <c r="E4802" s="37">
        <v>0.79800000000000004</v>
      </c>
      <c r="F4802" s="37">
        <v>0.81110000000000004</v>
      </c>
      <c r="G4802" s="37">
        <v>37.5</v>
      </c>
      <c r="H4802" s="37">
        <v>0.78300000000000003</v>
      </c>
      <c r="I4802" s="37">
        <v>0.98319999999999996</v>
      </c>
    </row>
    <row r="4803" spans="4:9" x14ac:dyDescent="0.25">
      <c r="D4803" s="37">
        <v>39</v>
      </c>
      <c r="E4803" s="37">
        <v>0.79900000000000004</v>
      </c>
      <c r="F4803" s="37">
        <v>0.81210000000000004</v>
      </c>
      <c r="G4803" s="37">
        <v>37.5</v>
      </c>
      <c r="H4803" s="37">
        <v>0.78400000000000003</v>
      </c>
      <c r="I4803" s="37">
        <v>0.98329999999999995</v>
      </c>
    </row>
    <row r="4804" spans="4:9" x14ac:dyDescent="0.25">
      <c r="D4804" s="37">
        <v>39</v>
      </c>
      <c r="E4804" s="37">
        <v>0.8</v>
      </c>
      <c r="F4804" s="37">
        <v>0.81310000000000004</v>
      </c>
      <c r="G4804" s="37">
        <v>37.5</v>
      </c>
      <c r="H4804" s="37">
        <v>0.78500000000000003</v>
      </c>
      <c r="I4804" s="37">
        <v>0.98329999999999995</v>
      </c>
    </row>
    <row r="4805" spans="4:9" x14ac:dyDescent="0.25">
      <c r="D4805" s="37">
        <v>39</v>
      </c>
      <c r="E4805" s="37">
        <v>0.80100000000000005</v>
      </c>
      <c r="F4805" s="37">
        <v>0.81410000000000005</v>
      </c>
      <c r="G4805" s="37">
        <v>37.5</v>
      </c>
      <c r="H4805" s="37">
        <v>0.78600000000000003</v>
      </c>
      <c r="I4805" s="37">
        <v>0.98350000000000004</v>
      </c>
    </row>
    <row r="4806" spans="4:9" x14ac:dyDescent="0.25">
      <c r="D4806" s="37">
        <v>39</v>
      </c>
      <c r="E4806" s="37">
        <v>0.80200000000000005</v>
      </c>
      <c r="F4806" s="37">
        <v>0.81510000000000005</v>
      </c>
      <c r="G4806" s="37">
        <v>37.5</v>
      </c>
      <c r="H4806" s="37">
        <v>0.78700000000000003</v>
      </c>
      <c r="I4806" s="37">
        <v>0.98350000000000004</v>
      </c>
    </row>
    <row r="4807" spans="4:9" x14ac:dyDescent="0.25">
      <c r="D4807" s="37">
        <v>39</v>
      </c>
      <c r="E4807" s="37">
        <v>0.80300000000000005</v>
      </c>
      <c r="F4807" s="37">
        <v>0.81600000000000006</v>
      </c>
      <c r="G4807" s="37">
        <v>37.5</v>
      </c>
      <c r="H4807" s="37">
        <v>0.78800000000000003</v>
      </c>
      <c r="I4807" s="37">
        <v>0.98360000000000003</v>
      </c>
    </row>
    <row r="4808" spans="4:9" x14ac:dyDescent="0.25">
      <c r="D4808" s="37">
        <v>39</v>
      </c>
      <c r="E4808" s="37">
        <v>0.80400000000000005</v>
      </c>
      <c r="F4808" s="37">
        <v>0.81700000000000006</v>
      </c>
      <c r="G4808" s="37">
        <v>37.5</v>
      </c>
      <c r="H4808" s="37">
        <v>0.78900000000000003</v>
      </c>
      <c r="I4808" s="37">
        <v>0.98360000000000003</v>
      </c>
    </row>
    <row r="4809" spans="4:9" x14ac:dyDescent="0.25">
      <c r="D4809" s="37">
        <v>39</v>
      </c>
      <c r="E4809" s="37">
        <v>0.80500000000000005</v>
      </c>
      <c r="F4809" s="37">
        <v>0.81800000000000006</v>
      </c>
      <c r="G4809" s="37">
        <v>37.5</v>
      </c>
      <c r="H4809" s="37">
        <v>0.79</v>
      </c>
      <c r="I4809" s="37">
        <v>0.98370000000000002</v>
      </c>
    </row>
    <row r="4810" spans="4:9" x14ac:dyDescent="0.25">
      <c r="D4810" s="37">
        <v>39</v>
      </c>
      <c r="E4810" s="37">
        <v>0.80600000000000005</v>
      </c>
      <c r="F4810" s="37">
        <v>0.81900000000000006</v>
      </c>
      <c r="G4810" s="37">
        <v>37.5</v>
      </c>
      <c r="H4810" s="37">
        <v>0.79100000000000004</v>
      </c>
      <c r="I4810" s="37">
        <v>0.98370000000000002</v>
      </c>
    </row>
    <row r="4811" spans="4:9" x14ac:dyDescent="0.25">
      <c r="D4811" s="37">
        <v>39</v>
      </c>
      <c r="E4811" s="37">
        <v>0.80700000000000005</v>
      </c>
      <c r="F4811" s="37">
        <v>0.82000000000000006</v>
      </c>
      <c r="G4811" s="37">
        <v>37.5</v>
      </c>
      <c r="H4811" s="37">
        <v>0.79200000000000004</v>
      </c>
      <c r="I4811" s="37">
        <v>0.98380000000000001</v>
      </c>
    </row>
    <row r="4812" spans="4:9" x14ac:dyDescent="0.25">
      <c r="D4812" s="37">
        <v>39</v>
      </c>
      <c r="E4812" s="37">
        <v>0.80800000000000005</v>
      </c>
      <c r="F4812" s="37">
        <v>0.82090000000000007</v>
      </c>
      <c r="G4812" s="37">
        <v>37.5</v>
      </c>
      <c r="H4812" s="37">
        <v>0.79300000000000004</v>
      </c>
      <c r="I4812" s="37">
        <v>0.98380000000000001</v>
      </c>
    </row>
    <row r="4813" spans="4:9" x14ac:dyDescent="0.25">
      <c r="D4813" s="37">
        <v>39</v>
      </c>
      <c r="E4813" s="37">
        <v>0.80900000000000005</v>
      </c>
      <c r="F4813" s="37">
        <v>0.82190000000000007</v>
      </c>
      <c r="G4813" s="37">
        <v>37.5</v>
      </c>
      <c r="H4813" s="37">
        <v>0.79400000000000004</v>
      </c>
      <c r="I4813" s="37">
        <v>0.9839</v>
      </c>
    </row>
    <row r="4814" spans="4:9" x14ac:dyDescent="0.25">
      <c r="D4814" s="37">
        <v>39</v>
      </c>
      <c r="E4814" s="37">
        <v>0.81</v>
      </c>
      <c r="F4814" s="37">
        <v>0.82290000000000008</v>
      </c>
      <c r="G4814" s="37">
        <v>37.5</v>
      </c>
      <c r="H4814" s="37">
        <v>0.79500000000000004</v>
      </c>
      <c r="I4814" s="37">
        <v>0.9839</v>
      </c>
    </row>
    <row r="4815" spans="4:9" x14ac:dyDescent="0.25">
      <c r="D4815" s="37">
        <v>39</v>
      </c>
      <c r="E4815" s="37">
        <v>0.81100000000000005</v>
      </c>
      <c r="F4815" s="37">
        <v>0.82389999999999997</v>
      </c>
      <c r="G4815" s="37">
        <v>37.5</v>
      </c>
      <c r="H4815" s="37">
        <v>0.79600000000000004</v>
      </c>
      <c r="I4815" s="37">
        <v>0.98399999999999999</v>
      </c>
    </row>
    <row r="4816" spans="4:9" x14ac:dyDescent="0.25">
      <c r="D4816" s="37">
        <v>39</v>
      </c>
      <c r="E4816" s="37">
        <v>0.81200000000000006</v>
      </c>
      <c r="F4816" s="37">
        <v>0.82489999999999997</v>
      </c>
      <c r="G4816" s="37">
        <v>37.5</v>
      </c>
      <c r="H4816" s="37">
        <v>0.79700000000000004</v>
      </c>
      <c r="I4816" s="37">
        <v>0.98399999999999999</v>
      </c>
    </row>
    <row r="4817" spans="4:9" x14ac:dyDescent="0.25">
      <c r="D4817" s="37">
        <v>39</v>
      </c>
      <c r="E4817" s="37">
        <v>0.81299999999999994</v>
      </c>
      <c r="F4817" s="37">
        <v>0.82579999999999998</v>
      </c>
      <c r="G4817" s="37">
        <v>37.5</v>
      </c>
      <c r="H4817" s="37">
        <v>0.79800000000000004</v>
      </c>
      <c r="I4817" s="37">
        <v>0.98409999999999997</v>
      </c>
    </row>
    <row r="4818" spans="4:9" x14ac:dyDescent="0.25">
      <c r="D4818" s="37">
        <v>39</v>
      </c>
      <c r="E4818" s="37">
        <v>0.81399999999999995</v>
      </c>
      <c r="F4818" s="37">
        <v>0.82679999999999998</v>
      </c>
      <c r="G4818" s="37">
        <v>37.5</v>
      </c>
      <c r="H4818" s="37">
        <v>0.79900000000000004</v>
      </c>
      <c r="I4818" s="37">
        <v>0.98409999999999997</v>
      </c>
    </row>
    <row r="4819" spans="4:9" x14ac:dyDescent="0.25">
      <c r="D4819" s="37">
        <v>39</v>
      </c>
      <c r="E4819" s="37">
        <v>0.81499999999999995</v>
      </c>
      <c r="F4819" s="37">
        <v>0.82779999999999998</v>
      </c>
      <c r="G4819" s="37">
        <v>37.5</v>
      </c>
      <c r="H4819" s="37">
        <v>0.8</v>
      </c>
      <c r="I4819" s="37">
        <v>0.98419999999999996</v>
      </c>
    </row>
    <row r="4820" spans="4:9" x14ac:dyDescent="0.25">
      <c r="D4820" s="37">
        <v>39</v>
      </c>
      <c r="E4820" s="37">
        <v>0.81599999999999995</v>
      </c>
      <c r="F4820" s="37">
        <v>0.82879999999999998</v>
      </c>
      <c r="G4820" s="37">
        <v>37.5</v>
      </c>
      <c r="H4820" s="37">
        <v>0.80100000000000005</v>
      </c>
      <c r="I4820" s="37">
        <v>0.98419999999999996</v>
      </c>
    </row>
    <row r="4821" spans="4:9" x14ac:dyDescent="0.25">
      <c r="D4821" s="37">
        <v>39</v>
      </c>
      <c r="E4821" s="37">
        <v>0.81699999999999995</v>
      </c>
      <c r="F4821" s="37">
        <v>0.82979999999999998</v>
      </c>
      <c r="G4821" s="37">
        <v>37.5</v>
      </c>
      <c r="H4821" s="37">
        <v>0.80200000000000005</v>
      </c>
      <c r="I4821" s="37">
        <v>0.98429999999999995</v>
      </c>
    </row>
    <row r="4822" spans="4:9" x14ac:dyDescent="0.25">
      <c r="D4822" s="37">
        <v>39</v>
      </c>
      <c r="E4822" s="37">
        <v>0.81799999999999995</v>
      </c>
      <c r="F4822" s="37">
        <v>0.83079999999999998</v>
      </c>
      <c r="G4822" s="37">
        <v>37.5</v>
      </c>
      <c r="H4822" s="37">
        <v>0.80300000000000005</v>
      </c>
      <c r="I4822" s="37">
        <v>0.98429999999999995</v>
      </c>
    </row>
    <row r="4823" spans="4:9" x14ac:dyDescent="0.25">
      <c r="D4823" s="37">
        <v>39</v>
      </c>
      <c r="E4823" s="37">
        <v>0.81899999999999995</v>
      </c>
      <c r="F4823" s="37">
        <v>0.83179999999999998</v>
      </c>
      <c r="G4823" s="37">
        <v>37.5</v>
      </c>
      <c r="H4823" s="37">
        <v>0.80400000000000005</v>
      </c>
      <c r="I4823" s="37">
        <v>0.98440000000000005</v>
      </c>
    </row>
    <row r="4824" spans="4:9" x14ac:dyDescent="0.25">
      <c r="D4824" s="37">
        <v>39</v>
      </c>
      <c r="E4824" s="37">
        <v>0.82</v>
      </c>
      <c r="F4824" s="37">
        <v>0.8327</v>
      </c>
      <c r="G4824" s="37">
        <v>37.5</v>
      </c>
      <c r="H4824" s="37">
        <v>0.80500000000000005</v>
      </c>
      <c r="I4824" s="37">
        <v>0.98440000000000005</v>
      </c>
    </row>
    <row r="4825" spans="4:9" x14ac:dyDescent="0.25">
      <c r="D4825" s="37">
        <v>39</v>
      </c>
      <c r="E4825" s="37">
        <v>0.82099999999999995</v>
      </c>
      <c r="F4825" s="37">
        <v>0.8337</v>
      </c>
      <c r="G4825" s="37">
        <v>37.5</v>
      </c>
      <c r="H4825" s="37">
        <v>0.80600000000000005</v>
      </c>
      <c r="I4825" s="37">
        <v>0.98450000000000004</v>
      </c>
    </row>
    <row r="4826" spans="4:9" x14ac:dyDescent="0.25">
      <c r="D4826" s="37">
        <v>39</v>
      </c>
      <c r="E4826" s="37">
        <v>0.82199999999999995</v>
      </c>
      <c r="F4826" s="37">
        <v>0.8347</v>
      </c>
      <c r="G4826" s="37">
        <v>37.5</v>
      </c>
      <c r="H4826" s="37">
        <v>0.80700000000000005</v>
      </c>
      <c r="I4826" s="37">
        <v>0.98450000000000004</v>
      </c>
    </row>
    <row r="4827" spans="4:9" x14ac:dyDescent="0.25">
      <c r="D4827" s="37">
        <v>39</v>
      </c>
      <c r="E4827" s="37">
        <v>0.82299999999999995</v>
      </c>
      <c r="F4827" s="37">
        <v>0.8357</v>
      </c>
      <c r="G4827" s="37">
        <v>37.5</v>
      </c>
      <c r="H4827" s="37">
        <v>0.80800000000000005</v>
      </c>
      <c r="I4827" s="37">
        <v>0.98450000000000004</v>
      </c>
    </row>
    <row r="4828" spans="4:9" x14ac:dyDescent="0.25">
      <c r="D4828" s="37">
        <v>39</v>
      </c>
      <c r="E4828" s="37">
        <v>0.82399999999999995</v>
      </c>
      <c r="F4828" s="37">
        <v>0.8367</v>
      </c>
      <c r="G4828" s="37">
        <v>37.5</v>
      </c>
      <c r="H4828" s="37">
        <v>0.80900000000000005</v>
      </c>
      <c r="I4828" s="37">
        <v>0.98450000000000004</v>
      </c>
    </row>
    <row r="4829" spans="4:9" x14ac:dyDescent="0.25">
      <c r="D4829" s="37">
        <v>39</v>
      </c>
      <c r="E4829" s="37">
        <v>0.82499999999999996</v>
      </c>
      <c r="F4829" s="37">
        <v>0.8377</v>
      </c>
      <c r="G4829" s="37">
        <v>37.5</v>
      </c>
      <c r="H4829" s="37">
        <v>0.81</v>
      </c>
      <c r="I4829" s="37">
        <v>0.98460000000000003</v>
      </c>
    </row>
    <row r="4830" spans="4:9" x14ac:dyDescent="0.25">
      <c r="D4830" s="37">
        <v>39</v>
      </c>
      <c r="E4830" s="37">
        <v>0.82599999999999996</v>
      </c>
      <c r="F4830" s="37">
        <v>0.83860000000000001</v>
      </c>
      <c r="G4830" s="37">
        <v>37.5</v>
      </c>
      <c r="H4830" s="37">
        <v>0.81100000000000005</v>
      </c>
      <c r="I4830" s="37">
        <v>0.98460000000000003</v>
      </c>
    </row>
    <row r="4831" spans="4:9" x14ac:dyDescent="0.25">
      <c r="D4831" s="37">
        <v>39</v>
      </c>
      <c r="E4831" s="37">
        <v>0.82699999999999996</v>
      </c>
      <c r="F4831" s="37">
        <v>0.83960000000000001</v>
      </c>
      <c r="G4831" s="37">
        <v>37.5</v>
      </c>
      <c r="H4831" s="37">
        <v>0.81200000000000006</v>
      </c>
      <c r="I4831" s="37">
        <v>0.98470000000000002</v>
      </c>
    </row>
    <row r="4832" spans="4:9" x14ac:dyDescent="0.25">
      <c r="D4832" s="37">
        <v>39</v>
      </c>
      <c r="E4832" s="37">
        <v>0.82799999999999996</v>
      </c>
      <c r="F4832" s="37">
        <v>0.84060000000000001</v>
      </c>
      <c r="G4832" s="37">
        <v>37.5</v>
      </c>
      <c r="H4832" s="37">
        <v>0.81299999999999994</v>
      </c>
      <c r="I4832" s="37">
        <v>0.98470000000000002</v>
      </c>
    </row>
    <row r="4833" spans="4:9" x14ac:dyDescent="0.25">
      <c r="D4833" s="37">
        <v>39</v>
      </c>
      <c r="E4833" s="37">
        <v>0.82899999999999996</v>
      </c>
      <c r="F4833" s="37">
        <v>0.84160000000000001</v>
      </c>
      <c r="G4833" s="37">
        <v>37.5</v>
      </c>
      <c r="H4833" s="37">
        <v>0.81399999999999995</v>
      </c>
      <c r="I4833" s="37">
        <v>0.98480000000000001</v>
      </c>
    </row>
    <row r="4834" spans="4:9" x14ac:dyDescent="0.25">
      <c r="D4834" s="37">
        <v>39</v>
      </c>
      <c r="E4834" s="37">
        <v>0.83</v>
      </c>
      <c r="F4834" s="37">
        <v>0.84260000000000002</v>
      </c>
      <c r="G4834" s="37">
        <v>37.5</v>
      </c>
      <c r="H4834" s="37">
        <v>0.81499999999999995</v>
      </c>
      <c r="I4834" s="37">
        <v>0.98480000000000001</v>
      </c>
    </row>
    <row r="4835" spans="4:9" x14ac:dyDescent="0.25">
      <c r="D4835" s="37">
        <v>39</v>
      </c>
      <c r="E4835" s="37">
        <v>0.83099999999999996</v>
      </c>
      <c r="F4835" s="37">
        <v>0.84360000000000002</v>
      </c>
      <c r="G4835" s="37">
        <v>37.5</v>
      </c>
      <c r="H4835" s="37">
        <v>0.81599999999999995</v>
      </c>
      <c r="I4835" s="37">
        <v>0.9849</v>
      </c>
    </row>
    <row r="4836" spans="4:9" x14ac:dyDescent="0.25">
      <c r="D4836" s="37">
        <v>39</v>
      </c>
      <c r="E4836" s="37">
        <v>0.83199999999999996</v>
      </c>
      <c r="F4836" s="37">
        <v>0.84449999999999992</v>
      </c>
      <c r="G4836" s="37">
        <v>37.5</v>
      </c>
      <c r="H4836" s="37">
        <v>0.81699999999999995</v>
      </c>
      <c r="I4836" s="37">
        <v>0.9849</v>
      </c>
    </row>
    <row r="4837" spans="4:9" x14ac:dyDescent="0.25">
      <c r="D4837" s="37">
        <v>39</v>
      </c>
      <c r="E4837" s="37">
        <v>0.83299999999999996</v>
      </c>
      <c r="F4837" s="37">
        <v>0.84549999999999992</v>
      </c>
      <c r="G4837" s="37">
        <v>37.5</v>
      </c>
      <c r="H4837" s="37">
        <v>0.81799999999999995</v>
      </c>
      <c r="I4837" s="37">
        <v>0.9849</v>
      </c>
    </row>
    <row r="4838" spans="4:9" x14ac:dyDescent="0.25">
      <c r="D4838" s="37">
        <v>39</v>
      </c>
      <c r="E4838" s="37">
        <v>0.83399999999999996</v>
      </c>
      <c r="F4838" s="37">
        <v>0.84649999999999992</v>
      </c>
      <c r="G4838" s="37">
        <v>37.5</v>
      </c>
      <c r="H4838" s="37">
        <v>0.81899999999999995</v>
      </c>
      <c r="I4838" s="37">
        <v>0.9849</v>
      </c>
    </row>
    <row r="4839" spans="4:9" x14ac:dyDescent="0.25">
      <c r="D4839" s="37">
        <v>39</v>
      </c>
      <c r="E4839" s="37">
        <v>0.83499999999999996</v>
      </c>
      <c r="F4839" s="37">
        <v>0.84749999999999992</v>
      </c>
      <c r="G4839" s="37">
        <v>37.5</v>
      </c>
      <c r="H4839" s="37">
        <v>0.82</v>
      </c>
      <c r="I4839" s="37">
        <v>0.98499999999999999</v>
      </c>
    </row>
    <row r="4840" spans="4:9" x14ac:dyDescent="0.25">
      <c r="D4840" s="37">
        <v>39</v>
      </c>
      <c r="E4840" s="37">
        <v>0.83599999999999997</v>
      </c>
      <c r="F4840" s="37">
        <v>0.84849999999999992</v>
      </c>
      <c r="G4840" s="37">
        <v>37.5</v>
      </c>
      <c r="H4840" s="37">
        <v>0.82099999999999995</v>
      </c>
      <c r="I4840" s="37">
        <v>0.98499999999999999</v>
      </c>
    </row>
    <row r="4841" spans="4:9" x14ac:dyDescent="0.25">
      <c r="D4841" s="37">
        <v>39</v>
      </c>
      <c r="E4841" s="37">
        <v>0.83699999999999997</v>
      </c>
      <c r="F4841" s="37">
        <v>0.84949999999999992</v>
      </c>
      <c r="G4841" s="37">
        <v>37.5</v>
      </c>
      <c r="H4841" s="37">
        <v>0.82199999999999995</v>
      </c>
      <c r="I4841" s="37">
        <v>0.98509999999999998</v>
      </c>
    </row>
    <row r="4842" spans="4:9" x14ac:dyDescent="0.25">
      <c r="D4842" s="37">
        <v>39</v>
      </c>
      <c r="E4842" s="37">
        <v>0.83799999999999997</v>
      </c>
      <c r="F4842" s="37">
        <v>0.85049999999999992</v>
      </c>
      <c r="G4842" s="37">
        <v>37.5</v>
      </c>
      <c r="H4842" s="37">
        <v>0.82299999999999995</v>
      </c>
      <c r="I4842" s="37">
        <v>0.98509999999999998</v>
      </c>
    </row>
    <row r="4843" spans="4:9" x14ac:dyDescent="0.25">
      <c r="D4843" s="37">
        <v>39</v>
      </c>
      <c r="E4843" s="37">
        <v>0.83899999999999997</v>
      </c>
      <c r="F4843" s="37">
        <v>0.85149999999999992</v>
      </c>
      <c r="G4843" s="37">
        <v>37.5</v>
      </c>
      <c r="H4843" s="37">
        <v>0.82399999999999995</v>
      </c>
      <c r="I4843" s="37">
        <v>0.98519999999999996</v>
      </c>
    </row>
    <row r="4844" spans="4:9" x14ac:dyDescent="0.25">
      <c r="D4844" s="37">
        <v>39</v>
      </c>
      <c r="E4844" s="37">
        <v>0.84</v>
      </c>
      <c r="F4844" s="37">
        <v>0.85249999999999992</v>
      </c>
      <c r="G4844" s="37">
        <v>37.5</v>
      </c>
      <c r="H4844" s="37">
        <v>0.82499999999999996</v>
      </c>
      <c r="I4844" s="37">
        <v>0.98519999999999996</v>
      </c>
    </row>
    <row r="4845" spans="4:9" x14ac:dyDescent="0.25">
      <c r="D4845" s="37">
        <v>39</v>
      </c>
      <c r="E4845" s="37">
        <v>0.84099999999999997</v>
      </c>
      <c r="F4845" s="37">
        <v>0.85349999999999993</v>
      </c>
      <c r="G4845" s="37">
        <v>37.5</v>
      </c>
      <c r="H4845" s="37">
        <v>0.82599999999999996</v>
      </c>
      <c r="I4845" s="37">
        <v>0.98529999999999995</v>
      </c>
    </row>
    <row r="4846" spans="4:9" x14ac:dyDescent="0.25">
      <c r="D4846" s="37">
        <v>39</v>
      </c>
      <c r="E4846" s="37">
        <v>0.84199999999999997</v>
      </c>
      <c r="F4846" s="37">
        <v>0.85439999999999994</v>
      </c>
      <c r="G4846" s="37">
        <v>37.5</v>
      </c>
      <c r="H4846" s="37">
        <v>0.82699999999999996</v>
      </c>
      <c r="I4846" s="37">
        <v>0.98529999999999995</v>
      </c>
    </row>
    <row r="4847" spans="4:9" x14ac:dyDescent="0.25">
      <c r="D4847" s="37">
        <v>39</v>
      </c>
      <c r="E4847" s="37">
        <v>0.84299999999999997</v>
      </c>
      <c r="F4847" s="37">
        <v>0.85539999999999994</v>
      </c>
      <c r="G4847" s="37">
        <v>37.5</v>
      </c>
      <c r="H4847" s="37">
        <v>0.82799999999999996</v>
      </c>
      <c r="I4847" s="37">
        <v>0.98529999999999995</v>
      </c>
    </row>
    <row r="4848" spans="4:9" x14ac:dyDescent="0.25">
      <c r="D4848" s="37">
        <v>39</v>
      </c>
      <c r="E4848" s="37">
        <v>0.84399999999999997</v>
      </c>
      <c r="F4848" s="37">
        <v>0.85639999999999994</v>
      </c>
      <c r="G4848" s="37">
        <v>37.5</v>
      </c>
      <c r="H4848" s="37">
        <v>0.82899999999999996</v>
      </c>
      <c r="I4848" s="37">
        <v>0.98529999999999995</v>
      </c>
    </row>
    <row r="4849" spans="4:9" x14ac:dyDescent="0.25">
      <c r="D4849" s="37">
        <v>39</v>
      </c>
      <c r="E4849" s="37">
        <v>0.84499999999999997</v>
      </c>
      <c r="F4849" s="37">
        <v>0.85739999999999994</v>
      </c>
      <c r="G4849" s="37">
        <v>37.5</v>
      </c>
      <c r="H4849" s="37">
        <v>0.83</v>
      </c>
      <c r="I4849" s="37">
        <v>0.98540000000000005</v>
      </c>
    </row>
    <row r="4850" spans="4:9" x14ac:dyDescent="0.25">
      <c r="D4850" s="37">
        <v>39</v>
      </c>
      <c r="E4850" s="37">
        <v>0.84599999999999997</v>
      </c>
      <c r="F4850" s="37">
        <v>0.85839999999999994</v>
      </c>
      <c r="G4850" s="37">
        <v>37.5</v>
      </c>
      <c r="H4850" s="37">
        <v>0.83099999999999996</v>
      </c>
      <c r="I4850" s="37">
        <v>0.98540000000000005</v>
      </c>
    </row>
    <row r="4851" spans="4:9" x14ac:dyDescent="0.25">
      <c r="D4851" s="37">
        <v>39</v>
      </c>
      <c r="E4851" s="37">
        <v>0.84699999999999998</v>
      </c>
      <c r="F4851" s="37">
        <v>0.85939999999999994</v>
      </c>
      <c r="G4851" s="37">
        <v>37.5</v>
      </c>
      <c r="H4851" s="37">
        <v>0.83199999999999996</v>
      </c>
      <c r="I4851" s="37">
        <v>0.98550000000000004</v>
      </c>
    </row>
    <row r="4852" spans="4:9" x14ac:dyDescent="0.25">
      <c r="D4852" s="37">
        <v>39</v>
      </c>
      <c r="E4852" s="37">
        <v>0.84799999999999998</v>
      </c>
      <c r="F4852" s="37">
        <v>0.86039999999999994</v>
      </c>
      <c r="G4852" s="37">
        <v>37.5</v>
      </c>
      <c r="H4852" s="37">
        <v>0.83299999999999996</v>
      </c>
      <c r="I4852" s="37">
        <v>0.98550000000000004</v>
      </c>
    </row>
    <row r="4853" spans="4:9" x14ac:dyDescent="0.25">
      <c r="D4853" s="37">
        <v>39</v>
      </c>
      <c r="E4853" s="37">
        <v>0.84899999999999998</v>
      </c>
      <c r="F4853" s="37">
        <v>0.86139999999999994</v>
      </c>
      <c r="G4853" s="37">
        <v>37.5</v>
      </c>
      <c r="H4853" s="37">
        <v>0.83399999999999996</v>
      </c>
      <c r="I4853" s="37">
        <v>0.98550000000000004</v>
      </c>
    </row>
    <row r="4854" spans="4:9" x14ac:dyDescent="0.25">
      <c r="D4854" s="37">
        <v>39</v>
      </c>
      <c r="E4854" s="37">
        <v>0.85</v>
      </c>
      <c r="F4854" s="37">
        <v>0.86229999999999996</v>
      </c>
      <c r="G4854" s="37">
        <v>37.5</v>
      </c>
      <c r="H4854" s="37">
        <v>0.83499999999999996</v>
      </c>
      <c r="I4854" s="37">
        <v>0.98550000000000004</v>
      </c>
    </row>
    <row r="4855" spans="4:9" x14ac:dyDescent="0.25">
      <c r="D4855" s="37">
        <v>39</v>
      </c>
      <c r="E4855" s="37">
        <v>0.85099999999999998</v>
      </c>
      <c r="F4855" s="37">
        <v>0.86329999999999996</v>
      </c>
      <c r="G4855" s="37">
        <v>37.5</v>
      </c>
      <c r="H4855" s="37">
        <v>0.83599999999999997</v>
      </c>
      <c r="I4855" s="37">
        <v>0.98560000000000003</v>
      </c>
    </row>
    <row r="4856" spans="4:9" x14ac:dyDescent="0.25">
      <c r="D4856" s="37">
        <v>39</v>
      </c>
      <c r="E4856" s="37">
        <v>0.85199999999999998</v>
      </c>
      <c r="F4856" s="37">
        <v>0.86429999999999996</v>
      </c>
      <c r="G4856" s="37">
        <v>37.5</v>
      </c>
      <c r="H4856" s="37">
        <v>0.83699999999999997</v>
      </c>
      <c r="I4856" s="37">
        <v>0.98560000000000003</v>
      </c>
    </row>
    <row r="4857" spans="4:9" x14ac:dyDescent="0.25">
      <c r="D4857" s="37">
        <v>39</v>
      </c>
      <c r="E4857" s="37">
        <v>0.85299999999999998</v>
      </c>
      <c r="F4857" s="37">
        <v>0.86529999999999996</v>
      </c>
      <c r="G4857" s="37">
        <v>37.5</v>
      </c>
      <c r="H4857" s="37">
        <v>0.83799999999999997</v>
      </c>
      <c r="I4857" s="37">
        <v>0.98570000000000002</v>
      </c>
    </row>
    <row r="4858" spans="4:9" x14ac:dyDescent="0.25">
      <c r="D4858" s="37">
        <v>39</v>
      </c>
      <c r="E4858" s="37">
        <v>0.85399999999999998</v>
      </c>
      <c r="F4858" s="37">
        <v>0.86629999999999996</v>
      </c>
      <c r="G4858" s="37">
        <v>37.5</v>
      </c>
      <c r="H4858" s="37">
        <v>0.83899999999999997</v>
      </c>
      <c r="I4858" s="37">
        <v>0.98570000000000002</v>
      </c>
    </row>
    <row r="4859" spans="4:9" x14ac:dyDescent="0.25">
      <c r="D4859" s="37">
        <v>39</v>
      </c>
      <c r="E4859" s="37">
        <v>0.85499999999999998</v>
      </c>
      <c r="F4859" s="37">
        <v>0.86729999999999996</v>
      </c>
      <c r="G4859" s="37">
        <v>37.5</v>
      </c>
      <c r="H4859" s="37">
        <v>0.84</v>
      </c>
      <c r="I4859" s="37">
        <v>0.98570000000000002</v>
      </c>
    </row>
    <row r="4860" spans="4:9" x14ac:dyDescent="0.25">
      <c r="D4860" s="37">
        <v>39</v>
      </c>
      <c r="E4860" s="37">
        <v>0.85599999999999998</v>
      </c>
      <c r="F4860" s="37">
        <v>0.86829999999999996</v>
      </c>
      <c r="G4860" s="37">
        <v>37.5</v>
      </c>
      <c r="H4860" s="37">
        <v>0.84099999999999997</v>
      </c>
      <c r="I4860" s="37">
        <v>0.98570000000000002</v>
      </c>
    </row>
    <row r="4861" spans="4:9" x14ac:dyDescent="0.25">
      <c r="D4861" s="37">
        <v>39</v>
      </c>
      <c r="E4861" s="37">
        <v>0.85699999999999998</v>
      </c>
      <c r="F4861" s="37">
        <v>0.86929999999999996</v>
      </c>
      <c r="G4861" s="37">
        <v>37.5</v>
      </c>
      <c r="H4861" s="37">
        <v>0.84199999999999997</v>
      </c>
      <c r="I4861" s="37">
        <v>0.98580000000000001</v>
      </c>
    </row>
    <row r="4862" spans="4:9" x14ac:dyDescent="0.25">
      <c r="D4862" s="37">
        <v>39</v>
      </c>
      <c r="E4862" s="37">
        <v>0.85799999999999998</v>
      </c>
      <c r="F4862" s="37">
        <v>0.87029999999999996</v>
      </c>
      <c r="G4862" s="37">
        <v>37.5</v>
      </c>
      <c r="H4862" s="37">
        <v>0.84299999999999997</v>
      </c>
      <c r="I4862" s="37">
        <v>0.98580000000000001</v>
      </c>
    </row>
    <row r="4863" spans="4:9" x14ac:dyDescent="0.25">
      <c r="D4863" s="37">
        <v>39</v>
      </c>
      <c r="E4863" s="37">
        <v>0.85899999999999999</v>
      </c>
      <c r="F4863" s="37">
        <v>0.87129999999999996</v>
      </c>
      <c r="G4863" s="37">
        <v>37.5</v>
      </c>
      <c r="H4863" s="37">
        <v>0.84399999999999997</v>
      </c>
      <c r="I4863" s="37">
        <v>0.9859</v>
      </c>
    </row>
    <row r="4864" spans="4:9" x14ac:dyDescent="0.25">
      <c r="D4864" s="37">
        <v>39</v>
      </c>
      <c r="E4864" s="37">
        <v>0.86</v>
      </c>
      <c r="F4864" s="37">
        <v>0.87229999999999996</v>
      </c>
      <c r="G4864" s="37">
        <v>37.5</v>
      </c>
      <c r="H4864" s="37">
        <v>0.84499999999999997</v>
      </c>
      <c r="I4864" s="37">
        <v>0.9859</v>
      </c>
    </row>
    <row r="4865" spans="4:9" x14ac:dyDescent="0.25">
      <c r="D4865" s="37">
        <v>39</v>
      </c>
      <c r="E4865" s="37">
        <v>0.86099999999999999</v>
      </c>
      <c r="F4865" s="37">
        <v>0.87319999999999998</v>
      </c>
      <c r="G4865" s="37">
        <v>37.5</v>
      </c>
      <c r="H4865" s="37">
        <v>0.84599999999999997</v>
      </c>
      <c r="I4865" s="37">
        <v>0.9859</v>
      </c>
    </row>
    <row r="4866" spans="4:9" x14ac:dyDescent="0.25">
      <c r="D4866" s="37">
        <v>39</v>
      </c>
      <c r="E4866" s="37">
        <v>0.86199999999999999</v>
      </c>
      <c r="F4866" s="37">
        <v>0.87419999999999998</v>
      </c>
      <c r="G4866" s="37">
        <v>37.5</v>
      </c>
      <c r="H4866" s="37">
        <v>0.84699999999999998</v>
      </c>
      <c r="I4866" s="37">
        <v>0.9859</v>
      </c>
    </row>
    <row r="4867" spans="4:9" x14ac:dyDescent="0.25">
      <c r="D4867" s="37">
        <v>39</v>
      </c>
      <c r="E4867" s="37">
        <v>0.86299999999999999</v>
      </c>
      <c r="F4867" s="37">
        <v>0.87519999999999998</v>
      </c>
      <c r="G4867" s="37">
        <v>37.5</v>
      </c>
      <c r="H4867" s="37">
        <v>0.84799999999999998</v>
      </c>
      <c r="I4867" s="37">
        <v>0.98599999999999999</v>
      </c>
    </row>
    <row r="4868" spans="4:9" x14ac:dyDescent="0.25">
      <c r="D4868" s="37">
        <v>39</v>
      </c>
      <c r="E4868" s="37">
        <v>0.86399999999999999</v>
      </c>
      <c r="F4868" s="37">
        <v>0.87619999999999998</v>
      </c>
      <c r="G4868" s="37">
        <v>37.5</v>
      </c>
      <c r="H4868" s="37">
        <v>0.84899999999999998</v>
      </c>
      <c r="I4868" s="37">
        <v>0.98599999999999999</v>
      </c>
    </row>
    <row r="4869" spans="4:9" x14ac:dyDescent="0.25">
      <c r="D4869" s="37">
        <v>39</v>
      </c>
      <c r="E4869" s="37">
        <v>0.86499999999999999</v>
      </c>
      <c r="F4869" s="37">
        <v>0.87719999999999998</v>
      </c>
      <c r="G4869" s="37">
        <v>37.5</v>
      </c>
      <c r="H4869" s="37">
        <v>0.85</v>
      </c>
      <c r="I4869" s="37">
        <v>0.98599999999999999</v>
      </c>
    </row>
    <row r="4870" spans="4:9" x14ac:dyDescent="0.25">
      <c r="D4870" s="37">
        <v>39</v>
      </c>
      <c r="E4870" s="37">
        <v>0.86599999999999999</v>
      </c>
      <c r="F4870" s="37">
        <v>0.87819999999999998</v>
      </c>
      <c r="G4870" s="37">
        <v>37.5</v>
      </c>
      <c r="H4870" s="37">
        <v>0.85099999999999998</v>
      </c>
      <c r="I4870" s="37">
        <v>0.98599999999999999</v>
      </c>
    </row>
    <row r="4871" spans="4:9" x14ac:dyDescent="0.25">
      <c r="D4871" s="37">
        <v>39</v>
      </c>
      <c r="E4871" s="37">
        <v>0.86699999999999999</v>
      </c>
      <c r="F4871" s="37">
        <v>0.87919999999999998</v>
      </c>
      <c r="G4871" s="37">
        <v>37.5</v>
      </c>
      <c r="H4871" s="37">
        <v>0.85199999999999998</v>
      </c>
      <c r="I4871" s="37">
        <v>0.98609999999999998</v>
      </c>
    </row>
    <row r="4872" spans="4:9" x14ac:dyDescent="0.25">
      <c r="D4872" s="37">
        <v>39</v>
      </c>
      <c r="E4872" s="37">
        <v>0.86799999999999999</v>
      </c>
      <c r="F4872" s="37">
        <v>0.88019999999999998</v>
      </c>
      <c r="G4872" s="37">
        <v>37.5</v>
      </c>
      <c r="H4872" s="37">
        <v>0.85299999999999998</v>
      </c>
      <c r="I4872" s="37">
        <v>0.98609999999999998</v>
      </c>
    </row>
    <row r="4873" spans="4:9" x14ac:dyDescent="0.25">
      <c r="D4873" s="37">
        <v>39</v>
      </c>
      <c r="E4873" s="37">
        <v>0.86899999999999999</v>
      </c>
      <c r="F4873" s="37">
        <v>0.88119999999999998</v>
      </c>
      <c r="G4873" s="37">
        <v>37.5</v>
      </c>
      <c r="H4873" s="37">
        <v>0.85399999999999998</v>
      </c>
      <c r="I4873" s="37">
        <v>0.98619999999999997</v>
      </c>
    </row>
    <row r="4874" spans="4:9" x14ac:dyDescent="0.25">
      <c r="D4874" s="37">
        <v>39</v>
      </c>
      <c r="E4874" s="37">
        <v>0.87</v>
      </c>
      <c r="F4874" s="37">
        <v>0.88219999999999998</v>
      </c>
      <c r="G4874" s="37">
        <v>37.5</v>
      </c>
      <c r="H4874" s="37">
        <v>0.85499999999999998</v>
      </c>
      <c r="I4874" s="37">
        <v>0.98619999999999997</v>
      </c>
    </row>
    <row r="4875" spans="4:9" x14ac:dyDescent="0.25">
      <c r="D4875" s="37">
        <v>39</v>
      </c>
      <c r="E4875" s="37">
        <v>0.871</v>
      </c>
      <c r="F4875" s="37">
        <v>0.88319999999999999</v>
      </c>
      <c r="G4875" s="37">
        <v>37.5</v>
      </c>
      <c r="H4875" s="37">
        <v>0.85599999999999998</v>
      </c>
      <c r="I4875" s="37">
        <v>0.98619999999999997</v>
      </c>
    </row>
    <row r="4876" spans="4:9" x14ac:dyDescent="0.25">
      <c r="D4876" s="37">
        <v>39</v>
      </c>
      <c r="E4876" s="37">
        <v>0.872</v>
      </c>
      <c r="F4876" s="37">
        <v>0.88419999999999999</v>
      </c>
      <c r="G4876" s="37">
        <v>37.5</v>
      </c>
      <c r="H4876" s="37">
        <v>0.85699999999999998</v>
      </c>
      <c r="I4876" s="37">
        <v>0.98619999999999997</v>
      </c>
    </row>
    <row r="4877" spans="4:9" x14ac:dyDescent="0.25">
      <c r="D4877" s="37">
        <v>39</v>
      </c>
      <c r="E4877" s="37">
        <v>0.873</v>
      </c>
      <c r="F4877" s="37">
        <v>0.88519999999999999</v>
      </c>
      <c r="G4877" s="37">
        <v>37.5</v>
      </c>
      <c r="H4877" s="37">
        <v>0.85799999999999998</v>
      </c>
      <c r="I4877" s="37">
        <v>0.98629999999999995</v>
      </c>
    </row>
    <row r="4878" spans="4:9" x14ac:dyDescent="0.25">
      <c r="D4878" s="37">
        <v>39</v>
      </c>
      <c r="E4878" s="37">
        <v>0.874</v>
      </c>
      <c r="F4878" s="37">
        <v>0.88619999999999999</v>
      </c>
      <c r="G4878" s="37">
        <v>37.5</v>
      </c>
      <c r="H4878" s="37">
        <v>0.85899999999999999</v>
      </c>
      <c r="I4878" s="37">
        <v>0.98629999999999995</v>
      </c>
    </row>
    <row r="4879" spans="4:9" x14ac:dyDescent="0.25">
      <c r="D4879" s="37">
        <v>39</v>
      </c>
      <c r="E4879" s="37">
        <v>0.875</v>
      </c>
      <c r="F4879" s="37">
        <v>0.8871</v>
      </c>
      <c r="G4879" s="37">
        <v>37.5</v>
      </c>
      <c r="H4879" s="37">
        <v>0.86</v>
      </c>
      <c r="I4879" s="37">
        <v>0.98629999999999995</v>
      </c>
    </row>
    <row r="4880" spans="4:9" x14ac:dyDescent="0.25">
      <c r="D4880" s="37">
        <v>39</v>
      </c>
      <c r="E4880" s="37">
        <v>0.876</v>
      </c>
      <c r="F4880" s="37">
        <v>0.8881</v>
      </c>
      <c r="G4880" s="37">
        <v>37.5</v>
      </c>
      <c r="H4880" s="37">
        <v>0.86099999999999999</v>
      </c>
      <c r="I4880" s="37">
        <v>0.98629999999999995</v>
      </c>
    </row>
    <row r="4881" spans="4:9" x14ac:dyDescent="0.25">
      <c r="D4881" s="37">
        <v>39</v>
      </c>
      <c r="E4881" s="37">
        <v>0.877</v>
      </c>
      <c r="F4881" s="37">
        <v>0.8891</v>
      </c>
      <c r="G4881" s="37">
        <v>37.5</v>
      </c>
      <c r="H4881" s="37">
        <v>0.86199999999999999</v>
      </c>
      <c r="I4881" s="37">
        <v>0.98640000000000005</v>
      </c>
    </row>
    <row r="4882" spans="4:9" x14ac:dyDescent="0.25">
      <c r="D4882" s="37">
        <v>39</v>
      </c>
      <c r="E4882" s="37">
        <v>0.878</v>
      </c>
      <c r="F4882" s="37">
        <v>0.8901</v>
      </c>
      <c r="G4882" s="37">
        <v>37.5</v>
      </c>
      <c r="H4882" s="37">
        <v>0.86299999999999999</v>
      </c>
      <c r="I4882" s="37">
        <v>0.98640000000000005</v>
      </c>
    </row>
    <row r="4883" spans="4:9" x14ac:dyDescent="0.25">
      <c r="D4883" s="37">
        <v>39</v>
      </c>
      <c r="E4883" s="37">
        <v>0.879</v>
      </c>
      <c r="F4883" s="37">
        <v>0.8911</v>
      </c>
      <c r="G4883" s="37">
        <v>37.5</v>
      </c>
      <c r="H4883" s="37">
        <v>0.86399999999999999</v>
      </c>
      <c r="I4883" s="37">
        <v>0.98640000000000005</v>
      </c>
    </row>
    <row r="4884" spans="4:9" x14ac:dyDescent="0.25">
      <c r="D4884" s="37">
        <v>39</v>
      </c>
      <c r="E4884" s="37">
        <v>0.88</v>
      </c>
      <c r="F4884" s="37">
        <v>0.8921</v>
      </c>
      <c r="G4884" s="37">
        <v>37.5</v>
      </c>
      <c r="H4884" s="37">
        <v>0.86499999999999999</v>
      </c>
      <c r="I4884" s="37">
        <v>0.98640000000000005</v>
      </c>
    </row>
    <row r="4885" spans="4:9" x14ac:dyDescent="0.25">
      <c r="D4885" s="37">
        <v>39</v>
      </c>
      <c r="E4885" s="37">
        <v>0.88100000000000001</v>
      </c>
      <c r="F4885" s="37">
        <v>0.8931</v>
      </c>
      <c r="G4885" s="37">
        <v>37.5</v>
      </c>
      <c r="H4885" s="37">
        <v>0.86599999999999999</v>
      </c>
      <c r="I4885" s="37">
        <v>0.98650000000000004</v>
      </c>
    </row>
    <row r="4886" spans="4:9" x14ac:dyDescent="0.25">
      <c r="D4886" s="37">
        <v>39</v>
      </c>
      <c r="E4886" s="37">
        <v>0.88200000000000001</v>
      </c>
      <c r="F4886" s="37">
        <v>0.89410000000000001</v>
      </c>
      <c r="G4886" s="37">
        <v>37.5</v>
      </c>
      <c r="H4886" s="37">
        <v>0.86699999999999999</v>
      </c>
      <c r="I4886" s="37">
        <v>0.98650000000000004</v>
      </c>
    </row>
    <row r="4887" spans="4:9" x14ac:dyDescent="0.25">
      <c r="D4887" s="37">
        <v>39</v>
      </c>
      <c r="E4887" s="37">
        <v>0.88300000000000001</v>
      </c>
      <c r="F4887" s="37">
        <v>0.89510000000000001</v>
      </c>
      <c r="G4887" s="37">
        <v>37.5</v>
      </c>
      <c r="H4887" s="37">
        <v>0.86799999999999999</v>
      </c>
      <c r="I4887" s="37">
        <v>0.98650000000000004</v>
      </c>
    </row>
    <row r="4888" spans="4:9" x14ac:dyDescent="0.25">
      <c r="D4888" s="37">
        <v>39</v>
      </c>
      <c r="E4888" s="37">
        <v>0.88400000000000001</v>
      </c>
      <c r="F4888" s="37">
        <v>0.89610000000000001</v>
      </c>
      <c r="G4888" s="37">
        <v>37.5</v>
      </c>
      <c r="H4888" s="37">
        <v>0.86899999999999999</v>
      </c>
      <c r="I4888" s="37">
        <v>0.98650000000000004</v>
      </c>
    </row>
    <row r="4889" spans="4:9" x14ac:dyDescent="0.25">
      <c r="D4889" s="37">
        <v>39</v>
      </c>
      <c r="E4889" s="37">
        <v>0.88500000000000001</v>
      </c>
      <c r="F4889" s="37">
        <v>0.89710000000000001</v>
      </c>
      <c r="G4889" s="37">
        <v>37.5</v>
      </c>
      <c r="H4889" s="37">
        <v>0.87</v>
      </c>
      <c r="I4889" s="37">
        <v>0.98660000000000003</v>
      </c>
    </row>
    <row r="4890" spans="4:9" x14ac:dyDescent="0.25">
      <c r="D4890" s="37">
        <v>39</v>
      </c>
      <c r="E4890" s="37">
        <v>0.88600000000000001</v>
      </c>
      <c r="F4890" s="37">
        <v>0.89810000000000001</v>
      </c>
      <c r="G4890" s="37">
        <v>37.5</v>
      </c>
      <c r="H4890" s="37">
        <v>0.871</v>
      </c>
      <c r="I4890" s="37">
        <v>0.98660000000000003</v>
      </c>
    </row>
    <row r="4891" spans="4:9" x14ac:dyDescent="0.25">
      <c r="D4891" s="37">
        <v>39</v>
      </c>
      <c r="E4891" s="37">
        <v>0.88700000000000001</v>
      </c>
      <c r="F4891" s="37">
        <v>0.89910000000000001</v>
      </c>
      <c r="G4891" s="37">
        <v>37.5</v>
      </c>
      <c r="H4891" s="37">
        <v>0.872</v>
      </c>
      <c r="I4891" s="37">
        <v>0.98660000000000003</v>
      </c>
    </row>
    <row r="4892" spans="4:9" x14ac:dyDescent="0.25">
      <c r="D4892" s="37">
        <v>39</v>
      </c>
      <c r="E4892" s="37">
        <v>0.88800000000000001</v>
      </c>
      <c r="F4892" s="37">
        <v>0.90010000000000001</v>
      </c>
      <c r="G4892" s="37">
        <v>37.5</v>
      </c>
      <c r="H4892" s="37">
        <v>0.873</v>
      </c>
      <c r="I4892" s="37">
        <v>0.98660000000000003</v>
      </c>
    </row>
    <row r="4893" spans="4:9" x14ac:dyDescent="0.25">
      <c r="D4893" s="37">
        <v>39</v>
      </c>
      <c r="E4893" s="37">
        <v>0.88900000000000001</v>
      </c>
      <c r="F4893" s="37">
        <v>0.90110000000000001</v>
      </c>
      <c r="G4893" s="37">
        <v>37.5</v>
      </c>
      <c r="H4893" s="37">
        <v>0.874</v>
      </c>
      <c r="I4893" s="37">
        <v>0.98670000000000002</v>
      </c>
    </row>
    <row r="4894" spans="4:9" x14ac:dyDescent="0.25">
      <c r="D4894" s="37">
        <v>39</v>
      </c>
      <c r="E4894" s="37">
        <v>0.89</v>
      </c>
      <c r="F4894" s="37">
        <v>0.90210000000000001</v>
      </c>
      <c r="G4894" s="37">
        <v>37.5</v>
      </c>
      <c r="H4894" s="37">
        <v>0.875</v>
      </c>
      <c r="I4894" s="37">
        <v>0.98670000000000002</v>
      </c>
    </row>
    <row r="4895" spans="4:9" x14ac:dyDescent="0.25">
      <c r="D4895" s="37">
        <v>39</v>
      </c>
      <c r="E4895" s="37">
        <v>0.89100000000000001</v>
      </c>
      <c r="F4895" s="37">
        <v>0.90310000000000001</v>
      </c>
      <c r="G4895" s="37">
        <v>37.5</v>
      </c>
      <c r="H4895" s="37">
        <v>0.876</v>
      </c>
      <c r="I4895" s="37">
        <v>0.98670000000000002</v>
      </c>
    </row>
    <row r="4896" spans="4:9" x14ac:dyDescent="0.25">
      <c r="D4896" s="37">
        <v>39</v>
      </c>
      <c r="E4896" s="37">
        <v>0.89200000000000002</v>
      </c>
      <c r="F4896" s="37">
        <v>0.90410000000000001</v>
      </c>
      <c r="G4896" s="37">
        <v>37.5</v>
      </c>
      <c r="H4896" s="37">
        <v>0.877</v>
      </c>
      <c r="I4896" s="37">
        <v>0.98670000000000002</v>
      </c>
    </row>
    <row r="4897" spans="4:9" x14ac:dyDescent="0.25">
      <c r="D4897" s="37">
        <v>39</v>
      </c>
      <c r="E4897" s="37">
        <v>0.89300000000000002</v>
      </c>
      <c r="F4897" s="37">
        <v>0.90510000000000002</v>
      </c>
      <c r="G4897" s="37">
        <v>37.5</v>
      </c>
      <c r="H4897" s="37">
        <v>0.878</v>
      </c>
      <c r="I4897" s="37">
        <v>0.98680000000000001</v>
      </c>
    </row>
    <row r="4898" spans="4:9" x14ac:dyDescent="0.25">
      <c r="D4898" s="37">
        <v>39</v>
      </c>
      <c r="E4898" s="37">
        <v>0.89400000000000002</v>
      </c>
      <c r="F4898" s="37">
        <v>0.90600000000000003</v>
      </c>
      <c r="G4898" s="37">
        <v>37.5</v>
      </c>
      <c r="H4898" s="37">
        <v>0.879</v>
      </c>
      <c r="I4898" s="37">
        <v>0.98680000000000001</v>
      </c>
    </row>
    <row r="4899" spans="4:9" x14ac:dyDescent="0.25">
      <c r="D4899" s="37">
        <v>39</v>
      </c>
      <c r="E4899" s="37">
        <v>0.89500000000000002</v>
      </c>
      <c r="F4899" s="37">
        <v>0.90700000000000003</v>
      </c>
      <c r="G4899" s="37">
        <v>37.5</v>
      </c>
      <c r="H4899" s="37">
        <v>0.88</v>
      </c>
      <c r="I4899" s="37">
        <v>0.98680000000000001</v>
      </c>
    </row>
    <row r="4900" spans="4:9" x14ac:dyDescent="0.25">
      <c r="D4900" s="37">
        <v>39</v>
      </c>
      <c r="E4900" s="37">
        <v>0.89600000000000002</v>
      </c>
      <c r="F4900" s="37">
        <v>0.90800000000000003</v>
      </c>
      <c r="G4900" s="37">
        <v>37.5</v>
      </c>
      <c r="H4900" s="37">
        <v>0.88100000000000001</v>
      </c>
      <c r="I4900" s="37">
        <v>0.98680000000000001</v>
      </c>
    </row>
    <row r="4901" spans="4:9" x14ac:dyDescent="0.25">
      <c r="D4901" s="37">
        <v>39</v>
      </c>
      <c r="E4901" s="37">
        <v>0.89700000000000002</v>
      </c>
      <c r="F4901" s="37">
        <v>0.90900000000000003</v>
      </c>
      <c r="G4901" s="37">
        <v>37.5</v>
      </c>
      <c r="H4901" s="37">
        <v>0.88200000000000001</v>
      </c>
      <c r="I4901" s="37">
        <v>0.9869</v>
      </c>
    </row>
    <row r="4902" spans="4:9" x14ac:dyDescent="0.25">
      <c r="D4902" s="37">
        <v>39</v>
      </c>
      <c r="E4902" s="37">
        <v>0.89800000000000002</v>
      </c>
      <c r="F4902" s="37">
        <v>0.91</v>
      </c>
      <c r="G4902" s="37">
        <v>37.5</v>
      </c>
      <c r="H4902" s="37">
        <v>0.88300000000000001</v>
      </c>
      <c r="I4902" s="37">
        <v>0.9869</v>
      </c>
    </row>
    <row r="4903" spans="4:9" x14ac:dyDescent="0.25">
      <c r="D4903" s="37">
        <v>39</v>
      </c>
      <c r="E4903" s="37">
        <v>0.89900000000000002</v>
      </c>
      <c r="F4903" s="37">
        <v>0.91100000000000003</v>
      </c>
      <c r="G4903" s="37">
        <v>37.5</v>
      </c>
      <c r="H4903" s="37">
        <v>0.88400000000000001</v>
      </c>
      <c r="I4903" s="37">
        <v>0.9869</v>
      </c>
    </row>
    <row r="4904" spans="4:9" x14ac:dyDescent="0.25">
      <c r="D4904" s="37">
        <v>39</v>
      </c>
      <c r="E4904" s="37">
        <v>0.9</v>
      </c>
      <c r="F4904" s="37">
        <v>0.91200000000000003</v>
      </c>
      <c r="G4904" s="37">
        <v>37.5</v>
      </c>
      <c r="H4904" s="37">
        <v>0.88500000000000001</v>
      </c>
      <c r="I4904" s="37">
        <v>0.9869</v>
      </c>
    </row>
    <row r="4905" spans="4:9" x14ac:dyDescent="0.25">
      <c r="D4905" s="37">
        <v>39</v>
      </c>
      <c r="E4905" s="37">
        <v>0.90100000000000002</v>
      </c>
      <c r="F4905" s="37">
        <v>0.91300000000000003</v>
      </c>
      <c r="G4905" s="37">
        <v>37.5</v>
      </c>
      <c r="H4905" s="37">
        <v>0.88600000000000001</v>
      </c>
      <c r="I4905" s="37">
        <v>0.9869</v>
      </c>
    </row>
    <row r="4906" spans="4:9" x14ac:dyDescent="0.25">
      <c r="D4906" s="37">
        <v>39</v>
      </c>
      <c r="E4906" s="37">
        <v>0.90200000000000002</v>
      </c>
      <c r="F4906" s="37">
        <v>0.91400000000000003</v>
      </c>
      <c r="G4906" s="37">
        <v>37.5</v>
      </c>
      <c r="H4906" s="37">
        <v>0.88700000000000001</v>
      </c>
      <c r="I4906" s="37">
        <v>0.9869</v>
      </c>
    </row>
    <row r="4907" spans="4:9" x14ac:dyDescent="0.25">
      <c r="D4907" s="37">
        <v>39</v>
      </c>
      <c r="E4907" s="37">
        <v>0.90300000000000002</v>
      </c>
      <c r="F4907" s="37">
        <v>0.91500000000000004</v>
      </c>
      <c r="G4907" s="37">
        <v>37.5</v>
      </c>
      <c r="H4907" s="37">
        <v>0.88800000000000001</v>
      </c>
      <c r="I4907" s="37">
        <v>0.98699999999999999</v>
      </c>
    </row>
    <row r="4908" spans="4:9" x14ac:dyDescent="0.25">
      <c r="D4908" s="37">
        <v>39</v>
      </c>
      <c r="E4908" s="37">
        <v>0.90400000000000003</v>
      </c>
      <c r="F4908" s="37">
        <v>0.91600000000000004</v>
      </c>
      <c r="G4908" s="37">
        <v>37.5</v>
      </c>
      <c r="H4908" s="37">
        <v>0.88900000000000001</v>
      </c>
      <c r="I4908" s="37">
        <v>0.98699999999999999</v>
      </c>
    </row>
    <row r="4909" spans="4:9" x14ac:dyDescent="0.25">
      <c r="D4909" s="37">
        <v>39</v>
      </c>
      <c r="E4909" s="37">
        <v>0.90500000000000003</v>
      </c>
      <c r="F4909" s="37">
        <v>0.91700000000000004</v>
      </c>
      <c r="G4909" s="37">
        <v>37.5</v>
      </c>
      <c r="H4909" s="37">
        <v>0.89</v>
      </c>
      <c r="I4909" s="37">
        <v>0.98699999999999999</v>
      </c>
    </row>
    <row r="4910" spans="4:9" x14ac:dyDescent="0.25">
      <c r="D4910" s="37">
        <v>39</v>
      </c>
      <c r="E4910" s="37">
        <v>0.90600000000000003</v>
      </c>
      <c r="F4910" s="37">
        <v>0.91800000000000004</v>
      </c>
      <c r="G4910" s="37">
        <v>37.5</v>
      </c>
      <c r="H4910" s="37">
        <v>0.89100000000000001</v>
      </c>
      <c r="I4910" s="37">
        <v>0.98699999999999999</v>
      </c>
    </row>
    <row r="4911" spans="4:9" x14ac:dyDescent="0.25">
      <c r="D4911" s="37">
        <v>39</v>
      </c>
      <c r="E4911" s="37">
        <v>0.90700000000000003</v>
      </c>
      <c r="F4911" s="37">
        <v>0.91900000000000004</v>
      </c>
      <c r="G4911" s="37">
        <v>37.5</v>
      </c>
      <c r="H4911" s="37">
        <v>0.89200000000000002</v>
      </c>
      <c r="I4911" s="37">
        <v>0.98709999999999998</v>
      </c>
    </row>
    <row r="4912" spans="4:9" x14ac:dyDescent="0.25">
      <c r="D4912" s="37">
        <v>39</v>
      </c>
      <c r="E4912" s="37">
        <v>0.90800000000000003</v>
      </c>
      <c r="F4912" s="37">
        <v>0.92</v>
      </c>
      <c r="G4912" s="37">
        <v>37.5</v>
      </c>
      <c r="H4912" s="37">
        <v>0.89300000000000002</v>
      </c>
      <c r="I4912" s="37">
        <v>0.98709999999999998</v>
      </c>
    </row>
    <row r="4913" spans="4:9" x14ac:dyDescent="0.25">
      <c r="D4913" s="37">
        <v>39</v>
      </c>
      <c r="E4913" s="37">
        <v>0.90900000000000003</v>
      </c>
      <c r="F4913" s="37">
        <v>0.92100000000000004</v>
      </c>
      <c r="G4913" s="37">
        <v>37.5</v>
      </c>
      <c r="H4913" s="37">
        <v>0.89400000000000002</v>
      </c>
      <c r="I4913" s="37">
        <v>0.98709999999999998</v>
      </c>
    </row>
    <row r="4914" spans="4:9" x14ac:dyDescent="0.25">
      <c r="D4914" s="37">
        <v>39</v>
      </c>
      <c r="E4914" s="37">
        <v>0.91</v>
      </c>
      <c r="F4914" s="37">
        <v>0.92200000000000004</v>
      </c>
      <c r="G4914" s="37">
        <v>37.5</v>
      </c>
      <c r="H4914" s="37">
        <v>0.89500000000000002</v>
      </c>
      <c r="I4914" s="37">
        <v>0.98709999999999998</v>
      </c>
    </row>
    <row r="4915" spans="4:9" x14ac:dyDescent="0.25">
      <c r="D4915" s="37">
        <v>39</v>
      </c>
      <c r="E4915" s="37">
        <v>0.91100000000000003</v>
      </c>
      <c r="F4915" s="37">
        <v>0.92300000000000004</v>
      </c>
      <c r="G4915" s="37">
        <v>37.5</v>
      </c>
      <c r="H4915" s="37">
        <v>0.89600000000000002</v>
      </c>
      <c r="I4915" s="37">
        <v>0.98719999999999997</v>
      </c>
    </row>
    <row r="4916" spans="4:9" x14ac:dyDescent="0.25">
      <c r="D4916" s="37">
        <v>39</v>
      </c>
      <c r="E4916" s="37">
        <v>0.91200000000000003</v>
      </c>
      <c r="F4916" s="37">
        <v>0.92400000000000004</v>
      </c>
      <c r="G4916" s="37">
        <v>37.5</v>
      </c>
      <c r="H4916" s="37">
        <v>0.89700000000000002</v>
      </c>
      <c r="I4916" s="37">
        <v>0.98719999999999997</v>
      </c>
    </row>
    <row r="4917" spans="4:9" x14ac:dyDescent="0.25">
      <c r="D4917" s="37">
        <v>39</v>
      </c>
      <c r="E4917" s="37">
        <v>0.91300000000000003</v>
      </c>
      <c r="F4917" s="37">
        <v>0.92500000000000004</v>
      </c>
      <c r="G4917" s="37">
        <v>37.5</v>
      </c>
      <c r="H4917" s="37">
        <v>0.89800000000000002</v>
      </c>
      <c r="I4917" s="37">
        <v>0.98719999999999997</v>
      </c>
    </row>
    <row r="4918" spans="4:9" x14ac:dyDescent="0.25">
      <c r="D4918" s="37">
        <v>39</v>
      </c>
      <c r="E4918" s="37">
        <v>0.91400000000000003</v>
      </c>
      <c r="F4918" s="37">
        <v>0.92600000000000005</v>
      </c>
      <c r="G4918" s="37">
        <v>37.5</v>
      </c>
      <c r="H4918" s="37">
        <v>0.89900000000000002</v>
      </c>
      <c r="I4918" s="37">
        <v>0.98719999999999997</v>
      </c>
    </row>
    <row r="4919" spans="4:9" x14ac:dyDescent="0.25">
      <c r="D4919" s="37">
        <v>39</v>
      </c>
      <c r="E4919" s="37">
        <v>0.91500000000000004</v>
      </c>
      <c r="F4919" s="37">
        <v>0.92700000000000005</v>
      </c>
      <c r="G4919" s="37">
        <v>37.5</v>
      </c>
      <c r="H4919" s="37">
        <v>0.9</v>
      </c>
      <c r="I4919" s="37">
        <v>0.98719999999999997</v>
      </c>
    </row>
    <row r="4920" spans="4:9" x14ac:dyDescent="0.25">
      <c r="D4920" s="37">
        <v>39</v>
      </c>
      <c r="E4920" s="37">
        <v>0.91600000000000004</v>
      </c>
      <c r="F4920" s="37">
        <v>0.92800000000000005</v>
      </c>
      <c r="G4920" s="37">
        <v>37.5</v>
      </c>
      <c r="H4920" s="37">
        <v>0.90100000000000002</v>
      </c>
      <c r="I4920" s="37">
        <v>0.98719999999999997</v>
      </c>
    </row>
    <row r="4921" spans="4:9" x14ac:dyDescent="0.25">
      <c r="D4921" s="37">
        <v>39</v>
      </c>
      <c r="E4921" s="37">
        <v>0.91700000000000004</v>
      </c>
      <c r="F4921" s="37">
        <v>0.92900000000000005</v>
      </c>
      <c r="G4921" s="37">
        <v>37.5</v>
      </c>
      <c r="H4921" s="37">
        <v>0.90200000000000002</v>
      </c>
      <c r="I4921" s="37">
        <v>0.98729999999999996</v>
      </c>
    </row>
    <row r="4922" spans="4:9" x14ac:dyDescent="0.25">
      <c r="D4922" s="37">
        <v>39</v>
      </c>
      <c r="E4922" s="37">
        <v>0.91800000000000004</v>
      </c>
      <c r="F4922" s="37">
        <v>0.93</v>
      </c>
      <c r="G4922" s="37">
        <v>37.5</v>
      </c>
      <c r="H4922" s="37">
        <v>0.90300000000000002</v>
      </c>
      <c r="I4922" s="37">
        <v>0.98729999999999996</v>
      </c>
    </row>
    <row r="4923" spans="4:9" x14ac:dyDescent="0.25">
      <c r="D4923" s="37">
        <v>39</v>
      </c>
      <c r="E4923" s="37">
        <v>0.91900000000000004</v>
      </c>
      <c r="F4923" s="37">
        <v>0.93100000000000005</v>
      </c>
      <c r="G4923" s="37">
        <v>37.5</v>
      </c>
      <c r="H4923" s="37">
        <v>0.90400000000000003</v>
      </c>
      <c r="I4923" s="37">
        <v>0.98729999999999996</v>
      </c>
    </row>
    <row r="4924" spans="4:9" x14ac:dyDescent="0.25">
      <c r="D4924" s="37">
        <v>39</v>
      </c>
      <c r="E4924" s="37">
        <v>0.92</v>
      </c>
      <c r="F4924" s="37">
        <v>0.93200000000000005</v>
      </c>
      <c r="G4924" s="37">
        <v>37.5</v>
      </c>
      <c r="H4924" s="37">
        <v>0.90500000000000003</v>
      </c>
      <c r="I4924" s="37">
        <v>0.98729999999999996</v>
      </c>
    </row>
    <row r="4925" spans="4:9" x14ac:dyDescent="0.25">
      <c r="D4925" s="37">
        <v>39</v>
      </c>
      <c r="E4925" s="37">
        <v>0.92100000000000004</v>
      </c>
      <c r="F4925" s="37">
        <v>0.93300000000000005</v>
      </c>
      <c r="G4925" s="37">
        <v>37.5</v>
      </c>
      <c r="H4925" s="37">
        <v>0.90600000000000003</v>
      </c>
      <c r="I4925" s="37">
        <v>0.98729999999999996</v>
      </c>
    </row>
    <row r="4926" spans="4:9" x14ac:dyDescent="0.25">
      <c r="D4926" s="37">
        <v>39</v>
      </c>
      <c r="E4926" s="37">
        <v>0.92200000000000004</v>
      </c>
      <c r="F4926" s="37">
        <v>0.93400000000000005</v>
      </c>
      <c r="G4926" s="37">
        <v>37.5</v>
      </c>
      <c r="H4926" s="37">
        <v>0.90700000000000003</v>
      </c>
      <c r="I4926" s="37">
        <v>0.98729999999999996</v>
      </c>
    </row>
    <row r="4927" spans="4:9" x14ac:dyDescent="0.25">
      <c r="D4927" s="37">
        <v>39</v>
      </c>
      <c r="E4927" s="37">
        <v>0.92300000000000004</v>
      </c>
      <c r="F4927" s="37">
        <v>0.93500000000000005</v>
      </c>
      <c r="G4927" s="37">
        <v>37.5</v>
      </c>
      <c r="H4927" s="37">
        <v>0.90800000000000003</v>
      </c>
      <c r="I4927" s="37">
        <v>0.98740000000000006</v>
      </c>
    </row>
    <row r="4928" spans="4:9" x14ac:dyDescent="0.25">
      <c r="D4928" s="37">
        <v>39</v>
      </c>
      <c r="E4928" s="37">
        <v>0.92400000000000004</v>
      </c>
      <c r="F4928" s="37">
        <v>0.93600000000000005</v>
      </c>
      <c r="G4928" s="37">
        <v>37.5</v>
      </c>
      <c r="H4928" s="37">
        <v>0.90900000000000003</v>
      </c>
      <c r="I4928" s="37">
        <v>0.98740000000000006</v>
      </c>
    </row>
    <row r="4929" spans="4:9" x14ac:dyDescent="0.25">
      <c r="D4929" s="37">
        <v>39</v>
      </c>
      <c r="E4929" s="37">
        <v>0.92500000000000004</v>
      </c>
      <c r="F4929" s="37">
        <v>0.93700000000000006</v>
      </c>
      <c r="G4929" s="37">
        <v>37.5</v>
      </c>
      <c r="H4929" s="37">
        <v>0.91</v>
      </c>
      <c r="I4929" s="37">
        <v>0.98740000000000006</v>
      </c>
    </row>
    <row r="4930" spans="4:9" x14ac:dyDescent="0.25">
      <c r="D4930" s="37">
        <v>39</v>
      </c>
      <c r="E4930" s="37">
        <v>0.92600000000000005</v>
      </c>
      <c r="F4930" s="37">
        <v>0.93799999999999994</v>
      </c>
      <c r="G4930" s="37">
        <v>37.5</v>
      </c>
      <c r="H4930" s="37">
        <v>0.91100000000000003</v>
      </c>
      <c r="I4930" s="37">
        <v>0.98740000000000006</v>
      </c>
    </row>
    <row r="4931" spans="4:9" x14ac:dyDescent="0.25">
      <c r="D4931" s="37">
        <v>39</v>
      </c>
      <c r="E4931" s="37">
        <v>0.92700000000000005</v>
      </c>
      <c r="F4931" s="37">
        <v>0.93899999999999995</v>
      </c>
      <c r="G4931" s="37">
        <v>37.5</v>
      </c>
      <c r="H4931" s="37">
        <v>0.91200000000000003</v>
      </c>
      <c r="I4931" s="37">
        <v>0.98740000000000006</v>
      </c>
    </row>
    <row r="4932" spans="4:9" x14ac:dyDescent="0.25">
      <c r="D4932" s="37">
        <v>39</v>
      </c>
      <c r="E4932" s="37">
        <v>0.92800000000000005</v>
      </c>
      <c r="F4932" s="37">
        <v>0.94</v>
      </c>
      <c r="G4932" s="37">
        <v>37.5</v>
      </c>
      <c r="H4932" s="37">
        <v>0.91300000000000003</v>
      </c>
      <c r="I4932" s="37">
        <v>0.98740000000000006</v>
      </c>
    </row>
    <row r="4933" spans="4:9" x14ac:dyDescent="0.25">
      <c r="D4933" s="37">
        <v>39</v>
      </c>
      <c r="E4933" s="37">
        <v>0.92900000000000005</v>
      </c>
      <c r="F4933" s="37">
        <v>0.94099999999999995</v>
      </c>
      <c r="G4933" s="37">
        <v>37.5</v>
      </c>
      <c r="H4933" s="37">
        <v>0.91400000000000003</v>
      </c>
      <c r="I4933" s="37">
        <v>0.98750000000000004</v>
      </c>
    </row>
    <row r="4934" spans="4:9" x14ac:dyDescent="0.25">
      <c r="D4934" s="37">
        <v>39.5</v>
      </c>
      <c r="E4934" s="37">
        <v>0.76</v>
      </c>
      <c r="F4934" s="37">
        <v>0.77449999999999997</v>
      </c>
      <c r="G4934" s="37">
        <v>37.5</v>
      </c>
      <c r="H4934" s="37">
        <v>0.91500000000000004</v>
      </c>
      <c r="I4934" s="37">
        <v>0.98750000000000004</v>
      </c>
    </row>
    <row r="4935" spans="4:9" x14ac:dyDescent="0.25">
      <c r="D4935" s="37">
        <v>39.5</v>
      </c>
      <c r="E4935" s="37">
        <v>0.76100000000000001</v>
      </c>
      <c r="F4935" s="37">
        <v>0.77539999999999998</v>
      </c>
      <c r="G4935" s="37">
        <v>37.5</v>
      </c>
      <c r="H4935" s="37">
        <v>0.91600000000000004</v>
      </c>
      <c r="I4935" s="37">
        <v>0.98750000000000004</v>
      </c>
    </row>
    <row r="4936" spans="4:9" x14ac:dyDescent="0.25">
      <c r="D4936" s="37">
        <v>39.5</v>
      </c>
      <c r="E4936" s="37">
        <v>0.76200000000000001</v>
      </c>
      <c r="F4936" s="37">
        <v>0.77639999999999998</v>
      </c>
      <c r="G4936" s="37">
        <v>37.5</v>
      </c>
      <c r="H4936" s="37">
        <v>0.91700000000000004</v>
      </c>
      <c r="I4936" s="37">
        <v>0.98750000000000004</v>
      </c>
    </row>
    <row r="4937" spans="4:9" x14ac:dyDescent="0.25">
      <c r="D4937" s="37">
        <v>39.5</v>
      </c>
      <c r="E4937" s="37">
        <v>0.76300000000000001</v>
      </c>
      <c r="F4937" s="37">
        <v>0.77739999999999998</v>
      </c>
      <c r="G4937" s="37">
        <v>37.5</v>
      </c>
      <c r="H4937" s="37">
        <v>0.91800000000000004</v>
      </c>
      <c r="I4937" s="37">
        <v>0.98750000000000004</v>
      </c>
    </row>
    <row r="4938" spans="4:9" x14ac:dyDescent="0.25">
      <c r="D4938" s="37">
        <v>39.5</v>
      </c>
      <c r="E4938" s="37">
        <v>0.76400000000000001</v>
      </c>
      <c r="F4938" s="37">
        <v>0.77839999999999998</v>
      </c>
      <c r="G4938" s="37">
        <v>37.5</v>
      </c>
      <c r="H4938" s="37">
        <v>0.91900000000000004</v>
      </c>
      <c r="I4938" s="37">
        <v>0.98750000000000004</v>
      </c>
    </row>
    <row r="4939" spans="4:9" x14ac:dyDescent="0.25">
      <c r="D4939" s="37">
        <v>39.5</v>
      </c>
      <c r="E4939" s="37">
        <v>0.76500000000000001</v>
      </c>
      <c r="F4939" s="37">
        <v>0.77929999999999999</v>
      </c>
      <c r="G4939" s="37">
        <v>37.5</v>
      </c>
      <c r="H4939" s="37">
        <v>0.92</v>
      </c>
      <c r="I4939" s="37">
        <v>0.98750000000000004</v>
      </c>
    </row>
    <row r="4940" spans="4:9" x14ac:dyDescent="0.25">
      <c r="D4940" s="37">
        <v>39.5</v>
      </c>
      <c r="E4940" s="37">
        <v>0.76600000000000001</v>
      </c>
      <c r="F4940" s="37">
        <v>0.78029999999999999</v>
      </c>
      <c r="G4940" s="37">
        <v>37.5</v>
      </c>
      <c r="H4940" s="37">
        <v>0.92100000000000004</v>
      </c>
      <c r="I4940" s="37">
        <v>0.98750000000000004</v>
      </c>
    </row>
    <row r="4941" spans="4:9" x14ac:dyDescent="0.25">
      <c r="D4941" s="37">
        <v>39.5</v>
      </c>
      <c r="E4941" s="37">
        <v>0.76700000000000002</v>
      </c>
      <c r="F4941" s="37">
        <v>0.78129999999999999</v>
      </c>
      <c r="G4941" s="37">
        <v>37.5</v>
      </c>
      <c r="H4941" s="37">
        <v>0.92200000000000004</v>
      </c>
      <c r="I4941" s="37">
        <v>0.98760000000000003</v>
      </c>
    </row>
    <row r="4942" spans="4:9" x14ac:dyDescent="0.25">
      <c r="D4942" s="37">
        <v>39.5</v>
      </c>
      <c r="E4942" s="37">
        <v>0.76800000000000002</v>
      </c>
      <c r="F4942" s="37">
        <v>0.78220000000000001</v>
      </c>
      <c r="G4942" s="37">
        <v>37.5</v>
      </c>
      <c r="H4942" s="37">
        <v>0.92300000000000004</v>
      </c>
      <c r="I4942" s="37">
        <v>0.98760000000000003</v>
      </c>
    </row>
    <row r="4943" spans="4:9" x14ac:dyDescent="0.25">
      <c r="D4943" s="37">
        <v>39.5</v>
      </c>
      <c r="E4943" s="37">
        <v>0.76900000000000002</v>
      </c>
      <c r="F4943" s="37">
        <v>0.78320000000000001</v>
      </c>
      <c r="G4943" s="37">
        <v>37.5</v>
      </c>
      <c r="H4943" s="37">
        <v>0.92400000000000004</v>
      </c>
      <c r="I4943" s="37">
        <v>0.98760000000000003</v>
      </c>
    </row>
    <row r="4944" spans="4:9" x14ac:dyDescent="0.25">
      <c r="D4944" s="37">
        <v>39.5</v>
      </c>
      <c r="E4944" s="37">
        <v>0.77</v>
      </c>
      <c r="F4944" s="37">
        <v>0.78420000000000001</v>
      </c>
      <c r="G4944" s="37">
        <v>37.5</v>
      </c>
      <c r="H4944" s="37">
        <v>0.92500000000000004</v>
      </c>
      <c r="I4944" s="37">
        <v>0.98760000000000003</v>
      </c>
    </row>
    <row r="4945" spans="4:9" x14ac:dyDescent="0.25">
      <c r="D4945" s="37">
        <v>39.5</v>
      </c>
      <c r="E4945" s="37">
        <v>0.77100000000000002</v>
      </c>
      <c r="F4945" s="37">
        <v>0.78510000000000002</v>
      </c>
      <c r="G4945" s="37">
        <v>37.5</v>
      </c>
      <c r="H4945" s="37">
        <v>0.92600000000000005</v>
      </c>
      <c r="I4945" s="37">
        <v>0.98760000000000003</v>
      </c>
    </row>
    <row r="4946" spans="4:9" x14ac:dyDescent="0.25">
      <c r="D4946" s="37">
        <v>39.5</v>
      </c>
      <c r="E4946" s="37">
        <v>0.77200000000000002</v>
      </c>
      <c r="F4946" s="37">
        <v>0.78610000000000002</v>
      </c>
      <c r="G4946" s="37">
        <v>37.5</v>
      </c>
      <c r="H4946" s="37">
        <v>0.92700000000000005</v>
      </c>
      <c r="I4946" s="37">
        <v>0.98760000000000003</v>
      </c>
    </row>
    <row r="4947" spans="4:9" x14ac:dyDescent="0.25">
      <c r="D4947" s="37">
        <v>39.5</v>
      </c>
      <c r="E4947" s="37">
        <v>0.77300000000000002</v>
      </c>
      <c r="F4947" s="37">
        <v>0.78710000000000002</v>
      </c>
      <c r="G4947" s="37">
        <v>37.5</v>
      </c>
      <c r="H4947" s="37">
        <v>0.92800000000000005</v>
      </c>
      <c r="I4947" s="37">
        <v>0.98770000000000002</v>
      </c>
    </row>
    <row r="4948" spans="4:9" x14ac:dyDescent="0.25">
      <c r="D4948" s="37">
        <v>39.5</v>
      </c>
      <c r="E4948" s="37">
        <v>0.77400000000000002</v>
      </c>
      <c r="F4948" s="37">
        <v>0.78810000000000002</v>
      </c>
      <c r="G4948" s="37">
        <v>37.5</v>
      </c>
      <c r="H4948" s="37">
        <v>0.92900000000000005</v>
      </c>
      <c r="I4948" s="37">
        <v>0.98770000000000002</v>
      </c>
    </row>
    <row r="4949" spans="4:9" x14ac:dyDescent="0.25">
      <c r="D4949" s="37">
        <v>39.5</v>
      </c>
      <c r="E4949" s="37">
        <v>0.77500000000000002</v>
      </c>
      <c r="F4949" s="37">
        <v>0.78900000000000003</v>
      </c>
      <c r="G4949" s="37">
        <v>37.5</v>
      </c>
      <c r="H4949" s="37">
        <v>0.93</v>
      </c>
      <c r="I4949" s="37">
        <v>0.98770000000000002</v>
      </c>
    </row>
    <row r="4950" spans="4:9" x14ac:dyDescent="0.25">
      <c r="D4950" s="37">
        <v>39.5</v>
      </c>
      <c r="E4950" s="37">
        <v>0.77600000000000002</v>
      </c>
      <c r="F4950" s="37">
        <v>0.79</v>
      </c>
      <c r="G4950" s="37">
        <v>37.5</v>
      </c>
      <c r="H4950" s="37">
        <v>0.93100000000000005</v>
      </c>
      <c r="I4950" s="37">
        <v>0.98770000000000002</v>
      </c>
    </row>
    <row r="4951" spans="4:9" x14ac:dyDescent="0.25">
      <c r="D4951" s="37">
        <v>39.5</v>
      </c>
      <c r="E4951" s="37">
        <v>0.77700000000000002</v>
      </c>
      <c r="F4951" s="37">
        <v>0.79100000000000004</v>
      </c>
      <c r="G4951" s="37">
        <v>37.5</v>
      </c>
      <c r="H4951" s="37">
        <v>0.93200000000000005</v>
      </c>
      <c r="I4951" s="37">
        <v>0.98770000000000002</v>
      </c>
    </row>
    <row r="4952" spans="4:9" x14ac:dyDescent="0.25">
      <c r="D4952" s="37">
        <v>39.5</v>
      </c>
      <c r="E4952" s="37">
        <v>0.77800000000000002</v>
      </c>
      <c r="F4952" s="37">
        <v>0.79190000000000005</v>
      </c>
      <c r="G4952" s="37">
        <v>37.5</v>
      </c>
      <c r="H4952" s="37">
        <v>0.93300000000000005</v>
      </c>
      <c r="I4952" s="37">
        <v>0.98770000000000002</v>
      </c>
    </row>
    <row r="4953" spans="4:9" x14ac:dyDescent="0.25">
      <c r="D4953" s="37">
        <v>39.5</v>
      </c>
      <c r="E4953" s="37">
        <v>0.77900000000000003</v>
      </c>
      <c r="F4953" s="37">
        <v>0.79290000000000005</v>
      </c>
      <c r="G4953" s="37">
        <v>37.5</v>
      </c>
      <c r="H4953" s="37">
        <v>0.93400000000000005</v>
      </c>
      <c r="I4953" s="37">
        <v>0.98780000000000001</v>
      </c>
    </row>
    <row r="4954" spans="4:9" x14ac:dyDescent="0.25">
      <c r="D4954" s="37">
        <v>39.5</v>
      </c>
      <c r="E4954" s="37">
        <v>0.78</v>
      </c>
      <c r="F4954" s="37">
        <v>0.79390000000000005</v>
      </c>
      <c r="G4954" s="37">
        <v>37.5</v>
      </c>
      <c r="H4954" s="37">
        <v>0.93500000000000005</v>
      </c>
      <c r="I4954" s="37">
        <v>0.98780000000000001</v>
      </c>
    </row>
    <row r="4955" spans="4:9" x14ac:dyDescent="0.25">
      <c r="D4955" s="37">
        <v>39.5</v>
      </c>
      <c r="E4955" s="37">
        <v>0.78100000000000003</v>
      </c>
      <c r="F4955" s="37">
        <v>0.79490000000000005</v>
      </c>
      <c r="G4955" s="37">
        <v>37.5</v>
      </c>
      <c r="H4955" s="37">
        <v>0.93600000000000005</v>
      </c>
      <c r="I4955" s="37">
        <v>0.98780000000000001</v>
      </c>
    </row>
    <row r="4956" spans="4:9" x14ac:dyDescent="0.25">
      <c r="D4956" s="37">
        <v>39.5</v>
      </c>
      <c r="E4956" s="37">
        <v>0.78200000000000003</v>
      </c>
      <c r="F4956" s="37">
        <v>0.79579999999999995</v>
      </c>
      <c r="G4956" s="37">
        <v>37.5</v>
      </c>
      <c r="H4956" s="37">
        <v>0.93700000000000006</v>
      </c>
      <c r="I4956" s="37">
        <v>0.98780000000000001</v>
      </c>
    </row>
    <row r="4957" spans="4:9" x14ac:dyDescent="0.25">
      <c r="D4957" s="37">
        <v>39.5</v>
      </c>
      <c r="E4957" s="37">
        <v>0.78300000000000003</v>
      </c>
      <c r="F4957" s="37">
        <v>0.79679999999999995</v>
      </c>
      <c r="G4957" s="37">
        <v>37.5</v>
      </c>
      <c r="H4957" s="37">
        <v>0.93799999999999994</v>
      </c>
      <c r="I4957" s="37">
        <v>0.98780000000000001</v>
      </c>
    </row>
    <row r="4958" spans="4:9" x14ac:dyDescent="0.25">
      <c r="D4958" s="37">
        <v>39.5</v>
      </c>
      <c r="E4958" s="37">
        <v>0.78400000000000003</v>
      </c>
      <c r="F4958" s="37">
        <v>0.79779999999999995</v>
      </c>
      <c r="G4958" s="37">
        <v>37.5</v>
      </c>
      <c r="H4958" s="37">
        <v>0.93899999999999995</v>
      </c>
      <c r="I4958" s="37">
        <v>0.98780000000000001</v>
      </c>
    </row>
    <row r="4959" spans="4:9" x14ac:dyDescent="0.25">
      <c r="D4959" s="37">
        <v>39.5</v>
      </c>
      <c r="E4959" s="37">
        <v>0.78500000000000003</v>
      </c>
      <c r="F4959" s="37">
        <v>0.79879999999999995</v>
      </c>
      <c r="G4959" s="37">
        <v>37.5</v>
      </c>
      <c r="H4959" s="37">
        <v>0.94</v>
      </c>
      <c r="I4959" s="37">
        <v>0.9879</v>
      </c>
    </row>
    <row r="4960" spans="4:9" x14ac:dyDescent="0.25">
      <c r="D4960" s="37">
        <v>39.5</v>
      </c>
      <c r="E4960" s="37">
        <v>0.78600000000000003</v>
      </c>
      <c r="F4960" s="37">
        <v>0.79969999999999997</v>
      </c>
      <c r="G4960" s="37">
        <v>37.5</v>
      </c>
      <c r="H4960" s="37">
        <v>0.94099999999999995</v>
      </c>
      <c r="I4960" s="37">
        <v>0.9879</v>
      </c>
    </row>
    <row r="4961" spans="4:9" x14ac:dyDescent="0.25">
      <c r="D4961" s="37">
        <v>39.5</v>
      </c>
      <c r="E4961" s="37">
        <v>0.78700000000000003</v>
      </c>
      <c r="F4961" s="37">
        <v>0.80069999999999997</v>
      </c>
      <c r="G4961" s="37">
        <v>37.5</v>
      </c>
      <c r="H4961" s="37">
        <v>0.94199999999999995</v>
      </c>
      <c r="I4961" s="37">
        <v>0.9879</v>
      </c>
    </row>
    <row r="4962" spans="4:9" x14ac:dyDescent="0.25">
      <c r="D4962" s="37">
        <v>39.5</v>
      </c>
      <c r="E4962" s="37">
        <v>0.78800000000000003</v>
      </c>
      <c r="F4962" s="37">
        <v>0.80169999999999997</v>
      </c>
      <c r="G4962" s="37">
        <v>37.5</v>
      </c>
      <c r="H4962" s="37">
        <v>0.94299999999999995</v>
      </c>
      <c r="I4962" s="37">
        <v>0.9879</v>
      </c>
    </row>
    <row r="4963" spans="4:9" x14ac:dyDescent="0.25">
      <c r="D4963" s="37">
        <v>39.5</v>
      </c>
      <c r="E4963" s="37">
        <v>0.78900000000000003</v>
      </c>
      <c r="F4963" s="37">
        <v>0.80269999999999997</v>
      </c>
      <c r="G4963" s="37">
        <v>37.5</v>
      </c>
      <c r="H4963" s="37">
        <v>0.94399999999999995</v>
      </c>
      <c r="I4963" s="37">
        <v>0.9879</v>
      </c>
    </row>
    <row r="4964" spans="4:9" x14ac:dyDescent="0.25">
      <c r="D4964" s="37">
        <v>39.5</v>
      </c>
      <c r="E4964" s="37">
        <v>0.79</v>
      </c>
      <c r="F4964" s="37">
        <v>0.80359999999999998</v>
      </c>
      <c r="G4964" s="37">
        <v>37.5</v>
      </c>
      <c r="H4964" s="37">
        <v>0.94499999999999995</v>
      </c>
      <c r="I4964" s="37">
        <v>0.9879</v>
      </c>
    </row>
    <row r="4965" spans="4:9" x14ac:dyDescent="0.25">
      <c r="D4965" s="37">
        <v>39.5</v>
      </c>
      <c r="E4965" s="37">
        <v>0.79100000000000004</v>
      </c>
      <c r="F4965" s="37">
        <v>0.80459999999999998</v>
      </c>
      <c r="G4965" s="37">
        <v>37.5</v>
      </c>
      <c r="H4965" s="37">
        <v>0.94599999999999995</v>
      </c>
      <c r="I4965" s="37">
        <v>0.9879</v>
      </c>
    </row>
    <row r="4966" spans="4:9" x14ac:dyDescent="0.25">
      <c r="D4966" s="37">
        <v>39.5</v>
      </c>
      <c r="E4966" s="37">
        <v>0.79200000000000004</v>
      </c>
      <c r="F4966" s="37">
        <v>0.80559999999999998</v>
      </c>
      <c r="G4966" s="37">
        <v>37.5</v>
      </c>
      <c r="H4966" s="37">
        <v>0.94699999999999995</v>
      </c>
      <c r="I4966" s="37">
        <v>0.9879</v>
      </c>
    </row>
    <row r="4967" spans="4:9" x14ac:dyDescent="0.25">
      <c r="D4967" s="37">
        <v>39.5</v>
      </c>
      <c r="E4967" s="37">
        <v>0.79300000000000004</v>
      </c>
      <c r="F4967" s="37">
        <v>0.80659999999999998</v>
      </c>
      <c r="G4967" s="37">
        <v>37.5</v>
      </c>
      <c r="H4967" s="37">
        <v>0.94799999999999995</v>
      </c>
      <c r="I4967" s="37">
        <v>0.98799999999999999</v>
      </c>
    </row>
    <row r="4968" spans="4:9" x14ac:dyDescent="0.25">
      <c r="D4968" s="37">
        <v>39.5</v>
      </c>
      <c r="E4968" s="37">
        <v>0.79400000000000004</v>
      </c>
      <c r="F4968" s="37">
        <v>0.80759999999999998</v>
      </c>
      <c r="G4968" s="37">
        <v>37.5</v>
      </c>
      <c r="H4968" s="37">
        <v>0.94899999999999995</v>
      </c>
      <c r="I4968" s="37">
        <v>0.98799999999999999</v>
      </c>
    </row>
    <row r="4969" spans="4:9" x14ac:dyDescent="0.25">
      <c r="D4969" s="37">
        <v>39.5</v>
      </c>
      <c r="E4969" s="37">
        <v>0.79500000000000004</v>
      </c>
      <c r="F4969" s="37">
        <v>0.8085</v>
      </c>
      <c r="G4969" s="37">
        <v>37.5</v>
      </c>
      <c r="H4969" s="37">
        <v>0.95</v>
      </c>
      <c r="I4969" s="37">
        <v>0.98799999999999999</v>
      </c>
    </row>
    <row r="4970" spans="4:9" x14ac:dyDescent="0.25">
      <c r="D4970" s="37">
        <v>39.5</v>
      </c>
      <c r="E4970" s="37">
        <v>0.79600000000000004</v>
      </c>
      <c r="F4970" s="37">
        <v>0.8095</v>
      </c>
      <c r="G4970" s="37">
        <v>38</v>
      </c>
      <c r="H4970" s="37">
        <v>0.76</v>
      </c>
      <c r="I4970" s="37">
        <v>0.98140000000000005</v>
      </c>
    </row>
    <row r="4971" spans="4:9" x14ac:dyDescent="0.25">
      <c r="D4971" s="37">
        <v>39.5</v>
      </c>
      <c r="E4971" s="37">
        <v>0.79700000000000004</v>
      </c>
      <c r="F4971" s="37">
        <v>0.8105</v>
      </c>
      <c r="G4971" s="37">
        <v>38</v>
      </c>
      <c r="H4971" s="37">
        <v>0.76100000000000001</v>
      </c>
      <c r="I4971" s="37">
        <v>0.98140000000000005</v>
      </c>
    </row>
    <row r="4972" spans="4:9" x14ac:dyDescent="0.25">
      <c r="D4972" s="37">
        <v>39.5</v>
      </c>
      <c r="E4972" s="37">
        <v>0.79800000000000004</v>
      </c>
      <c r="F4972" s="37">
        <v>0.8115</v>
      </c>
      <c r="G4972" s="37">
        <v>38</v>
      </c>
      <c r="H4972" s="37">
        <v>0.76200000000000001</v>
      </c>
      <c r="I4972" s="37">
        <v>0.98150000000000004</v>
      </c>
    </row>
    <row r="4973" spans="4:9" x14ac:dyDescent="0.25">
      <c r="D4973" s="37">
        <v>39.5</v>
      </c>
      <c r="E4973" s="37">
        <v>0.79900000000000004</v>
      </c>
      <c r="F4973" s="37">
        <v>0.81240000000000001</v>
      </c>
      <c r="G4973" s="37">
        <v>38</v>
      </c>
      <c r="H4973" s="37">
        <v>0.76300000000000001</v>
      </c>
      <c r="I4973" s="37">
        <v>0.98150000000000004</v>
      </c>
    </row>
    <row r="4974" spans="4:9" x14ac:dyDescent="0.25">
      <c r="D4974" s="37">
        <v>39.5</v>
      </c>
      <c r="E4974" s="37">
        <v>0.8</v>
      </c>
      <c r="F4974" s="37">
        <v>0.81340000000000001</v>
      </c>
      <c r="G4974" s="37">
        <v>38</v>
      </c>
      <c r="H4974" s="37">
        <v>0.76400000000000001</v>
      </c>
      <c r="I4974" s="37">
        <v>0.98170000000000002</v>
      </c>
    </row>
    <row r="4975" spans="4:9" x14ac:dyDescent="0.25">
      <c r="D4975" s="37">
        <v>39.5</v>
      </c>
      <c r="E4975" s="37">
        <v>0.80100000000000005</v>
      </c>
      <c r="F4975" s="37">
        <v>0.81440000000000001</v>
      </c>
      <c r="G4975" s="37">
        <v>38</v>
      </c>
      <c r="H4975" s="37">
        <v>0.76500000000000001</v>
      </c>
      <c r="I4975" s="37">
        <v>0.98170000000000002</v>
      </c>
    </row>
    <row r="4976" spans="4:9" x14ac:dyDescent="0.25">
      <c r="D4976" s="37">
        <v>39.5</v>
      </c>
      <c r="E4976" s="37">
        <v>0.80200000000000005</v>
      </c>
      <c r="F4976" s="37">
        <v>0.81540000000000001</v>
      </c>
      <c r="G4976" s="37">
        <v>38</v>
      </c>
      <c r="H4976" s="37">
        <v>0.76600000000000001</v>
      </c>
      <c r="I4976" s="37">
        <v>0.98180000000000001</v>
      </c>
    </row>
    <row r="4977" spans="4:9" x14ac:dyDescent="0.25">
      <c r="D4977" s="37">
        <v>39.5</v>
      </c>
      <c r="E4977" s="37">
        <v>0.80300000000000005</v>
      </c>
      <c r="F4977" s="37">
        <v>0.81640000000000001</v>
      </c>
      <c r="G4977" s="37">
        <v>38</v>
      </c>
      <c r="H4977" s="37">
        <v>0.76700000000000002</v>
      </c>
      <c r="I4977" s="37">
        <v>0.98180000000000001</v>
      </c>
    </row>
    <row r="4978" spans="4:9" x14ac:dyDescent="0.25">
      <c r="D4978" s="37">
        <v>39.5</v>
      </c>
      <c r="E4978" s="37">
        <v>0.80400000000000005</v>
      </c>
      <c r="F4978" s="37">
        <v>0.81730000000000003</v>
      </c>
      <c r="G4978" s="37">
        <v>38</v>
      </c>
      <c r="H4978" s="37">
        <v>0.76800000000000002</v>
      </c>
      <c r="I4978" s="37">
        <v>0.9819</v>
      </c>
    </row>
    <row r="4979" spans="4:9" x14ac:dyDescent="0.25">
      <c r="D4979" s="37">
        <v>39.5</v>
      </c>
      <c r="E4979" s="37">
        <v>0.80500000000000005</v>
      </c>
      <c r="F4979" s="37">
        <v>0.81830000000000003</v>
      </c>
      <c r="G4979" s="37">
        <v>38</v>
      </c>
      <c r="H4979" s="37">
        <v>0.76900000000000002</v>
      </c>
      <c r="I4979" s="37">
        <v>0.9819</v>
      </c>
    </row>
    <row r="4980" spans="4:9" x14ac:dyDescent="0.25">
      <c r="D4980" s="37">
        <v>39.5</v>
      </c>
      <c r="E4980" s="37">
        <v>0.80600000000000005</v>
      </c>
      <c r="F4980" s="37">
        <v>0.81930000000000003</v>
      </c>
      <c r="G4980" s="37">
        <v>38</v>
      </c>
      <c r="H4980" s="37">
        <v>0.77</v>
      </c>
      <c r="I4980" s="37">
        <v>0.98199999999999998</v>
      </c>
    </row>
    <row r="4981" spans="4:9" x14ac:dyDescent="0.25">
      <c r="D4981" s="37">
        <v>39.5</v>
      </c>
      <c r="E4981" s="37">
        <v>0.80700000000000005</v>
      </c>
      <c r="F4981" s="37">
        <v>0.82030000000000003</v>
      </c>
      <c r="G4981" s="37">
        <v>38</v>
      </c>
      <c r="H4981" s="37">
        <v>0.77100000000000002</v>
      </c>
      <c r="I4981" s="37">
        <v>0.98199999999999998</v>
      </c>
    </row>
    <row r="4982" spans="4:9" x14ac:dyDescent="0.25">
      <c r="D4982" s="37">
        <v>39.5</v>
      </c>
      <c r="E4982" s="37">
        <v>0.80800000000000005</v>
      </c>
      <c r="F4982" s="37">
        <v>0.82130000000000003</v>
      </c>
      <c r="G4982" s="37">
        <v>38</v>
      </c>
      <c r="H4982" s="37">
        <v>0.77200000000000002</v>
      </c>
      <c r="I4982" s="37">
        <v>0.98219999999999996</v>
      </c>
    </row>
    <row r="4983" spans="4:9" x14ac:dyDescent="0.25">
      <c r="D4983" s="37">
        <v>39.5</v>
      </c>
      <c r="E4983" s="37">
        <v>0.80900000000000005</v>
      </c>
      <c r="F4983" s="37">
        <v>0.82220000000000004</v>
      </c>
      <c r="G4983" s="37">
        <v>38</v>
      </c>
      <c r="H4983" s="37">
        <v>0.77300000000000002</v>
      </c>
      <c r="I4983" s="37">
        <v>0.98219999999999996</v>
      </c>
    </row>
    <row r="4984" spans="4:9" x14ac:dyDescent="0.25">
      <c r="D4984" s="37">
        <v>39.5</v>
      </c>
      <c r="E4984" s="37">
        <v>0.81</v>
      </c>
      <c r="F4984" s="37">
        <v>0.82320000000000004</v>
      </c>
      <c r="G4984" s="37">
        <v>38</v>
      </c>
      <c r="H4984" s="37">
        <v>0.77400000000000002</v>
      </c>
      <c r="I4984" s="37">
        <v>0.98229999999999995</v>
      </c>
    </row>
    <row r="4985" spans="4:9" x14ac:dyDescent="0.25">
      <c r="D4985" s="37">
        <v>39.5</v>
      </c>
      <c r="E4985" s="37">
        <v>0.81100000000000005</v>
      </c>
      <c r="F4985" s="37">
        <v>0.82420000000000004</v>
      </c>
      <c r="G4985" s="37">
        <v>38</v>
      </c>
      <c r="H4985" s="37">
        <v>0.77500000000000002</v>
      </c>
      <c r="I4985" s="37">
        <v>0.98229999999999995</v>
      </c>
    </row>
    <row r="4986" spans="4:9" x14ac:dyDescent="0.25">
      <c r="D4986" s="37">
        <v>39.5</v>
      </c>
      <c r="E4986" s="37">
        <v>0.81200000000000006</v>
      </c>
      <c r="F4986" s="37">
        <v>0.82520000000000004</v>
      </c>
      <c r="G4986" s="37">
        <v>38</v>
      </c>
      <c r="H4986" s="37">
        <v>0.77600000000000002</v>
      </c>
      <c r="I4986" s="37">
        <v>0.98240000000000005</v>
      </c>
    </row>
    <row r="4987" spans="4:9" x14ac:dyDescent="0.25">
      <c r="D4987" s="37">
        <v>39.5</v>
      </c>
      <c r="E4987" s="37">
        <v>0.81299999999999994</v>
      </c>
      <c r="F4987" s="37">
        <v>0.82620000000000005</v>
      </c>
      <c r="G4987" s="37">
        <v>38</v>
      </c>
      <c r="H4987" s="37">
        <v>0.77700000000000002</v>
      </c>
      <c r="I4987" s="37">
        <v>0.98240000000000005</v>
      </c>
    </row>
    <row r="4988" spans="4:9" x14ac:dyDescent="0.25">
      <c r="D4988" s="37">
        <v>39.5</v>
      </c>
      <c r="E4988" s="37">
        <v>0.81399999999999995</v>
      </c>
      <c r="F4988" s="37">
        <v>0.82720000000000005</v>
      </c>
      <c r="G4988" s="37">
        <v>38</v>
      </c>
      <c r="H4988" s="37">
        <v>0.77800000000000002</v>
      </c>
      <c r="I4988" s="37">
        <v>0.98250000000000004</v>
      </c>
    </row>
    <row r="4989" spans="4:9" x14ac:dyDescent="0.25">
      <c r="D4989" s="37">
        <v>39.5</v>
      </c>
      <c r="E4989" s="37">
        <v>0.81499999999999995</v>
      </c>
      <c r="F4989" s="37">
        <v>0.82810000000000006</v>
      </c>
      <c r="G4989" s="37">
        <v>38</v>
      </c>
      <c r="H4989" s="37">
        <v>0.77900000000000003</v>
      </c>
      <c r="I4989" s="37">
        <v>0.98250000000000004</v>
      </c>
    </row>
    <row r="4990" spans="4:9" x14ac:dyDescent="0.25">
      <c r="D4990" s="37">
        <v>39.5</v>
      </c>
      <c r="E4990" s="37">
        <v>0.81599999999999995</v>
      </c>
      <c r="F4990" s="37">
        <v>0.82910000000000006</v>
      </c>
      <c r="G4990" s="37">
        <v>38</v>
      </c>
      <c r="H4990" s="37">
        <v>0.78</v>
      </c>
      <c r="I4990" s="37">
        <v>0.98260000000000003</v>
      </c>
    </row>
    <row r="4991" spans="4:9" x14ac:dyDescent="0.25">
      <c r="D4991" s="37">
        <v>39.5</v>
      </c>
      <c r="E4991" s="37">
        <v>0.81699999999999995</v>
      </c>
      <c r="F4991" s="37">
        <v>0.83010000000000006</v>
      </c>
      <c r="G4991" s="37">
        <v>38</v>
      </c>
      <c r="H4991" s="37">
        <v>0.78100000000000003</v>
      </c>
      <c r="I4991" s="37">
        <v>0.98260000000000003</v>
      </c>
    </row>
    <row r="4992" spans="4:9" x14ac:dyDescent="0.25">
      <c r="D4992" s="37">
        <v>39.5</v>
      </c>
      <c r="E4992" s="37">
        <v>0.81799999999999995</v>
      </c>
      <c r="F4992" s="37">
        <v>0.83110000000000006</v>
      </c>
      <c r="G4992" s="37">
        <v>38</v>
      </c>
      <c r="H4992" s="37">
        <v>0.78200000000000003</v>
      </c>
      <c r="I4992" s="37">
        <v>0.98280000000000001</v>
      </c>
    </row>
    <row r="4993" spans="4:9" x14ac:dyDescent="0.25">
      <c r="D4993" s="37">
        <v>39.5</v>
      </c>
      <c r="E4993" s="37">
        <v>0.81899999999999995</v>
      </c>
      <c r="F4993" s="37">
        <v>0.83210000000000006</v>
      </c>
      <c r="G4993" s="37">
        <v>38</v>
      </c>
      <c r="H4993" s="37">
        <v>0.78300000000000003</v>
      </c>
      <c r="I4993" s="37">
        <v>0.98280000000000001</v>
      </c>
    </row>
    <row r="4994" spans="4:9" x14ac:dyDescent="0.25">
      <c r="D4994" s="37">
        <v>39.5</v>
      </c>
      <c r="E4994" s="37">
        <v>0.82</v>
      </c>
      <c r="F4994" s="37">
        <v>0.83310000000000006</v>
      </c>
      <c r="G4994" s="37">
        <v>38</v>
      </c>
      <c r="H4994" s="37">
        <v>0.78400000000000003</v>
      </c>
      <c r="I4994" s="37">
        <v>0.9829</v>
      </c>
    </row>
    <row r="4995" spans="4:9" x14ac:dyDescent="0.25">
      <c r="D4995" s="37">
        <v>39.5</v>
      </c>
      <c r="E4995" s="37">
        <v>0.82099999999999995</v>
      </c>
      <c r="F4995" s="37">
        <v>0.83400000000000007</v>
      </c>
      <c r="G4995" s="37">
        <v>38</v>
      </c>
      <c r="H4995" s="37">
        <v>0.78500000000000003</v>
      </c>
      <c r="I4995" s="37">
        <v>0.9829</v>
      </c>
    </row>
    <row r="4996" spans="4:9" x14ac:dyDescent="0.25">
      <c r="D4996" s="37">
        <v>39.5</v>
      </c>
      <c r="E4996" s="37">
        <v>0.82199999999999995</v>
      </c>
      <c r="F4996" s="37">
        <v>0.83500000000000008</v>
      </c>
      <c r="G4996" s="37">
        <v>38</v>
      </c>
      <c r="H4996" s="37">
        <v>0.78600000000000003</v>
      </c>
      <c r="I4996" s="37">
        <v>0.98299999999999998</v>
      </c>
    </row>
    <row r="4997" spans="4:9" x14ac:dyDescent="0.25">
      <c r="D4997" s="37">
        <v>39.5</v>
      </c>
      <c r="E4997" s="37">
        <v>0.82299999999999995</v>
      </c>
      <c r="F4997" s="37">
        <v>0.83600000000000008</v>
      </c>
      <c r="G4997" s="37">
        <v>38</v>
      </c>
      <c r="H4997" s="37">
        <v>0.78700000000000003</v>
      </c>
      <c r="I4997" s="37">
        <v>0.98299999999999998</v>
      </c>
    </row>
    <row r="4998" spans="4:9" x14ac:dyDescent="0.25">
      <c r="D4998" s="37">
        <v>39.5</v>
      </c>
      <c r="E4998" s="37">
        <v>0.82399999999999995</v>
      </c>
      <c r="F4998" s="37">
        <v>0.83700000000000008</v>
      </c>
      <c r="G4998" s="37">
        <v>38</v>
      </c>
      <c r="H4998" s="37">
        <v>0.78800000000000003</v>
      </c>
      <c r="I4998" s="37">
        <v>0.98309999999999997</v>
      </c>
    </row>
    <row r="4999" spans="4:9" x14ac:dyDescent="0.25">
      <c r="D4999" s="37">
        <v>39.5</v>
      </c>
      <c r="E4999" s="37">
        <v>0.82499999999999996</v>
      </c>
      <c r="F4999" s="37">
        <v>0.83800000000000008</v>
      </c>
      <c r="G4999" s="37">
        <v>38</v>
      </c>
      <c r="H4999" s="37">
        <v>0.78900000000000003</v>
      </c>
      <c r="I4999" s="37">
        <v>0.98309999999999997</v>
      </c>
    </row>
    <row r="5000" spans="4:9" x14ac:dyDescent="0.25">
      <c r="D5000" s="37">
        <v>39.5</v>
      </c>
      <c r="E5000" s="37">
        <v>0.82599999999999996</v>
      </c>
      <c r="F5000" s="37">
        <v>0.83900000000000008</v>
      </c>
      <c r="G5000" s="37">
        <v>38</v>
      </c>
      <c r="H5000" s="37">
        <v>0.79</v>
      </c>
      <c r="I5000" s="37">
        <v>0.98319999999999996</v>
      </c>
    </row>
    <row r="5001" spans="4:9" x14ac:dyDescent="0.25">
      <c r="D5001" s="37">
        <v>39.5</v>
      </c>
      <c r="E5001" s="37">
        <v>0.82699999999999996</v>
      </c>
      <c r="F5001" s="37">
        <v>0.84000000000000008</v>
      </c>
      <c r="G5001" s="37">
        <v>38</v>
      </c>
      <c r="H5001" s="37">
        <v>0.79100000000000004</v>
      </c>
      <c r="I5001" s="37">
        <v>0.98319999999999996</v>
      </c>
    </row>
    <row r="5002" spans="4:9" x14ac:dyDescent="0.25">
      <c r="D5002" s="37">
        <v>39.5</v>
      </c>
      <c r="E5002" s="37">
        <v>0.82799999999999996</v>
      </c>
      <c r="F5002" s="37">
        <v>0.84090000000000009</v>
      </c>
      <c r="G5002" s="37">
        <v>38</v>
      </c>
      <c r="H5002" s="37">
        <v>0.79200000000000004</v>
      </c>
      <c r="I5002" s="37">
        <v>0.98329999999999995</v>
      </c>
    </row>
    <row r="5003" spans="4:9" x14ac:dyDescent="0.25">
      <c r="D5003" s="37">
        <v>39.5</v>
      </c>
      <c r="E5003" s="37">
        <v>0.82899999999999996</v>
      </c>
      <c r="F5003" s="37">
        <v>0.84190000000000009</v>
      </c>
      <c r="G5003" s="37">
        <v>38</v>
      </c>
      <c r="H5003" s="37">
        <v>0.79300000000000004</v>
      </c>
      <c r="I5003" s="37">
        <v>0.98329999999999995</v>
      </c>
    </row>
    <row r="5004" spans="4:9" x14ac:dyDescent="0.25">
      <c r="D5004" s="37">
        <v>39.5</v>
      </c>
      <c r="E5004" s="37">
        <v>0.83</v>
      </c>
      <c r="F5004" s="37">
        <v>0.84290000000000009</v>
      </c>
      <c r="G5004" s="37">
        <v>38</v>
      </c>
      <c r="H5004" s="37">
        <v>0.79400000000000004</v>
      </c>
      <c r="I5004" s="37">
        <v>0.98340000000000005</v>
      </c>
    </row>
    <row r="5005" spans="4:9" x14ac:dyDescent="0.25">
      <c r="D5005" s="37">
        <v>39.5</v>
      </c>
      <c r="E5005" s="37">
        <v>0.83099999999999996</v>
      </c>
      <c r="F5005" s="37">
        <v>0.84390000000000009</v>
      </c>
      <c r="G5005" s="37">
        <v>38</v>
      </c>
      <c r="H5005" s="37">
        <v>0.79500000000000004</v>
      </c>
      <c r="I5005" s="37">
        <v>0.98340000000000005</v>
      </c>
    </row>
    <row r="5006" spans="4:9" x14ac:dyDescent="0.25">
      <c r="D5006" s="37">
        <v>39.5</v>
      </c>
      <c r="E5006" s="37">
        <v>0.83199999999999996</v>
      </c>
      <c r="F5006" s="37">
        <v>0.8449000000000001</v>
      </c>
      <c r="G5006" s="37">
        <v>38</v>
      </c>
      <c r="H5006" s="37">
        <v>0.79600000000000004</v>
      </c>
      <c r="I5006" s="37">
        <v>0.98350000000000004</v>
      </c>
    </row>
    <row r="5007" spans="4:9" x14ac:dyDescent="0.25">
      <c r="D5007" s="37">
        <v>39.5</v>
      </c>
      <c r="E5007" s="37">
        <v>0.83299999999999996</v>
      </c>
      <c r="F5007" s="37">
        <v>0.8459000000000001</v>
      </c>
      <c r="G5007" s="37">
        <v>38</v>
      </c>
      <c r="H5007" s="37">
        <v>0.79700000000000004</v>
      </c>
      <c r="I5007" s="37">
        <v>0.98350000000000004</v>
      </c>
    </row>
    <row r="5008" spans="4:9" x14ac:dyDescent="0.25">
      <c r="D5008" s="37">
        <v>39.5</v>
      </c>
      <c r="E5008" s="37">
        <v>0.83399999999999996</v>
      </c>
      <c r="F5008" s="37">
        <v>0.8469000000000001</v>
      </c>
      <c r="G5008" s="37">
        <v>38</v>
      </c>
      <c r="H5008" s="37">
        <v>0.79800000000000004</v>
      </c>
      <c r="I5008" s="37">
        <v>0.98360000000000003</v>
      </c>
    </row>
    <row r="5009" spans="4:9" x14ac:dyDescent="0.25">
      <c r="D5009" s="37">
        <v>39.5</v>
      </c>
      <c r="E5009" s="37">
        <v>0.83499999999999996</v>
      </c>
      <c r="F5009" s="37">
        <v>0.8478</v>
      </c>
      <c r="G5009" s="37">
        <v>38</v>
      </c>
      <c r="H5009" s="37">
        <v>0.79900000000000004</v>
      </c>
      <c r="I5009" s="37">
        <v>0.98360000000000003</v>
      </c>
    </row>
    <row r="5010" spans="4:9" x14ac:dyDescent="0.25">
      <c r="D5010" s="37">
        <v>39.5</v>
      </c>
      <c r="E5010" s="37">
        <v>0.83599999999999997</v>
      </c>
      <c r="F5010" s="37">
        <v>0.8488</v>
      </c>
      <c r="G5010" s="37">
        <v>38</v>
      </c>
      <c r="H5010" s="37">
        <v>0.8</v>
      </c>
      <c r="I5010" s="37">
        <v>0.98370000000000002</v>
      </c>
    </row>
    <row r="5011" spans="4:9" x14ac:dyDescent="0.25">
      <c r="D5011" s="37">
        <v>39.5</v>
      </c>
      <c r="E5011" s="37">
        <v>0.83699999999999997</v>
      </c>
      <c r="F5011" s="37">
        <v>0.8498</v>
      </c>
      <c r="G5011" s="37">
        <v>38</v>
      </c>
      <c r="H5011" s="37">
        <v>0.80100000000000005</v>
      </c>
      <c r="I5011" s="37">
        <v>0.98370000000000002</v>
      </c>
    </row>
    <row r="5012" spans="4:9" x14ac:dyDescent="0.25">
      <c r="D5012" s="37">
        <v>39.5</v>
      </c>
      <c r="E5012" s="37">
        <v>0.83799999999999997</v>
      </c>
      <c r="F5012" s="37">
        <v>0.8508</v>
      </c>
      <c r="G5012" s="37">
        <v>38</v>
      </c>
      <c r="H5012" s="37">
        <v>0.80200000000000005</v>
      </c>
      <c r="I5012" s="37">
        <v>0.98380000000000001</v>
      </c>
    </row>
    <row r="5013" spans="4:9" x14ac:dyDescent="0.25">
      <c r="D5013" s="37">
        <v>39.5</v>
      </c>
      <c r="E5013" s="37">
        <v>0.83899999999999997</v>
      </c>
      <c r="F5013" s="37">
        <v>0.8518</v>
      </c>
      <c r="G5013" s="37">
        <v>38</v>
      </c>
      <c r="H5013" s="37">
        <v>0.80300000000000005</v>
      </c>
      <c r="I5013" s="37">
        <v>0.98380000000000001</v>
      </c>
    </row>
    <row r="5014" spans="4:9" x14ac:dyDescent="0.25">
      <c r="D5014" s="37">
        <v>39.5</v>
      </c>
      <c r="E5014" s="37">
        <v>0.84</v>
      </c>
      <c r="F5014" s="37">
        <v>0.8528</v>
      </c>
      <c r="G5014" s="37">
        <v>38</v>
      </c>
      <c r="H5014" s="37">
        <v>0.80400000000000005</v>
      </c>
      <c r="I5014" s="37">
        <v>0.9839</v>
      </c>
    </row>
    <row r="5015" spans="4:9" x14ac:dyDescent="0.25">
      <c r="D5015" s="37">
        <v>39.5</v>
      </c>
      <c r="E5015" s="37">
        <v>0.84099999999999997</v>
      </c>
      <c r="F5015" s="37">
        <v>0.8538</v>
      </c>
      <c r="G5015" s="37">
        <v>38</v>
      </c>
      <c r="H5015" s="37">
        <v>0.80500000000000005</v>
      </c>
      <c r="I5015" s="37">
        <v>0.9839</v>
      </c>
    </row>
    <row r="5016" spans="4:9" x14ac:dyDescent="0.25">
      <c r="D5016" s="37">
        <v>39.5</v>
      </c>
      <c r="E5016" s="37">
        <v>0.84199999999999997</v>
      </c>
      <c r="F5016" s="37">
        <v>0.8548</v>
      </c>
      <c r="G5016" s="37">
        <v>38</v>
      </c>
      <c r="H5016" s="37">
        <v>0.80600000000000005</v>
      </c>
      <c r="I5016" s="37">
        <v>0.98399999999999999</v>
      </c>
    </row>
    <row r="5017" spans="4:9" x14ac:dyDescent="0.25">
      <c r="D5017" s="37">
        <v>39.5</v>
      </c>
      <c r="E5017" s="37">
        <v>0.84299999999999997</v>
      </c>
      <c r="F5017" s="37">
        <v>0.85570000000000002</v>
      </c>
      <c r="G5017" s="37">
        <v>38</v>
      </c>
      <c r="H5017" s="37">
        <v>0.80700000000000005</v>
      </c>
      <c r="I5017" s="37">
        <v>0.98399999999999999</v>
      </c>
    </row>
    <row r="5018" spans="4:9" x14ac:dyDescent="0.25">
      <c r="D5018" s="37">
        <v>39.5</v>
      </c>
      <c r="E5018" s="37">
        <v>0.84399999999999997</v>
      </c>
      <c r="F5018" s="37">
        <v>0.85670000000000002</v>
      </c>
      <c r="G5018" s="37">
        <v>38</v>
      </c>
      <c r="H5018" s="37">
        <v>0.80800000000000005</v>
      </c>
      <c r="I5018" s="37">
        <v>0.98409999999999997</v>
      </c>
    </row>
    <row r="5019" spans="4:9" x14ac:dyDescent="0.25">
      <c r="D5019" s="37">
        <v>39.5</v>
      </c>
      <c r="E5019" s="37">
        <v>0.84499999999999997</v>
      </c>
      <c r="F5019" s="37">
        <v>0.85770000000000002</v>
      </c>
      <c r="G5019" s="37">
        <v>38</v>
      </c>
      <c r="H5019" s="37">
        <v>0.80900000000000005</v>
      </c>
      <c r="I5019" s="37">
        <v>0.98409999999999997</v>
      </c>
    </row>
    <row r="5020" spans="4:9" x14ac:dyDescent="0.25">
      <c r="D5020" s="37">
        <v>39.5</v>
      </c>
      <c r="E5020" s="37">
        <v>0.84599999999999997</v>
      </c>
      <c r="F5020" s="37">
        <v>0.85870000000000002</v>
      </c>
      <c r="G5020" s="37">
        <v>38</v>
      </c>
      <c r="H5020" s="37">
        <v>0.81</v>
      </c>
      <c r="I5020" s="37">
        <v>0.98419999999999996</v>
      </c>
    </row>
    <row r="5021" spans="4:9" x14ac:dyDescent="0.25">
      <c r="D5021" s="37">
        <v>39.5</v>
      </c>
      <c r="E5021" s="37">
        <v>0.84699999999999998</v>
      </c>
      <c r="F5021" s="37">
        <v>0.85970000000000002</v>
      </c>
      <c r="G5021" s="37">
        <v>38</v>
      </c>
      <c r="H5021" s="37">
        <v>0.81100000000000005</v>
      </c>
      <c r="I5021" s="37">
        <v>0.98419999999999996</v>
      </c>
    </row>
    <row r="5022" spans="4:9" x14ac:dyDescent="0.25">
      <c r="D5022" s="37">
        <v>39.5</v>
      </c>
      <c r="E5022" s="37">
        <v>0.84799999999999998</v>
      </c>
      <c r="F5022" s="37">
        <v>0.86070000000000002</v>
      </c>
      <c r="G5022" s="37">
        <v>38</v>
      </c>
      <c r="H5022" s="37">
        <v>0.81200000000000006</v>
      </c>
      <c r="I5022" s="37">
        <v>0.98429999999999995</v>
      </c>
    </row>
    <row r="5023" spans="4:9" x14ac:dyDescent="0.25">
      <c r="D5023" s="37">
        <v>39.5</v>
      </c>
      <c r="E5023" s="37">
        <v>0.84899999999999998</v>
      </c>
      <c r="F5023" s="37">
        <v>0.86169999999999991</v>
      </c>
      <c r="G5023" s="37">
        <v>38</v>
      </c>
      <c r="H5023" s="37">
        <v>0.81299999999999994</v>
      </c>
      <c r="I5023" s="37">
        <v>0.98429999999999995</v>
      </c>
    </row>
    <row r="5024" spans="4:9" x14ac:dyDescent="0.25">
      <c r="D5024" s="37">
        <v>39.5</v>
      </c>
      <c r="E5024" s="37">
        <v>0.85</v>
      </c>
      <c r="F5024" s="37">
        <v>0.86269999999999991</v>
      </c>
      <c r="G5024" s="37">
        <v>38</v>
      </c>
      <c r="H5024" s="37">
        <v>0.81399999999999995</v>
      </c>
      <c r="I5024" s="37">
        <v>0.98429999999999995</v>
      </c>
    </row>
    <row r="5025" spans="4:9" x14ac:dyDescent="0.25">
      <c r="D5025" s="37">
        <v>39.5</v>
      </c>
      <c r="E5025" s="37">
        <v>0.85099999999999998</v>
      </c>
      <c r="F5025" s="37">
        <v>0.86369999999999991</v>
      </c>
      <c r="G5025" s="37">
        <v>38</v>
      </c>
      <c r="H5025" s="37">
        <v>0.81499999999999995</v>
      </c>
      <c r="I5025" s="37">
        <v>0.98429999999999995</v>
      </c>
    </row>
    <row r="5026" spans="4:9" x14ac:dyDescent="0.25">
      <c r="D5026" s="37">
        <v>39.5</v>
      </c>
      <c r="E5026" s="37">
        <v>0.85199999999999998</v>
      </c>
      <c r="F5026" s="37">
        <v>0.86459999999999992</v>
      </c>
      <c r="G5026" s="37">
        <v>38</v>
      </c>
      <c r="H5026" s="37">
        <v>0.81599999999999995</v>
      </c>
      <c r="I5026" s="37">
        <v>0.98440000000000005</v>
      </c>
    </row>
    <row r="5027" spans="4:9" x14ac:dyDescent="0.25">
      <c r="D5027" s="37">
        <v>39.5</v>
      </c>
      <c r="E5027" s="37">
        <v>0.85299999999999998</v>
      </c>
      <c r="F5027" s="37">
        <v>0.86559999999999993</v>
      </c>
      <c r="G5027" s="37">
        <v>38</v>
      </c>
      <c r="H5027" s="37">
        <v>0.81699999999999995</v>
      </c>
      <c r="I5027" s="37">
        <v>0.98440000000000005</v>
      </c>
    </row>
    <row r="5028" spans="4:9" x14ac:dyDescent="0.25">
      <c r="D5028" s="37">
        <v>39.5</v>
      </c>
      <c r="E5028" s="37">
        <v>0.85399999999999998</v>
      </c>
      <c r="F5028" s="37">
        <v>0.86659999999999993</v>
      </c>
      <c r="G5028" s="37">
        <v>38</v>
      </c>
      <c r="H5028" s="37">
        <v>0.81799999999999995</v>
      </c>
      <c r="I5028" s="37">
        <v>0.98450000000000004</v>
      </c>
    </row>
    <row r="5029" spans="4:9" x14ac:dyDescent="0.25">
      <c r="D5029" s="37">
        <v>39.5</v>
      </c>
      <c r="E5029" s="37">
        <v>0.85499999999999998</v>
      </c>
      <c r="F5029" s="37">
        <v>0.86759999999999993</v>
      </c>
      <c r="G5029" s="37">
        <v>38</v>
      </c>
      <c r="H5029" s="37">
        <v>0.81899999999999995</v>
      </c>
      <c r="I5029" s="37">
        <v>0.98450000000000004</v>
      </c>
    </row>
    <row r="5030" spans="4:9" x14ac:dyDescent="0.25">
      <c r="D5030" s="37">
        <v>39.5</v>
      </c>
      <c r="E5030" s="37">
        <v>0.85599999999999998</v>
      </c>
      <c r="F5030" s="37">
        <v>0.86859999999999993</v>
      </c>
      <c r="G5030" s="37">
        <v>38</v>
      </c>
      <c r="H5030" s="37">
        <v>0.82</v>
      </c>
      <c r="I5030" s="37">
        <v>0.98460000000000003</v>
      </c>
    </row>
    <row r="5031" spans="4:9" x14ac:dyDescent="0.25">
      <c r="D5031" s="37">
        <v>39.5</v>
      </c>
      <c r="E5031" s="37">
        <v>0.85699999999999998</v>
      </c>
      <c r="F5031" s="37">
        <v>0.86959999999999993</v>
      </c>
      <c r="G5031" s="37">
        <v>38</v>
      </c>
      <c r="H5031" s="37">
        <v>0.82099999999999995</v>
      </c>
      <c r="I5031" s="37">
        <v>0.98460000000000003</v>
      </c>
    </row>
    <row r="5032" spans="4:9" x14ac:dyDescent="0.25">
      <c r="D5032" s="37">
        <v>39.5</v>
      </c>
      <c r="E5032" s="37">
        <v>0.85799999999999998</v>
      </c>
      <c r="F5032" s="37">
        <v>0.87059999999999993</v>
      </c>
      <c r="G5032" s="37">
        <v>38</v>
      </c>
      <c r="H5032" s="37">
        <v>0.82199999999999995</v>
      </c>
      <c r="I5032" s="37">
        <v>0.98470000000000002</v>
      </c>
    </row>
    <row r="5033" spans="4:9" x14ac:dyDescent="0.25">
      <c r="D5033" s="37">
        <v>39.5</v>
      </c>
      <c r="E5033" s="37">
        <v>0.85899999999999999</v>
      </c>
      <c r="F5033" s="37">
        <v>0.87159999999999993</v>
      </c>
      <c r="G5033" s="37">
        <v>38</v>
      </c>
      <c r="H5033" s="37">
        <v>0.82299999999999995</v>
      </c>
      <c r="I5033" s="37">
        <v>0.98470000000000002</v>
      </c>
    </row>
    <row r="5034" spans="4:9" x14ac:dyDescent="0.25">
      <c r="D5034" s="37">
        <v>39.5</v>
      </c>
      <c r="E5034" s="37">
        <v>0.86</v>
      </c>
      <c r="F5034" s="37">
        <v>0.87259999999999993</v>
      </c>
      <c r="G5034" s="37">
        <v>38</v>
      </c>
      <c r="H5034" s="37">
        <v>0.82399999999999995</v>
      </c>
      <c r="I5034" s="37">
        <v>0.98480000000000001</v>
      </c>
    </row>
    <row r="5035" spans="4:9" x14ac:dyDescent="0.25">
      <c r="D5035" s="37">
        <v>39.5</v>
      </c>
      <c r="E5035" s="37">
        <v>0.86099999999999999</v>
      </c>
      <c r="F5035" s="37">
        <v>0.87359999999999993</v>
      </c>
      <c r="G5035" s="37">
        <v>38</v>
      </c>
      <c r="H5035" s="37">
        <v>0.82499999999999996</v>
      </c>
      <c r="I5035" s="37">
        <v>0.98480000000000001</v>
      </c>
    </row>
    <row r="5036" spans="4:9" x14ac:dyDescent="0.25">
      <c r="D5036" s="37">
        <v>39.5</v>
      </c>
      <c r="E5036" s="37">
        <v>0.86199999999999999</v>
      </c>
      <c r="F5036" s="37">
        <v>0.87459999999999993</v>
      </c>
      <c r="G5036" s="37">
        <v>38</v>
      </c>
      <c r="H5036" s="37">
        <v>0.82599999999999996</v>
      </c>
      <c r="I5036" s="37">
        <v>0.98480000000000001</v>
      </c>
    </row>
    <row r="5037" spans="4:9" x14ac:dyDescent="0.25">
      <c r="D5037" s="37">
        <v>39.5</v>
      </c>
      <c r="E5037" s="37">
        <v>0.86299999999999999</v>
      </c>
      <c r="F5037" s="37">
        <v>0.87559999999999993</v>
      </c>
      <c r="G5037" s="37">
        <v>38</v>
      </c>
      <c r="H5037" s="37">
        <v>0.82699999999999996</v>
      </c>
      <c r="I5037" s="37">
        <v>0.98480000000000001</v>
      </c>
    </row>
    <row r="5038" spans="4:9" x14ac:dyDescent="0.25">
      <c r="D5038" s="37">
        <v>39.5</v>
      </c>
      <c r="E5038" s="37">
        <v>0.86399999999999999</v>
      </c>
      <c r="F5038" s="37">
        <v>0.87649999999999995</v>
      </c>
      <c r="G5038" s="37">
        <v>38</v>
      </c>
      <c r="H5038" s="37">
        <v>0.82799999999999996</v>
      </c>
      <c r="I5038" s="37">
        <v>0.9849</v>
      </c>
    </row>
    <row r="5039" spans="4:9" x14ac:dyDescent="0.25">
      <c r="D5039" s="37">
        <v>39.5</v>
      </c>
      <c r="E5039" s="37">
        <v>0.86499999999999999</v>
      </c>
      <c r="F5039" s="37">
        <v>0.87749999999999995</v>
      </c>
      <c r="G5039" s="37">
        <v>38</v>
      </c>
      <c r="H5039" s="37">
        <v>0.82899999999999996</v>
      </c>
      <c r="I5039" s="37">
        <v>0.9849</v>
      </c>
    </row>
    <row r="5040" spans="4:9" x14ac:dyDescent="0.25">
      <c r="D5040" s="37">
        <v>39.5</v>
      </c>
      <c r="E5040" s="37">
        <v>0.86599999999999999</v>
      </c>
      <c r="F5040" s="37">
        <v>0.87849999999999995</v>
      </c>
      <c r="G5040" s="37">
        <v>38</v>
      </c>
      <c r="H5040" s="37">
        <v>0.83</v>
      </c>
      <c r="I5040" s="37">
        <v>0.98499999999999999</v>
      </c>
    </row>
    <row r="5041" spans="4:9" x14ac:dyDescent="0.25">
      <c r="D5041" s="37">
        <v>39.5</v>
      </c>
      <c r="E5041" s="37">
        <v>0.86699999999999999</v>
      </c>
      <c r="F5041" s="37">
        <v>0.87949999999999995</v>
      </c>
      <c r="G5041" s="37">
        <v>38</v>
      </c>
      <c r="H5041" s="37">
        <v>0.83099999999999996</v>
      </c>
      <c r="I5041" s="37">
        <v>0.98499999999999999</v>
      </c>
    </row>
    <row r="5042" spans="4:9" x14ac:dyDescent="0.25">
      <c r="D5042" s="37">
        <v>39.5</v>
      </c>
      <c r="E5042" s="37">
        <v>0.86799999999999999</v>
      </c>
      <c r="F5042" s="37">
        <v>0.88049999999999995</v>
      </c>
      <c r="G5042" s="37">
        <v>38</v>
      </c>
      <c r="H5042" s="37">
        <v>0.83199999999999996</v>
      </c>
      <c r="I5042" s="37">
        <v>0.98509999999999998</v>
      </c>
    </row>
    <row r="5043" spans="4:9" x14ac:dyDescent="0.25">
      <c r="D5043" s="37">
        <v>39.5</v>
      </c>
      <c r="E5043" s="37">
        <v>0.86899999999999999</v>
      </c>
      <c r="F5043" s="37">
        <v>0.88149999999999995</v>
      </c>
      <c r="G5043" s="37">
        <v>38</v>
      </c>
      <c r="H5043" s="37">
        <v>0.83299999999999996</v>
      </c>
      <c r="I5043" s="37">
        <v>0.98509999999999998</v>
      </c>
    </row>
    <row r="5044" spans="4:9" x14ac:dyDescent="0.25">
      <c r="D5044" s="37">
        <v>39.5</v>
      </c>
      <c r="E5044" s="37">
        <v>0.87</v>
      </c>
      <c r="F5044" s="37">
        <v>0.88249999999999995</v>
      </c>
      <c r="G5044" s="37">
        <v>38</v>
      </c>
      <c r="H5044" s="37">
        <v>0.83399999999999996</v>
      </c>
      <c r="I5044" s="37">
        <v>0.98509999999999998</v>
      </c>
    </row>
    <row r="5045" spans="4:9" x14ac:dyDescent="0.25">
      <c r="D5045" s="37">
        <v>39.5</v>
      </c>
      <c r="E5045" s="37">
        <v>0.871</v>
      </c>
      <c r="F5045" s="37">
        <v>0.88349999999999995</v>
      </c>
      <c r="G5045" s="37">
        <v>38</v>
      </c>
      <c r="H5045" s="37">
        <v>0.83499999999999996</v>
      </c>
      <c r="I5045" s="37">
        <v>0.98509999999999998</v>
      </c>
    </row>
    <row r="5046" spans="4:9" x14ac:dyDescent="0.25">
      <c r="D5046" s="37">
        <v>39.5</v>
      </c>
      <c r="E5046" s="37">
        <v>0.872</v>
      </c>
      <c r="F5046" s="37">
        <v>0.88449999999999995</v>
      </c>
      <c r="G5046" s="37">
        <v>38</v>
      </c>
      <c r="H5046" s="37">
        <v>0.83599999999999997</v>
      </c>
      <c r="I5046" s="37">
        <v>0.98519999999999996</v>
      </c>
    </row>
    <row r="5047" spans="4:9" x14ac:dyDescent="0.25">
      <c r="D5047" s="37">
        <v>39.5</v>
      </c>
      <c r="E5047" s="37">
        <v>0.873</v>
      </c>
      <c r="F5047" s="37">
        <v>0.88549999999999995</v>
      </c>
      <c r="G5047" s="37">
        <v>38</v>
      </c>
      <c r="H5047" s="37">
        <v>0.83699999999999997</v>
      </c>
      <c r="I5047" s="37">
        <v>0.98519999999999996</v>
      </c>
    </row>
    <row r="5048" spans="4:9" x14ac:dyDescent="0.25">
      <c r="D5048" s="37">
        <v>39.5</v>
      </c>
      <c r="E5048" s="37">
        <v>0.874</v>
      </c>
      <c r="F5048" s="37">
        <v>0.88649999999999995</v>
      </c>
      <c r="G5048" s="37">
        <v>38</v>
      </c>
      <c r="H5048" s="37">
        <v>0.83799999999999997</v>
      </c>
      <c r="I5048" s="37">
        <v>0.98529999999999995</v>
      </c>
    </row>
    <row r="5049" spans="4:9" x14ac:dyDescent="0.25">
      <c r="D5049" s="37">
        <v>39.5</v>
      </c>
      <c r="E5049" s="37">
        <v>0.875</v>
      </c>
      <c r="F5049" s="37">
        <v>0.88749999999999996</v>
      </c>
      <c r="G5049" s="37">
        <v>38</v>
      </c>
      <c r="H5049" s="37">
        <v>0.83899999999999997</v>
      </c>
      <c r="I5049" s="37">
        <v>0.98529999999999995</v>
      </c>
    </row>
    <row r="5050" spans="4:9" x14ac:dyDescent="0.25">
      <c r="D5050" s="37">
        <v>39.5</v>
      </c>
      <c r="E5050" s="37">
        <v>0.876</v>
      </c>
      <c r="F5050" s="37">
        <v>0.88849999999999996</v>
      </c>
      <c r="G5050" s="37">
        <v>38</v>
      </c>
      <c r="H5050" s="37">
        <v>0.84</v>
      </c>
      <c r="I5050" s="37">
        <v>0.98529999999999995</v>
      </c>
    </row>
    <row r="5051" spans="4:9" x14ac:dyDescent="0.25">
      <c r="D5051" s="37">
        <v>39.5</v>
      </c>
      <c r="E5051" s="37">
        <v>0.877</v>
      </c>
      <c r="F5051" s="37">
        <v>0.88939999999999997</v>
      </c>
      <c r="G5051" s="37">
        <v>38</v>
      </c>
      <c r="H5051" s="37">
        <v>0.84099999999999997</v>
      </c>
      <c r="I5051" s="37">
        <v>0.98529999999999995</v>
      </c>
    </row>
    <row r="5052" spans="4:9" x14ac:dyDescent="0.25">
      <c r="D5052" s="37">
        <v>39.5</v>
      </c>
      <c r="E5052" s="37">
        <v>0.878</v>
      </c>
      <c r="F5052" s="37">
        <v>0.89039999999999997</v>
      </c>
      <c r="G5052" s="37">
        <v>38</v>
      </c>
      <c r="H5052" s="37">
        <v>0.84199999999999997</v>
      </c>
      <c r="I5052" s="37">
        <v>0.98540000000000005</v>
      </c>
    </row>
    <row r="5053" spans="4:9" x14ac:dyDescent="0.25">
      <c r="D5053" s="37">
        <v>39.5</v>
      </c>
      <c r="E5053" s="37">
        <v>0.879</v>
      </c>
      <c r="F5053" s="37">
        <v>0.89139999999999997</v>
      </c>
      <c r="G5053" s="37">
        <v>38</v>
      </c>
      <c r="H5053" s="37">
        <v>0.84299999999999997</v>
      </c>
      <c r="I5053" s="37">
        <v>0.98540000000000005</v>
      </c>
    </row>
    <row r="5054" spans="4:9" x14ac:dyDescent="0.25">
      <c r="D5054" s="37">
        <v>39.5</v>
      </c>
      <c r="E5054" s="37">
        <v>0.88</v>
      </c>
      <c r="F5054" s="37">
        <v>0.89239999999999997</v>
      </c>
      <c r="G5054" s="37">
        <v>38</v>
      </c>
      <c r="H5054" s="37">
        <v>0.84399999999999997</v>
      </c>
      <c r="I5054" s="37">
        <v>0.98550000000000004</v>
      </c>
    </row>
    <row r="5055" spans="4:9" x14ac:dyDescent="0.25">
      <c r="D5055" s="37">
        <v>39.5</v>
      </c>
      <c r="E5055" s="37">
        <v>0.88100000000000001</v>
      </c>
      <c r="F5055" s="37">
        <v>0.89339999999999997</v>
      </c>
      <c r="G5055" s="37">
        <v>38</v>
      </c>
      <c r="H5055" s="37">
        <v>0.84499999999999997</v>
      </c>
      <c r="I5055" s="37">
        <v>0.98550000000000004</v>
      </c>
    </row>
    <row r="5056" spans="4:9" x14ac:dyDescent="0.25">
      <c r="D5056" s="37">
        <v>39.5</v>
      </c>
      <c r="E5056" s="37">
        <v>0.88200000000000001</v>
      </c>
      <c r="F5056" s="37">
        <v>0.89439999999999997</v>
      </c>
      <c r="G5056" s="37">
        <v>38</v>
      </c>
      <c r="H5056" s="37">
        <v>0.84599999999999997</v>
      </c>
      <c r="I5056" s="37">
        <v>0.98550000000000004</v>
      </c>
    </row>
    <row r="5057" spans="4:9" x14ac:dyDescent="0.25">
      <c r="D5057" s="37">
        <v>39.5</v>
      </c>
      <c r="E5057" s="37">
        <v>0.88300000000000001</v>
      </c>
      <c r="F5057" s="37">
        <v>0.89539999999999997</v>
      </c>
      <c r="G5057" s="37">
        <v>38</v>
      </c>
      <c r="H5057" s="37">
        <v>0.84699999999999998</v>
      </c>
      <c r="I5057" s="37">
        <v>0.98550000000000004</v>
      </c>
    </row>
    <row r="5058" spans="4:9" x14ac:dyDescent="0.25">
      <c r="D5058" s="37">
        <v>39.5</v>
      </c>
      <c r="E5058" s="37">
        <v>0.88400000000000001</v>
      </c>
      <c r="F5058" s="37">
        <v>0.89639999999999997</v>
      </c>
      <c r="G5058" s="37">
        <v>38</v>
      </c>
      <c r="H5058" s="37">
        <v>0.84799999999999998</v>
      </c>
      <c r="I5058" s="37">
        <v>0.98560000000000003</v>
      </c>
    </row>
    <row r="5059" spans="4:9" x14ac:dyDescent="0.25">
      <c r="D5059" s="37">
        <v>39.5</v>
      </c>
      <c r="E5059" s="37">
        <v>0.88500000000000001</v>
      </c>
      <c r="F5059" s="37">
        <v>0.89739999999999998</v>
      </c>
      <c r="G5059" s="37">
        <v>38</v>
      </c>
      <c r="H5059" s="37">
        <v>0.84899999999999998</v>
      </c>
      <c r="I5059" s="37">
        <v>0.98560000000000003</v>
      </c>
    </row>
    <row r="5060" spans="4:9" x14ac:dyDescent="0.25">
      <c r="D5060" s="37">
        <v>39.5</v>
      </c>
      <c r="E5060" s="37">
        <v>0.88600000000000001</v>
      </c>
      <c r="F5060" s="37">
        <v>0.89839999999999998</v>
      </c>
      <c r="G5060" s="37">
        <v>38</v>
      </c>
      <c r="H5060" s="37">
        <v>0.85</v>
      </c>
      <c r="I5060" s="37">
        <v>0.98560000000000003</v>
      </c>
    </row>
    <row r="5061" spans="4:9" x14ac:dyDescent="0.25">
      <c r="D5061" s="37">
        <v>39.5</v>
      </c>
      <c r="E5061" s="37">
        <v>0.88700000000000001</v>
      </c>
      <c r="F5061" s="37">
        <v>0.89939999999999998</v>
      </c>
      <c r="G5061" s="37">
        <v>38</v>
      </c>
      <c r="H5061" s="37">
        <v>0.85099999999999998</v>
      </c>
      <c r="I5061" s="37">
        <v>0.98560000000000003</v>
      </c>
    </row>
    <row r="5062" spans="4:9" x14ac:dyDescent="0.25">
      <c r="D5062" s="37">
        <v>39.5</v>
      </c>
      <c r="E5062" s="37">
        <v>0.88800000000000001</v>
      </c>
      <c r="F5062" s="37">
        <v>0.90039999999999998</v>
      </c>
      <c r="G5062" s="37">
        <v>38</v>
      </c>
      <c r="H5062" s="37">
        <v>0.85199999999999998</v>
      </c>
      <c r="I5062" s="37">
        <v>0.98570000000000002</v>
      </c>
    </row>
    <row r="5063" spans="4:9" x14ac:dyDescent="0.25">
      <c r="D5063" s="37">
        <v>39.5</v>
      </c>
      <c r="E5063" s="37">
        <v>0.88900000000000001</v>
      </c>
      <c r="F5063" s="37">
        <v>0.90139999999999998</v>
      </c>
      <c r="G5063" s="37">
        <v>38</v>
      </c>
      <c r="H5063" s="37">
        <v>0.85299999999999998</v>
      </c>
      <c r="I5063" s="37">
        <v>0.98570000000000002</v>
      </c>
    </row>
    <row r="5064" spans="4:9" x14ac:dyDescent="0.25">
      <c r="D5064" s="37">
        <v>39.5</v>
      </c>
      <c r="E5064" s="37">
        <v>0.89</v>
      </c>
      <c r="F5064" s="37">
        <v>0.90239999999999998</v>
      </c>
      <c r="G5064" s="37">
        <v>38</v>
      </c>
      <c r="H5064" s="37">
        <v>0.85399999999999998</v>
      </c>
      <c r="I5064" s="37">
        <v>0.98580000000000001</v>
      </c>
    </row>
    <row r="5065" spans="4:9" x14ac:dyDescent="0.25">
      <c r="D5065" s="37">
        <v>39.5</v>
      </c>
      <c r="E5065" s="37">
        <v>0.89100000000000001</v>
      </c>
      <c r="F5065" s="37">
        <v>0.90339999999999998</v>
      </c>
      <c r="G5065" s="37">
        <v>38</v>
      </c>
      <c r="H5065" s="37">
        <v>0.85499999999999998</v>
      </c>
      <c r="I5065" s="37">
        <v>0.98580000000000001</v>
      </c>
    </row>
    <row r="5066" spans="4:9" x14ac:dyDescent="0.25">
      <c r="D5066" s="37">
        <v>39.5</v>
      </c>
      <c r="E5066" s="37">
        <v>0.89200000000000002</v>
      </c>
      <c r="F5066" s="37">
        <v>0.90439999999999998</v>
      </c>
      <c r="G5066" s="37">
        <v>38</v>
      </c>
      <c r="H5066" s="37">
        <v>0.85599999999999998</v>
      </c>
      <c r="I5066" s="37">
        <v>0.98580000000000001</v>
      </c>
    </row>
    <row r="5067" spans="4:9" x14ac:dyDescent="0.25">
      <c r="D5067" s="37">
        <v>39.5</v>
      </c>
      <c r="E5067" s="37">
        <v>0.89300000000000002</v>
      </c>
      <c r="F5067" s="37">
        <v>0.90539999999999998</v>
      </c>
      <c r="G5067" s="37">
        <v>38</v>
      </c>
      <c r="H5067" s="37">
        <v>0.85699999999999998</v>
      </c>
      <c r="I5067" s="37">
        <v>0.98580000000000001</v>
      </c>
    </row>
    <row r="5068" spans="4:9" x14ac:dyDescent="0.25">
      <c r="D5068" s="37">
        <v>39.5</v>
      </c>
      <c r="E5068" s="37">
        <v>0.89400000000000002</v>
      </c>
      <c r="F5068" s="37">
        <v>0.90639999999999998</v>
      </c>
      <c r="G5068" s="37">
        <v>38</v>
      </c>
      <c r="H5068" s="37">
        <v>0.85799999999999998</v>
      </c>
      <c r="I5068" s="37">
        <v>0.9859</v>
      </c>
    </row>
    <row r="5069" spans="4:9" x14ac:dyDescent="0.25">
      <c r="D5069" s="37">
        <v>39.5</v>
      </c>
      <c r="E5069" s="37">
        <v>0.89500000000000002</v>
      </c>
      <c r="F5069" s="37">
        <v>0.90739999999999998</v>
      </c>
      <c r="G5069" s="37">
        <v>38</v>
      </c>
      <c r="H5069" s="37">
        <v>0.85899999999999999</v>
      </c>
      <c r="I5069" s="37">
        <v>0.9859</v>
      </c>
    </row>
    <row r="5070" spans="4:9" x14ac:dyDescent="0.25">
      <c r="D5070" s="37">
        <v>39.5</v>
      </c>
      <c r="E5070" s="37">
        <v>0.89600000000000002</v>
      </c>
      <c r="F5070" s="37">
        <v>0.90839999999999999</v>
      </c>
      <c r="G5070" s="37">
        <v>38</v>
      </c>
      <c r="H5070" s="37">
        <v>0.86</v>
      </c>
      <c r="I5070" s="37">
        <v>0.9859</v>
      </c>
    </row>
    <row r="5071" spans="4:9" x14ac:dyDescent="0.25">
      <c r="D5071" s="37">
        <v>39.5</v>
      </c>
      <c r="E5071" s="37">
        <v>0.89700000000000002</v>
      </c>
      <c r="F5071" s="37">
        <v>0.90939999999999999</v>
      </c>
      <c r="G5071" s="37">
        <v>38</v>
      </c>
      <c r="H5071" s="37">
        <v>0.86099999999999999</v>
      </c>
      <c r="I5071" s="37">
        <v>0.9859</v>
      </c>
    </row>
    <row r="5072" spans="4:9" x14ac:dyDescent="0.25">
      <c r="D5072" s="37">
        <v>39.5</v>
      </c>
      <c r="E5072" s="37">
        <v>0.89800000000000002</v>
      </c>
      <c r="F5072" s="37">
        <v>0.91039999999999999</v>
      </c>
      <c r="G5072" s="37">
        <v>38</v>
      </c>
      <c r="H5072" s="37">
        <v>0.86199999999999999</v>
      </c>
      <c r="I5072" s="37">
        <v>0.98599999999999999</v>
      </c>
    </row>
    <row r="5073" spans="4:9" x14ac:dyDescent="0.25">
      <c r="D5073" s="37">
        <v>39.5</v>
      </c>
      <c r="E5073" s="37">
        <v>0.89900000000000002</v>
      </c>
      <c r="F5073" s="37">
        <v>0.91139999999999999</v>
      </c>
      <c r="G5073" s="37">
        <v>38</v>
      </c>
      <c r="H5073" s="37">
        <v>0.86299999999999999</v>
      </c>
      <c r="I5073" s="37">
        <v>0.98599999999999999</v>
      </c>
    </row>
    <row r="5074" spans="4:9" x14ac:dyDescent="0.25">
      <c r="D5074" s="37">
        <v>39.5</v>
      </c>
      <c r="E5074" s="37">
        <v>0.9</v>
      </c>
      <c r="F5074" s="37">
        <v>0.91239999999999999</v>
      </c>
      <c r="G5074" s="37">
        <v>38</v>
      </c>
      <c r="H5074" s="37">
        <v>0.86399999999999999</v>
      </c>
      <c r="I5074" s="37">
        <v>0.98599999999999999</v>
      </c>
    </row>
    <row r="5075" spans="4:9" x14ac:dyDescent="0.25">
      <c r="D5075" s="37">
        <v>39.5</v>
      </c>
      <c r="E5075" s="37">
        <v>0.90100000000000002</v>
      </c>
      <c r="F5075" s="37">
        <v>0.91339999999999999</v>
      </c>
      <c r="G5075" s="37">
        <v>38</v>
      </c>
      <c r="H5075" s="37">
        <v>0.86499999999999999</v>
      </c>
      <c r="I5075" s="37">
        <v>0.98599999999999999</v>
      </c>
    </row>
    <row r="5076" spans="4:9" x14ac:dyDescent="0.25">
      <c r="D5076" s="37">
        <v>39.5</v>
      </c>
      <c r="E5076" s="37">
        <v>0.90200000000000002</v>
      </c>
      <c r="F5076" s="37">
        <v>0.9143</v>
      </c>
      <c r="G5076" s="37">
        <v>38</v>
      </c>
      <c r="H5076" s="37">
        <v>0.86599999999999999</v>
      </c>
      <c r="I5076" s="37">
        <v>0.98609999999999998</v>
      </c>
    </row>
    <row r="5077" spans="4:9" x14ac:dyDescent="0.25">
      <c r="D5077" s="37">
        <v>39.5</v>
      </c>
      <c r="E5077" s="37">
        <v>0.90300000000000002</v>
      </c>
      <c r="F5077" s="37">
        <v>0.9153</v>
      </c>
      <c r="G5077" s="37">
        <v>38</v>
      </c>
      <c r="H5077" s="37">
        <v>0.86699999999999999</v>
      </c>
      <c r="I5077" s="37">
        <v>0.98609999999999998</v>
      </c>
    </row>
    <row r="5078" spans="4:9" x14ac:dyDescent="0.25">
      <c r="D5078" s="37">
        <v>39.5</v>
      </c>
      <c r="E5078" s="37">
        <v>0.90400000000000003</v>
      </c>
      <c r="F5078" s="37">
        <v>0.9163</v>
      </c>
      <c r="G5078" s="37">
        <v>38</v>
      </c>
      <c r="H5078" s="37">
        <v>0.86799999999999999</v>
      </c>
      <c r="I5078" s="37">
        <v>0.98619999999999997</v>
      </c>
    </row>
    <row r="5079" spans="4:9" x14ac:dyDescent="0.25">
      <c r="D5079" s="37">
        <v>39.5</v>
      </c>
      <c r="E5079" s="37">
        <v>0.90500000000000003</v>
      </c>
      <c r="F5079" s="37">
        <v>0.9173</v>
      </c>
      <c r="G5079" s="37">
        <v>38</v>
      </c>
      <c r="H5079" s="37">
        <v>0.86899999999999999</v>
      </c>
      <c r="I5079" s="37">
        <v>0.98619999999999997</v>
      </c>
    </row>
    <row r="5080" spans="4:9" x14ac:dyDescent="0.25">
      <c r="D5080" s="37">
        <v>39.5</v>
      </c>
      <c r="E5080" s="37">
        <v>0.90600000000000003</v>
      </c>
      <c r="F5080" s="37">
        <v>0.91830000000000001</v>
      </c>
      <c r="G5080" s="37">
        <v>38</v>
      </c>
      <c r="H5080" s="37">
        <v>0.87</v>
      </c>
      <c r="I5080" s="37">
        <v>0.98619999999999997</v>
      </c>
    </row>
    <row r="5081" spans="4:9" x14ac:dyDescent="0.25">
      <c r="D5081" s="37">
        <v>39.5</v>
      </c>
      <c r="E5081" s="37">
        <v>0.90700000000000003</v>
      </c>
      <c r="F5081" s="37">
        <v>0.91930000000000001</v>
      </c>
      <c r="G5081" s="37">
        <v>38</v>
      </c>
      <c r="H5081" s="37">
        <v>0.871</v>
      </c>
      <c r="I5081" s="37">
        <v>0.98619999999999997</v>
      </c>
    </row>
    <row r="5082" spans="4:9" x14ac:dyDescent="0.25">
      <c r="D5082" s="37">
        <v>39.5</v>
      </c>
      <c r="E5082" s="37">
        <v>0.90800000000000003</v>
      </c>
      <c r="F5082" s="37">
        <v>0.92030000000000001</v>
      </c>
      <c r="G5082" s="37">
        <v>38</v>
      </c>
      <c r="H5082" s="37">
        <v>0.872</v>
      </c>
      <c r="I5082" s="37">
        <v>0.98629999999999995</v>
      </c>
    </row>
    <row r="5083" spans="4:9" x14ac:dyDescent="0.25">
      <c r="D5083" s="37">
        <v>39.5</v>
      </c>
      <c r="E5083" s="37">
        <v>0.90900000000000003</v>
      </c>
      <c r="F5083" s="37">
        <v>0.92130000000000001</v>
      </c>
      <c r="G5083" s="37">
        <v>38</v>
      </c>
      <c r="H5083" s="37">
        <v>0.873</v>
      </c>
      <c r="I5083" s="37">
        <v>0.98629999999999995</v>
      </c>
    </row>
    <row r="5084" spans="4:9" x14ac:dyDescent="0.25">
      <c r="D5084" s="37">
        <v>39.5</v>
      </c>
      <c r="E5084" s="37">
        <v>0.91</v>
      </c>
      <c r="F5084" s="37">
        <v>0.92230000000000001</v>
      </c>
      <c r="G5084" s="37">
        <v>38</v>
      </c>
      <c r="H5084" s="37">
        <v>0.874</v>
      </c>
      <c r="I5084" s="37">
        <v>0.98629999999999995</v>
      </c>
    </row>
    <row r="5085" spans="4:9" x14ac:dyDescent="0.25">
      <c r="D5085" s="37">
        <v>39.5</v>
      </c>
      <c r="E5085" s="37">
        <v>0.91100000000000003</v>
      </c>
      <c r="F5085" s="37">
        <v>0.92330000000000001</v>
      </c>
      <c r="G5085" s="37">
        <v>38</v>
      </c>
      <c r="H5085" s="37">
        <v>0.875</v>
      </c>
      <c r="I5085" s="37">
        <v>0.98629999999999995</v>
      </c>
    </row>
    <row r="5086" spans="4:9" x14ac:dyDescent="0.25">
      <c r="D5086" s="37">
        <v>39.5</v>
      </c>
      <c r="E5086" s="37">
        <v>0.91200000000000003</v>
      </c>
      <c r="F5086" s="37">
        <v>0.92430000000000001</v>
      </c>
      <c r="G5086" s="37">
        <v>38</v>
      </c>
      <c r="H5086" s="37">
        <v>0.876</v>
      </c>
      <c r="I5086" s="37">
        <v>0.98640000000000005</v>
      </c>
    </row>
    <row r="5087" spans="4:9" x14ac:dyDescent="0.25">
      <c r="D5087" s="37">
        <v>39.5</v>
      </c>
      <c r="E5087" s="37">
        <v>0.91300000000000003</v>
      </c>
      <c r="F5087" s="37">
        <v>0.92530000000000001</v>
      </c>
      <c r="G5087" s="37">
        <v>38</v>
      </c>
      <c r="H5087" s="37">
        <v>0.877</v>
      </c>
      <c r="I5087" s="37">
        <v>0.98640000000000005</v>
      </c>
    </row>
    <row r="5088" spans="4:9" x14ac:dyDescent="0.25">
      <c r="D5088" s="37">
        <v>39.5</v>
      </c>
      <c r="E5088" s="37">
        <v>0.91400000000000003</v>
      </c>
      <c r="F5088" s="37">
        <v>0.92630000000000001</v>
      </c>
      <c r="G5088" s="37">
        <v>38</v>
      </c>
      <c r="H5088" s="37">
        <v>0.878</v>
      </c>
      <c r="I5088" s="37">
        <v>0.98640000000000005</v>
      </c>
    </row>
    <row r="5089" spans="4:9" x14ac:dyDescent="0.25">
      <c r="D5089" s="37">
        <v>39.5</v>
      </c>
      <c r="E5089" s="37">
        <v>0.91500000000000004</v>
      </c>
      <c r="F5089" s="37">
        <v>0.92730000000000001</v>
      </c>
      <c r="G5089" s="37">
        <v>38</v>
      </c>
      <c r="H5089" s="37">
        <v>0.879</v>
      </c>
      <c r="I5089" s="37">
        <v>0.98640000000000005</v>
      </c>
    </row>
    <row r="5090" spans="4:9" x14ac:dyDescent="0.25">
      <c r="D5090" s="37">
        <v>39.5</v>
      </c>
      <c r="E5090" s="37">
        <v>0.91600000000000004</v>
      </c>
      <c r="F5090" s="37">
        <v>0.92830000000000001</v>
      </c>
      <c r="G5090" s="37">
        <v>38</v>
      </c>
      <c r="H5090" s="37">
        <v>0.88</v>
      </c>
      <c r="I5090" s="37">
        <v>0.98640000000000005</v>
      </c>
    </row>
    <row r="5091" spans="4:9" x14ac:dyDescent="0.25">
      <c r="D5091" s="37">
        <v>39.5</v>
      </c>
      <c r="E5091" s="37">
        <v>0.91700000000000004</v>
      </c>
      <c r="F5091" s="37">
        <v>0.92930000000000001</v>
      </c>
      <c r="G5091" s="37">
        <v>38</v>
      </c>
      <c r="H5091" s="37">
        <v>0.88100000000000001</v>
      </c>
      <c r="I5091" s="37">
        <v>0.98640000000000005</v>
      </c>
    </row>
    <row r="5092" spans="4:9" x14ac:dyDescent="0.25">
      <c r="D5092" s="37">
        <v>39.5</v>
      </c>
      <c r="E5092" s="37">
        <v>0.91800000000000004</v>
      </c>
      <c r="F5092" s="37">
        <v>0.93030000000000002</v>
      </c>
      <c r="G5092" s="37">
        <v>38</v>
      </c>
      <c r="H5092" s="37">
        <v>0.88200000000000001</v>
      </c>
      <c r="I5092" s="37">
        <v>0.98650000000000004</v>
      </c>
    </row>
    <row r="5093" spans="4:9" x14ac:dyDescent="0.25">
      <c r="D5093" s="37">
        <v>39.5</v>
      </c>
      <c r="E5093" s="37">
        <v>0.91900000000000004</v>
      </c>
      <c r="F5093" s="37">
        <v>0.93130000000000002</v>
      </c>
      <c r="G5093" s="37">
        <v>38</v>
      </c>
      <c r="H5093" s="37">
        <v>0.88300000000000001</v>
      </c>
      <c r="I5093" s="37">
        <v>0.98650000000000004</v>
      </c>
    </row>
    <row r="5094" spans="4:9" x14ac:dyDescent="0.25">
      <c r="D5094" s="37">
        <v>39.5</v>
      </c>
      <c r="E5094" s="37">
        <v>0.92</v>
      </c>
      <c r="F5094" s="37">
        <v>0.93230000000000002</v>
      </c>
      <c r="G5094" s="37">
        <v>38</v>
      </c>
      <c r="H5094" s="37">
        <v>0.88400000000000001</v>
      </c>
      <c r="I5094" s="37">
        <v>0.98650000000000004</v>
      </c>
    </row>
    <row r="5095" spans="4:9" x14ac:dyDescent="0.25">
      <c r="D5095" s="37">
        <v>39.5</v>
      </c>
      <c r="E5095" s="37">
        <v>0.92100000000000004</v>
      </c>
      <c r="F5095" s="37">
        <v>0.93330000000000002</v>
      </c>
      <c r="G5095" s="37">
        <v>38</v>
      </c>
      <c r="H5095" s="37">
        <v>0.88500000000000001</v>
      </c>
      <c r="I5095" s="37">
        <v>0.98650000000000004</v>
      </c>
    </row>
    <row r="5096" spans="4:9" x14ac:dyDescent="0.25">
      <c r="D5096" s="37">
        <v>39.5</v>
      </c>
      <c r="E5096" s="37">
        <v>0.92200000000000004</v>
      </c>
      <c r="F5096" s="37">
        <v>0.93430000000000002</v>
      </c>
      <c r="G5096" s="37">
        <v>38</v>
      </c>
      <c r="H5096" s="37">
        <v>0.88600000000000001</v>
      </c>
      <c r="I5096" s="37">
        <v>0.98660000000000003</v>
      </c>
    </row>
    <row r="5097" spans="4:9" x14ac:dyDescent="0.25">
      <c r="D5097" s="37">
        <v>39.5</v>
      </c>
      <c r="E5097" s="37">
        <v>0.92300000000000004</v>
      </c>
      <c r="F5097" s="37">
        <v>0.93530000000000002</v>
      </c>
      <c r="G5097" s="37">
        <v>38</v>
      </c>
      <c r="H5097" s="37">
        <v>0.88700000000000001</v>
      </c>
      <c r="I5097" s="37">
        <v>0.98660000000000003</v>
      </c>
    </row>
    <row r="5098" spans="4:9" x14ac:dyDescent="0.25">
      <c r="D5098" s="37">
        <v>39.5</v>
      </c>
      <c r="E5098" s="37">
        <v>0.92400000000000004</v>
      </c>
      <c r="F5098" s="37">
        <v>0.93630000000000002</v>
      </c>
      <c r="G5098" s="37">
        <v>38</v>
      </c>
      <c r="H5098" s="37">
        <v>0.88800000000000001</v>
      </c>
      <c r="I5098" s="37">
        <v>0.98660000000000003</v>
      </c>
    </row>
    <row r="5099" spans="4:9" x14ac:dyDescent="0.25">
      <c r="D5099" s="37">
        <v>39.5</v>
      </c>
      <c r="E5099" s="37">
        <v>0.92500000000000004</v>
      </c>
      <c r="F5099" s="37">
        <v>0.93730000000000002</v>
      </c>
      <c r="G5099" s="37">
        <v>38</v>
      </c>
      <c r="H5099" s="37">
        <v>0.88900000000000001</v>
      </c>
      <c r="I5099" s="37">
        <v>0.98660000000000003</v>
      </c>
    </row>
    <row r="5100" spans="4:9" x14ac:dyDescent="0.25">
      <c r="D5100" s="37">
        <v>39.5</v>
      </c>
      <c r="E5100" s="37">
        <v>0.92600000000000005</v>
      </c>
      <c r="F5100" s="37">
        <v>0.93830000000000002</v>
      </c>
      <c r="G5100" s="37">
        <v>38</v>
      </c>
      <c r="H5100" s="37">
        <v>0.89</v>
      </c>
      <c r="I5100" s="37">
        <v>0.98670000000000002</v>
      </c>
    </row>
    <row r="5101" spans="4:9" x14ac:dyDescent="0.25">
      <c r="D5101" s="37">
        <v>39.5</v>
      </c>
      <c r="E5101" s="37">
        <v>0.92700000000000005</v>
      </c>
      <c r="F5101" s="37">
        <v>0.93930000000000002</v>
      </c>
      <c r="G5101" s="37">
        <v>38</v>
      </c>
      <c r="H5101" s="37">
        <v>0.89100000000000001</v>
      </c>
      <c r="I5101" s="37">
        <v>0.98670000000000002</v>
      </c>
    </row>
    <row r="5102" spans="4:9" x14ac:dyDescent="0.25">
      <c r="D5102" s="37">
        <v>39.5</v>
      </c>
      <c r="E5102" s="37">
        <v>0.92800000000000005</v>
      </c>
      <c r="F5102" s="37">
        <v>0.94030000000000002</v>
      </c>
      <c r="G5102" s="37">
        <v>38</v>
      </c>
      <c r="H5102" s="37">
        <v>0.89200000000000002</v>
      </c>
      <c r="I5102" s="37">
        <v>0.98670000000000002</v>
      </c>
    </row>
    <row r="5103" spans="4:9" x14ac:dyDescent="0.25">
      <c r="D5103" s="37">
        <v>39.5</v>
      </c>
      <c r="E5103" s="37">
        <v>0.92900000000000005</v>
      </c>
      <c r="F5103" s="37">
        <v>0.94130000000000003</v>
      </c>
      <c r="G5103" s="37">
        <v>38</v>
      </c>
      <c r="H5103" s="37">
        <v>0.89300000000000002</v>
      </c>
      <c r="I5103" s="37">
        <v>0.98670000000000002</v>
      </c>
    </row>
    <row r="5104" spans="4:9" x14ac:dyDescent="0.25">
      <c r="D5104" s="37">
        <v>40</v>
      </c>
      <c r="E5104" s="37">
        <v>0.76</v>
      </c>
      <c r="F5104" s="37">
        <v>0.77480000000000004</v>
      </c>
      <c r="G5104" s="37">
        <v>38</v>
      </c>
      <c r="H5104" s="37">
        <v>0.89400000000000002</v>
      </c>
      <c r="I5104" s="37">
        <v>0.98670000000000002</v>
      </c>
    </row>
    <row r="5105" spans="4:9" x14ac:dyDescent="0.25">
      <c r="D5105" s="37">
        <v>40</v>
      </c>
      <c r="E5105" s="37">
        <v>0.76100000000000001</v>
      </c>
      <c r="F5105" s="37">
        <v>0.77580000000000005</v>
      </c>
      <c r="G5105" s="37">
        <v>38</v>
      </c>
      <c r="H5105" s="37">
        <v>0.89500000000000002</v>
      </c>
      <c r="I5105" s="37">
        <v>0.98670000000000002</v>
      </c>
    </row>
    <row r="5106" spans="4:9" x14ac:dyDescent="0.25">
      <c r="D5106" s="37">
        <v>40</v>
      </c>
      <c r="E5106" s="37">
        <v>0.76200000000000001</v>
      </c>
      <c r="F5106" s="37">
        <v>0.77680000000000005</v>
      </c>
      <c r="G5106" s="37">
        <v>38</v>
      </c>
      <c r="H5106" s="37">
        <v>0.89600000000000002</v>
      </c>
      <c r="I5106" s="37">
        <v>0.98680000000000001</v>
      </c>
    </row>
    <row r="5107" spans="4:9" x14ac:dyDescent="0.25">
      <c r="D5107" s="37">
        <v>40</v>
      </c>
      <c r="E5107" s="37">
        <v>0.76300000000000001</v>
      </c>
      <c r="F5107" s="37">
        <v>0.77770000000000006</v>
      </c>
      <c r="G5107" s="37">
        <v>38</v>
      </c>
      <c r="H5107" s="37">
        <v>0.89700000000000002</v>
      </c>
      <c r="I5107" s="37">
        <v>0.98680000000000001</v>
      </c>
    </row>
    <row r="5108" spans="4:9" x14ac:dyDescent="0.25">
      <c r="D5108" s="37">
        <v>40</v>
      </c>
      <c r="E5108" s="37">
        <v>0.76400000000000001</v>
      </c>
      <c r="F5108" s="37">
        <v>0.77870000000000006</v>
      </c>
      <c r="G5108" s="37">
        <v>38</v>
      </c>
      <c r="H5108" s="37">
        <v>0.89800000000000002</v>
      </c>
      <c r="I5108" s="37">
        <v>0.98680000000000001</v>
      </c>
    </row>
    <row r="5109" spans="4:9" x14ac:dyDescent="0.25">
      <c r="D5109" s="37">
        <v>40</v>
      </c>
      <c r="E5109" s="37">
        <v>0.76500000000000001</v>
      </c>
      <c r="F5109" s="37">
        <v>0.77970000000000006</v>
      </c>
      <c r="G5109" s="37">
        <v>38</v>
      </c>
      <c r="H5109" s="37">
        <v>0.89900000000000002</v>
      </c>
      <c r="I5109" s="37">
        <v>0.98680000000000001</v>
      </c>
    </row>
    <row r="5110" spans="4:9" x14ac:dyDescent="0.25">
      <c r="D5110" s="37">
        <v>40</v>
      </c>
      <c r="E5110" s="37">
        <v>0.76600000000000001</v>
      </c>
      <c r="F5110" s="37">
        <v>0.78070000000000006</v>
      </c>
      <c r="G5110" s="37">
        <v>38</v>
      </c>
      <c r="H5110" s="37">
        <v>0.9</v>
      </c>
      <c r="I5110" s="37">
        <v>0.9869</v>
      </c>
    </row>
    <row r="5111" spans="4:9" x14ac:dyDescent="0.25">
      <c r="D5111" s="37">
        <v>40</v>
      </c>
      <c r="E5111" s="37">
        <v>0.76700000000000002</v>
      </c>
      <c r="F5111" s="37">
        <v>0.78160000000000007</v>
      </c>
      <c r="G5111" s="37">
        <v>38</v>
      </c>
      <c r="H5111" s="37">
        <v>0.90100000000000002</v>
      </c>
      <c r="I5111" s="37">
        <v>0.9869</v>
      </c>
    </row>
    <row r="5112" spans="4:9" x14ac:dyDescent="0.25">
      <c r="D5112" s="37">
        <v>40</v>
      </c>
      <c r="E5112" s="37">
        <v>0.76800000000000002</v>
      </c>
      <c r="F5112" s="37">
        <v>0.78260000000000007</v>
      </c>
      <c r="G5112" s="37">
        <v>38</v>
      </c>
      <c r="H5112" s="37">
        <v>0.90200000000000002</v>
      </c>
      <c r="I5112" s="37">
        <v>0.9869</v>
      </c>
    </row>
    <row r="5113" spans="4:9" x14ac:dyDescent="0.25">
      <c r="D5113" s="37">
        <v>40</v>
      </c>
      <c r="E5113" s="37">
        <v>0.76900000000000002</v>
      </c>
      <c r="F5113" s="37">
        <v>0.78360000000000007</v>
      </c>
      <c r="G5113" s="37">
        <v>38</v>
      </c>
      <c r="H5113" s="37">
        <v>0.90300000000000002</v>
      </c>
      <c r="I5113" s="37">
        <v>0.9869</v>
      </c>
    </row>
    <row r="5114" spans="4:9" x14ac:dyDescent="0.25">
      <c r="D5114" s="37">
        <v>40</v>
      </c>
      <c r="E5114" s="37">
        <v>0.77</v>
      </c>
      <c r="F5114" s="37">
        <v>0.78450000000000009</v>
      </c>
      <c r="G5114" s="37">
        <v>38</v>
      </c>
      <c r="H5114" s="37">
        <v>0.90400000000000003</v>
      </c>
      <c r="I5114" s="37">
        <v>0.9869</v>
      </c>
    </row>
    <row r="5115" spans="4:9" x14ac:dyDescent="0.25">
      <c r="D5115" s="37">
        <v>40</v>
      </c>
      <c r="E5115" s="37">
        <v>0.77100000000000002</v>
      </c>
      <c r="F5115" s="37">
        <v>0.78550000000000009</v>
      </c>
      <c r="G5115" s="37">
        <v>38</v>
      </c>
      <c r="H5115" s="37">
        <v>0.90500000000000003</v>
      </c>
      <c r="I5115" s="37">
        <v>0.9869</v>
      </c>
    </row>
    <row r="5116" spans="4:9" x14ac:dyDescent="0.25">
      <c r="D5116" s="37">
        <v>40</v>
      </c>
      <c r="E5116" s="37">
        <v>0.77200000000000002</v>
      </c>
      <c r="F5116" s="37">
        <v>0.78650000000000009</v>
      </c>
      <c r="G5116" s="37">
        <v>38</v>
      </c>
      <c r="H5116" s="37">
        <v>0.90600000000000003</v>
      </c>
      <c r="I5116" s="37">
        <v>0.98699999999999999</v>
      </c>
    </row>
    <row r="5117" spans="4:9" x14ac:dyDescent="0.25">
      <c r="D5117" s="37">
        <v>40</v>
      </c>
      <c r="E5117" s="37">
        <v>0.77300000000000002</v>
      </c>
      <c r="F5117" s="37">
        <v>0.78739999999999999</v>
      </c>
      <c r="G5117" s="37">
        <v>38</v>
      </c>
      <c r="H5117" s="37">
        <v>0.90700000000000003</v>
      </c>
      <c r="I5117" s="37">
        <v>0.98699999999999999</v>
      </c>
    </row>
    <row r="5118" spans="4:9" x14ac:dyDescent="0.25">
      <c r="D5118" s="37">
        <v>40</v>
      </c>
      <c r="E5118" s="37">
        <v>0.77400000000000002</v>
      </c>
      <c r="F5118" s="37">
        <v>0.78839999999999999</v>
      </c>
      <c r="G5118" s="37">
        <v>38</v>
      </c>
      <c r="H5118" s="37">
        <v>0.90800000000000003</v>
      </c>
      <c r="I5118" s="37">
        <v>0.98699999999999999</v>
      </c>
    </row>
    <row r="5119" spans="4:9" x14ac:dyDescent="0.25">
      <c r="D5119" s="37">
        <v>40</v>
      </c>
      <c r="E5119" s="37">
        <v>0.77500000000000002</v>
      </c>
      <c r="F5119" s="37">
        <v>0.78939999999999999</v>
      </c>
      <c r="G5119" s="37">
        <v>38</v>
      </c>
      <c r="H5119" s="37">
        <v>0.90900000000000003</v>
      </c>
      <c r="I5119" s="37">
        <v>0.98699999999999999</v>
      </c>
    </row>
    <row r="5120" spans="4:9" x14ac:dyDescent="0.25">
      <c r="D5120" s="37">
        <v>40</v>
      </c>
      <c r="E5120" s="37">
        <v>0.77600000000000002</v>
      </c>
      <c r="F5120" s="37">
        <v>0.7903</v>
      </c>
      <c r="G5120" s="37">
        <v>38</v>
      </c>
      <c r="H5120" s="37">
        <v>0.91</v>
      </c>
      <c r="I5120" s="37">
        <v>0.98699999999999999</v>
      </c>
    </row>
    <row r="5121" spans="4:9" x14ac:dyDescent="0.25">
      <c r="D5121" s="37">
        <v>40</v>
      </c>
      <c r="E5121" s="37">
        <v>0.77700000000000002</v>
      </c>
      <c r="F5121" s="37">
        <v>0.7913</v>
      </c>
      <c r="G5121" s="37">
        <v>38</v>
      </c>
      <c r="H5121" s="37">
        <v>0.91100000000000003</v>
      </c>
      <c r="I5121" s="37">
        <v>0.98699999999999999</v>
      </c>
    </row>
    <row r="5122" spans="4:9" x14ac:dyDescent="0.25">
      <c r="D5122" s="37">
        <v>40</v>
      </c>
      <c r="E5122" s="37">
        <v>0.77800000000000002</v>
      </c>
      <c r="F5122" s="37">
        <v>0.7923</v>
      </c>
      <c r="G5122" s="37">
        <v>38</v>
      </c>
      <c r="H5122" s="37">
        <v>0.91200000000000003</v>
      </c>
      <c r="I5122" s="37">
        <v>0.98709999999999998</v>
      </c>
    </row>
    <row r="5123" spans="4:9" x14ac:dyDescent="0.25">
      <c r="D5123" s="37">
        <v>40</v>
      </c>
      <c r="E5123" s="37">
        <v>0.77900000000000003</v>
      </c>
      <c r="F5123" s="37">
        <v>0.79330000000000001</v>
      </c>
      <c r="G5123" s="37">
        <v>38</v>
      </c>
      <c r="H5123" s="37">
        <v>0.91300000000000003</v>
      </c>
      <c r="I5123" s="37">
        <v>0.98709999999999998</v>
      </c>
    </row>
    <row r="5124" spans="4:9" x14ac:dyDescent="0.25">
      <c r="D5124" s="37">
        <v>40</v>
      </c>
      <c r="E5124" s="37">
        <v>0.78</v>
      </c>
      <c r="F5124" s="37">
        <v>0.79419999999999991</v>
      </c>
      <c r="G5124" s="37">
        <v>38</v>
      </c>
      <c r="H5124" s="37">
        <v>0.91400000000000003</v>
      </c>
      <c r="I5124" s="37">
        <v>0.98709999999999998</v>
      </c>
    </row>
    <row r="5125" spans="4:9" x14ac:dyDescent="0.25">
      <c r="D5125" s="37">
        <v>40</v>
      </c>
      <c r="E5125" s="37">
        <v>0.78100000000000003</v>
      </c>
      <c r="F5125" s="37">
        <v>0.79519999999999991</v>
      </c>
      <c r="G5125" s="37">
        <v>38</v>
      </c>
      <c r="H5125" s="37">
        <v>0.91500000000000004</v>
      </c>
      <c r="I5125" s="37">
        <v>0.98709999999999998</v>
      </c>
    </row>
    <row r="5126" spans="4:9" x14ac:dyDescent="0.25">
      <c r="D5126" s="37">
        <v>40</v>
      </c>
      <c r="E5126" s="37">
        <v>0.78200000000000003</v>
      </c>
      <c r="F5126" s="37">
        <v>0.79619999999999991</v>
      </c>
      <c r="G5126" s="37">
        <v>38</v>
      </c>
      <c r="H5126" s="37">
        <v>0.91600000000000004</v>
      </c>
      <c r="I5126" s="37">
        <v>0.98709999999999998</v>
      </c>
    </row>
    <row r="5127" spans="4:9" x14ac:dyDescent="0.25">
      <c r="D5127" s="37">
        <v>40</v>
      </c>
      <c r="E5127" s="37">
        <v>0.78300000000000003</v>
      </c>
      <c r="F5127" s="37">
        <v>0.79719999999999991</v>
      </c>
      <c r="G5127" s="37">
        <v>38</v>
      </c>
      <c r="H5127" s="37">
        <v>0.91700000000000004</v>
      </c>
      <c r="I5127" s="37">
        <v>0.98709999999999998</v>
      </c>
    </row>
    <row r="5128" spans="4:9" x14ac:dyDescent="0.25">
      <c r="D5128" s="37">
        <v>40</v>
      </c>
      <c r="E5128" s="37">
        <v>0.78400000000000003</v>
      </c>
      <c r="F5128" s="37">
        <v>0.79809999999999992</v>
      </c>
      <c r="G5128" s="37">
        <v>38</v>
      </c>
      <c r="H5128" s="37">
        <v>0.91800000000000004</v>
      </c>
      <c r="I5128" s="37">
        <v>0.98719999999999997</v>
      </c>
    </row>
    <row r="5129" spans="4:9" x14ac:dyDescent="0.25">
      <c r="D5129" s="37">
        <v>40</v>
      </c>
      <c r="E5129" s="37">
        <v>0.78500000000000003</v>
      </c>
      <c r="F5129" s="37">
        <v>0.79909999999999992</v>
      </c>
      <c r="G5129" s="37">
        <v>38</v>
      </c>
      <c r="H5129" s="37">
        <v>0.91900000000000004</v>
      </c>
      <c r="I5129" s="37">
        <v>0.98719999999999997</v>
      </c>
    </row>
    <row r="5130" spans="4:9" x14ac:dyDescent="0.25">
      <c r="D5130" s="37">
        <v>40</v>
      </c>
      <c r="E5130" s="37">
        <v>0.78600000000000003</v>
      </c>
      <c r="F5130" s="37">
        <v>0.80009999999999992</v>
      </c>
      <c r="G5130" s="37">
        <v>38</v>
      </c>
      <c r="H5130" s="37">
        <v>0.92</v>
      </c>
      <c r="I5130" s="37">
        <v>0.98719999999999997</v>
      </c>
    </row>
    <row r="5131" spans="4:9" x14ac:dyDescent="0.25">
      <c r="D5131" s="37">
        <v>40</v>
      </c>
      <c r="E5131" s="37">
        <v>0.78700000000000003</v>
      </c>
      <c r="F5131" s="37">
        <v>0.80109999999999992</v>
      </c>
      <c r="G5131" s="37">
        <v>38</v>
      </c>
      <c r="H5131" s="37">
        <v>0.92100000000000004</v>
      </c>
      <c r="I5131" s="37">
        <v>0.98719999999999997</v>
      </c>
    </row>
    <row r="5132" spans="4:9" x14ac:dyDescent="0.25">
      <c r="D5132" s="37">
        <v>40</v>
      </c>
      <c r="E5132" s="37">
        <v>0.78800000000000003</v>
      </c>
      <c r="F5132" s="37">
        <v>0.80199999999999994</v>
      </c>
      <c r="G5132" s="37">
        <v>38</v>
      </c>
      <c r="H5132" s="37">
        <v>0.92200000000000004</v>
      </c>
      <c r="I5132" s="37">
        <v>0.98719999999999997</v>
      </c>
    </row>
    <row r="5133" spans="4:9" x14ac:dyDescent="0.25">
      <c r="D5133" s="37">
        <v>40</v>
      </c>
      <c r="E5133" s="37">
        <v>0.78900000000000003</v>
      </c>
      <c r="F5133" s="37">
        <v>0.80299999999999994</v>
      </c>
      <c r="G5133" s="37">
        <v>38</v>
      </c>
      <c r="H5133" s="37">
        <v>0.92300000000000004</v>
      </c>
      <c r="I5133" s="37">
        <v>0.98719999999999997</v>
      </c>
    </row>
    <row r="5134" spans="4:9" x14ac:dyDescent="0.25">
      <c r="D5134" s="37">
        <v>40</v>
      </c>
      <c r="E5134" s="37">
        <v>0.79</v>
      </c>
      <c r="F5134" s="37">
        <v>0.80399999999999994</v>
      </c>
      <c r="G5134" s="37">
        <v>38</v>
      </c>
      <c r="H5134" s="37">
        <v>0.92400000000000004</v>
      </c>
      <c r="I5134" s="37">
        <v>0.98729999999999996</v>
      </c>
    </row>
    <row r="5135" spans="4:9" x14ac:dyDescent="0.25">
      <c r="D5135" s="37">
        <v>40</v>
      </c>
      <c r="E5135" s="37">
        <v>0.79100000000000004</v>
      </c>
      <c r="F5135" s="37">
        <v>0.80499999999999994</v>
      </c>
      <c r="G5135" s="37">
        <v>38</v>
      </c>
      <c r="H5135" s="37">
        <v>0.92500000000000004</v>
      </c>
      <c r="I5135" s="37">
        <v>0.98729999999999996</v>
      </c>
    </row>
    <row r="5136" spans="4:9" x14ac:dyDescent="0.25">
      <c r="D5136" s="37">
        <v>40</v>
      </c>
      <c r="E5136" s="37">
        <v>0.79200000000000004</v>
      </c>
      <c r="F5136" s="37">
        <v>0.80589999999999995</v>
      </c>
      <c r="G5136" s="37">
        <v>38</v>
      </c>
      <c r="H5136" s="37">
        <v>0.92600000000000005</v>
      </c>
      <c r="I5136" s="37">
        <v>0.98729999999999996</v>
      </c>
    </row>
    <row r="5137" spans="4:9" x14ac:dyDescent="0.25">
      <c r="D5137" s="37">
        <v>40</v>
      </c>
      <c r="E5137" s="37">
        <v>0.79300000000000004</v>
      </c>
      <c r="F5137" s="37">
        <v>0.80689999999999995</v>
      </c>
      <c r="G5137" s="37">
        <v>38</v>
      </c>
      <c r="H5137" s="37">
        <v>0.92700000000000005</v>
      </c>
      <c r="I5137" s="37">
        <v>0.98729999999999996</v>
      </c>
    </row>
    <row r="5138" spans="4:9" x14ac:dyDescent="0.25">
      <c r="D5138" s="37">
        <v>40</v>
      </c>
      <c r="E5138" s="37">
        <v>0.79400000000000004</v>
      </c>
      <c r="F5138" s="37">
        <v>0.80789999999999995</v>
      </c>
      <c r="G5138" s="37">
        <v>38</v>
      </c>
      <c r="H5138" s="37">
        <v>0.92800000000000005</v>
      </c>
      <c r="I5138" s="37">
        <v>0.98729999999999996</v>
      </c>
    </row>
    <row r="5139" spans="4:9" x14ac:dyDescent="0.25">
      <c r="D5139" s="37">
        <v>40</v>
      </c>
      <c r="E5139" s="37">
        <v>0.79500000000000004</v>
      </c>
      <c r="F5139" s="37">
        <v>0.80889999999999995</v>
      </c>
      <c r="G5139" s="37">
        <v>38</v>
      </c>
      <c r="H5139" s="37">
        <v>0.92900000000000005</v>
      </c>
      <c r="I5139" s="37">
        <v>0.98729999999999996</v>
      </c>
    </row>
    <row r="5140" spans="4:9" x14ac:dyDescent="0.25">
      <c r="D5140" s="37">
        <v>40</v>
      </c>
      <c r="E5140" s="37">
        <v>0.79600000000000004</v>
      </c>
      <c r="F5140" s="37">
        <v>0.80989999999999995</v>
      </c>
      <c r="G5140" s="37">
        <v>38</v>
      </c>
      <c r="H5140" s="37">
        <v>0.93</v>
      </c>
      <c r="I5140" s="37">
        <v>0.98740000000000006</v>
      </c>
    </row>
    <row r="5141" spans="4:9" x14ac:dyDescent="0.25">
      <c r="D5141" s="37">
        <v>40</v>
      </c>
      <c r="E5141" s="37">
        <v>0.79700000000000004</v>
      </c>
      <c r="F5141" s="37">
        <v>0.81079999999999997</v>
      </c>
      <c r="G5141" s="37">
        <v>38</v>
      </c>
      <c r="H5141" s="37">
        <v>0.93100000000000005</v>
      </c>
      <c r="I5141" s="37">
        <v>0.98740000000000006</v>
      </c>
    </row>
    <row r="5142" spans="4:9" x14ac:dyDescent="0.25">
      <c r="D5142" s="37">
        <v>40</v>
      </c>
      <c r="E5142" s="37">
        <v>0.79800000000000004</v>
      </c>
      <c r="F5142" s="37">
        <v>0.81179999999999997</v>
      </c>
      <c r="G5142" s="37">
        <v>38</v>
      </c>
      <c r="H5142" s="37">
        <v>0.93200000000000005</v>
      </c>
      <c r="I5142" s="37">
        <v>0.98740000000000006</v>
      </c>
    </row>
    <row r="5143" spans="4:9" x14ac:dyDescent="0.25">
      <c r="D5143" s="37">
        <v>40</v>
      </c>
      <c r="E5143" s="37">
        <v>0.79900000000000004</v>
      </c>
      <c r="F5143" s="37">
        <v>0.81279999999999997</v>
      </c>
      <c r="G5143" s="37">
        <v>38</v>
      </c>
      <c r="H5143" s="37">
        <v>0.93300000000000005</v>
      </c>
      <c r="I5143" s="37">
        <v>0.98740000000000006</v>
      </c>
    </row>
    <row r="5144" spans="4:9" x14ac:dyDescent="0.25">
      <c r="D5144" s="37">
        <v>40</v>
      </c>
      <c r="E5144" s="37">
        <v>0.8</v>
      </c>
      <c r="F5144" s="37">
        <v>0.81379999999999997</v>
      </c>
      <c r="G5144" s="37">
        <v>38</v>
      </c>
      <c r="H5144" s="37">
        <v>0.93400000000000005</v>
      </c>
      <c r="I5144" s="37">
        <v>0.98740000000000006</v>
      </c>
    </row>
    <row r="5145" spans="4:9" x14ac:dyDescent="0.25">
      <c r="D5145" s="37">
        <v>40</v>
      </c>
      <c r="E5145" s="37">
        <v>0.80100000000000005</v>
      </c>
      <c r="F5145" s="37">
        <v>0.81469999999999998</v>
      </c>
      <c r="G5145" s="37">
        <v>38</v>
      </c>
      <c r="H5145" s="37">
        <v>0.93500000000000005</v>
      </c>
      <c r="I5145" s="37">
        <v>0.98740000000000006</v>
      </c>
    </row>
    <row r="5146" spans="4:9" x14ac:dyDescent="0.25">
      <c r="D5146" s="37">
        <v>40</v>
      </c>
      <c r="E5146" s="37">
        <v>0.80200000000000005</v>
      </c>
      <c r="F5146" s="37">
        <v>0.81569999999999998</v>
      </c>
      <c r="G5146" s="37">
        <v>38</v>
      </c>
      <c r="H5146" s="37">
        <v>0.93600000000000005</v>
      </c>
      <c r="I5146" s="37">
        <v>0.98740000000000006</v>
      </c>
    </row>
    <row r="5147" spans="4:9" x14ac:dyDescent="0.25">
      <c r="D5147" s="37">
        <v>40</v>
      </c>
      <c r="E5147" s="37">
        <v>0.80300000000000005</v>
      </c>
      <c r="F5147" s="37">
        <v>0.81669999999999998</v>
      </c>
      <c r="G5147" s="37">
        <v>38</v>
      </c>
      <c r="H5147" s="37">
        <v>0.93700000000000006</v>
      </c>
      <c r="I5147" s="37">
        <v>0.98740000000000006</v>
      </c>
    </row>
    <row r="5148" spans="4:9" x14ac:dyDescent="0.25">
      <c r="D5148" s="37">
        <v>40</v>
      </c>
      <c r="E5148" s="37">
        <v>0.80400000000000005</v>
      </c>
      <c r="F5148" s="37">
        <v>0.81769999999999998</v>
      </c>
      <c r="G5148" s="37">
        <v>38</v>
      </c>
      <c r="H5148" s="37">
        <v>0.93799999999999994</v>
      </c>
      <c r="I5148" s="37">
        <v>0.98750000000000004</v>
      </c>
    </row>
    <row r="5149" spans="4:9" x14ac:dyDescent="0.25">
      <c r="D5149" s="37">
        <v>40</v>
      </c>
      <c r="E5149" s="37">
        <v>0.80500000000000005</v>
      </c>
      <c r="F5149" s="37">
        <v>0.81869999999999998</v>
      </c>
      <c r="G5149" s="37">
        <v>38</v>
      </c>
      <c r="H5149" s="37">
        <v>0.93899999999999995</v>
      </c>
      <c r="I5149" s="37">
        <v>0.98750000000000004</v>
      </c>
    </row>
    <row r="5150" spans="4:9" x14ac:dyDescent="0.25">
      <c r="D5150" s="37">
        <v>40</v>
      </c>
      <c r="E5150" s="37">
        <v>0.80600000000000005</v>
      </c>
      <c r="F5150" s="37">
        <v>0.8196</v>
      </c>
      <c r="G5150" s="37">
        <v>38</v>
      </c>
      <c r="H5150" s="37">
        <v>0.94</v>
      </c>
      <c r="I5150" s="37">
        <v>0.98750000000000004</v>
      </c>
    </row>
    <row r="5151" spans="4:9" x14ac:dyDescent="0.25">
      <c r="D5151" s="37">
        <v>40</v>
      </c>
      <c r="E5151" s="37">
        <v>0.80700000000000005</v>
      </c>
      <c r="F5151" s="37">
        <v>0.8206</v>
      </c>
      <c r="G5151" s="37">
        <v>38</v>
      </c>
      <c r="H5151" s="37">
        <v>0.94099999999999995</v>
      </c>
      <c r="I5151" s="37">
        <v>0.98750000000000004</v>
      </c>
    </row>
    <row r="5152" spans="4:9" x14ac:dyDescent="0.25">
      <c r="D5152" s="37">
        <v>40</v>
      </c>
      <c r="E5152" s="37">
        <v>0.80800000000000005</v>
      </c>
      <c r="F5152" s="37">
        <v>0.8216</v>
      </c>
      <c r="G5152" s="37">
        <v>38</v>
      </c>
      <c r="H5152" s="37">
        <v>0.94199999999999995</v>
      </c>
      <c r="I5152" s="37">
        <v>0.98750000000000004</v>
      </c>
    </row>
    <row r="5153" spans="4:9" x14ac:dyDescent="0.25">
      <c r="D5153" s="37">
        <v>40</v>
      </c>
      <c r="E5153" s="37">
        <v>0.80900000000000005</v>
      </c>
      <c r="F5153" s="37">
        <v>0.8226</v>
      </c>
      <c r="G5153" s="37">
        <v>38</v>
      </c>
      <c r="H5153" s="37">
        <v>0.94299999999999995</v>
      </c>
      <c r="I5153" s="37">
        <v>0.98750000000000004</v>
      </c>
    </row>
    <row r="5154" spans="4:9" x14ac:dyDescent="0.25">
      <c r="D5154" s="37">
        <v>40</v>
      </c>
      <c r="E5154" s="37">
        <v>0.81</v>
      </c>
      <c r="F5154" s="37">
        <v>0.8236</v>
      </c>
      <c r="G5154" s="37">
        <v>38</v>
      </c>
      <c r="H5154" s="37">
        <v>0.94399999999999995</v>
      </c>
      <c r="I5154" s="37">
        <v>0.98760000000000003</v>
      </c>
    </row>
    <row r="5155" spans="4:9" x14ac:dyDescent="0.25">
      <c r="D5155" s="37">
        <v>40</v>
      </c>
      <c r="E5155" s="37">
        <v>0.81100000000000005</v>
      </c>
      <c r="F5155" s="37">
        <v>0.82450000000000001</v>
      </c>
      <c r="G5155" s="37">
        <v>38</v>
      </c>
      <c r="H5155" s="37">
        <v>0.94499999999999995</v>
      </c>
      <c r="I5155" s="37">
        <v>0.98760000000000003</v>
      </c>
    </row>
    <row r="5156" spans="4:9" x14ac:dyDescent="0.25">
      <c r="D5156" s="37">
        <v>40</v>
      </c>
      <c r="E5156" s="37">
        <v>0.81200000000000006</v>
      </c>
      <c r="F5156" s="37">
        <v>0.82550000000000001</v>
      </c>
      <c r="G5156" s="37">
        <v>38</v>
      </c>
      <c r="H5156" s="37">
        <v>0.94599999999999995</v>
      </c>
      <c r="I5156" s="37">
        <v>0.98760000000000003</v>
      </c>
    </row>
    <row r="5157" spans="4:9" x14ac:dyDescent="0.25">
      <c r="D5157" s="37">
        <v>40</v>
      </c>
      <c r="E5157" s="37">
        <v>0.81299999999999994</v>
      </c>
      <c r="F5157" s="37">
        <v>0.82650000000000001</v>
      </c>
      <c r="G5157" s="37">
        <v>38</v>
      </c>
      <c r="H5157" s="37">
        <v>0.94699999999999995</v>
      </c>
      <c r="I5157" s="37">
        <v>0.98760000000000003</v>
      </c>
    </row>
    <row r="5158" spans="4:9" x14ac:dyDescent="0.25">
      <c r="D5158" s="37">
        <v>40</v>
      </c>
      <c r="E5158" s="37">
        <v>0.81399999999999995</v>
      </c>
      <c r="F5158" s="37">
        <v>0.82750000000000001</v>
      </c>
      <c r="G5158" s="37">
        <v>38</v>
      </c>
      <c r="H5158" s="37">
        <v>0.94799999999999995</v>
      </c>
      <c r="I5158" s="37">
        <v>0.98760000000000003</v>
      </c>
    </row>
    <row r="5159" spans="4:9" x14ac:dyDescent="0.25">
      <c r="D5159" s="37">
        <v>40</v>
      </c>
      <c r="E5159" s="37">
        <v>0.81499999999999995</v>
      </c>
      <c r="F5159" s="37">
        <v>0.82850000000000001</v>
      </c>
      <c r="G5159" s="37">
        <v>38</v>
      </c>
      <c r="H5159" s="37">
        <v>0.94899999999999995</v>
      </c>
      <c r="I5159" s="37">
        <v>0.98760000000000003</v>
      </c>
    </row>
    <row r="5160" spans="4:9" x14ac:dyDescent="0.25">
      <c r="D5160" s="37">
        <v>40</v>
      </c>
      <c r="E5160" s="37">
        <v>0.81599999999999995</v>
      </c>
      <c r="F5160" s="37">
        <v>0.82950000000000002</v>
      </c>
      <c r="G5160" s="37">
        <v>38</v>
      </c>
      <c r="H5160" s="37">
        <v>0.95</v>
      </c>
      <c r="I5160" s="37">
        <v>0.98770000000000002</v>
      </c>
    </row>
    <row r="5161" spans="4:9" x14ac:dyDescent="0.25">
      <c r="D5161" s="37">
        <v>40</v>
      </c>
      <c r="E5161" s="37">
        <v>0.81699999999999995</v>
      </c>
      <c r="F5161" s="37">
        <v>0.83040000000000003</v>
      </c>
      <c r="G5161" s="37">
        <v>38.5</v>
      </c>
      <c r="H5161" s="37">
        <v>0.76</v>
      </c>
      <c r="I5161" s="37">
        <v>0.98089999999999999</v>
      </c>
    </row>
    <row r="5162" spans="4:9" x14ac:dyDescent="0.25">
      <c r="D5162" s="37">
        <v>40</v>
      </c>
      <c r="E5162" s="37">
        <v>0.81799999999999995</v>
      </c>
      <c r="F5162" s="37">
        <v>0.83140000000000003</v>
      </c>
      <c r="G5162" s="37">
        <v>38.5</v>
      </c>
      <c r="H5162" s="37">
        <v>0.76100000000000001</v>
      </c>
      <c r="I5162" s="37">
        <v>0.98089999999999999</v>
      </c>
    </row>
    <row r="5163" spans="4:9" x14ac:dyDescent="0.25">
      <c r="D5163" s="37">
        <v>40</v>
      </c>
      <c r="E5163" s="37">
        <v>0.81899999999999995</v>
      </c>
      <c r="F5163" s="37">
        <v>0.83240000000000003</v>
      </c>
      <c r="G5163" s="37">
        <v>38.5</v>
      </c>
      <c r="H5163" s="37">
        <v>0.76200000000000001</v>
      </c>
      <c r="I5163" s="37">
        <v>0.98099999999999998</v>
      </c>
    </row>
    <row r="5164" spans="4:9" x14ac:dyDescent="0.25">
      <c r="D5164" s="37">
        <v>40</v>
      </c>
      <c r="E5164" s="37">
        <v>0.82</v>
      </c>
      <c r="F5164" s="37">
        <v>0.83340000000000003</v>
      </c>
      <c r="G5164" s="37">
        <v>38.5</v>
      </c>
      <c r="H5164" s="37">
        <v>0.76300000000000001</v>
      </c>
      <c r="I5164" s="37">
        <v>0.98099999999999998</v>
      </c>
    </row>
    <row r="5165" spans="4:9" x14ac:dyDescent="0.25">
      <c r="D5165" s="37">
        <v>40</v>
      </c>
      <c r="E5165" s="37">
        <v>0.82099999999999995</v>
      </c>
      <c r="F5165" s="37">
        <v>0.83440000000000003</v>
      </c>
      <c r="G5165" s="37">
        <v>38.5</v>
      </c>
      <c r="H5165" s="37">
        <v>0.76400000000000001</v>
      </c>
      <c r="I5165" s="37">
        <v>0.98119999999999996</v>
      </c>
    </row>
    <row r="5166" spans="4:9" x14ac:dyDescent="0.25">
      <c r="D5166" s="37">
        <v>40</v>
      </c>
      <c r="E5166" s="37">
        <v>0.82199999999999995</v>
      </c>
      <c r="F5166" s="37">
        <v>0.83540000000000003</v>
      </c>
      <c r="G5166" s="37">
        <v>38.5</v>
      </c>
      <c r="H5166" s="37">
        <v>0.76500000000000001</v>
      </c>
      <c r="I5166" s="37">
        <v>0.98119999999999996</v>
      </c>
    </row>
    <row r="5167" spans="4:9" x14ac:dyDescent="0.25">
      <c r="D5167" s="37">
        <v>40</v>
      </c>
      <c r="E5167" s="37">
        <v>0.82299999999999995</v>
      </c>
      <c r="F5167" s="37">
        <v>0.83630000000000004</v>
      </c>
      <c r="G5167" s="37">
        <v>38.5</v>
      </c>
      <c r="H5167" s="37">
        <v>0.76600000000000001</v>
      </c>
      <c r="I5167" s="37">
        <v>0.98129999999999995</v>
      </c>
    </row>
    <row r="5168" spans="4:9" x14ac:dyDescent="0.25">
      <c r="D5168" s="37">
        <v>40</v>
      </c>
      <c r="E5168" s="37">
        <v>0.82399999999999995</v>
      </c>
      <c r="F5168" s="37">
        <v>0.83730000000000004</v>
      </c>
      <c r="G5168" s="37">
        <v>38.5</v>
      </c>
      <c r="H5168" s="37">
        <v>0.76700000000000002</v>
      </c>
      <c r="I5168" s="37">
        <v>0.98129999999999995</v>
      </c>
    </row>
    <row r="5169" spans="4:9" x14ac:dyDescent="0.25">
      <c r="D5169" s="37">
        <v>40</v>
      </c>
      <c r="E5169" s="37">
        <v>0.82499999999999996</v>
      </c>
      <c r="F5169" s="37">
        <v>0.83830000000000005</v>
      </c>
      <c r="G5169" s="37">
        <v>38.5</v>
      </c>
      <c r="H5169" s="37">
        <v>0.76800000000000002</v>
      </c>
      <c r="I5169" s="37">
        <v>0.98140000000000005</v>
      </c>
    </row>
    <row r="5170" spans="4:9" x14ac:dyDescent="0.25">
      <c r="D5170" s="37">
        <v>40</v>
      </c>
      <c r="E5170" s="37">
        <v>0.82599999999999996</v>
      </c>
      <c r="F5170" s="37">
        <v>0.83930000000000005</v>
      </c>
      <c r="G5170" s="37">
        <v>38.5</v>
      </c>
      <c r="H5170" s="37">
        <v>0.76900000000000002</v>
      </c>
      <c r="I5170" s="37">
        <v>0.98140000000000005</v>
      </c>
    </row>
    <row r="5171" spans="4:9" x14ac:dyDescent="0.25">
      <c r="D5171" s="37">
        <v>40</v>
      </c>
      <c r="E5171" s="37">
        <v>0.82699999999999996</v>
      </c>
      <c r="F5171" s="37">
        <v>0.84030000000000005</v>
      </c>
      <c r="G5171" s="37">
        <v>38.5</v>
      </c>
      <c r="H5171" s="37">
        <v>0.77</v>
      </c>
      <c r="I5171" s="37">
        <v>0.98150000000000004</v>
      </c>
    </row>
    <row r="5172" spans="4:9" x14ac:dyDescent="0.25">
      <c r="D5172" s="37">
        <v>40</v>
      </c>
      <c r="E5172" s="37">
        <v>0.82799999999999996</v>
      </c>
      <c r="F5172" s="37">
        <v>0.84130000000000005</v>
      </c>
      <c r="G5172" s="37">
        <v>38.5</v>
      </c>
      <c r="H5172" s="37">
        <v>0.77100000000000002</v>
      </c>
      <c r="I5172" s="37">
        <v>0.98150000000000004</v>
      </c>
    </row>
    <row r="5173" spans="4:9" x14ac:dyDescent="0.25">
      <c r="D5173" s="37">
        <v>40</v>
      </c>
      <c r="E5173" s="37">
        <v>0.82899999999999996</v>
      </c>
      <c r="F5173" s="37">
        <v>0.84219999999999995</v>
      </c>
      <c r="G5173" s="37">
        <v>38.5</v>
      </c>
      <c r="H5173" s="37">
        <v>0.77200000000000002</v>
      </c>
      <c r="I5173" s="37">
        <v>0.98170000000000002</v>
      </c>
    </row>
    <row r="5174" spans="4:9" x14ac:dyDescent="0.25">
      <c r="D5174" s="37">
        <v>40</v>
      </c>
      <c r="E5174" s="37">
        <v>0.83</v>
      </c>
      <c r="F5174" s="37">
        <v>0.84319999999999995</v>
      </c>
      <c r="G5174" s="37">
        <v>38.5</v>
      </c>
      <c r="H5174" s="37">
        <v>0.77300000000000002</v>
      </c>
      <c r="I5174" s="37">
        <v>0.98170000000000002</v>
      </c>
    </row>
    <row r="5175" spans="4:9" x14ac:dyDescent="0.25">
      <c r="D5175" s="37">
        <v>40</v>
      </c>
      <c r="E5175" s="37">
        <v>0.83099999999999996</v>
      </c>
      <c r="F5175" s="37">
        <v>0.84419999999999995</v>
      </c>
      <c r="G5175" s="37">
        <v>38.5</v>
      </c>
      <c r="H5175" s="37">
        <v>0.77400000000000002</v>
      </c>
      <c r="I5175" s="37">
        <v>0.98180000000000001</v>
      </c>
    </row>
    <row r="5176" spans="4:9" x14ac:dyDescent="0.25">
      <c r="D5176" s="37">
        <v>40</v>
      </c>
      <c r="E5176" s="37">
        <v>0.83199999999999996</v>
      </c>
      <c r="F5176" s="37">
        <v>0.84519999999999995</v>
      </c>
      <c r="G5176" s="37">
        <v>38.5</v>
      </c>
      <c r="H5176" s="37">
        <v>0.77500000000000002</v>
      </c>
      <c r="I5176" s="37">
        <v>0.98180000000000001</v>
      </c>
    </row>
    <row r="5177" spans="4:9" x14ac:dyDescent="0.25">
      <c r="D5177" s="37">
        <v>40</v>
      </c>
      <c r="E5177" s="37">
        <v>0.83299999999999996</v>
      </c>
      <c r="F5177" s="37">
        <v>0.84619999999999995</v>
      </c>
      <c r="G5177" s="37">
        <v>38.5</v>
      </c>
      <c r="H5177" s="37">
        <v>0.77600000000000002</v>
      </c>
      <c r="I5177" s="37">
        <v>0.9819</v>
      </c>
    </row>
    <row r="5178" spans="4:9" x14ac:dyDescent="0.25">
      <c r="D5178" s="37">
        <v>40</v>
      </c>
      <c r="E5178" s="37">
        <v>0.83399999999999996</v>
      </c>
      <c r="F5178" s="37">
        <v>0.84719999999999995</v>
      </c>
      <c r="G5178" s="37">
        <v>38.5</v>
      </c>
      <c r="H5178" s="37">
        <v>0.77700000000000002</v>
      </c>
      <c r="I5178" s="37">
        <v>0.9819</v>
      </c>
    </row>
    <row r="5179" spans="4:9" x14ac:dyDescent="0.25">
      <c r="D5179" s="37">
        <v>40</v>
      </c>
      <c r="E5179" s="37">
        <v>0.83499999999999996</v>
      </c>
      <c r="F5179" s="37">
        <v>0.84819999999999995</v>
      </c>
      <c r="G5179" s="37">
        <v>38.5</v>
      </c>
      <c r="H5179" s="37">
        <v>0.77800000000000002</v>
      </c>
      <c r="I5179" s="37">
        <v>0.98199999999999998</v>
      </c>
    </row>
    <row r="5180" spans="4:9" x14ac:dyDescent="0.25">
      <c r="D5180" s="37">
        <v>40</v>
      </c>
      <c r="E5180" s="37">
        <v>0.83599999999999997</v>
      </c>
      <c r="F5180" s="37">
        <v>0.84919999999999995</v>
      </c>
      <c r="G5180" s="37">
        <v>38.5</v>
      </c>
      <c r="H5180" s="37">
        <v>0.77900000000000003</v>
      </c>
      <c r="I5180" s="37">
        <v>0.98199999999999998</v>
      </c>
    </row>
    <row r="5181" spans="4:9" x14ac:dyDescent="0.25">
      <c r="D5181" s="37">
        <v>40</v>
      </c>
      <c r="E5181" s="37">
        <v>0.83699999999999997</v>
      </c>
      <c r="F5181" s="37">
        <v>0.85009999999999997</v>
      </c>
      <c r="G5181" s="37">
        <v>38.5</v>
      </c>
      <c r="H5181" s="37">
        <v>0.78</v>
      </c>
      <c r="I5181" s="37">
        <v>0.98219999999999996</v>
      </c>
    </row>
    <row r="5182" spans="4:9" x14ac:dyDescent="0.25">
      <c r="D5182" s="37">
        <v>40</v>
      </c>
      <c r="E5182" s="37">
        <v>0.83799999999999997</v>
      </c>
      <c r="F5182" s="37">
        <v>0.85109999999999997</v>
      </c>
      <c r="G5182" s="37">
        <v>38.5</v>
      </c>
      <c r="H5182" s="37">
        <v>0.78100000000000003</v>
      </c>
      <c r="I5182" s="37">
        <v>0.98219999999999996</v>
      </c>
    </row>
    <row r="5183" spans="4:9" x14ac:dyDescent="0.25">
      <c r="D5183" s="37">
        <v>40</v>
      </c>
      <c r="E5183" s="37">
        <v>0.83899999999999997</v>
      </c>
      <c r="F5183" s="37">
        <v>0.85209999999999997</v>
      </c>
      <c r="G5183" s="37">
        <v>38.5</v>
      </c>
      <c r="H5183" s="37">
        <v>0.78200000000000003</v>
      </c>
      <c r="I5183" s="37">
        <v>0.98229999999999995</v>
      </c>
    </row>
    <row r="5184" spans="4:9" x14ac:dyDescent="0.25">
      <c r="D5184" s="37">
        <v>40</v>
      </c>
      <c r="E5184" s="37">
        <v>0.84</v>
      </c>
      <c r="F5184" s="37">
        <v>0.85309999999999997</v>
      </c>
      <c r="G5184" s="37">
        <v>38.5</v>
      </c>
      <c r="H5184" s="37">
        <v>0.78300000000000003</v>
      </c>
      <c r="I5184" s="37">
        <v>0.98229999999999995</v>
      </c>
    </row>
    <row r="5185" spans="4:9" x14ac:dyDescent="0.25">
      <c r="D5185" s="37">
        <v>40</v>
      </c>
      <c r="E5185" s="37">
        <v>0.84099999999999997</v>
      </c>
      <c r="F5185" s="37">
        <v>0.85409999999999997</v>
      </c>
      <c r="G5185" s="37">
        <v>38.5</v>
      </c>
      <c r="H5185" s="37">
        <v>0.78400000000000003</v>
      </c>
      <c r="I5185" s="37">
        <v>0.98240000000000005</v>
      </c>
    </row>
    <row r="5186" spans="4:9" x14ac:dyDescent="0.25">
      <c r="D5186" s="37">
        <v>40</v>
      </c>
      <c r="E5186" s="37">
        <v>0.84199999999999997</v>
      </c>
      <c r="F5186" s="37">
        <v>0.85509999999999997</v>
      </c>
      <c r="G5186" s="37">
        <v>38.5</v>
      </c>
      <c r="H5186" s="37">
        <v>0.78500000000000003</v>
      </c>
      <c r="I5186" s="37">
        <v>0.98240000000000005</v>
      </c>
    </row>
    <row r="5187" spans="4:9" x14ac:dyDescent="0.25">
      <c r="D5187" s="37">
        <v>40</v>
      </c>
      <c r="E5187" s="37">
        <v>0.84299999999999997</v>
      </c>
      <c r="F5187" s="37">
        <v>0.85609999999999997</v>
      </c>
      <c r="G5187" s="37">
        <v>38.5</v>
      </c>
      <c r="H5187" s="37">
        <v>0.78600000000000003</v>
      </c>
      <c r="I5187" s="37">
        <v>0.98250000000000004</v>
      </c>
    </row>
    <row r="5188" spans="4:9" x14ac:dyDescent="0.25">
      <c r="D5188" s="37">
        <v>40</v>
      </c>
      <c r="E5188" s="37">
        <v>0.84399999999999997</v>
      </c>
      <c r="F5188" s="37">
        <v>0.85709999999999997</v>
      </c>
      <c r="G5188" s="37">
        <v>38.5</v>
      </c>
      <c r="H5188" s="37">
        <v>0.78700000000000003</v>
      </c>
      <c r="I5188" s="37">
        <v>0.98250000000000004</v>
      </c>
    </row>
    <row r="5189" spans="4:9" x14ac:dyDescent="0.25">
      <c r="D5189" s="37">
        <v>40</v>
      </c>
      <c r="E5189" s="37">
        <v>0.84499999999999997</v>
      </c>
      <c r="F5189" s="37">
        <v>0.85799999999999998</v>
      </c>
      <c r="G5189" s="37">
        <v>38.5</v>
      </c>
      <c r="H5189" s="37">
        <v>0.78800000000000003</v>
      </c>
      <c r="I5189" s="37">
        <v>0.98260000000000003</v>
      </c>
    </row>
    <row r="5190" spans="4:9" x14ac:dyDescent="0.25">
      <c r="D5190" s="37">
        <v>40</v>
      </c>
      <c r="E5190" s="37">
        <v>0.84599999999999997</v>
      </c>
      <c r="F5190" s="37">
        <v>0.85899999999999999</v>
      </c>
      <c r="G5190" s="37">
        <v>38.5</v>
      </c>
      <c r="H5190" s="37">
        <v>0.78900000000000003</v>
      </c>
      <c r="I5190" s="37">
        <v>0.98260000000000003</v>
      </c>
    </row>
    <row r="5191" spans="4:9" x14ac:dyDescent="0.25">
      <c r="D5191" s="37">
        <v>40</v>
      </c>
      <c r="E5191" s="37">
        <v>0.84699999999999998</v>
      </c>
      <c r="F5191" s="37">
        <v>0.86</v>
      </c>
      <c r="G5191" s="37">
        <v>38.5</v>
      </c>
      <c r="H5191" s="37">
        <v>0.79</v>
      </c>
      <c r="I5191" s="37">
        <v>0.98270000000000002</v>
      </c>
    </row>
    <row r="5192" spans="4:9" x14ac:dyDescent="0.25">
      <c r="D5192" s="37">
        <v>40</v>
      </c>
      <c r="E5192" s="37">
        <v>0.84799999999999998</v>
      </c>
      <c r="F5192" s="37">
        <v>0.86099999999999999</v>
      </c>
      <c r="G5192" s="37">
        <v>38.5</v>
      </c>
      <c r="H5192" s="37">
        <v>0.79100000000000004</v>
      </c>
      <c r="I5192" s="37">
        <v>0.98270000000000002</v>
      </c>
    </row>
    <row r="5193" spans="4:9" x14ac:dyDescent="0.25">
      <c r="D5193" s="37">
        <v>40</v>
      </c>
      <c r="E5193" s="37">
        <v>0.84899999999999998</v>
      </c>
      <c r="F5193" s="37">
        <v>0.86199999999999999</v>
      </c>
      <c r="G5193" s="37">
        <v>38.5</v>
      </c>
      <c r="H5193" s="37">
        <v>0.79200000000000004</v>
      </c>
      <c r="I5193" s="37">
        <v>0.98280000000000001</v>
      </c>
    </row>
    <row r="5194" spans="4:9" x14ac:dyDescent="0.25">
      <c r="D5194" s="37">
        <v>40</v>
      </c>
      <c r="E5194" s="37">
        <v>0.85</v>
      </c>
      <c r="F5194" s="37">
        <v>0.86299999999999999</v>
      </c>
      <c r="G5194" s="37">
        <v>38.5</v>
      </c>
      <c r="H5194" s="37">
        <v>0.79300000000000004</v>
      </c>
      <c r="I5194" s="37">
        <v>0.98280000000000001</v>
      </c>
    </row>
    <row r="5195" spans="4:9" x14ac:dyDescent="0.25">
      <c r="D5195" s="37">
        <v>40</v>
      </c>
      <c r="E5195" s="37">
        <v>0.85099999999999998</v>
      </c>
      <c r="F5195" s="37">
        <v>0.86399999999999999</v>
      </c>
      <c r="G5195" s="37">
        <v>38.5</v>
      </c>
      <c r="H5195" s="37">
        <v>0.79400000000000004</v>
      </c>
      <c r="I5195" s="37">
        <v>0.9829</v>
      </c>
    </row>
    <row r="5196" spans="4:9" x14ac:dyDescent="0.25">
      <c r="D5196" s="37">
        <v>40</v>
      </c>
      <c r="E5196" s="37">
        <v>0.85199999999999998</v>
      </c>
      <c r="F5196" s="37">
        <v>0.86499999999999999</v>
      </c>
      <c r="G5196" s="37">
        <v>38.5</v>
      </c>
      <c r="H5196" s="37">
        <v>0.79500000000000004</v>
      </c>
      <c r="I5196" s="37">
        <v>0.9829</v>
      </c>
    </row>
    <row r="5197" spans="4:9" x14ac:dyDescent="0.25">
      <c r="D5197" s="37">
        <v>40</v>
      </c>
      <c r="E5197" s="37">
        <v>0.85299999999999998</v>
      </c>
      <c r="F5197" s="37">
        <v>0.86599999999999999</v>
      </c>
      <c r="G5197" s="37">
        <v>38.5</v>
      </c>
      <c r="H5197" s="37">
        <v>0.79600000000000004</v>
      </c>
      <c r="I5197" s="37">
        <v>0.98309999999999997</v>
      </c>
    </row>
    <row r="5198" spans="4:9" x14ac:dyDescent="0.25">
      <c r="D5198" s="37">
        <v>40</v>
      </c>
      <c r="E5198" s="37">
        <v>0.85399999999999998</v>
      </c>
      <c r="F5198" s="37">
        <v>0.8669</v>
      </c>
      <c r="G5198" s="37">
        <v>38.5</v>
      </c>
      <c r="H5198" s="37">
        <v>0.79700000000000004</v>
      </c>
      <c r="I5198" s="37">
        <v>0.98309999999999997</v>
      </c>
    </row>
    <row r="5199" spans="4:9" x14ac:dyDescent="0.25">
      <c r="D5199" s="37">
        <v>40</v>
      </c>
      <c r="E5199" s="37">
        <v>0.85499999999999998</v>
      </c>
      <c r="F5199" s="37">
        <v>0.8679</v>
      </c>
      <c r="G5199" s="37">
        <v>38.5</v>
      </c>
      <c r="H5199" s="37">
        <v>0.79800000000000004</v>
      </c>
      <c r="I5199" s="37">
        <v>0.98319999999999996</v>
      </c>
    </row>
    <row r="5200" spans="4:9" x14ac:dyDescent="0.25">
      <c r="D5200" s="37">
        <v>40</v>
      </c>
      <c r="E5200" s="37">
        <v>0.85599999999999998</v>
      </c>
      <c r="F5200" s="37">
        <v>0.86890000000000001</v>
      </c>
      <c r="G5200" s="37">
        <v>38.5</v>
      </c>
      <c r="H5200" s="37">
        <v>0.79900000000000004</v>
      </c>
      <c r="I5200" s="37">
        <v>0.98319999999999996</v>
      </c>
    </row>
    <row r="5201" spans="4:9" x14ac:dyDescent="0.25">
      <c r="D5201" s="37">
        <v>40</v>
      </c>
      <c r="E5201" s="37">
        <v>0.85699999999999998</v>
      </c>
      <c r="F5201" s="37">
        <v>0.86990000000000001</v>
      </c>
      <c r="G5201" s="37">
        <v>38.5</v>
      </c>
      <c r="H5201" s="37">
        <v>0.8</v>
      </c>
      <c r="I5201" s="37">
        <v>0.98329999999999995</v>
      </c>
    </row>
    <row r="5202" spans="4:9" x14ac:dyDescent="0.25">
      <c r="D5202" s="37">
        <v>40</v>
      </c>
      <c r="E5202" s="37">
        <v>0.85799999999999998</v>
      </c>
      <c r="F5202" s="37">
        <v>0.87090000000000001</v>
      </c>
      <c r="G5202" s="37">
        <v>38.5</v>
      </c>
      <c r="H5202" s="37">
        <v>0.80100000000000005</v>
      </c>
      <c r="I5202" s="37">
        <v>0.98329999999999995</v>
      </c>
    </row>
    <row r="5203" spans="4:9" x14ac:dyDescent="0.25">
      <c r="D5203" s="37">
        <v>40</v>
      </c>
      <c r="E5203" s="37">
        <v>0.85899999999999999</v>
      </c>
      <c r="F5203" s="37">
        <v>0.87190000000000001</v>
      </c>
      <c r="G5203" s="37">
        <v>38.5</v>
      </c>
      <c r="H5203" s="37">
        <v>0.80200000000000005</v>
      </c>
      <c r="I5203" s="37">
        <v>0.98340000000000005</v>
      </c>
    </row>
    <row r="5204" spans="4:9" x14ac:dyDescent="0.25">
      <c r="D5204" s="37">
        <v>40</v>
      </c>
      <c r="E5204" s="37">
        <v>0.86</v>
      </c>
      <c r="F5204" s="37">
        <v>0.87290000000000001</v>
      </c>
      <c r="G5204" s="37">
        <v>38.5</v>
      </c>
      <c r="H5204" s="37">
        <v>0.80300000000000005</v>
      </c>
      <c r="I5204" s="37">
        <v>0.98340000000000005</v>
      </c>
    </row>
    <row r="5205" spans="4:9" x14ac:dyDescent="0.25">
      <c r="D5205" s="37">
        <v>40</v>
      </c>
      <c r="E5205" s="37">
        <v>0.86099999999999999</v>
      </c>
      <c r="F5205" s="37">
        <v>0.87390000000000001</v>
      </c>
      <c r="G5205" s="37">
        <v>38.5</v>
      </c>
      <c r="H5205" s="37">
        <v>0.80400000000000005</v>
      </c>
      <c r="I5205" s="37">
        <v>0.98350000000000004</v>
      </c>
    </row>
    <row r="5206" spans="4:9" x14ac:dyDescent="0.25">
      <c r="D5206" s="37">
        <v>40</v>
      </c>
      <c r="E5206" s="37">
        <v>0.86199999999999999</v>
      </c>
      <c r="F5206" s="37">
        <v>0.87490000000000001</v>
      </c>
      <c r="G5206" s="37">
        <v>38.5</v>
      </c>
      <c r="H5206" s="37">
        <v>0.80500000000000005</v>
      </c>
      <c r="I5206" s="37">
        <v>0.98350000000000004</v>
      </c>
    </row>
    <row r="5207" spans="4:9" x14ac:dyDescent="0.25">
      <c r="D5207" s="37">
        <v>40</v>
      </c>
      <c r="E5207" s="37">
        <v>0.86299999999999999</v>
      </c>
      <c r="F5207" s="37">
        <v>0.87590000000000001</v>
      </c>
      <c r="G5207" s="37">
        <v>38.5</v>
      </c>
      <c r="H5207" s="37">
        <v>0.80600000000000005</v>
      </c>
      <c r="I5207" s="37">
        <v>0.98360000000000003</v>
      </c>
    </row>
    <row r="5208" spans="4:9" x14ac:dyDescent="0.25">
      <c r="D5208" s="37">
        <v>40</v>
      </c>
      <c r="E5208" s="37">
        <v>0.86399999999999999</v>
      </c>
      <c r="F5208" s="37">
        <v>0.87690000000000001</v>
      </c>
      <c r="G5208" s="37">
        <v>38.5</v>
      </c>
      <c r="H5208" s="37">
        <v>0.80700000000000005</v>
      </c>
      <c r="I5208" s="37">
        <v>0.98360000000000003</v>
      </c>
    </row>
    <row r="5209" spans="4:9" x14ac:dyDescent="0.25">
      <c r="D5209" s="37">
        <v>40</v>
      </c>
      <c r="E5209" s="37">
        <v>0.86499999999999999</v>
      </c>
      <c r="F5209" s="37">
        <v>0.87780000000000002</v>
      </c>
      <c r="G5209" s="37">
        <v>38.5</v>
      </c>
      <c r="H5209" s="37">
        <v>0.80800000000000005</v>
      </c>
      <c r="I5209" s="37">
        <v>0.98370000000000002</v>
      </c>
    </row>
    <row r="5210" spans="4:9" x14ac:dyDescent="0.25">
      <c r="D5210" s="37">
        <v>40</v>
      </c>
      <c r="E5210" s="37">
        <v>0.86599999999999999</v>
      </c>
      <c r="F5210" s="37">
        <v>0.87880000000000003</v>
      </c>
      <c r="G5210" s="37">
        <v>38.5</v>
      </c>
      <c r="H5210" s="37">
        <v>0.80900000000000005</v>
      </c>
      <c r="I5210" s="37">
        <v>0.98370000000000002</v>
      </c>
    </row>
    <row r="5211" spans="4:9" x14ac:dyDescent="0.25">
      <c r="D5211" s="37">
        <v>40</v>
      </c>
      <c r="E5211" s="37">
        <v>0.86699999999999999</v>
      </c>
      <c r="F5211" s="37">
        <v>0.87980000000000003</v>
      </c>
      <c r="G5211" s="37">
        <v>38.5</v>
      </c>
      <c r="H5211" s="37">
        <v>0.81</v>
      </c>
      <c r="I5211" s="37">
        <v>0.98370000000000002</v>
      </c>
    </row>
    <row r="5212" spans="4:9" x14ac:dyDescent="0.25">
      <c r="D5212" s="37">
        <v>40</v>
      </c>
      <c r="E5212" s="37">
        <v>0.86799999999999999</v>
      </c>
      <c r="F5212" s="37">
        <v>0.88080000000000003</v>
      </c>
      <c r="G5212" s="37">
        <v>38.5</v>
      </c>
      <c r="H5212" s="37">
        <v>0.81100000000000005</v>
      </c>
      <c r="I5212" s="37">
        <v>0.98370000000000002</v>
      </c>
    </row>
    <row r="5213" spans="4:9" x14ac:dyDescent="0.25">
      <c r="D5213" s="37">
        <v>40</v>
      </c>
      <c r="E5213" s="37">
        <v>0.86899999999999999</v>
      </c>
      <c r="F5213" s="37">
        <v>0.88180000000000003</v>
      </c>
      <c r="G5213" s="37">
        <v>38.5</v>
      </c>
      <c r="H5213" s="37">
        <v>0.81200000000000006</v>
      </c>
      <c r="I5213" s="37">
        <v>0.98380000000000001</v>
      </c>
    </row>
    <row r="5214" spans="4:9" x14ac:dyDescent="0.25">
      <c r="D5214" s="37">
        <v>40</v>
      </c>
      <c r="E5214" s="37">
        <v>0.87</v>
      </c>
      <c r="F5214" s="37">
        <v>0.88280000000000003</v>
      </c>
      <c r="G5214" s="37">
        <v>38.5</v>
      </c>
      <c r="H5214" s="37">
        <v>0.81299999999999994</v>
      </c>
      <c r="I5214" s="37">
        <v>0.98380000000000001</v>
      </c>
    </row>
    <row r="5215" spans="4:9" x14ac:dyDescent="0.25">
      <c r="D5215" s="37">
        <v>40</v>
      </c>
      <c r="E5215" s="37">
        <v>0.871</v>
      </c>
      <c r="F5215" s="37">
        <v>0.88380000000000003</v>
      </c>
      <c r="G5215" s="37">
        <v>38.5</v>
      </c>
      <c r="H5215" s="37">
        <v>0.81399999999999995</v>
      </c>
      <c r="I5215" s="37">
        <v>0.9839</v>
      </c>
    </row>
    <row r="5216" spans="4:9" x14ac:dyDescent="0.25">
      <c r="D5216" s="37">
        <v>40</v>
      </c>
      <c r="E5216" s="37">
        <v>0.872</v>
      </c>
      <c r="F5216" s="37">
        <v>0.88480000000000003</v>
      </c>
      <c r="G5216" s="37">
        <v>38.5</v>
      </c>
      <c r="H5216" s="37">
        <v>0.81499999999999995</v>
      </c>
      <c r="I5216" s="37">
        <v>0.9839</v>
      </c>
    </row>
    <row r="5217" spans="4:9" x14ac:dyDescent="0.25">
      <c r="D5217" s="37">
        <v>40</v>
      </c>
      <c r="E5217" s="37">
        <v>0.873</v>
      </c>
      <c r="F5217" s="37">
        <v>0.88580000000000003</v>
      </c>
      <c r="G5217" s="37">
        <v>38.5</v>
      </c>
      <c r="H5217" s="37">
        <v>0.81599999999999995</v>
      </c>
      <c r="I5217" s="37">
        <v>0.98399999999999999</v>
      </c>
    </row>
    <row r="5218" spans="4:9" x14ac:dyDescent="0.25">
      <c r="D5218" s="37">
        <v>40</v>
      </c>
      <c r="E5218" s="37">
        <v>0.874</v>
      </c>
      <c r="F5218" s="37">
        <v>0.88680000000000003</v>
      </c>
      <c r="G5218" s="37">
        <v>38.5</v>
      </c>
      <c r="H5218" s="37">
        <v>0.81699999999999995</v>
      </c>
      <c r="I5218" s="37">
        <v>0.98399999999999999</v>
      </c>
    </row>
    <row r="5219" spans="4:9" x14ac:dyDescent="0.25">
      <c r="D5219" s="37">
        <v>40</v>
      </c>
      <c r="E5219" s="37">
        <v>0.875</v>
      </c>
      <c r="F5219" s="37">
        <v>0.88780000000000003</v>
      </c>
      <c r="G5219" s="37">
        <v>38.5</v>
      </c>
      <c r="H5219" s="37">
        <v>0.81799999999999995</v>
      </c>
      <c r="I5219" s="37">
        <v>0.98409999999999997</v>
      </c>
    </row>
    <row r="5220" spans="4:9" x14ac:dyDescent="0.25">
      <c r="D5220" s="37">
        <v>40</v>
      </c>
      <c r="E5220" s="37">
        <v>0.876</v>
      </c>
      <c r="F5220" s="37">
        <v>0.88880000000000003</v>
      </c>
      <c r="G5220" s="37">
        <v>38.5</v>
      </c>
      <c r="H5220" s="37">
        <v>0.81899999999999995</v>
      </c>
      <c r="I5220" s="37">
        <v>0.98409999999999997</v>
      </c>
    </row>
    <row r="5221" spans="4:9" x14ac:dyDescent="0.25">
      <c r="D5221" s="37">
        <v>40</v>
      </c>
      <c r="E5221" s="37">
        <v>0.877</v>
      </c>
      <c r="F5221" s="37">
        <v>0.88980000000000004</v>
      </c>
      <c r="G5221" s="37">
        <v>38.5</v>
      </c>
      <c r="H5221" s="37">
        <v>0.82</v>
      </c>
      <c r="I5221" s="37">
        <v>0.98419999999999996</v>
      </c>
    </row>
    <row r="5222" spans="4:9" x14ac:dyDescent="0.25">
      <c r="D5222" s="37">
        <v>40</v>
      </c>
      <c r="E5222" s="37">
        <v>0.878</v>
      </c>
      <c r="F5222" s="37">
        <v>0.89080000000000004</v>
      </c>
      <c r="G5222" s="37">
        <v>38.5</v>
      </c>
      <c r="H5222" s="37">
        <v>0.82099999999999995</v>
      </c>
      <c r="I5222" s="37">
        <v>0.98419999999999996</v>
      </c>
    </row>
    <row r="5223" spans="4:9" x14ac:dyDescent="0.25">
      <c r="D5223" s="37">
        <v>40</v>
      </c>
      <c r="E5223" s="37">
        <v>0.879</v>
      </c>
      <c r="F5223" s="37">
        <v>0.89170000000000005</v>
      </c>
      <c r="G5223" s="37">
        <v>38.5</v>
      </c>
      <c r="H5223" s="37">
        <v>0.82199999999999995</v>
      </c>
      <c r="I5223" s="37">
        <v>0.98429999999999995</v>
      </c>
    </row>
    <row r="5224" spans="4:9" x14ac:dyDescent="0.25">
      <c r="D5224" s="37">
        <v>40</v>
      </c>
      <c r="E5224" s="37">
        <v>0.88</v>
      </c>
      <c r="F5224" s="37">
        <v>0.89270000000000005</v>
      </c>
      <c r="G5224" s="37">
        <v>38.5</v>
      </c>
      <c r="H5224" s="37">
        <v>0.82299999999999995</v>
      </c>
      <c r="I5224" s="37">
        <v>0.98429999999999995</v>
      </c>
    </row>
    <row r="5225" spans="4:9" x14ac:dyDescent="0.25">
      <c r="D5225" s="37">
        <v>40</v>
      </c>
      <c r="E5225" s="37">
        <v>0.88100000000000001</v>
      </c>
      <c r="F5225" s="37">
        <v>0.89370000000000005</v>
      </c>
      <c r="G5225" s="37">
        <v>38.5</v>
      </c>
      <c r="H5225" s="37">
        <v>0.82399999999999995</v>
      </c>
      <c r="I5225" s="37">
        <v>0.98429999999999995</v>
      </c>
    </row>
    <row r="5226" spans="4:9" x14ac:dyDescent="0.25">
      <c r="D5226" s="37">
        <v>40</v>
      </c>
      <c r="E5226" s="37">
        <v>0.88200000000000001</v>
      </c>
      <c r="F5226" s="37">
        <v>0.89470000000000005</v>
      </c>
      <c r="G5226" s="37">
        <v>38.5</v>
      </c>
      <c r="H5226" s="37">
        <v>0.82499999999999996</v>
      </c>
      <c r="I5226" s="37">
        <v>0.98429999999999995</v>
      </c>
    </row>
    <row r="5227" spans="4:9" x14ac:dyDescent="0.25">
      <c r="D5227" s="37">
        <v>40</v>
      </c>
      <c r="E5227" s="37">
        <v>0.88300000000000001</v>
      </c>
      <c r="F5227" s="37">
        <v>0.89570000000000005</v>
      </c>
      <c r="G5227" s="37">
        <v>38.5</v>
      </c>
      <c r="H5227" s="37">
        <v>0.82599999999999996</v>
      </c>
      <c r="I5227" s="37">
        <v>0.98440000000000005</v>
      </c>
    </row>
    <row r="5228" spans="4:9" x14ac:dyDescent="0.25">
      <c r="D5228" s="37">
        <v>40</v>
      </c>
      <c r="E5228" s="37">
        <v>0.88400000000000001</v>
      </c>
      <c r="F5228" s="37">
        <v>0.89670000000000005</v>
      </c>
      <c r="G5228" s="37">
        <v>38.5</v>
      </c>
      <c r="H5228" s="37">
        <v>0.82699999999999996</v>
      </c>
      <c r="I5228" s="37">
        <v>0.98440000000000005</v>
      </c>
    </row>
    <row r="5229" spans="4:9" x14ac:dyDescent="0.25">
      <c r="D5229" s="37">
        <v>40</v>
      </c>
      <c r="E5229" s="37">
        <v>0.88500000000000001</v>
      </c>
      <c r="F5229" s="37">
        <v>0.89770000000000005</v>
      </c>
      <c r="G5229" s="37">
        <v>38.5</v>
      </c>
      <c r="H5229" s="37">
        <v>0.82799999999999996</v>
      </c>
      <c r="I5229" s="37">
        <v>0.98450000000000004</v>
      </c>
    </row>
    <row r="5230" spans="4:9" x14ac:dyDescent="0.25">
      <c r="D5230" s="37">
        <v>40</v>
      </c>
      <c r="E5230" s="37">
        <v>0.88600000000000001</v>
      </c>
      <c r="F5230" s="37">
        <v>0.89870000000000005</v>
      </c>
      <c r="G5230" s="37">
        <v>38.5</v>
      </c>
      <c r="H5230" s="37">
        <v>0.82899999999999996</v>
      </c>
      <c r="I5230" s="37">
        <v>0.98450000000000004</v>
      </c>
    </row>
    <row r="5231" spans="4:9" x14ac:dyDescent="0.25">
      <c r="D5231" s="37">
        <v>40</v>
      </c>
      <c r="E5231" s="37">
        <v>0.88700000000000001</v>
      </c>
      <c r="F5231" s="37">
        <v>0.89970000000000006</v>
      </c>
      <c r="G5231" s="37">
        <v>38.5</v>
      </c>
      <c r="H5231" s="37">
        <v>0.83</v>
      </c>
      <c r="I5231" s="37">
        <v>0.98460000000000003</v>
      </c>
    </row>
    <row r="5232" spans="4:9" x14ac:dyDescent="0.25">
      <c r="D5232" s="37">
        <v>40</v>
      </c>
      <c r="E5232" s="37">
        <v>0.88800000000000001</v>
      </c>
      <c r="F5232" s="37">
        <v>0.90070000000000006</v>
      </c>
      <c r="G5232" s="37">
        <v>38.5</v>
      </c>
      <c r="H5232" s="37">
        <v>0.83099999999999996</v>
      </c>
      <c r="I5232" s="37">
        <v>0.98460000000000003</v>
      </c>
    </row>
    <row r="5233" spans="4:9" x14ac:dyDescent="0.25">
      <c r="D5233" s="37">
        <v>40</v>
      </c>
      <c r="E5233" s="37">
        <v>0.88900000000000001</v>
      </c>
      <c r="F5233" s="37">
        <v>0.90170000000000006</v>
      </c>
      <c r="G5233" s="37">
        <v>38.5</v>
      </c>
      <c r="H5233" s="37">
        <v>0.83199999999999996</v>
      </c>
      <c r="I5233" s="37">
        <v>0.98460000000000003</v>
      </c>
    </row>
    <row r="5234" spans="4:9" x14ac:dyDescent="0.25">
      <c r="D5234" s="37">
        <v>40</v>
      </c>
      <c r="E5234" s="37">
        <v>0.89</v>
      </c>
      <c r="F5234" s="37">
        <v>0.90270000000000006</v>
      </c>
      <c r="G5234" s="37">
        <v>38.5</v>
      </c>
      <c r="H5234" s="37">
        <v>0.83299999999999996</v>
      </c>
      <c r="I5234" s="37">
        <v>0.98460000000000003</v>
      </c>
    </row>
    <row r="5235" spans="4:9" x14ac:dyDescent="0.25">
      <c r="D5235" s="37">
        <v>40</v>
      </c>
      <c r="E5235" s="37">
        <v>0.89100000000000001</v>
      </c>
      <c r="F5235" s="37">
        <v>0.90370000000000006</v>
      </c>
      <c r="G5235" s="37">
        <v>38.5</v>
      </c>
      <c r="H5235" s="37">
        <v>0.83399999999999996</v>
      </c>
      <c r="I5235" s="37">
        <v>0.98470000000000002</v>
      </c>
    </row>
    <row r="5236" spans="4:9" x14ac:dyDescent="0.25">
      <c r="D5236" s="37">
        <v>40</v>
      </c>
      <c r="E5236" s="37">
        <v>0.89200000000000002</v>
      </c>
      <c r="F5236" s="37">
        <v>0.90470000000000006</v>
      </c>
      <c r="G5236" s="37">
        <v>38.5</v>
      </c>
      <c r="H5236" s="37">
        <v>0.83499999999999996</v>
      </c>
      <c r="I5236" s="37">
        <v>0.98470000000000002</v>
      </c>
    </row>
    <row r="5237" spans="4:9" x14ac:dyDescent="0.25">
      <c r="D5237" s="37">
        <v>40</v>
      </c>
      <c r="E5237" s="37">
        <v>0.89300000000000002</v>
      </c>
      <c r="F5237" s="37">
        <v>0.90570000000000006</v>
      </c>
      <c r="G5237" s="37">
        <v>38.5</v>
      </c>
      <c r="H5237" s="37">
        <v>0.83599999999999997</v>
      </c>
      <c r="I5237" s="37">
        <v>0.98480000000000001</v>
      </c>
    </row>
    <row r="5238" spans="4:9" x14ac:dyDescent="0.25">
      <c r="D5238" s="37">
        <v>40</v>
      </c>
      <c r="E5238" s="37">
        <v>0.89400000000000002</v>
      </c>
      <c r="F5238" s="37">
        <v>0.90670000000000006</v>
      </c>
      <c r="G5238" s="37">
        <v>38.5</v>
      </c>
      <c r="H5238" s="37">
        <v>0.83699999999999997</v>
      </c>
      <c r="I5238" s="37">
        <v>0.98480000000000001</v>
      </c>
    </row>
    <row r="5239" spans="4:9" x14ac:dyDescent="0.25">
      <c r="D5239" s="37">
        <v>40</v>
      </c>
      <c r="E5239" s="37">
        <v>0.89500000000000002</v>
      </c>
      <c r="F5239" s="37">
        <v>0.90770000000000006</v>
      </c>
      <c r="G5239" s="37">
        <v>38.5</v>
      </c>
      <c r="H5239" s="37">
        <v>0.83799999999999997</v>
      </c>
      <c r="I5239" s="37">
        <v>0.9849</v>
      </c>
    </row>
    <row r="5240" spans="4:9" x14ac:dyDescent="0.25">
      <c r="D5240" s="37">
        <v>40</v>
      </c>
      <c r="E5240" s="37">
        <v>0.89600000000000002</v>
      </c>
      <c r="F5240" s="37">
        <v>0.90870000000000006</v>
      </c>
      <c r="G5240" s="37">
        <v>38.5</v>
      </c>
      <c r="H5240" s="37">
        <v>0.83899999999999997</v>
      </c>
      <c r="I5240" s="37">
        <v>0.9849</v>
      </c>
    </row>
    <row r="5241" spans="4:9" x14ac:dyDescent="0.25">
      <c r="D5241" s="37">
        <v>40</v>
      </c>
      <c r="E5241" s="37">
        <v>0.89700000000000002</v>
      </c>
      <c r="F5241" s="37">
        <v>0.90970000000000006</v>
      </c>
      <c r="G5241" s="37">
        <v>38.5</v>
      </c>
      <c r="H5241" s="37">
        <v>0.84</v>
      </c>
      <c r="I5241" s="37">
        <v>0.9849</v>
      </c>
    </row>
    <row r="5242" spans="4:9" x14ac:dyDescent="0.25">
      <c r="D5242" s="37">
        <v>40</v>
      </c>
      <c r="E5242" s="37">
        <v>0.89800000000000002</v>
      </c>
      <c r="F5242" s="37">
        <v>0.91069999999999995</v>
      </c>
      <c r="G5242" s="37">
        <v>38.5</v>
      </c>
      <c r="H5242" s="37">
        <v>0.84099999999999997</v>
      </c>
      <c r="I5242" s="37">
        <v>0.9849</v>
      </c>
    </row>
    <row r="5243" spans="4:9" x14ac:dyDescent="0.25">
      <c r="D5243" s="37">
        <v>40</v>
      </c>
      <c r="E5243" s="37">
        <v>0.89900000000000002</v>
      </c>
      <c r="F5243" s="37">
        <v>0.91169999999999995</v>
      </c>
      <c r="G5243" s="37">
        <v>38.5</v>
      </c>
      <c r="H5243" s="37">
        <v>0.84199999999999997</v>
      </c>
      <c r="I5243" s="37">
        <v>0.98499999999999999</v>
      </c>
    </row>
    <row r="5244" spans="4:9" x14ac:dyDescent="0.25">
      <c r="D5244" s="37">
        <v>40</v>
      </c>
      <c r="E5244" s="37">
        <v>0.9</v>
      </c>
      <c r="F5244" s="37">
        <v>0.91269999999999996</v>
      </c>
      <c r="G5244" s="37">
        <v>38.5</v>
      </c>
      <c r="H5244" s="37">
        <v>0.84299999999999997</v>
      </c>
      <c r="I5244" s="37">
        <v>0.98499999999999999</v>
      </c>
    </row>
    <row r="5245" spans="4:9" x14ac:dyDescent="0.25">
      <c r="D5245" s="37">
        <v>40</v>
      </c>
      <c r="E5245" s="37">
        <v>0.90100000000000002</v>
      </c>
      <c r="F5245" s="37">
        <v>0.91369999999999996</v>
      </c>
      <c r="G5245" s="37">
        <v>38.5</v>
      </c>
      <c r="H5245" s="37">
        <v>0.84399999999999997</v>
      </c>
      <c r="I5245" s="37">
        <v>0.98509999999999998</v>
      </c>
    </row>
    <row r="5246" spans="4:9" x14ac:dyDescent="0.25">
      <c r="D5246" s="37">
        <v>40</v>
      </c>
      <c r="E5246" s="37">
        <v>0.90200000000000002</v>
      </c>
      <c r="F5246" s="37">
        <v>0.91469999999999996</v>
      </c>
      <c r="G5246" s="37">
        <v>38.5</v>
      </c>
      <c r="H5246" s="37">
        <v>0.84499999999999997</v>
      </c>
      <c r="I5246" s="37">
        <v>0.98509999999999998</v>
      </c>
    </row>
    <row r="5247" spans="4:9" x14ac:dyDescent="0.25">
      <c r="D5247" s="37">
        <v>40</v>
      </c>
      <c r="E5247" s="37">
        <v>0.90300000000000002</v>
      </c>
      <c r="F5247" s="37">
        <v>0.91569999999999996</v>
      </c>
      <c r="G5247" s="37">
        <v>38.5</v>
      </c>
      <c r="H5247" s="37">
        <v>0.84599999999999997</v>
      </c>
      <c r="I5247" s="37">
        <v>0.98509999999999998</v>
      </c>
    </row>
    <row r="5248" spans="4:9" x14ac:dyDescent="0.25">
      <c r="D5248" s="37">
        <v>40</v>
      </c>
      <c r="E5248" s="37">
        <v>0.90400000000000003</v>
      </c>
      <c r="F5248" s="37">
        <v>0.91669999999999996</v>
      </c>
      <c r="G5248" s="37">
        <v>38.5</v>
      </c>
      <c r="H5248" s="37">
        <v>0.84699999999999998</v>
      </c>
      <c r="I5248" s="37">
        <v>0.98509999999999998</v>
      </c>
    </row>
    <row r="5249" spans="4:9" x14ac:dyDescent="0.25">
      <c r="D5249" s="37">
        <v>40</v>
      </c>
      <c r="E5249" s="37">
        <v>0.90500000000000003</v>
      </c>
      <c r="F5249" s="37">
        <v>0.91769999999999996</v>
      </c>
      <c r="G5249" s="37">
        <v>38.5</v>
      </c>
      <c r="H5249" s="37">
        <v>0.84799999999999998</v>
      </c>
      <c r="I5249" s="37">
        <v>0.98519999999999996</v>
      </c>
    </row>
    <row r="5250" spans="4:9" x14ac:dyDescent="0.25">
      <c r="D5250" s="37">
        <v>40</v>
      </c>
      <c r="E5250" s="37">
        <v>0.90600000000000003</v>
      </c>
      <c r="F5250" s="37">
        <v>0.91859999999999997</v>
      </c>
      <c r="G5250" s="37">
        <v>38.5</v>
      </c>
      <c r="H5250" s="37">
        <v>0.84899999999999998</v>
      </c>
      <c r="I5250" s="37">
        <v>0.98519999999999996</v>
      </c>
    </row>
    <row r="5251" spans="4:9" x14ac:dyDescent="0.25">
      <c r="D5251" s="37">
        <v>40</v>
      </c>
      <c r="E5251" s="37">
        <v>0.90700000000000003</v>
      </c>
      <c r="F5251" s="37">
        <v>0.91959999999999997</v>
      </c>
      <c r="G5251" s="37">
        <v>38.5</v>
      </c>
      <c r="H5251" s="37">
        <v>0.85</v>
      </c>
      <c r="I5251" s="37">
        <v>0.98529999999999995</v>
      </c>
    </row>
    <row r="5252" spans="4:9" x14ac:dyDescent="0.25">
      <c r="D5252" s="37">
        <v>40</v>
      </c>
      <c r="E5252" s="37">
        <v>0.90800000000000003</v>
      </c>
      <c r="F5252" s="37">
        <v>0.92059999999999997</v>
      </c>
      <c r="G5252" s="37">
        <v>38.5</v>
      </c>
      <c r="H5252" s="37">
        <v>0.85099999999999998</v>
      </c>
      <c r="I5252" s="37">
        <v>0.98529999999999995</v>
      </c>
    </row>
    <row r="5253" spans="4:9" x14ac:dyDescent="0.25">
      <c r="D5253" s="37">
        <v>40</v>
      </c>
      <c r="E5253" s="37">
        <v>0.90900000000000003</v>
      </c>
      <c r="F5253" s="37">
        <v>0.92159999999999997</v>
      </c>
      <c r="G5253" s="37">
        <v>38.5</v>
      </c>
      <c r="H5253" s="37">
        <v>0.85199999999999998</v>
      </c>
      <c r="I5253" s="37">
        <v>0.98529999999999995</v>
      </c>
    </row>
    <row r="5254" spans="4:9" x14ac:dyDescent="0.25">
      <c r="D5254" s="37">
        <v>40</v>
      </c>
      <c r="E5254" s="37">
        <v>0.91</v>
      </c>
      <c r="F5254" s="37">
        <v>0.92259999999999998</v>
      </c>
      <c r="G5254" s="37">
        <v>38.5</v>
      </c>
      <c r="H5254" s="37">
        <v>0.85299999999999998</v>
      </c>
      <c r="I5254" s="37">
        <v>0.98529999999999995</v>
      </c>
    </row>
    <row r="5255" spans="4:9" x14ac:dyDescent="0.25">
      <c r="D5255" s="37">
        <v>40</v>
      </c>
      <c r="E5255" s="37">
        <v>0.91100000000000003</v>
      </c>
      <c r="F5255" s="37">
        <v>0.92359999999999998</v>
      </c>
      <c r="G5255" s="37">
        <v>38.5</v>
      </c>
      <c r="H5255" s="37">
        <v>0.85399999999999998</v>
      </c>
      <c r="I5255" s="37">
        <v>0.98540000000000005</v>
      </c>
    </row>
    <row r="5256" spans="4:9" x14ac:dyDescent="0.25">
      <c r="D5256" s="37">
        <v>40</v>
      </c>
      <c r="E5256" s="37">
        <v>0.91200000000000003</v>
      </c>
      <c r="F5256" s="37">
        <v>0.92459999999999998</v>
      </c>
      <c r="G5256" s="37">
        <v>38.5</v>
      </c>
      <c r="H5256" s="37">
        <v>0.85499999999999998</v>
      </c>
      <c r="I5256" s="37">
        <v>0.98540000000000005</v>
      </c>
    </row>
    <row r="5257" spans="4:9" x14ac:dyDescent="0.25">
      <c r="D5257" s="37">
        <v>40</v>
      </c>
      <c r="E5257" s="37">
        <v>0.91300000000000003</v>
      </c>
      <c r="F5257" s="37">
        <v>0.92559999999999998</v>
      </c>
      <c r="G5257" s="37">
        <v>38.5</v>
      </c>
      <c r="H5257" s="37">
        <v>0.85599999999999998</v>
      </c>
      <c r="I5257" s="37">
        <v>0.98540000000000005</v>
      </c>
    </row>
    <row r="5258" spans="4:9" x14ac:dyDescent="0.25">
      <c r="D5258" s="37">
        <v>40</v>
      </c>
      <c r="E5258" s="37">
        <v>0.91400000000000003</v>
      </c>
      <c r="F5258" s="37">
        <v>0.92659999999999998</v>
      </c>
      <c r="G5258" s="37">
        <v>38.5</v>
      </c>
      <c r="H5258" s="37">
        <v>0.85699999999999998</v>
      </c>
      <c r="I5258" s="37">
        <v>0.98540000000000005</v>
      </c>
    </row>
    <row r="5259" spans="4:9" x14ac:dyDescent="0.25">
      <c r="D5259" s="37">
        <v>40</v>
      </c>
      <c r="E5259" s="37">
        <v>0.91500000000000004</v>
      </c>
      <c r="F5259" s="37">
        <v>0.92759999999999998</v>
      </c>
      <c r="G5259" s="37">
        <v>38.5</v>
      </c>
      <c r="H5259" s="37">
        <v>0.85799999999999998</v>
      </c>
      <c r="I5259" s="37">
        <v>0.98550000000000004</v>
      </c>
    </row>
    <row r="5260" spans="4:9" x14ac:dyDescent="0.25">
      <c r="D5260" s="37">
        <v>40</v>
      </c>
      <c r="E5260" s="37">
        <v>0.91600000000000004</v>
      </c>
      <c r="F5260" s="37">
        <v>0.92859999999999998</v>
      </c>
      <c r="G5260" s="37">
        <v>38.5</v>
      </c>
      <c r="H5260" s="37">
        <v>0.85899999999999999</v>
      </c>
      <c r="I5260" s="37">
        <v>0.98550000000000004</v>
      </c>
    </row>
    <row r="5261" spans="4:9" x14ac:dyDescent="0.25">
      <c r="D5261" s="37">
        <v>40</v>
      </c>
      <c r="E5261" s="37">
        <v>0.91700000000000004</v>
      </c>
      <c r="F5261" s="37">
        <v>0.92959999999999998</v>
      </c>
      <c r="G5261" s="37">
        <v>38.5</v>
      </c>
      <c r="H5261" s="37">
        <v>0.86</v>
      </c>
      <c r="I5261" s="37">
        <v>0.98550000000000004</v>
      </c>
    </row>
    <row r="5262" spans="4:9" x14ac:dyDescent="0.25">
      <c r="D5262" s="37">
        <v>40</v>
      </c>
      <c r="E5262" s="37">
        <v>0.91800000000000004</v>
      </c>
      <c r="F5262" s="37">
        <v>0.93059999999999998</v>
      </c>
      <c r="G5262" s="37">
        <v>38.5</v>
      </c>
      <c r="H5262" s="37">
        <v>0.86099999999999999</v>
      </c>
      <c r="I5262" s="37">
        <v>0.98550000000000004</v>
      </c>
    </row>
    <row r="5263" spans="4:9" x14ac:dyDescent="0.25">
      <c r="D5263" s="37">
        <v>40</v>
      </c>
      <c r="E5263" s="37">
        <v>0.91900000000000004</v>
      </c>
      <c r="F5263" s="37">
        <v>0.93159999999999998</v>
      </c>
      <c r="G5263" s="37">
        <v>38.5</v>
      </c>
      <c r="H5263" s="37">
        <v>0.86199999999999999</v>
      </c>
      <c r="I5263" s="37">
        <v>0.98560000000000003</v>
      </c>
    </row>
    <row r="5264" spans="4:9" x14ac:dyDescent="0.25">
      <c r="D5264" s="37">
        <v>40</v>
      </c>
      <c r="E5264" s="37">
        <v>0.92</v>
      </c>
      <c r="F5264" s="37">
        <v>0.93259999999999998</v>
      </c>
      <c r="G5264" s="37">
        <v>38.5</v>
      </c>
      <c r="H5264" s="37">
        <v>0.86299999999999999</v>
      </c>
      <c r="I5264" s="37">
        <v>0.98560000000000003</v>
      </c>
    </row>
    <row r="5265" spans="4:9" x14ac:dyDescent="0.25">
      <c r="D5265" s="37">
        <v>40</v>
      </c>
      <c r="E5265" s="37">
        <v>0.92100000000000004</v>
      </c>
      <c r="F5265" s="37">
        <v>0.93359999999999999</v>
      </c>
      <c r="G5265" s="37">
        <v>38.5</v>
      </c>
      <c r="H5265" s="37">
        <v>0.86399999999999999</v>
      </c>
      <c r="I5265" s="37">
        <v>0.98570000000000002</v>
      </c>
    </row>
    <row r="5266" spans="4:9" x14ac:dyDescent="0.25">
      <c r="D5266" s="37">
        <v>40</v>
      </c>
      <c r="E5266" s="37">
        <v>0.92200000000000004</v>
      </c>
      <c r="F5266" s="37">
        <v>0.93459999999999999</v>
      </c>
      <c r="G5266" s="37">
        <v>38.5</v>
      </c>
      <c r="H5266" s="37">
        <v>0.86499999999999999</v>
      </c>
      <c r="I5266" s="37">
        <v>0.98570000000000002</v>
      </c>
    </row>
    <row r="5267" spans="4:9" x14ac:dyDescent="0.25">
      <c r="D5267" s="37">
        <v>40</v>
      </c>
      <c r="E5267" s="37">
        <v>0.92300000000000004</v>
      </c>
      <c r="F5267" s="37">
        <v>0.93559999999999999</v>
      </c>
      <c r="G5267" s="37">
        <v>38.5</v>
      </c>
      <c r="H5267" s="37">
        <v>0.86599999999999999</v>
      </c>
      <c r="I5267" s="37">
        <v>0.98570000000000002</v>
      </c>
    </row>
    <row r="5268" spans="4:9" x14ac:dyDescent="0.25">
      <c r="D5268" s="37">
        <v>40</v>
      </c>
      <c r="E5268" s="37">
        <v>0.92400000000000004</v>
      </c>
      <c r="F5268" s="37">
        <v>0.93659999999999999</v>
      </c>
      <c r="G5268" s="37">
        <v>38.5</v>
      </c>
      <c r="H5268" s="37">
        <v>0.86699999999999999</v>
      </c>
      <c r="I5268" s="37">
        <v>0.98570000000000002</v>
      </c>
    </row>
    <row r="5269" spans="4:9" x14ac:dyDescent="0.25">
      <c r="D5269" s="37">
        <v>40</v>
      </c>
      <c r="E5269" s="37">
        <v>0.92500000000000004</v>
      </c>
      <c r="F5269" s="37">
        <v>0.93759999999999999</v>
      </c>
      <c r="G5269" s="37">
        <v>38.5</v>
      </c>
      <c r="H5269" s="37">
        <v>0.86799999999999999</v>
      </c>
      <c r="I5269" s="37">
        <v>0.98580000000000001</v>
      </c>
    </row>
    <row r="5270" spans="4:9" x14ac:dyDescent="0.25">
      <c r="D5270" s="37">
        <v>40</v>
      </c>
      <c r="E5270" s="37">
        <v>0.92600000000000005</v>
      </c>
      <c r="F5270" s="37">
        <v>0.93859999999999999</v>
      </c>
      <c r="G5270" s="37">
        <v>38.5</v>
      </c>
      <c r="H5270" s="37">
        <v>0.86899999999999999</v>
      </c>
      <c r="I5270" s="37">
        <v>0.98580000000000001</v>
      </c>
    </row>
    <row r="5271" spans="4:9" x14ac:dyDescent="0.25">
      <c r="D5271" s="37">
        <v>40</v>
      </c>
      <c r="E5271" s="37">
        <v>0.92700000000000005</v>
      </c>
      <c r="F5271" s="37">
        <v>0.93959999999999999</v>
      </c>
      <c r="G5271" s="37">
        <v>38.5</v>
      </c>
      <c r="H5271" s="37">
        <v>0.87</v>
      </c>
      <c r="I5271" s="37">
        <v>0.98580000000000001</v>
      </c>
    </row>
    <row r="5272" spans="4:9" x14ac:dyDescent="0.25">
      <c r="D5272" s="37">
        <v>40</v>
      </c>
      <c r="E5272" s="37">
        <v>0.92800000000000005</v>
      </c>
      <c r="F5272" s="37">
        <v>0.94059999999999999</v>
      </c>
      <c r="G5272" s="37">
        <v>38.5</v>
      </c>
      <c r="H5272" s="37">
        <v>0.871</v>
      </c>
      <c r="I5272" s="37">
        <v>0.98580000000000001</v>
      </c>
    </row>
    <row r="5273" spans="4:9" x14ac:dyDescent="0.25">
      <c r="D5273" s="37">
        <v>40</v>
      </c>
      <c r="E5273" s="37">
        <v>0.92900000000000005</v>
      </c>
      <c r="F5273" s="37">
        <v>0.94159999999999999</v>
      </c>
      <c r="G5273" s="37">
        <v>38.5</v>
      </c>
      <c r="H5273" s="37">
        <v>0.872</v>
      </c>
      <c r="I5273" s="37">
        <v>0.9859</v>
      </c>
    </row>
    <row r="5274" spans="4:9" x14ac:dyDescent="0.25">
      <c r="D5274" s="37">
        <v>40.5</v>
      </c>
      <c r="E5274" s="37">
        <v>0.76</v>
      </c>
      <c r="F5274" s="37">
        <v>0.7752</v>
      </c>
      <c r="G5274" s="37">
        <v>38.5</v>
      </c>
      <c r="H5274" s="37">
        <v>0.873</v>
      </c>
      <c r="I5274" s="37">
        <v>0.9859</v>
      </c>
    </row>
    <row r="5275" spans="4:9" x14ac:dyDescent="0.25">
      <c r="D5275" s="37">
        <v>40.5</v>
      </c>
      <c r="E5275" s="37">
        <v>0.76100000000000001</v>
      </c>
      <c r="F5275" s="37">
        <v>0.7762</v>
      </c>
      <c r="G5275" s="37">
        <v>38.5</v>
      </c>
      <c r="H5275" s="37">
        <v>0.874</v>
      </c>
      <c r="I5275" s="37">
        <v>0.9859</v>
      </c>
    </row>
    <row r="5276" spans="4:9" x14ac:dyDescent="0.25">
      <c r="D5276" s="37">
        <v>40.5</v>
      </c>
      <c r="E5276" s="37">
        <v>0.76200000000000001</v>
      </c>
      <c r="F5276" s="37">
        <v>0.77710000000000001</v>
      </c>
      <c r="G5276" s="37">
        <v>38.5</v>
      </c>
      <c r="H5276" s="37">
        <v>0.875</v>
      </c>
      <c r="I5276" s="37">
        <v>0.9859</v>
      </c>
    </row>
    <row r="5277" spans="4:9" x14ac:dyDescent="0.25">
      <c r="D5277" s="37">
        <v>40.5</v>
      </c>
      <c r="E5277" s="37">
        <v>0.76300000000000001</v>
      </c>
      <c r="F5277" s="37">
        <v>0.77810000000000001</v>
      </c>
      <c r="G5277" s="37">
        <v>38.5</v>
      </c>
      <c r="H5277" s="37">
        <v>0.876</v>
      </c>
      <c r="I5277" s="37">
        <v>0.98599999999999999</v>
      </c>
    </row>
    <row r="5278" spans="4:9" x14ac:dyDescent="0.25">
      <c r="D5278" s="37">
        <v>40.5</v>
      </c>
      <c r="E5278" s="37">
        <v>0.76400000000000001</v>
      </c>
      <c r="F5278" s="37">
        <v>0.77910000000000001</v>
      </c>
      <c r="G5278" s="37">
        <v>38.5</v>
      </c>
      <c r="H5278" s="37">
        <v>0.877</v>
      </c>
      <c r="I5278" s="37">
        <v>0.98599999999999999</v>
      </c>
    </row>
    <row r="5279" spans="4:9" x14ac:dyDescent="0.25">
      <c r="D5279" s="37">
        <v>40.5</v>
      </c>
      <c r="E5279" s="37">
        <v>0.76500000000000001</v>
      </c>
      <c r="F5279" s="37">
        <v>0.78</v>
      </c>
      <c r="G5279" s="37">
        <v>38.5</v>
      </c>
      <c r="H5279" s="37">
        <v>0.878</v>
      </c>
      <c r="I5279" s="37">
        <v>0.98599999999999999</v>
      </c>
    </row>
    <row r="5280" spans="4:9" x14ac:dyDescent="0.25">
      <c r="D5280" s="37">
        <v>40.5</v>
      </c>
      <c r="E5280" s="37">
        <v>0.76600000000000001</v>
      </c>
      <c r="F5280" s="37">
        <v>0.78100000000000003</v>
      </c>
      <c r="G5280" s="37">
        <v>38.5</v>
      </c>
      <c r="H5280" s="37">
        <v>0.879</v>
      </c>
      <c r="I5280" s="37">
        <v>0.98599999999999999</v>
      </c>
    </row>
    <row r="5281" spans="4:9" x14ac:dyDescent="0.25">
      <c r="D5281" s="37">
        <v>40.5</v>
      </c>
      <c r="E5281" s="37">
        <v>0.76700000000000002</v>
      </c>
      <c r="F5281" s="37">
        <v>0.78200000000000003</v>
      </c>
      <c r="G5281" s="37">
        <v>38.5</v>
      </c>
      <c r="H5281" s="37">
        <v>0.88</v>
      </c>
      <c r="I5281" s="37">
        <v>0.98609999999999998</v>
      </c>
    </row>
    <row r="5282" spans="4:9" x14ac:dyDescent="0.25">
      <c r="D5282" s="37">
        <v>40.5</v>
      </c>
      <c r="E5282" s="37">
        <v>0.76800000000000002</v>
      </c>
      <c r="F5282" s="37">
        <v>0.78290000000000004</v>
      </c>
      <c r="G5282" s="37">
        <v>38.5</v>
      </c>
      <c r="H5282" s="37">
        <v>0.88100000000000001</v>
      </c>
      <c r="I5282" s="37">
        <v>0.98609999999999998</v>
      </c>
    </row>
    <row r="5283" spans="4:9" x14ac:dyDescent="0.25">
      <c r="D5283" s="37">
        <v>40.5</v>
      </c>
      <c r="E5283" s="37">
        <v>0.76900000000000002</v>
      </c>
      <c r="F5283" s="37">
        <v>0.78390000000000004</v>
      </c>
      <c r="G5283" s="37">
        <v>38.5</v>
      </c>
      <c r="H5283" s="37">
        <v>0.88200000000000001</v>
      </c>
      <c r="I5283" s="37">
        <v>0.98609999999999998</v>
      </c>
    </row>
    <row r="5284" spans="4:9" x14ac:dyDescent="0.25">
      <c r="D5284" s="37">
        <v>40.5</v>
      </c>
      <c r="E5284" s="37">
        <v>0.77</v>
      </c>
      <c r="F5284" s="37">
        <v>0.78490000000000004</v>
      </c>
      <c r="G5284" s="37">
        <v>38.5</v>
      </c>
      <c r="H5284" s="37">
        <v>0.88300000000000001</v>
      </c>
      <c r="I5284" s="37">
        <v>0.98609999999999998</v>
      </c>
    </row>
    <row r="5285" spans="4:9" x14ac:dyDescent="0.25">
      <c r="D5285" s="37">
        <v>40.5</v>
      </c>
      <c r="E5285" s="37">
        <v>0.77100000000000002</v>
      </c>
      <c r="F5285" s="37">
        <v>0.78580000000000005</v>
      </c>
      <c r="G5285" s="37">
        <v>38.5</v>
      </c>
      <c r="H5285" s="37">
        <v>0.88400000000000001</v>
      </c>
      <c r="I5285" s="37">
        <v>0.98619999999999997</v>
      </c>
    </row>
    <row r="5286" spans="4:9" x14ac:dyDescent="0.25">
      <c r="D5286" s="37">
        <v>40.5</v>
      </c>
      <c r="E5286" s="37">
        <v>0.77200000000000002</v>
      </c>
      <c r="F5286" s="37">
        <v>0.78680000000000005</v>
      </c>
      <c r="G5286" s="37">
        <v>38.5</v>
      </c>
      <c r="H5286" s="37">
        <v>0.88500000000000001</v>
      </c>
      <c r="I5286" s="37">
        <v>0.98619999999999997</v>
      </c>
    </row>
    <row r="5287" spans="4:9" x14ac:dyDescent="0.25">
      <c r="D5287" s="37">
        <v>40.5</v>
      </c>
      <c r="E5287" s="37">
        <v>0.77300000000000002</v>
      </c>
      <c r="F5287" s="37">
        <v>0.78780000000000006</v>
      </c>
      <c r="G5287" s="37">
        <v>38.5</v>
      </c>
      <c r="H5287" s="37">
        <v>0.88600000000000001</v>
      </c>
      <c r="I5287" s="37">
        <v>0.98619999999999997</v>
      </c>
    </row>
    <row r="5288" spans="4:9" x14ac:dyDescent="0.25">
      <c r="D5288" s="37">
        <v>40.5</v>
      </c>
      <c r="E5288" s="37">
        <v>0.77400000000000002</v>
      </c>
      <c r="F5288" s="37">
        <v>0.78880000000000006</v>
      </c>
      <c r="G5288" s="37">
        <v>38.5</v>
      </c>
      <c r="H5288" s="37">
        <v>0.88700000000000001</v>
      </c>
      <c r="I5288" s="37">
        <v>0.98619999999999997</v>
      </c>
    </row>
    <row r="5289" spans="4:9" x14ac:dyDescent="0.25">
      <c r="D5289" s="37">
        <v>40.5</v>
      </c>
      <c r="E5289" s="37">
        <v>0.77500000000000002</v>
      </c>
      <c r="F5289" s="37">
        <v>0.78970000000000007</v>
      </c>
      <c r="G5289" s="37">
        <v>38.5</v>
      </c>
      <c r="H5289" s="37">
        <v>0.88800000000000001</v>
      </c>
      <c r="I5289" s="37">
        <v>0.98619999999999997</v>
      </c>
    </row>
    <row r="5290" spans="4:9" x14ac:dyDescent="0.25">
      <c r="D5290" s="37">
        <v>40.5</v>
      </c>
      <c r="E5290" s="37">
        <v>0.77600000000000002</v>
      </c>
      <c r="F5290" s="37">
        <v>0.79070000000000007</v>
      </c>
      <c r="G5290" s="37">
        <v>38.5</v>
      </c>
      <c r="H5290" s="37">
        <v>0.88900000000000001</v>
      </c>
      <c r="I5290" s="37">
        <v>0.98619999999999997</v>
      </c>
    </row>
    <row r="5291" spans="4:9" x14ac:dyDescent="0.25">
      <c r="D5291" s="37">
        <v>40.5</v>
      </c>
      <c r="E5291" s="37">
        <v>0.77700000000000002</v>
      </c>
      <c r="F5291" s="37">
        <v>0.79170000000000007</v>
      </c>
      <c r="G5291" s="37">
        <v>38.5</v>
      </c>
      <c r="H5291" s="37">
        <v>0.89</v>
      </c>
      <c r="I5291" s="37">
        <v>0.98629999999999995</v>
      </c>
    </row>
    <row r="5292" spans="4:9" x14ac:dyDescent="0.25">
      <c r="D5292" s="37">
        <v>40.5</v>
      </c>
      <c r="E5292" s="37">
        <v>0.77800000000000002</v>
      </c>
      <c r="F5292" s="37">
        <v>0.79259999999999997</v>
      </c>
      <c r="G5292" s="37">
        <v>38.5</v>
      </c>
      <c r="H5292" s="37">
        <v>0.89100000000000001</v>
      </c>
      <c r="I5292" s="37">
        <v>0.98629999999999995</v>
      </c>
    </row>
    <row r="5293" spans="4:9" x14ac:dyDescent="0.25">
      <c r="D5293" s="37">
        <v>40.5</v>
      </c>
      <c r="E5293" s="37">
        <v>0.77900000000000003</v>
      </c>
      <c r="F5293" s="37">
        <v>0.79359999999999997</v>
      </c>
      <c r="G5293" s="37">
        <v>38.5</v>
      </c>
      <c r="H5293" s="37">
        <v>0.89200000000000002</v>
      </c>
      <c r="I5293" s="37">
        <v>0.98629999999999995</v>
      </c>
    </row>
    <row r="5294" spans="4:9" x14ac:dyDescent="0.25">
      <c r="D5294" s="37">
        <v>40.5</v>
      </c>
      <c r="E5294" s="37">
        <v>0.78</v>
      </c>
      <c r="F5294" s="37">
        <v>0.79459999999999997</v>
      </c>
      <c r="G5294" s="37">
        <v>38.5</v>
      </c>
      <c r="H5294" s="37">
        <v>0.89300000000000002</v>
      </c>
      <c r="I5294" s="37">
        <v>0.98629999999999995</v>
      </c>
    </row>
    <row r="5295" spans="4:9" x14ac:dyDescent="0.25">
      <c r="D5295" s="37">
        <v>40.5</v>
      </c>
      <c r="E5295" s="37">
        <v>0.78100000000000003</v>
      </c>
      <c r="F5295" s="37">
        <v>0.79559999999999997</v>
      </c>
      <c r="G5295" s="37">
        <v>38.5</v>
      </c>
      <c r="H5295" s="37">
        <v>0.89400000000000002</v>
      </c>
      <c r="I5295" s="37">
        <v>0.98640000000000005</v>
      </c>
    </row>
    <row r="5296" spans="4:9" x14ac:dyDescent="0.25">
      <c r="D5296" s="37">
        <v>40.5</v>
      </c>
      <c r="E5296" s="37">
        <v>0.78200000000000003</v>
      </c>
      <c r="F5296" s="37">
        <v>0.79649999999999999</v>
      </c>
      <c r="G5296" s="37">
        <v>38.5</v>
      </c>
      <c r="H5296" s="37">
        <v>0.89500000000000002</v>
      </c>
      <c r="I5296" s="37">
        <v>0.98640000000000005</v>
      </c>
    </row>
    <row r="5297" spans="4:9" x14ac:dyDescent="0.25">
      <c r="D5297" s="37">
        <v>40.5</v>
      </c>
      <c r="E5297" s="37">
        <v>0.78300000000000003</v>
      </c>
      <c r="F5297" s="37">
        <v>0.79749999999999999</v>
      </c>
      <c r="G5297" s="37">
        <v>38.5</v>
      </c>
      <c r="H5297" s="37">
        <v>0.89600000000000002</v>
      </c>
      <c r="I5297" s="37">
        <v>0.98640000000000005</v>
      </c>
    </row>
    <row r="5298" spans="4:9" x14ac:dyDescent="0.25">
      <c r="D5298" s="37">
        <v>40.5</v>
      </c>
      <c r="E5298" s="37">
        <v>0.78400000000000003</v>
      </c>
      <c r="F5298" s="37">
        <v>0.79849999999999999</v>
      </c>
      <c r="G5298" s="37">
        <v>38.5</v>
      </c>
      <c r="H5298" s="37">
        <v>0.89700000000000002</v>
      </c>
      <c r="I5298" s="37">
        <v>0.98640000000000005</v>
      </c>
    </row>
    <row r="5299" spans="4:9" x14ac:dyDescent="0.25">
      <c r="D5299" s="37">
        <v>40.5</v>
      </c>
      <c r="E5299" s="37">
        <v>0.78500000000000003</v>
      </c>
      <c r="F5299" s="37">
        <v>0.79949999999999999</v>
      </c>
      <c r="G5299" s="37">
        <v>38.5</v>
      </c>
      <c r="H5299" s="37">
        <v>0.89800000000000002</v>
      </c>
      <c r="I5299" s="37">
        <v>0.98650000000000004</v>
      </c>
    </row>
    <row r="5300" spans="4:9" x14ac:dyDescent="0.25">
      <c r="D5300" s="37">
        <v>40.5</v>
      </c>
      <c r="E5300" s="37">
        <v>0.78600000000000003</v>
      </c>
      <c r="F5300" s="37">
        <v>0.8004</v>
      </c>
      <c r="G5300" s="37">
        <v>38.5</v>
      </c>
      <c r="H5300" s="37">
        <v>0.89900000000000002</v>
      </c>
      <c r="I5300" s="37">
        <v>0.98650000000000004</v>
      </c>
    </row>
    <row r="5301" spans="4:9" x14ac:dyDescent="0.25">
      <c r="D5301" s="37">
        <v>40.5</v>
      </c>
      <c r="E5301" s="37">
        <v>0.78700000000000003</v>
      </c>
      <c r="F5301" s="37">
        <v>0.8014</v>
      </c>
      <c r="G5301" s="37">
        <v>38.5</v>
      </c>
      <c r="H5301" s="37">
        <v>0.9</v>
      </c>
      <c r="I5301" s="37">
        <v>0.98650000000000004</v>
      </c>
    </row>
    <row r="5302" spans="4:9" x14ac:dyDescent="0.25">
      <c r="D5302" s="37">
        <v>40.5</v>
      </c>
      <c r="E5302" s="37">
        <v>0.78800000000000003</v>
      </c>
      <c r="F5302" s="37">
        <v>0.8024</v>
      </c>
      <c r="G5302" s="37">
        <v>38.5</v>
      </c>
      <c r="H5302" s="37">
        <v>0.90100000000000002</v>
      </c>
      <c r="I5302" s="37">
        <v>0.98650000000000004</v>
      </c>
    </row>
    <row r="5303" spans="4:9" x14ac:dyDescent="0.25">
      <c r="D5303" s="37">
        <v>40.5</v>
      </c>
      <c r="E5303" s="37">
        <v>0.78900000000000003</v>
      </c>
      <c r="F5303" s="37">
        <v>0.8034</v>
      </c>
      <c r="G5303" s="37">
        <v>38.5</v>
      </c>
      <c r="H5303" s="37">
        <v>0.90200000000000002</v>
      </c>
      <c r="I5303" s="37">
        <v>0.98650000000000004</v>
      </c>
    </row>
    <row r="5304" spans="4:9" x14ac:dyDescent="0.25">
      <c r="D5304" s="37">
        <v>40.5</v>
      </c>
      <c r="E5304" s="37">
        <v>0.79</v>
      </c>
      <c r="F5304" s="37">
        <v>0.80430000000000001</v>
      </c>
      <c r="G5304" s="37">
        <v>38.5</v>
      </c>
      <c r="H5304" s="37">
        <v>0.90300000000000002</v>
      </c>
      <c r="I5304" s="37">
        <v>0.98650000000000004</v>
      </c>
    </row>
    <row r="5305" spans="4:9" x14ac:dyDescent="0.25">
      <c r="D5305" s="37">
        <v>40.5</v>
      </c>
      <c r="E5305" s="37">
        <v>0.79100000000000004</v>
      </c>
      <c r="F5305" s="37">
        <v>0.80530000000000002</v>
      </c>
      <c r="G5305" s="37">
        <v>38.5</v>
      </c>
      <c r="H5305" s="37">
        <v>0.90400000000000003</v>
      </c>
      <c r="I5305" s="37">
        <v>0.98660000000000003</v>
      </c>
    </row>
    <row r="5306" spans="4:9" x14ac:dyDescent="0.25">
      <c r="D5306" s="37">
        <v>40.5</v>
      </c>
      <c r="E5306" s="37">
        <v>0.79200000000000004</v>
      </c>
      <c r="F5306" s="37">
        <v>0.80630000000000002</v>
      </c>
      <c r="G5306" s="37">
        <v>38.5</v>
      </c>
      <c r="H5306" s="37">
        <v>0.90500000000000003</v>
      </c>
      <c r="I5306" s="37">
        <v>0.98660000000000003</v>
      </c>
    </row>
    <row r="5307" spans="4:9" x14ac:dyDescent="0.25">
      <c r="D5307" s="37">
        <v>40.5</v>
      </c>
      <c r="E5307" s="37">
        <v>0.79300000000000004</v>
      </c>
      <c r="F5307" s="37">
        <v>0.80730000000000002</v>
      </c>
      <c r="G5307" s="37">
        <v>38.5</v>
      </c>
      <c r="H5307" s="37">
        <v>0.90600000000000003</v>
      </c>
      <c r="I5307" s="37">
        <v>0.98660000000000003</v>
      </c>
    </row>
    <row r="5308" spans="4:9" x14ac:dyDescent="0.25">
      <c r="D5308" s="37">
        <v>40.5</v>
      </c>
      <c r="E5308" s="37">
        <v>0.79400000000000004</v>
      </c>
      <c r="F5308" s="37">
        <v>0.80820000000000003</v>
      </c>
      <c r="G5308" s="37">
        <v>38.5</v>
      </c>
      <c r="H5308" s="37">
        <v>0.90700000000000003</v>
      </c>
      <c r="I5308" s="37">
        <v>0.98660000000000003</v>
      </c>
    </row>
    <row r="5309" spans="4:9" x14ac:dyDescent="0.25">
      <c r="D5309" s="37">
        <v>40.5</v>
      </c>
      <c r="E5309" s="37">
        <v>0.79500000000000004</v>
      </c>
      <c r="F5309" s="37">
        <v>0.80920000000000003</v>
      </c>
      <c r="G5309" s="37">
        <v>38.5</v>
      </c>
      <c r="H5309" s="37">
        <v>0.90800000000000003</v>
      </c>
      <c r="I5309" s="37">
        <v>0.98660000000000003</v>
      </c>
    </row>
    <row r="5310" spans="4:9" x14ac:dyDescent="0.25">
      <c r="D5310" s="37">
        <v>40.5</v>
      </c>
      <c r="E5310" s="37">
        <v>0.79600000000000004</v>
      </c>
      <c r="F5310" s="37">
        <v>0.81020000000000003</v>
      </c>
      <c r="G5310" s="37">
        <v>38.5</v>
      </c>
      <c r="H5310" s="37">
        <v>0.90900000000000003</v>
      </c>
      <c r="I5310" s="37">
        <v>0.98660000000000003</v>
      </c>
    </row>
    <row r="5311" spans="4:9" x14ac:dyDescent="0.25">
      <c r="D5311" s="37">
        <v>40.5</v>
      </c>
      <c r="E5311" s="37">
        <v>0.79700000000000004</v>
      </c>
      <c r="F5311" s="37">
        <v>0.81120000000000003</v>
      </c>
      <c r="G5311" s="37">
        <v>38.5</v>
      </c>
      <c r="H5311" s="37">
        <v>0.91</v>
      </c>
      <c r="I5311" s="37">
        <v>0.98670000000000002</v>
      </c>
    </row>
    <row r="5312" spans="4:9" x14ac:dyDescent="0.25">
      <c r="D5312" s="37">
        <v>40.5</v>
      </c>
      <c r="E5312" s="37">
        <v>0.79800000000000004</v>
      </c>
      <c r="F5312" s="37">
        <v>0.81220000000000003</v>
      </c>
      <c r="G5312" s="37">
        <v>38.5</v>
      </c>
      <c r="H5312" s="37">
        <v>0.91100000000000003</v>
      </c>
      <c r="I5312" s="37">
        <v>0.98670000000000002</v>
      </c>
    </row>
    <row r="5313" spans="4:9" x14ac:dyDescent="0.25">
      <c r="D5313" s="37">
        <v>40.5</v>
      </c>
      <c r="E5313" s="37">
        <v>0.79900000000000004</v>
      </c>
      <c r="F5313" s="37">
        <v>0.81310000000000004</v>
      </c>
      <c r="G5313" s="37">
        <v>38.5</v>
      </c>
      <c r="H5313" s="37">
        <v>0.91200000000000003</v>
      </c>
      <c r="I5313" s="37">
        <v>0.98670000000000002</v>
      </c>
    </row>
    <row r="5314" spans="4:9" x14ac:dyDescent="0.25">
      <c r="D5314" s="37">
        <v>40.5</v>
      </c>
      <c r="E5314" s="37">
        <v>0.8</v>
      </c>
      <c r="F5314" s="37">
        <v>0.81410000000000005</v>
      </c>
      <c r="G5314" s="37">
        <v>38.5</v>
      </c>
      <c r="H5314" s="37">
        <v>0.91300000000000003</v>
      </c>
      <c r="I5314" s="37">
        <v>0.98670000000000002</v>
      </c>
    </row>
    <row r="5315" spans="4:9" x14ac:dyDescent="0.25">
      <c r="D5315" s="37">
        <v>40.5</v>
      </c>
      <c r="E5315" s="37">
        <v>0.80100000000000005</v>
      </c>
      <c r="F5315" s="37">
        <v>0.81510000000000005</v>
      </c>
      <c r="G5315" s="37">
        <v>38.5</v>
      </c>
      <c r="H5315" s="37">
        <v>0.91400000000000003</v>
      </c>
      <c r="I5315" s="37">
        <v>0.98670000000000002</v>
      </c>
    </row>
    <row r="5316" spans="4:9" x14ac:dyDescent="0.25">
      <c r="D5316" s="37">
        <v>40.5</v>
      </c>
      <c r="E5316" s="37">
        <v>0.80200000000000005</v>
      </c>
      <c r="F5316" s="37">
        <v>0.81610000000000005</v>
      </c>
      <c r="G5316" s="37">
        <v>38.5</v>
      </c>
      <c r="H5316" s="37">
        <v>0.91500000000000004</v>
      </c>
      <c r="I5316" s="37">
        <v>0.98670000000000002</v>
      </c>
    </row>
    <row r="5317" spans="4:9" x14ac:dyDescent="0.25">
      <c r="D5317" s="37">
        <v>40.5</v>
      </c>
      <c r="E5317" s="37">
        <v>0.80300000000000005</v>
      </c>
      <c r="F5317" s="37">
        <v>0.81700000000000006</v>
      </c>
      <c r="G5317" s="37">
        <v>38.5</v>
      </c>
      <c r="H5317" s="37">
        <v>0.91600000000000004</v>
      </c>
      <c r="I5317" s="37">
        <v>0.98680000000000001</v>
      </c>
    </row>
    <row r="5318" spans="4:9" x14ac:dyDescent="0.25">
      <c r="D5318" s="37">
        <v>40.5</v>
      </c>
      <c r="E5318" s="37">
        <v>0.80400000000000005</v>
      </c>
      <c r="F5318" s="37">
        <v>0.81800000000000006</v>
      </c>
      <c r="G5318" s="37">
        <v>38.5</v>
      </c>
      <c r="H5318" s="37">
        <v>0.91700000000000004</v>
      </c>
      <c r="I5318" s="37">
        <v>0.98680000000000001</v>
      </c>
    </row>
    <row r="5319" spans="4:9" x14ac:dyDescent="0.25">
      <c r="D5319" s="37">
        <v>40.5</v>
      </c>
      <c r="E5319" s="37">
        <v>0.80500000000000005</v>
      </c>
      <c r="F5319" s="37">
        <v>0.81900000000000006</v>
      </c>
      <c r="G5319" s="37">
        <v>38.5</v>
      </c>
      <c r="H5319" s="37">
        <v>0.91800000000000004</v>
      </c>
      <c r="I5319" s="37">
        <v>0.98680000000000001</v>
      </c>
    </row>
    <row r="5320" spans="4:9" x14ac:dyDescent="0.25">
      <c r="D5320" s="37">
        <v>40.5</v>
      </c>
      <c r="E5320" s="37">
        <v>0.80600000000000005</v>
      </c>
      <c r="F5320" s="37">
        <v>0.82000000000000006</v>
      </c>
      <c r="G5320" s="37">
        <v>38.5</v>
      </c>
      <c r="H5320" s="37">
        <v>0.91900000000000004</v>
      </c>
      <c r="I5320" s="37">
        <v>0.98680000000000001</v>
      </c>
    </row>
    <row r="5321" spans="4:9" x14ac:dyDescent="0.25">
      <c r="D5321" s="37">
        <v>40.5</v>
      </c>
      <c r="E5321" s="37">
        <v>0.80700000000000005</v>
      </c>
      <c r="F5321" s="37">
        <v>0.82100000000000006</v>
      </c>
      <c r="G5321" s="37">
        <v>38.5</v>
      </c>
      <c r="H5321" s="37">
        <v>0.92</v>
      </c>
      <c r="I5321" s="37">
        <v>0.98680000000000001</v>
      </c>
    </row>
    <row r="5322" spans="4:9" x14ac:dyDescent="0.25">
      <c r="D5322" s="37">
        <v>40.5</v>
      </c>
      <c r="E5322" s="37">
        <v>0.80800000000000005</v>
      </c>
      <c r="F5322" s="37">
        <v>0.82190000000000007</v>
      </c>
      <c r="G5322" s="37">
        <v>38.5</v>
      </c>
      <c r="H5322" s="37">
        <v>0.92100000000000004</v>
      </c>
      <c r="I5322" s="37">
        <v>0.98680000000000001</v>
      </c>
    </row>
    <row r="5323" spans="4:9" x14ac:dyDescent="0.25">
      <c r="D5323" s="37">
        <v>40.5</v>
      </c>
      <c r="E5323" s="37">
        <v>0.80900000000000005</v>
      </c>
      <c r="F5323" s="37">
        <v>0.82290000000000008</v>
      </c>
      <c r="G5323" s="37">
        <v>38.5</v>
      </c>
      <c r="H5323" s="37">
        <v>0.92200000000000004</v>
      </c>
      <c r="I5323" s="37">
        <v>0.9869</v>
      </c>
    </row>
    <row r="5324" spans="4:9" x14ac:dyDescent="0.25">
      <c r="D5324" s="37">
        <v>40.5</v>
      </c>
      <c r="E5324" s="37">
        <v>0.81</v>
      </c>
      <c r="F5324" s="37">
        <v>0.82390000000000008</v>
      </c>
      <c r="G5324" s="37">
        <v>38.5</v>
      </c>
      <c r="H5324" s="37">
        <v>0.92300000000000004</v>
      </c>
      <c r="I5324" s="37">
        <v>0.9869</v>
      </c>
    </row>
    <row r="5325" spans="4:9" x14ac:dyDescent="0.25">
      <c r="D5325" s="37">
        <v>40.5</v>
      </c>
      <c r="E5325" s="37">
        <v>0.81100000000000005</v>
      </c>
      <c r="F5325" s="37">
        <v>0.82490000000000008</v>
      </c>
      <c r="G5325" s="37">
        <v>38.5</v>
      </c>
      <c r="H5325" s="37">
        <v>0.92400000000000004</v>
      </c>
      <c r="I5325" s="37">
        <v>0.9869</v>
      </c>
    </row>
    <row r="5326" spans="4:9" x14ac:dyDescent="0.25">
      <c r="D5326" s="37">
        <v>40.5</v>
      </c>
      <c r="E5326" s="37">
        <v>0.81200000000000006</v>
      </c>
      <c r="F5326" s="37">
        <v>0.82580000000000009</v>
      </c>
      <c r="G5326" s="37">
        <v>38.5</v>
      </c>
      <c r="H5326" s="37">
        <v>0.92500000000000004</v>
      </c>
      <c r="I5326" s="37">
        <v>0.9869</v>
      </c>
    </row>
    <row r="5327" spans="4:9" x14ac:dyDescent="0.25">
      <c r="D5327" s="37">
        <v>40.5</v>
      </c>
      <c r="E5327" s="37">
        <v>0.81299999999999994</v>
      </c>
      <c r="F5327" s="37">
        <v>0.82680000000000009</v>
      </c>
      <c r="G5327" s="37">
        <v>38.5</v>
      </c>
      <c r="H5327" s="37">
        <v>0.92600000000000005</v>
      </c>
      <c r="I5327" s="37">
        <v>0.9869</v>
      </c>
    </row>
    <row r="5328" spans="4:9" x14ac:dyDescent="0.25">
      <c r="D5328" s="37">
        <v>40.5</v>
      </c>
      <c r="E5328" s="37">
        <v>0.81399999999999995</v>
      </c>
      <c r="F5328" s="37">
        <v>0.82780000000000009</v>
      </c>
      <c r="G5328" s="37">
        <v>38.5</v>
      </c>
      <c r="H5328" s="37">
        <v>0.92700000000000005</v>
      </c>
      <c r="I5328" s="37">
        <v>0.9869</v>
      </c>
    </row>
    <row r="5329" spans="4:9" x14ac:dyDescent="0.25">
      <c r="D5329" s="37">
        <v>40.5</v>
      </c>
      <c r="E5329" s="37">
        <v>0.81499999999999995</v>
      </c>
      <c r="F5329" s="37">
        <v>0.82880000000000009</v>
      </c>
      <c r="G5329" s="37">
        <v>38.5</v>
      </c>
      <c r="H5329" s="37">
        <v>0.92800000000000005</v>
      </c>
      <c r="I5329" s="37">
        <v>0.98699999999999999</v>
      </c>
    </row>
    <row r="5330" spans="4:9" x14ac:dyDescent="0.25">
      <c r="D5330" s="37">
        <v>40.5</v>
      </c>
      <c r="E5330" s="37">
        <v>0.81599999999999995</v>
      </c>
      <c r="F5330" s="37">
        <v>0.82980000000000009</v>
      </c>
      <c r="G5330" s="37">
        <v>38.5</v>
      </c>
      <c r="H5330" s="37">
        <v>0.92900000000000005</v>
      </c>
      <c r="I5330" s="37">
        <v>0.98699999999999999</v>
      </c>
    </row>
    <row r="5331" spans="4:9" x14ac:dyDescent="0.25">
      <c r="D5331" s="37">
        <v>40.5</v>
      </c>
      <c r="E5331" s="37">
        <v>0.81699999999999995</v>
      </c>
      <c r="F5331" s="37">
        <v>0.83080000000000009</v>
      </c>
      <c r="G5331" s="37">
        <v>38.5</v>
      </c>
      <c r="H5331" s="37">
        <v>0.93</v>
      </c>
      <c r="I5331" s="37">
        <v>0.98699999999999999</v>
      </c>
    </row>
    <row r="5332" spans="4:9" x14ac:dyDescent="0.25">
      <c r="D5332" s="37">
        <v>40.5</v>
      </c>
      <c r="E5332" s="37">
        <v>0.81799999999999995</v>
      </c>
      <c r="F5332" s="37">
        <v>0.83180000000000009</v>
      </c>
      <c r="G5332" s="37">
        <v>38.5</v>
      </c>
      <c r="H5332" s="37">
        <v>0.93100000000000005</v>
      </c>
      <c r="I5332" s="37">
        <v>0.98699999999999999</v>
      </c>
    </row>
    <row r="5333" spans="4:9" x14ac:dyDescent="0.25">
      <c r="D5333" s="37">
        <v>40.5</v>
      </c>
      <c r="E5333" s="37">
        <v>0.81899999999999995</v>
      </c>
      <c r="F5333" s="37">
        <v>0.83270000000000011</v>
      </c>
      <c r="G5333" s="37">
        <v>38.5</v>
      </c>
      <c r="H5333" s="37">
        <v>0.93200000000000005</v>
      </c>
      <c r="I5333" s="37">
        <v>0.98699999999999999</v>
      </c>
    </row>
    <row r="5334" spans="4:9" x14ac:dyDescent="0.25">
      <c r="D5334" s="37">
        <v>40.5</v>
      </c>
      <c r="E5334" s="37">
        <v>0.82</v>
      </c>
      <c r="F5334" s="37">
        <v>0.83370000000000011</v>
      </c>
      <c r="G5334" s="37">
        <v>38.5</v>
      </c>
      <c r="H5334" s="37">
        <v>0.93300000000000005</v>
      </c>
      <c r="I5334" s="37">
        <v>0.98699999999999999</v>
      </c>
    </row>
    <row r="5335" spans="4:9" x14ac:dyDescent="0.25">
      <c r="D5335" s="37">
        <v>40.5</v>
      </c>
      <c r="E5335" s="37">
        <v>0.82099999999999995</v>
      </c>
      <c r="F5335" s="37">
        <v>0.83470000000000011</v>
      </c>
      <c r="G5335" s="37">
        <v>38.5</v>
      </c>
      <c r="H5335" s="37">
        <v>0.93400000000000005</v>
      </c>
      <c r="I5335" s="37">
        <v>0.98709999999999998</v>
      </c>
    </row>
    <row r="5336" spans="4:9" x14ac:dyDescent="0.25">
      <c r="D5336" s="37">
        <v>40.5</v>
      </c>
      <c r="E5336" s="37">
        <v>0.82199999999999995</v>
      </c>
      <c r="F5336" s="37">
        <v>0.83570000000000011</v>
      </c>
      <c r="G5336" s="37">
        <v>38.5</v>
      </c>
      <c r="H5336" s="37">
        <v>0.93500000000000005</v>
      </c>
      <c r="I5336" s="37">
        <v>0.98709999999999998</v>
      </c>
    </row>
    <row r="5337" spans="4:9" x14ac:dyDescent="0.25">
      <c r="D5337" s="37">
        <v>40.5</v>
      </c>
      <c r="E5337" s="37">
        <v>0.82299999999999995</v>
      </c>
      <c r="F5337" s="37">
        <v>0.8367</v>
      </c>
      <c r="G5337" s="37">
        <v>38.5</v>
      </c>
      <c r="H5337" s="37">
        <v>0.93600000000000005</v>
      </c>
      <c r="I5337" s="37">
        <v>0.98709999999999998</v>
      </c>
    </row>
    <row r="5338" spans="4:9" x14ac:dyDescent="0.25">
      <c r="D5338" s="37">
        <v>40.5</v>
      </c>
      <c r="E5338" s="37">
        <v>0.82399999999999995</v>
      </c>
      <c r="F5338" s="37">
        <v>0.8377</v>
      </c>
      <c r="G5338" s="37">
        <v>38.5</v>
      </c>
      <c r="H5338" s="37">
        <v>0.93700000000000006</v>
      </c>
      <c r="I5338" s="37">
        <v>0.98709999999999998</v>
      </c>
    </row>
    <row r="5339" spans="4:9" x14ac:dyDescent="0.25">
      <c r="D5339" s="37">
        <v>40.5</v>
      </c>
      <c r="E5339" s="37">
        <v>0.82499999999999996</v>
      </c>
      <c r="F5339" s="37">
        <v>0.8385999999999999</v>
      </c>
      <c r="G5339" s="37">
        <v>38.5</v>
      </c>
      <c r="H5339" s="37">
        <v>0.93799999999999994</v>
      </c>
      <c r="I5339" s="37">
        <v>0.98709999999999998</v>
      </c>
    </row>
    <row r="5340" spans="4:9" x14ac:dyDescent="0.25">
      <c r="D5340" s="37">
        <v>40.5</v>
      </c>
      <c r="E5340" s="37">
        <v>0.82599999999999996</v>
      </c>
      <c r="F5340" s="37">
        <v>0.8395999999999999</v>
      </c>
      <c r="G5340" s="37">
        <v>38.5</v>
      </c>
      <c r="H5340" s="37">
        <v>0.93899999999999995</v>
      </c>
      <c r="I5340" s="37">
        <v>0.98709999999999998</v>
      </c>
    </row>
    <row r="5341" spans="4:9" x14ac:dyDescent="0.25">
      <c r="D5341" s="37">
        <v>40.5</v>
      </c>
      <c r="E5341" s="37">
        <v>0.82699999999999996</v>
      </c>
      <c r="F5341" s="37">
        <v>0.8405999999999999</v>
      </c>
      <c r="G5341" s="37">
        <v>38.5</v>
      </c>
      <c r="H5341" s="37">
        <v>0.94</v>
      </c>
      <c r="I5341" s="37">
        <v>0.98719999999999997</v>
      </c>
    </row>
    <row r="5342" spans="4:9" x14ac:dyDescent="0.25">
      <c r="D5342" s="37">
        <v>40.5</v>
      </c>
      <c r="E5342" s="37">
        <v>0.82799999999999996</v>
      </c>
      <c r="F5342" s="37">
        <v>0.8415999999999999</v>
      </c>
      <c r="G5342" s="37">
        <v>38.5</v>
      </c>
      <c r="H5342" s="37">
        <v>0.94099999999999995</v>
      </c>
      <c r="I5342" s="37">
        <v>0.98719999999999997</v>
      </c>
    </row>
    <row r="5343" spans="4:9" x14ac:dyDescent="0.25">
      <c r="D5343" s="37">
        <v>40.5</v>
      </c>
      <c r="E5343" s="37">
        <v>0.82899999999999996</v>
      </c>
      <c r="F5343" s="37">
        <v>0.8425999999999999</v>
      </c>
      <c r="G5343" s="37">
        <v>38.5</v>
      </c>
      <c r="H5343" s="37">
        <v>0.94199999999999995</v>
      </c>
      <c r="I5343" s="37">
        <v>0.98719999999999997</v>
      </c>
    </row>
    <row r="5344" spans="4:9" x14ac:dyDescent="0.25">
      <c r="D5344" s="37">
        <v>40.5</v>
      </c>
      <c r="E5344" s="37">
        <v>0.83</v>
      </c>
      <c r="F5344" s="37">
        <v>0.84359999999999991</v>
      </c>
      <c r="G5344" s="37">
        <v>38.5</v>
      </c>
      <c r="H5344" s="37">
        <v>0.94299999999999995</v>
      </c>
      <c r="I5344" s="37">
        <v>0.98719999999999997</v>
      </c>
    </row>
    <row r="5345" spans="4:9" x14ac:dyDescent="0.25">
      <c r="D5345" s="37">
        <v>40.5</v>
      </c>
      <c r="E5345" s="37">
        <v>0.83099999999999996</v>
      </c>
      <c r="F5345" s="37">
        <v>0.84449999999999992</v>
      </c>
      <c r="G5345" s="37">
        <v>38.5</v>
      </c>
      <c r="H5345" s="37">
        <v>0.94399999999999995</v>
      </c>
      <c r="I5345" s="37">
        <v>0.98719999999999997</v>
      </c>
    </row>
    <row r="5346" spans="4:9" x14ac:dyDescent="0.25">
      <c r="D5346" s="37">
        <v>40.5</v>
      </c>
      <c r="E5346" s="37">
        <v>0.83199999999999996</v>
      </c>
      <c r="F5346" s="37">
        <v>0.84549999999999992</v>
      </c>
      <c r="G5346" s="37">
        <v>38.5</v>
      </c>
      <c r="H5346" s="37">
        <v>0.94499999999999995</v>
      </c>
      <c r="I5346" s="37">
        <v>0.98719999999999997</v>
      </c>
    </row>
    <row r="5347" spans="4:9" x14ac:dyDescent="0.25">
      <c r="D5347" s="37">
        <v>40.5</v>
      </c>
      <c r="E5347" s="37">
        <v>0.83299999999999996</v>
      </c>
      <c r="F5347" s="37">
        <v>0.84649999999999992</v>
      </c>
      <c r="G5347" s="37">
        <v>38.5</v>
      </c>
      <c r="H5347" s="37">
        <v>0.94599999999999995</v>
      </c>
      <c r="I5347" s="37">
        <v>0.98729999999999996</v>
      </c>
    </row>
    <row r="5348" spans="4:9" x14ac:dyDescent="0.25">
      <c r="D5348" s="37">
        <v>40.5</v>
      </c>
      <c r="E5348" s="37">
        <v>0.83399999999999996</v>
      </c>
      <c r="F5348" s="37">
        <v>0.84749999999999992</v>
      </c>
      <c r="G5348" s="37">
        <v>38.5</v>
      </c>
      <c r="H5348" s="37">
        <v>0.94699999999999995</v>
      </c>
      <c r="I5348" s="37">
        <v>0.98729999999999996</v>
      </c>
    </row>
    <row r="5349" spans="4:9" x14ac:dyDescent="0.25">
      <c r="D5349" s="37">
        <v>40.5</v>
      </c>
      <c r="E5349" s="37">
        <v>0.83499999999999996</v>
      </c>
      <c r="F5349" s="37">
        <v>0.84849999999999992</v>
      </c>
      <c r="G5349" s="37">
        <v>38.5</v>
      </c>
      <c r="H5349" s="37">
        <v>0.94799999999999995</v>
      </c>
      <c r="I5349" s="37">
        <v>0.98729999999999996</v>
      </c>
    </row>
    <row r="5350" spans="4:9" x14ac:dyDescent="0.25">
      <c r="D5350" s="37">
        <v>40.5</v>
      </c>
      <c r="E5350" s="37">
        <v>0.83599999999999997</v>
      </c>
      <c r="F5350" s="37">
        <v>0.84949999999999992</v>
      </c>
      <c r="G5350" s="37">
        <v>38.5</v>
      </c>
      <c r="H5350" s="37">
        <v>0.94899999999999995</v>
      </c>
      <c r="I5350" s="37">
        <v>0.98729999999999996</v>
      </c>
    </row>
    <row r="5351" spans="4:9" x14ac:dyDescent="0.25">
      <c r="D5351" s="37">
        <v>40.5</v>
      </c>
      <c r="E5351" s="37">
        <v>0.83699999999999997</v>
      </c>
      <c r="F5351" s="37">
        <v>0.85049999999999992</v>
      </c>
      <c r="G5351" s="37">
        <v>38.5</v>
      </c>
      <c r="H5351" s="37">
        <v>0.95</v>
      </c>
      <c r="I5351" s="37">
        <v>0.98729999999999996</v>
      </c>
    </row>
    <row r="5352" spans="4:9" x14ac:dyDescent="0.25">
      <c r="D5352" s="37">
        <v>40.5</v>
      </c>
      <c r="E5352" s="37">
        <v>0.83799999999999997</v>
      </c>
      <c r="F5352" s="37">
        <v>0.85149999999999992</v>
      </c>
      <c r="G5352" s="37">
        <v>39</v>
      </c>
      <c r="H5352" s="37">
        <v>0.76</v>
      </c>
      <c r="I5352" s="37">
        <v>0.98029999999999995</v>
      </c>
    </row>
    <row r="5353" spans="4:9" x14ac:dyDescent="0.25">
      <c r="D5353" s="37">
        <v>40.5</v>
      </c>
      <c r="E5353" s="37">
        <v>0.83899999999999997</v>
      </c>
      <c r="F5353" s="37">
        <v>0.85239999999999994</v>
      </c>
      <c r="G5353" s="37">
        <v>39</v>
      </c>
      <c r="H5353" s="37">
        <v>0.76100000000000001</v>
      </c>
      <c r="I5353" s="37">
        <v>0.98029999999999995</v>
      </c>
    </row>
    <row r="5354" spans="4:9" x14ac:dyDescent="0.25">
      <c r="D5354" s="37">
        <v>40.5</v>
      </c>
      <c r="E5354" s="37">
        <v>0.84</v>
      </c>
      <c r="F5354" s="37">
        <v>0.85339999999999994</v>
      </c>
      <c r="G5354" s="37">
        <v>39</v>
      </c>
      <c r="H5354" s="37">
        <v>0.76200000000000001</v>
      </c>
      <c r="I5354" s="37">
        <v>0.98050000000000004</v>
      </c>
    </row>
    <row r="5355" spans="4:9" x14ac:dyDescent="0.25">
      <c r="D5355" s="37">
        <v>40.5</v>
      </c>
      <c r="E5355" s="37">
        <v>0.84099999999999997</v>
      </c>
      <c r="F5355" s="37">
        <v>0.85439999999999994</v>
      </c>
      <c r="G5355" s="37">
        <v>39</v>
      </c>
      <c r="H5355" s="37">
        <v>0.76300000000000001</v>
      </c>
      <c r="I5355" s="37">
        <v>0.98050000000000004</v>
      </c>
    </row>
    <row r="5356" spans="4:9" x14ac:dyDescent="0.25">
      <c r="D5356" s="37">
        <v>40.5</v>
      </c>
      <c r="E5356" s="37">
        <v>0.84199999999999997</v>
      </c>
      <c r="F5356" s="37">
        <v>0.85539999999999994</v>
      </c>
      <c r="G5356" s="37">
        <v>39</v>
      </c>
      <c r="H5356" s="37">
        <v>0.76400000000000001</v>
      </c>
      <c r="I5356" s="37">
        <v>0.98060000000000003</v>
      </c>
    </row>
    <row r="5357" spans="4:9" x14ac:dyDescent="0.25">
      <c r="D5357" s="37">
        <v>40.5</v>
      </c>
      <c r="E5357" s="37">
        <v>0.84299999999999997</v>
      </c>
      <c r="F5357" s="37">
        <v>0.85639999999999994</v>
      </c>
      <c r="G5357" s="37">
        <v>39</v>
      </c>
      <c r="H5357" s="37">
        <v>0.76500000000000001</v>
      </c>
      <c r="I5357" s="37">
        <v>0.98060000000000003</v>
      </c>
    </row>
    <row r="5358" spans="4:9" x14ac:dyDescent="0.25">
      <c r="D5358" s="37">
        <v>40.5</v>
      </c>
      <c r="E5358" s="37">
        <v>0.84399999999999997</v>
      </c>
      <c r="F5358" s="37">
        <v>0.85739999999999994</v>
      </c>
      <c r="G5358" s="37">
        <v>39</v>
      </c>
      <c r="H5358" s="37">
        <v>0.76600000000000001</v>
      </c>
      <c r="I5358" s="37">
        <v>0.98080000000000001</v>
      </c>
    </row>
    <row r="5359" spans="4:9" x14ac:dyDescent="0.25">
      <c r="D5359" s="37">
        <v>40.5</v>
      </c>
      <c r="E5359" s="37">
        <v>0.84499999999999997</v>
      </c>
      <c r="F5359" s="37">
        <v>0.85839999999999994</v>
      </c>
      <c r="G5359" s="37">
        <v>39</v>
      </c>
      <c r="H5359" s="37">
        <v>0.76700000000000002</v>
      </c>
      <c r="I5359" s="37">
        <v>0.98080000000000001</v>
      </c>
    </row>
    <row r="5360" spans="4:9" x14ac:dyDescent="0.25">
      <c r="D5360" s="37">
        <v>40.5</v>
      </c>
      <c r="E5360" s="37">
        <v>0.84599999999999997</v>
      </c>
      <c r="F5360" s="37">
        <v>0.85939999999999994</v>
      </c>
      <c r="G5360" s="37">
        <v>39</v>
      </c>
      <c r="H5360" s="37">
        <v>0.76800000000000002</v>
      </c>
      <c r="I5360" s="37">
        <v>0.98089999999999999</v>
      </c>
    </row>
    <row r="5361" spans="4:9" x14ac:dyDescent="0.25">
      <c r="D5361" s="37">
        <v>40.5</v>
      </c>
      <c r="E5361" s="37">
        <v>0.84699999999999998</v>
      </c>
      <c r="F5361" s="37">
        <v>0.86029999999999995</v>
      </c>
      <c r="G5361" s="37">
        <v>39</v>
      </c>
      <c r="H5361" s="37">
        <v>0.76900000000000002</v>
      </c>
      <c r="I5361" s="37">
        <v>0.98089999999999999</v>
      </c>
    </row>
    <row r="5362" spans="4:9" x14ac:dyDescent="0.25">
      <c r="D5362" s="37">
        <v>40.5</v>
      </c>
      <c r="E5362" s="37">
        <v>0.84799999999999998</v>
      </c>
      <c r="F5362" s="37">
        <v>0.86129999999999995</v>
      </c>
      <c r="G5362" s="37">
        <v>39</v>
      </c>
      <c r="H5362" s="37">
        <v>0.77</v>
      </c>
      <c r="I5362" s="37">
        <v>0.98099999999999998</v>
      </c>
    </row>
    <row r="5363" spans="4:9" x14ac:dyDescent="0.25">
      <c r="D5363" s="37">
        <v>40.5</v>
      </c>
      <c r="E5363" s="37">
        <v>0.84899999999999998</v>
      </c>
      <c r="F5363" s="37">
        <v>0.86229999999999996</v>
      </c>
      <c r="G5363" s="37">
        <v>39</v>
      </c>
      <c r="H5363" s="37">
        <v>0.77100000000000002</v>
      </c>
      <c r="I5363" s="37">
        <v>0.98099999999999998</v>
      </c>
    </row>
    <row r="5364" spans="4:9" x14ac:dyDescent="0.25">
      <c r="D5364" s="37">
        <v>40.5</v>
      </c>
      <c r="E5364" s="37">
        <v>0.85</v>
      </c>
      <c r="F5364" s="37">
        <v>0.86329999999999996</v>
      </c>
      <c r="G5364" s="37">
        <v>39</v>
      </c>
      <c r="H5364" s="37">
        <v>0.77200000000000002</v>
      </c>
      <c r="I5364" s="37">
        <v>0.98119999999999996</v>
      </c>
    </row>
    <row r="5365" spans="4:9" x14ac:dyDescent="0.25">
      <c r="D5365" s="37">
        <v>40.5</v>
      </c>
      <c r="E5365" s="37">
        <v>0.85099999999999998</v>
      </c>
      <c r="F5365" s="37">
        <v>0.86429999999999996</v>
      </c>
      <c r="G5365" s="37">
        <v>39</v>
      </c>
      <c r="H5365" s="37">
        <v>0.77300000000000002</v>
      </c>
      <c r="I5365" s="37">
        <v>0.98119999999999996</v>
      </c>
    </row>
    <row r="5366" spans="4:9" x14ac:dyDescent="0.25">
      <c r="D5366" s="37">
        <v>40.5</v>
      </c>
      <c r="E5366" s="37">
        <v>0.85199999999999998</v>
      </c>
      <c r="F5366" s="37">
        <v>0.86529999999999996</v>
      </c>
      <c r="G5366" s="37">
        <v>39</v>
      </c>
      <c r="H5366" s="37">
        <v>0.77400000000000002</v>
      </c>
      <c r="I5366" s="37">
        <v>0.98129999999999995</v>
      </c>
    </row>
    <row r="5367" spans="4:9" x14ac:dyDescent="0.25">
      <c r="D5367" s="37">
        <v>40.5</v>
      </c>
      <c r="E5367" s="37">
        <v>0.85299999999999998</v>
      </c>
      <c r="F5367" s="37">
        <v>0.86629999999999996</v>
      </c>
      <c r="G5367" s="37">
        <v>39</v>
      </c>
      <c r="H5367" s="37">
        <v>0.77500000000000002</v>
      </c>
      <c r="I5367" s="37">
        <v>0.98129999999999995</v>
      </c>
    </row>
    <row r="5368" spans="4:9" x14ac:dyDescent="0.25">
      <c r="D5368" s="37">
        <v>40.5</v>
      </c>
      <c r="E5368" s="37">
        <v>0.85399999999999998</v>
      </c>
      <c r="F5368" s="37">
        <v>0.86729999999999996</v>
      </c>
      <c r="G5368" s="37">
        <v>39</v>
      </c>
      <c r="H5368" s="37">
        <v>0.77600000000000002</v>
      </c>
      <c r="I5368" s="37">
        <v>0.98140000000000005</v>
      </c>
    </row>
    <row r="5369" spans="4:9" x14ac:dyDescent="0.25">
      <c r="D5369" s="37">
        <v>40.5</v>
      </c>
      <c r="E5369" s="37">
        <v>0.85499999999999998</v>
      </c>
      <c r="F5369" s="37">
        <v>0.86829999999999996</v>
      </c>
      <c r="G5369" s="37">
        <v>39</v>
      </c>
      <c r="H5369" s="37">
        <v>0.77700000000000002</v>
      </c>
      <c r="I5369" s="37">
        <v>0.98140000000000005</v>
      </c>
    </row>
    <row r="5370" spans="4:9" x14ac:dyDescent="0.25">
      <c r="D5370" s="37">
        <v>40.5</v>
      </c>
      <c r="E5370" s="37">
        <v>0.85599999999999998</v>
      </c>
      <c r="F5370" s="37">
        <v>0.86919999999999997</v>
      </c>
      <c r="G5370" s="37">
        <v>39</v>
      </c>
      <c r="H5370" s="37">
        <v>0.77800000000000002</v>
      </c>
      <c r="I5370" s="37">
        <v>0.98150000000000004</v>
      </c>
    </row>
    <row r="5371" spans="4:9" x14ac:dyDescent="0.25">
      <c r="D5371" s="37">
        <v>40.5</v>
      </c>
      <c r="E5371" s="37">
        <v>0.85699999999999998</v>
      </c>
      <c r="F5371" s="37">
        <v>0.87019999999999997</v>
      </c>
      <c r="G5371" s="37">
        <v>39</v>
      </c>
      <c r="H5371" s="37">
        <v>0.77900000000000003</v>
      </c>
      <c r="I5371" s="37">
        <v>0.98150000000000004</v>
      </c>
    </row>
    <row r="5372" spans="4:9" x14ac:dyDescent="0.25">
      <c r="D5372" s="37">
        <v>40.5</v>
      </c>
      <c r="E5372" s="37">
        <v>0.85799999999999998</v>
      </c>
      <c r="F5372" s="37">
        <v>0.87119999999999997</v>
      </c>
      <c r="G5372" s="37">
        <v>39</v>
      </c>
      <c r="H5372" s="37">
        <v>0.78</v>
      </c>
      <c r="I5372" s="37">
        <v>0.98170000000000002</v>
      </c>
    </row>
    <row r="5373" spans="4:9" x14ac:dyDescent="0.25">
      <c r="D5373" s="37">
        <v>40.5</v>
      </c>
      <c r="E5373" s="37">
        <v>0.85899999999999999</v>
      </c>
      <c r="F5373" s="37">
        <v>0.87219999999999998</v>
      </c>
      <c r="G5373" s="37">
        <v>39</v>
      </c>
      <c r="H5373" s="37">
        <v>0.78100000000000003</v>
      </c>
      <c r="I5373" s="37">
        <v>0.98170000000000002</v>
      </c>
    </row>
    <row r="5374" spans="4:9" x14ac:dyDescent="0.25">
      <c r="D5374" s="37">
        <v>40.5</v>
      </c>
      <c r="E5374" s="37">
        <v>0.86</v>
      </c>
      <c r="F5374" s="37">
        <v>0.87319999999999998</v>
      </c>
      <c r="G5374" s="37">
        <v>39</v>
      </c>
      <c r="H5374" s="37">
        <v>0.78200000000000003</v>
      </c>
      <c r="I5374" s="37">
        <v>0.98180000000000001</v>
      </c>
    </row>
    <row r="5375" spans="4:9" x14ac:dyDescent="0.25">
      <c r="D5375" s="37">
        <v>40.5</v>
      </c>
      <c r="E5375" s="37">
        <v>0.86099999999999999</v>
      </c>
      <c r="F5375" s="37">
        <v>0.87419999999999998</v>
      </c>
      <c r="G5375" s="37">
        <v>39</v>
      </c>
      <c r="H5375" s="37">
        <v>0.78300000000000003</v>
      </c>
      <c r="I5375" s="37">
        <v>0.98180000000000001</v>
      </c>
    </row>
    <row r="5376" spans="4:9" x14ac:dyDescent="0.25">
      <c r="D5376" s="37">
        <v>40.5</v>
      </c>
      <c r="E5376" s="37">
        <v>0.86199999999999999</v>
      </c>
      <c r="F5376" s="37">
        <v>0.87519999999999998</v>
      </c>
      <c r="G5376" s="37">
        <v>39</v>
      </c>
      <c r="H5376" s="37">
        <v>0.78400000000000003</v>
      </c>
      <c r="I5376" s="37">
        <v>0.9819</v>
      </c>
    </row>
    <row r="5377" spans="4:9" x14ac:dyDescent="0.25">
      <c r="D5377" s="37">
        <v>40.5</v>
      </c>
      <c r="E5377" s="37">
        <v>0.86299999999999999</v>
      </c>
      <c r="F5377" s="37">
        <v>0.87619999999999998</v>
      </c>
      <c r="G5377" s="37">
        <v>39</v>
      </c>
      <c r="H5377" s="37">
        <v>0.78500000000000003</v>
      </c>
      <c r="I5377" s="37">
        <v>0.9819</v>
      </c>
    </row>
    <row r="5378" spans="4:9" x14ac:dyDescent="0.25">
      <c r="D5378" s="37">
        <v>40.5</v>
      </c>
      <c r="E5378" s="37">
        <v>0.86399999999999999</v>
      </c>
      <c r="F5378" s="37">
        <v>0.87719999999999998</v>
      </c>
      <c r="G5378" s="37">
        <v>39</v>
      </c>
      <c r="H5378" s="37">
        <v>0.78600000000000003</v>
      </c>
      <c r="I5378" s="37">
        <v>0.98199999999999998</v>
      </c>
    </row>
    <row r="5379" spans="4:9" x14ac:dyDescent="0.25">
      <c r="D5379" s="37">
        <v>40.5</v>
      </c>
      <c r="E5379" s="37">
        <v>0.86499999999999999</v>
      </c>
      <c r="F5379" s="37">
        <v>0.87819999999999998</v>
      </c>
      <c r="G5379" s="37">
        <v>39</v>
      </c>
      <c r="H5379" s="37">
        <v>0.78700000000000003</v>
      </c>
      <c r="I5379" s="37">
        <v>0.98199999999999998</v>
      </c>
    </row>
    <row r="5380" spans="4:9" x14ac:dyDescent="0.25">
      <c r="D5380" s="37">
        <v>40.5</v>
      </c>
      <c r="E5380" s="37">
        <v>0.86599999999999999</v>
      </c>
      <c r="F5380" s="37">
        <v>0.87919999999999998</v>
      </c>
      <c r="G5380" s="37">
        <v>39</v>
      </c>
      <c r="H5380" s="37">
        <v>0.78800000000000003</v>
      </c>
      <c r="I5380" s="37">
        <v>0.98219999999999996</v>
      </c>
    </row>
    <row r="5381" spans="4:9" x14ac:dyDescent="0.25">
      <c r="D5381" s="37">
        <v>40.5</v>
      </c>
      <c r="E5381" s="37">
        <v>0.86699999999999999</v>
      </c>
      <c r="F5381" s="37">
        <v>0.88009999999999999</v>
      </c>
      <c r="G5381" s="37">
        <v>39</v>
      </c>
      <c r="H5381" s="37">
        <v>0.78900000000000003</v>
      </c>
      <c r="I5381" s="37">
        <v>0.98219999999999996</v>
      </c>
    </row>
    <row r="5382" spans="4:9" x14ac:dyDescent="0.25">
      <c r="D5382" s="37">
        <v>40.5</v>
      </c>
      <c r="E5382" s="37">
        <v>0.86799999999999999</v>
      </c>
      <c r="F5382" s="37">
        <v>0.88109999999999999</v>
      </c>
      <c r="G5382" s="37">
        <v>39</v>
      </c>
      <c r="H5382" s="37">
        <v>0.79</v>
      </c>
      <c r="I5382" s="37">
        <v>0.98229999999999995</v>
      </c>
    </row>
    <row r="5383" spans="4:9" x14ac:dyDescent="0.25">
      <c r="D5383" s="37">
        <v>40.5</v>
      </c>
      <c r="E5383" s="37">
        <v>0.86899999999999999</v>
      </c>
      <c r="F5383" s="37">
        <v>0.8821</v>
      </c>
      <c r="G5383" s="37">
        <v>39</v>
      </c>
      <c r="H5383" s="37">
        <v>0.79100000000000004</v>
      </c>
      <c r="I5383" s="37">
        <v>0.98229999999999995</v>
      </c>
    </row>
    <row r="5384" spans="4:9" x14ac:dyDescent="0.25">
      <c r="D5384" s="37">
        <v>40.5</v>
      </c>
      <c r="E5384" s="37">
        <v>0.87</v>
      </c>
      <c r="F5384" s="37">
        <v>0.8831</v>
      </c>
      <c r="G5384" s="37">
        <v>39</v>
      </c>
      <c r="H5384" s="37">
        <v>0.79200000000000004</v>
      </c>
      <c r="I5384" s="37">
        <v>0.98240000000000005</v>
      </c>
    </row>
    <row r="5385" spans="4:9" x14ac:dyDescent="0.25">
      <c r="D5385" s="37">
        <v>40.5</v>
      </c>
      <c r="E5385" s="37">
        <v>0.871</v>
      </c>
      <c r="F5385" s="37">
        <v>0.8841</v>
      </c>
      <c r="G5385" s="37">
        <v>39</v>
      </c>
      <c r="H5385" s="37">
        <v>0.79300000000000004</v>
      </c>
      <c r="I5385" s="37">
        <v>0.98240000000000005</v>
      </c>
    </row>
    <row r="5386" spans="4:9" x14ac:dyDescent="0.25">
      <c r="D5386" s="37">
        <v>40.5</v>
      </c>
      <c r="E5386" s="37">
        <v>0.872</v>
      </c>
      <c r="F5386" s="37">
        <v>0.8851</v>
      </c>
      <c r="G5386" s="37">
        <v>39</v>
      </c>
      <c r="H5386" s="37">
        <v>0.79400000000000004</v>
      </c>
      <c r="I5386" s="37">
        <v>0.98250000000000004</v>
      </c>
    </row>
    <row r="5387" spans="4:9" x14ac:dyDescent="0.25">
      <c r="D5387" s="37">
        <v>40.5</v>
      </c>
      <c r="E5387" s="37">
        <v>0.873</v>
      </c>
      <c r="F5387" s="37">
        <v>0.8861</v>
      </c>
      <c r="G5387" s="37">
        <v>39</v>
      </c>
      <c r="H5387" s="37">
        <v>0.79500000000000004</v>
      </c>
      <c r="I5387" s="37">
        <v>0.98250000000000004</v>
      </c>
    </row>
    <row r="5388" spans="4:9" x14ac:dyDescent="0.25">
      <c r="D5388" s="37">
        <v>40.5</v>
      </c>
      <c r="E5388" s="37">
        <v>0.874</v>
      </c>
      <c r="F5388" s="37">
        <v>0.8871</v>
      </c>
      <c r="G5388" s="37">
        <v>39</v>
      </c>
      <c r="H5388" s="37">
        <v>0.79600000000000004</v>
      </c>
      <c r="I5388" s="37">
        <v>0.98260000000000003</v>
      </c>
    </row>
    <row r="5389" spans="4:9" x14ac:dyDescent="0.25">
      <c r="D5389" s="37">
        <v>40.5</v>
      </c>
      <c r="E5389" s="37">
        <v>0.875</v>
      </c>
      <c r="F5389" s="37">
        <v>0.8881</v>
      </c>
      <c r="G5389" s="37">
        <v>39</v>
      </c>
      <c r="H5389" s="37">
        <v>0.79700000000000004</v>
      </c>
      <c r="I5389" s="37">
        <v>0.98260000000000003</v>
      </c>
    </row>
    <row r="5390" spans="4:9" x14ac:dyDescent="0.25">
      <c r="D5390" s="37">
        <v>40.5</v>
      </c>
      <c r="E5390" s="37">
        <v>0.876</v>
      </c>
      <c r="F5390" s="37">
        <v>0.8891</v>
      </c>
      <c r="G5390" s="37">
        <v>39</v>
      </c>
      <c r="H5390" s="37">
        <v>0.79800000000000004</v>
      </c>
      <c r="I5390" s="37">
        <v>0.98270000000000002</v>
      </c>
    </row>
    <row r="5391" spans="4:9" x14ac:dyDescent="0.25">
      <c r="D5391" s="37">
        <v>40.5</v>
      </c>
      <c r="E5391" s="37">
        <v>0.877</v>
      </c>
      <c r="F5391" s="37">
        <v>0.8901</v>
      </c>
      <c r="G5391" s="37">
        <v>39</v>
      </c>
      <c r="H5391" s="37">
        <v>0.79900000000000004</v>
      </c>
      <c r="I5391" s="37">
        <v>0.98270000000000002</v>
      </c>
    </row>
    <row r="5392" spans="4:9" x14ac:dyDescent="0.25">
      <c r="D5392" s="37">
        <v>40.5</v>
      </c>
      <c r="E5392" s="37">
        <v>0.878</v>
      </c>
      <c r="F5392" s="37">
        <v>0.8911</v>
      </c>
      <c r="G5392" s="37">
        <v>39</v>
      </c>
      <c r="H5392" s="37">
        <v>0.8</v>
      </c>
      <c r="I5392" s="37">
        <v>0.98280000000000001</v>
      </c>
    </row>
    <row r="5393" spans="4:9" x14ac:dyDescent="0.25">
      <c r="D5393" s="37">
        <v>40.5</v>
      </c>
      <c r="E5393" s="37">
        <v>0.879</v>
      </c>
      <c r="F5393" s="37">
        <v>0.8921</v>
      </c>
      <c r="G5393" s="37">
        <v>39</v>
      </c>
      <c r="H5393" s="37">
        <v>0.80100000000000005</v>
      </c>
      <c r="I5393" s="37">
        <v>0.98280000000000001</v>
      </c>
    </row>
    <row r="5394" spans="4:9" x14ac:dyDescent="0.25">
      <c r="D5394" s="37">
        <v>40.5</v>
      </c>
      <c r="E5394" s="37">
        <v>0.88</v>
      </c>
      <c r="F5394" s="37">
        <v>0.8931</v>
      </c>
      <c r="G5394" s="37">
        <v>39</v>
      </c>
      <c r="H5394" s="37">
        <v>0.80200000000000005</v>
      </c>
      <c r="I5394" s="37">
        <v>0.9829</v>
      </c>
    </row>
    <row r="5395" spans="4:9" x14ac:dyDescent="0.25">
      <c r="D5395" s="37">
        <v>40.5</v>
      </c>
      <c r="E5395" s="37">
        <v>0.88100000000000001</v>
      </c>
      <c r="F5395" s="37">
        <v>0.89410000000000001</v>
      </c>
      <c r="G5395" s="37">
        <v>39</v>
      </c>
      <c r="H5395" s="37">
        <v>0.80300000000000005</v>
      </c>
      <c r="I5395" s="37">
        <v>0.9829</v>
      </c>
    </row>
    <row r="5396" spans="4:9" x14ac:dyDescent="0.25">
      <c r="D5396" s="37">
        <v>40.5</v>
      </c>
      <c r="E5396" s="37">
        <v>0.88200000000000001</v>
      </c>
      <c r="F5396" s="37">
        <v>0.89500000000000002</v>
      </c>
      <c r="G5396" s="37">
        <v>39</v>
      </c>
      <c r="H5396" s="37">
        <v>0.80400000000000005</v>
      </c>
      <c r="I5396" s="37">
        <v>0.98299999999999998</v>
      </c>
    </row>
    <row r="5397" spans="4:9" x14ac:dyDescent="0.25">
      <c r="D5397" s="37">
        <v>40.5</v>
      </c>
      <c r="E5397" s="37">
        <v>0.88300000000000001</v>
      </c>
      <c r="F5397" s="37">
        <v>0.89600000000000002</v>
      </c>
      <c r="G5397" s="37">
        <v>39</v>
      </c>
      <c r="H5397" s="37">
        <v>0.80500000000000005</v>
      </c>
      <c r="I5397" s="37">
        <v>0.98299999999999998</v>
      </c>
    </row>
    <row r="5398" spans="4:9" x14ac:dyDescent="0.25">
      <c r="D5398" s="37">
        <v>40.5</v>
      </c>
      <c r="E5398" s="37">
        <v>0.88400000000000001</v>
      </c>
      <c r="F5398" s="37">
        <v>0.89700000000000002</v>
      </c>
      <c r="G5398" s="37">
        <v>39</v>
      </c>
      <c r="H5398" s="37">
        <v>0.80600000000000005</v>
      </c>
      <c r="I5398" s="37">
        <v>0.98309999999999997</v>
      </c>
    </row>
    <row r="5399" spans="4:9" x14ac:dyDescent="0.25">
      <c r="D5399" s="37">
        <v>40.5</v>
      </c>
      <c r="E5399" s="37">
        <v>0.88500000000000001</v>
      </c>
      <c r="F5399" s="37">
        <v>0.89800000000000002</v>
      </c>
      <c r="G5399" s="37">
        <v>39</v>
      </c>
      <c r="H5399" s="37">
        <v>0.80700000000000005</v>
      </c>
      <c r="I5399" s="37">
        <v>0.98309999999999997</v>
      </c>
    </row>
    <row r="5400" spans="4:9" x14ac:dyDescent="0.25">
      <c r="D5400" s="37">
        <v>40.5</v>
      </c>
      <c r="E5400" s="37">
        <v>0.88600000000000001</v>
      </c>
      <c r="F5400" s="37">
        <v>0.89900000000000002</v>
      </c>
      <c r="G5400" s="37">
        <v>39</v>
      </c>
      <c r="H5400" s="37">
        <v>0.80800000000000005</v>
      </c>
      <c r="I5400" s="37">
        <v>0.98319999999999996</v>
      </c>
    </row>
    <row r="5401" spans="4:9" x14ac:dyDescent="0.25">
      <c r="D5401" s="37">
        <v>40.5</v>
      </c>
      <c r="E5401" s="37">
        <v>0.88700000000000001</v>
      </c>
      <c r="F5401" s="37">
        <v>0.9</v>
      </c>
      <c r="G5401" s="37">
        <v>39</v>
      </c>
      <c r="H5401" s="37">
        <v>0.80900000000000005</v>
      </c>
      <c r="I5401" s="37">
        <v>0.98319999999999996</v>
      </c>
    </row>
    <row r="5402" spans="4:9" x14ac:dyDescent="0.25">
      <c r="D5402" s="37">
        <v>40.5</v>
      </c>
      <c r="E5402" s="37">
        <v>0.88800000000000001</v>
      </c>
      <c r="F5402" s="37">
        <v>0.90100000000000002</v>
      </c>
      <c r="G5402" s="37">
        <v>39</v>
      </c>
      <c r="H5402" s="37">
        <v>0.81</v>
      </c>
      <c r="I5402" s="37">
        <v>0.98329999999999995</v>
      </c>
    </row>
    <row r="5403" spans="4:9" x14ac:dyDescent="0.25">
      <c r="D5403" s="37">
        <v>40.5</v>
      </c>
      <c r="E5403" s="37">
        <v>0.88900000000000001</v>
      </c>
      <c r="F5403" s="37">
        <v>0.90200000000000002</v>
      </c>
      <c r="G5403" s="37">
        <v>39</v>
      </c>
      <c r="H5403" s="37">
        <v>0.81100000000000005</v>
      </c>
      <c r="I5403" s="37">
        <v>0.98329999999999995</v>
      </c>
    </row>
    <row r="5404" spans="4:9" x14ac:dyDescent="0.25">
      <c r="D5404" s="37">
        <v>40.5</v>
      </c>
      <c r="E5404" s="37">
        <v>0.89</v>
      </c>
      <c r="F5404" s="37">
        <v>0.90300000000000002</v>
      </c>
      <c r="G5404" s="37">
        <v>39</v>
      </c>
      <c r="H5404" s="37">
        <v>0.81200000000000006</v>
      </c>
      <c r="I5404" s="37">
        <v>0.98340000000000005</v>
      </c>
    </row>
    <row r="5405" spans="4:9" x14ac:dyDescent="0.25">
      <c r="D5405" s="37">
        <v>40.5</v>
      </c>
      <c r="E5405" s="37">
        <v>0.89100000000000001</v>
      </c>
      <c r="F5405" s="37">
        <v>0.90400000000000003</v>
      </c>
      <c r="G5405" s="37">
        <v>39</v>
      </c>
      <c r="H5405" s="37">
        <v>0.81299999999999994</v>
      </c>
      <c r="I5405" s="37">
        <v>0.98340000000000005</v>
      </c>
    </row>
    <row r="5406" spans="4:9" x14ac:dyDescent="0.25">
      <c r="D5406" s="37">
        <v>40.5</v>
      </c>
      <c r="E5406" s="37">
        <v>0.89200000000000002</v>
      </c>
      <c r="F5406" s="37">
        <v>0.90500000000000003</v>
      </c>
      <c r="G5406" s="37">
        <v>39</v>
      </c>
      <c r="H5406" s="37">
        <v>0.81399999999999995</v>
      </c>
      <c r="I5406" s="37">
        <v>0.98350000000000004</v>
      </c>
    </row>
    <row r="5407" spans="4:9" x14ac:dyDescent="0.25">
      <c r="D5407" s="37">
        <v>40.5</v>
      </c>
      <c r="E5407" s="37">
        <v>0.89300000000000002</v>
      </c>
      <c r="F5407" s="37">
        <v>0.90600000000000003</v>
      </c>
      <c r="G5407" s="37">
        <v>39</v>
      </c>
      <c r="H5407" s="37">
        <v>0.81499999999999995</v>
      </c>
      <c r="I5407" s="37">
        <v>0.98350000000000004</v>
      </c>
    </row>
    <row r="5408" spans="4:9" x14ac:dyDescent="0.25">
      <c r="D5408" s="37">
        <v>40.5</v>
      </c>
      <c r="E5408" s="37">
        <v>0.89400000000000002</v>
      </c>
      <c r="F5408" s="37">
        <v>0.90700000000000003</v>
      </c>
      <c r="G5408" s="37">
        <v>39</v>
      </c>
      <c r="H5408" s="37">
        <v>0.81599999999999995</v>
      </c>
      <c r="I5408" s="37">
        <v>0.98360000000000003</v>
      </c>
    </row>
    <row r="5409" spans="4:9" x14ac:dyDescent="0.25">
      <c r="D5409" s="37">
        <v>40.5</v>
      </c>
      <c r="E5409" s="37">
        <v>0.89500000000000002</v>
      </c>
      <c r="F5409" s="37">
        <v>0.90800000000000003</v>
      </c>
      <c r="G5409" s="37">
        <v>39</v>
      </c>
      <c r="H5409" s="37">
        <v>0.81699999999999995</v>
      </c>
      <c r="I5409" s="37">
        <v>0.98360000000000003</v>
      </c>
    </row>
    <row r="5410" spans="4:9" x14ac:dyDescent="0.25">
      <c r="D5410" s="37">
        <v>40.5</v>
      </c>
      <c r="E5410" s="37">
        <v>0.89600000000000002</v>
      </c>
      <c r="F5410" s="37">
        <v>0.90900000000000003</v>
      </c>
      <c r="G5410" s="37">
        <v>39</v>
      </c>
      <c r="H5410" s="37">
        <v>0.81799999999999995</v>
      </c>
      <c r="I5410" s="37">
        <v>0.98370000000000002</v>
      </c>
    </row>
    <row r="5411" spans="4:9" x14ac:dyDescent="0.25">
      <c r="D5411" s="37">
        <v>40.5</v>
      </c>
      <c r="E5411" s="37">
        <v>0.89700000000000002</v>
      </c>
      <c r="F5411" s="37">
        <v>0.91</v>
      </c>
      <c r="G5411" s="37">
        <v>39</v>
      </c>
      <c r="H5411" s="37">
        <v>0.81899999999999995</v>
      </c>
      <c r="I5411" s="37">
        <v>0.98370000000000002</v>
      </c>
    </row>
    <row r="5412" spans="4:9" x14ac:dyDescent="0.25">
      <c r="D5412" s="37">
        <v>40.5</v>
      </c>
      <c r="E5412" s="37">
        <v>0.89800000000000002</v>
      </c>
      <c r="F5412" s="37">
        <v>0.91100000000000003</v>
      </c>
      <c r="G5412" s="37">
        <v>39</v>
      </c>
      <c r="H5412" s="37">
        <v>0.82</v>
      </c>
      <c r="I5412" s="37">
        <v>0.98370000000000002</v>
      </c>
    </row>
    <row r="5413" spans="4:9" x14ac:dyDescent="0.25">
      <c r="D5413" s="37">
        <v>40.5</v>
      </c>
      <c r="E5413" s="37">
        <v>0.89900000000000002</v>
      </c>
      <c r="F5413" s="37">
        <v>0.91200000000000003</v>
      </c>
      <c r="G5413" s="37">
        <v>39</v>
      </c>
      <c r="H5413" s="37">
        <v>0.82099999999999995</v>
      </c>
      <c r="I5413" s="37">
        <v>0.98370000000000002</v>
      </c>
    </row>
    <row r="5414" spans="4:9" x14ac:dyDescent="0.25">
      <c r="D5414" s="37">
        <v>40.5</v>
      </c>
      <c r="E5414" s="37">
        <v>0.9</v>
      </c>
      <c r="F5414" s="37">
        <v>0.91300000000000003</v>
      </c>
      <c r="G5414" s="37">
        <v>39</v>
      </c>
      <c r="H5414" s="37">
        <v>0.82199999999999995</v>
      </c>
      <c r="I5414" s="37">
        <v>0.98380000000000001</v>
      </c>
    </row>
    <row r="5415" spans="4:9" x14ac:dyDescent="0.25">
      <c r="D5415" s="37">
        <v>40.5</v>
      </c>
      <c r="E5415" s="37">
        <v>0.90100000000000002</v>
      </c>
      <c r="F5415" s="37">
        <v>0.91400000000000003</v>
      </c>
      <c r="G5415" s="37">
        <v>39</v>
      </c>
      <c r="H5415" s="37">
        <v>0.82299999999999995</v>
      </c>
      <c r="I5415" s="37">
        <v>0.98380000000000001</v>
      </c>
    </row>
    <row r="5416" spans="4:9" x14ac:dyDescent="0.25">
      <c r="D5416" s="37">
        <v>40.5</v>
      </c>
      <c r="E5416" s="37">
        <v>0.90200000000000002</v>
      </c>
      <c r="F5416" s="37">
        <v>0.91500000000000004</v>
      </c>
      <c r="G5416" s="37">
        <v>39</v>
      </c>
      <c r="H5416" s="37">
        <v>0.82399999999999995</v>
      </c>
      <c r="I5416" s="37">
        <v>0.9839</v>
      </c>
    </row>
    <row r="5417" spans="4:9" x14ac:dyDescent="0.25">
      <c r="D5417" s="37">
        <v>40.5</v>
      </c>
      <c r="E5417" s="37">
        <v>0.90300000000000002</v>
      </c>
      <c r="F5417" s="37">
        <v>0.91600000000000004</v>
      </c>
      <c r="G5417" s="37">
        <v>39</v>
      </c>
      <c r="H5417" s="37">
        <v>0.82499999999999996</v>
      </c>
      <c r="I5417" s="37">
        <v>0.9839</v>
      </c>
    </row>
    <row r="5418" spans="4:9" x14ac:dyDescent="0.25">
      <c r="D5418" s="37">
        <v>40.5</v>
      </c>
      <c r="E5418" s="37">
        <v>0.90400000000000003</v>
      </c>
      <c r="F5418" s="37">
        <v>0.91700000000000004</v>
      </c>
      <c r="G5418" s="37">
        <v>39</v>
      </c>
      <c r="H5418" s="37">
        <v>0.82599999999999996</v>
      </c>
      <c r="I5418" s="37">
        <v>0.98399999999999999</v>
      </c>
    </row>
    <row r="5419" spans="4:9" x14ac:dyDescent="0.25">
      <c r="D5419" s="37">
        <v>40.5</v>
      </c>
      <c r="E5419" s="37">
        <v>0.90500000000000003</v>
      </c>
      <c r="F5419" s="37">
        <v>0.91800000000000004</v>
      </c>
      <c r="G5419" s="37">
        <v>39</v>
      </c>
      <c r="H5419" s="37">
        <v>0.82699999999999996</v>
      </c>
      <c r="I5419" s="37">
        <v>0.98399999999999999</v>
      </c>
    </row>
    <row r="5420" spans="4:9" x14ac:dyDescent="0.25">
      <c r="D5420" s="37">
        <v>40.5</v>
      </c>
      <c r="E5420" s="37">
        <v>0.90600000000000003</v>
      </c>
      <c r="F5420" s="37">
        <v>0.91900000000000004</v>
      </c>
      <c r="G5420" s="37">
        <v>39</v>
      </c>
      <c r="H5420" s="37">
        <v>0.82799999999999996</v>
      </c>
      <c r="I5420" s="37">
        <v>0.98409999999999997</v>
      </c>
    </row>
    <row r="5421" spans="4:9" x14ac:dyDescent="0.25">
      <c r="D5421" s="37">
        <v>40.5</v>
      </c>
      <c r="E5421" s="37">
        <v>0.90700000000000003</v>
      </c>
      <c r="F5421" s="37">
        <v>0.92</v>
      </c>
      <c r="G5421" s="37">
        <v>39</v>
      </c>
      <c r="H5421" s="37">
        <v>0.82899999999999996</v>
      </c>
      <c r="I5421" s="37">
        <v>0.98409999999999997</v>
      </c>
    </row>
    <row r="5422" spans="4:9" x14ac:dyDescent="0.25">
      <c r="D5422" s="37">
        <v>40.5</v>
      </c>
      <c r="E5422" s="37">
        <v>0.90800000000000003</v>
      </c>
      <c r="F5422" s="37">
        <v>0.92100000000000004</v>
      </c>
      <c r="G5422" s="37">
        <v>39</v>
      </c>
      <c r="H5422" s="37">
        <v>0.83</v>
      </c>
      <c r="I5422" s="37">
        <v>0.98419999999999996</v>
      </c>
    </row>
    <row r="5423" spans="4:9" x14ac:dyDescent="0.25">
      <c r="D5423" s="37">
        <v>40.5</v>
      </c>
      <c r="E5423" s="37">
        <v>0.90900000000000003</v>
      </c>
      <c r="F5423" s="37">
        <v>0.92200000000000004</v>
      </c>
      <c r="G5423" s="37">
        <v>39</v>
      </c>
      <c r="H5423" s="37">
        <v>0.83099999999999996</v>
      </c>
      <c r="I5423" s="37">
        <v>0.98419999999999996</v>
      </c>
    </row>
    <row r="5424" spans="4:9" x14ac:dyDescent="0.25">
      <c r="D5424" s="37">
        <v>40.5</v>
      </c>
      <c r="E5424" s="37">
        <v>0.91</v>
      </c>
      <c r="F5424" s="37">
        <v>0.92290000000000005</v>
      </c>
      <c r="G5424" s="37">
        <v>39</v>
      </c>
      <c r="H5424" s="37">
        <v>0.83199999999999996</v>
      </c>
      <c r="I5424" s="37">
        <v>0.98429999999999995</v>
      </c>
    </row>
    <row r="5425" spans="4:9" x14ac:dyDescent="0.25">
      <c r="D5425" s="37">
        <v>40.5</v>
      </c>
      <c r="E5425" s="37">
        <v>0.91100000000000003</v>
      </c>
      <c r="F5425" s="37">
        <v>0.92390000000000005</v>
      </c>
      <c r="G5425" s="37">
        <v>39</v>
      </c>
      <c r="H5425" s="37">
        <v>0.83299999999999996</v>
      </c>
      <c r="I5425" s="37">
        <v>0.98429999999999995</v>
      </c>
    </row>
    <row r="5426" spans="4:9" x14ac:dyDescent="0.25">
      <c r="D5426" s="37">
        <v>40.5</v>
      </c>
      <c r="E5426" s="37">
        <v>0.91200000000000003</v>
      </c>
      <c r="F5426" s="37">
        <v>0.92490000000000006</v>
      </c>
      <c r="G5426" s="37">
        <v>39</v>
      </c>
      <c r="H5426" s="37">
        <v>0.83399999999999996</v>
      </c>
      <c r="I5426" s="37">
        <v>0.98429999999999995</v>
      </c>
    </row>
    <row r="5427" spans="4:9" x14ac:dyDescent="0.25">
      <c r="D5427" s="37">
        <v>40.5</v>
      </c>
      <c r="E5427" s="37">
        <v>0.91300000000000003</v>
      </c>
      <c r="F5427" s="37">
        <v>0.92589999999999995</v>
      </c>
      <c r="G5427" s="37">
        <v>39</v>
      </c>
      <c r="H5427" s="37">
        <v>0.83499999999999996</v>
      </c>
      <c r="I5427" s="37">
        <v>0.98429999999999995</v>
      </c>
    </row>
    <row r="5428" spans="4:9" x14ac:dyDescent="0.25">
      <c r="D5428" s="37">
        <v>40.5</v>
      </c>
      <c r="E5428" s="37">
        <v>0.91400000000000003</v>
      </c>
      <c r="F5428" s="37">
        <v>0.92689999999999995</v>
      </c>
      <c r="G5428" s="37">
        <v>39</v>
      </c>
      <c r="H5428" s="37">
        <v>0.83599999999999997</v>
      </c>
      <c r="I5428" s="37">
        <v>0.98440000000000005</v>
      </c>
    </row>
    <row r="5429" spans="4:9" x14ac:dyDescent="0.25">
      <c r="D5429" s="37">
        <v>40.5</v>
      </c>
      <c r="E5429" s="37">
        <v>0.91500000000000004</v>
      </c>
      <c r="F5429" s="37">
        <v>0.92789999999999995</v>
      </c>
      <c r="G5429" s="37">
        <v>39</v>
      </c>
      <c r="H5429" s="37">
        <v>0.83699999999999997</v>
      </c>
      <c r="I5429" s="37">
        <v>0.98440000000000005</v>
      </c>
    </row>
    <row r="5430" spans="4:9" x14ac:dyDescent="0.25">
      <c r="D5430" s="37">
        <v>40.5</v>
      </c>
      <c r="E5430" s="37">
        <v>0.91600000000000004</v>
      </c>
      <c r="F5430" s="37">
        <v>0.92889999999999995</v>
      </c>
      <c r="G5430" s="37">
        <v>39</v>
      </c>
      <c r="H5430" s="37">
        <v>0.83799999999999997</v>
      </c>
      <c r="I5430" s="37">
        <v>0.98440000000000005</v>
      </c>
    </row>
    <row r="5431" spans="4:9" x14ac:dyDescent="0.25">
      <c r="D5431" s="37">
        <v>40.5</v>
      </c>
      <c r="E5431" s="37">
        <v>0.91700000000000004</v>
      </c>
      <c r="F5431" s="37">
        <v>0.92989999999999995</v>
      </c>
      <c r="G5431" s="37">
        <v>39</v>
      </c>
      <c r="H5431" s="37">
        <v>0.83899999999999997</v>
      </c>
      <c r="I5431" s="37">
        <v>0.98440000000000005</v>
      </c>
    </row>
    <row r="5432" spans="4:9" x14ac:dyDescent="0.25">
      <c r="D5432" s="37">
        <v>40.5</v>
      </c>
      <c r="E5432" s="37">
        <v>0.91800000000000004</v>
      </c>
      <c r="F5432" s="37">
        <v>0.93089999999999995</v>
      </c>
      <c r="G5432" s="37">
        <v>39</v>
      </c>
      <c r="H5432" s="37">
        <v>0.84</v>
      </c>
      <c r="I5432" s="37">
        <v>0.98450000000000004</v>
      </c>
    </row>
    <row r="5433" spans="4:9" x14ac:dyDescent="0.25">
      <c r="D5433" s="37">
        <v>40.5</v>
      </c>
      <c r="E5433" s="37">
        <v>0.91900000000000004</v>
      </c>
      <c r="F5433" s="37">
        <v>0.93189999999999995</v>
      </c>
      <c r="G5433" s="37">
        <v>39</v>
      </c>
      <c r="H5433" s="37">
        <v>0.84099999999999997</v>
      </c>
      <c r="I5433" s="37">
        <v>0.98450000000000004</v>
      </c>
    </row>
    <row r="5434" spans="4:9" x14ac:dyDescent="0.25">
      <c r="D5434" s="37">
        <v>40.5</v>
      </c>
      <c r="E5434" s="37">
        <v>0.92</v>
      </c>
      <c r="F5434" s="37">
        <v>0.93289999999999995</v>
      </c>
      <c r="G5434" s="37">
        <v>39</v>
      </c>
      <c r="H5434" s="37">
        <v>0.84199999999999997</v>
      </c>
      <c r="I5434" s="37">
        <v>0.98460000000000003</v>
      </c>
    </row>
    <row r="5435" spans="4:9" x14ac:dyDescent="0.25">
      <c r="D5435" s="37">
        <v>40.5</v>
      </c>
      <c r="E5435" s="37">
        <v>0.92100000000000004</v>
      </c>
      <c r="F5435" s="37">
        <v>0.93389999999999995</v>
      </c>
      <c r="G5435" s="37">
        <v>39</v>
      </c>
      <c r="H5435" s="37">
        <v>0.84299999999999997</v>
      </c>
      <c r="I5435" s="37">
        <v>0.98460000000000003</v>
      </c>
    </row>
    <row r="5436" spans="4:9" x14ac:dyDescent="0.25">
      <c r="D5436" s="37">
        <v>40.5</v>
      </c>
      <c r="E5436" s="37">
        <v>0.92200000000000004</v>
      </c>
      <c r="F5436" s="37">
        <v>0.93489999999999995</v>
      </c>
      <c r="G5436" s="37">
        <v>39</v>
      </c>
      <c r="H5436" s="37">
        <v>0.84399999999999997</v>
      </c>
      <c r="I5436" s="37">
        <v>0.98470000000000002</v>
      </c>
    </row>
    <row r="5437" spans="4:9" x14ac:dyDescent="0.25">
      <c r="D5437" s="37">
        <v>40.5</v>
      </c>
      <c r="E5437" s="37">
        <v>0.92300000000000004</v>
      </c>
      <c r="F5437" s="37">
        <v>0.93589999999999995</v>
      </c>
      <c r="G5437" s="37">
        <v>39</v>
      </c>
      <c r="H5437" s="37">
        <v>0.84499999999999997</v>
      </c>
      <c r="I5437" s="37">
        <v>0.98470000000000002</v>
      </c>
    </row>
    <row r="5438" spans="4:9" x14ac:dyDescent="0.25">
      <c r="D5438" s="37">
        <v>40.5</v>
      </c>
      <c r="E5438" s="37">
        <v>0.92400000000000004</v>
      </c>
      <c r="F5438" s="37">
        <v>0.93689999999999996</v>
      </c>
      <c r="G5438" s="37">
        <v>39</v>
      </c>
      <c r="H5438" s="37">
        <v>0.84599999999999997</v>
      </c>
      <c r="I5438" s="37">
        <v>0.98470000000000002</v>
      </c>
    </row>
    <row r="5439" spans="4:9" x14ac:dyDescent="0.25">
      <c r="D5439" s="37">
        <v>40.5</v>
      </c>
      <c r="E5439" s="37">
        <v>0.92500000000000004</v>
      </c>
      <c r="F5439" s="37">
        <v>0.93789999999999996</v>
      </c>
      <c r="G5439" s="37">
        <v>39</v>
      </c>
      <c r="H5439" s="37">
        <v>0.84699999999999998</v>
      </c>
      <c r="I5439" s="37">
        <v>0.98470000000000002</v>
      </c>
    </row>
    <row r="5440" spans="4:9" x14ac:dyDescent="0.25">
      <c r="D5440" s="37">
        <v>40.5</v>
      </c>
      <c r="E5440" s="37">
        <v>0.92600000000000005</v>
      </c>
      <c r="F5440" s="37">
        <v>0.93889999999999996</v>
      </c>
      <c r="G5440" s="37">
        <v>39</v>
      </c>
      <c r="H5440" s="37">
        <v>0.84799999999999998</v>
      </c>
      <c r="I5440" s="37">
        <v>0.98480000000000001</v>
      </c>
    </row>
    <row r="5441" spans="4:9" x14ac:dyDescent="0.25">
      <c r="D5441" s="37">
        <v>40.5</v>
      </c>
      <c r="E5441" s="37">
        <v>0.92700000000000005</v>
      </c>
      <c r="F5441" s="37">
        <v>0.93989999999999996</v>
      </c>
      <c r="G5441" s="37">
        <v>39</v>
      </c>
      <c r="H5441" s="37">
        <v>0.84899999999999998</v>
      </c>
      <c r="I5441" s="37">
        <v>0.98480000000000001</v>
      </c>
    </row>
    <row r="5442" spans="4:9" x14ac:dyDescent="0.25">
      <c r="D5442" s="37">
        <v>40.5</v>
      </c>
      <c r="E5442" s="37">
        <v>0.92800000000000005</v>
      </c>
      <c r="F5442" s="37">
        <v>0.94089999999999996</v>
      </c>
      <c r="G5442" s="37">
        <v>39</v>
      </c>
      <c r="H5442" s="37">
        <v>0.85</v>
      </c>
      <c r="I5442" s="37">
        <v>0.9849</v>
      </c>
    </row>
    <row r="5443" spans="4:9" x14ac:dyDescent="0.25">
      <c r="D5443" s="37">
        <v>40.5</v>
      </c>
      <c r="E5443" s="37">
        <v>0.92900000000000005</v>
      </c>
      <c r="F5443" s="37">
        <v>0.94189999999999996</v>
      </c>
      <c r="G5443" s="37">
        <v>39</v>
      </c>
      <c r="H5443" s="37">
        <v>0.85099999999999998</v>
      </c>
      <c r="I5443" s="37">
        <v>0.9849</v>
      </c>
    </row>
    <row r="5444" spans="4:9" x14ac:dyDescent="0.25">
      <c r="D5444" s="37">
        <v>41</v>
      </c>
      <c r="E5444" s="37">
        <v>0.76</v>
      </c>
      <c r="F5444" s="37">
        <v>0.77559999999999996</v>
      </c>
      <c r="G5444" s="37">
        <v>39</v>
      </c>
      <c r="H5444" s="37">
        <v>0.85199999999999998</v>
      </c>
      <c r="I5444" s="37">
        <v>0.9849</v>
      </c>
    </row>
    <row r="5445" spans="4:9" x14ac:dyDescent="0.25">
      <c r="D5445" s="37">
        <v>41</v>
      </c>
      <c r="E5445" s="37">
        <v>0.76100000000000001</v>
      </c>
      <c r="F5445" s="37">
        <v>0.77649999999999997</v>
      </c>
      <c r="G5445" s="37">
        <v>39</v>
      </c>
      <c r="H5445" s="37">
        <v>0.85299999999999998</v>
      </c>
      <c r="I5445" s="37">
        <v>0.9849</v>
      </c>
    </row>
    <row r="5446" spans="4:9" x14ac:dyDescent="0.25">
      <c r="D5446" s="37">
        <v>41</v>
      </c>
      <c r="E5446" s="37">
        <v>0.76200000000000001</v>
      </c>
      <c r="F5446" s="37">
        <v>0.77749999999999997</v>
      </c>
      <c r="G5446" s="37">
        <v>39</v>
      </c>
      <c r="H5446" s="37">
        <v>0.85399999999999998</v>
      </c>
      <c r="I5446" s="37">
        <v>0.98499999999999999</v>
      </c>
    </row>
    <row r="5447" spans="4:9" x14ac:dyDescent="0.25">
      <c r="D5447" s="37">
        <v>41</v>
      </c>
      <c r="E5447" s="37">
        <v>0.76300000000000001</v>
      </c>
      <c r="F5447" s="37">
        <v>0.77849999999999997</v>
      </c>
      <c r="G5447" s="37">
        <v>39</v>
      </c>
      <c r="H5447" s="37">
        <v>0.85499999999999998</v>
      </c>
      <c r="I5447" s="37">
        <v>0.98499999999999999</v>
      </c>
    </row>
    <row r="5448" spans="4:9" x14ac:dyDescent="0.25">
      <c r="D5448" s="37">
        <v>41</v>
      </c>
      <c r="E5448" s="37">
        <v>0.76400000000000001</v>
      </c>
      <c r="F5448" s="37">
        <v>0.77939999999999998</v>
      </c>
      <c r="G5448" s="37">
        <v>39</v>
      </c>
      <c r="H5448" s="37">
        <v>0.85599999999999998</v>
      </c>
      <c r="I5448" s="37">
        <v>0.98499999999999999</v>
      </c>
    </row>
    <row r="5449" spans="4:9" x14ac:dyDescent="0.25">
      <c r="D5449" s="37">
        <v>41</v>
      </c>
      <c r="E5449" s="37">
        <v>0.76500000000000001</v>
      </c>
      <c r="F5449" s="37">
        <v>0.78039999999999998</v>
      </c>
      <c r="G5449" s="37">
        <v>39</v>
      </c>
      <c r="H5449" s="37">
        <v>0.85699999999999998</v>
      </c>
      <c r="I5449" s="37">
        <v>0.98499999999999999</v>
      </c>
    </row>
    <row r="5450" spans="4:9" x14ac:dyDescent="0.25">
      <c r="D5450" s="37">
        <v>41</v>
      </c>
      <c r="E5450" s="37">
        <v>0.76600000000000001</v>
      </c>
      <c r="F5450" s="37">
        <v>0.78139999999999998</v>
      </c>
      <c r="G5450" s="37">
        <v>39</v>
      </c>
      <c r="H5450" s="37">
        <v>0.85799999999999998</v>
      </c>
      <c r="I5450" s="37">
        <v>0.98509999999999998</v>
      </c>
    </row>
    <row r="5451" spans="4:9" x14ac:dyDescent="0.25">
      <c r="D5451" s="37">
        <v>41</v>
      </c>
      <c r="E5451" s="37">
        <v>0.76700000000000002</v>
      </c>
      <c r="F5451" s="37">
        <v>0.7823</v>
      </c>
      <c r="G5451" s="37">
        <v>39</v>
      </c>
      <c r="H5451" s="37">
        <v>0.85899999999999999</v>
      </c>
      <c r="I5451" s="37">
        <v>0.98509999999999998</v>
      </c>
    </row>
    <row r="5452" spans="4:9" x14ac:dyDescent="0.25">
      <c r="D5452" s="37">
        <v>41</v>
      </c>
      <c r="E5452" s="37">
        <v>0.76800000000000002</v>
      </c>
      <c r="F5452" s="37">
        <v>0.7833</v>
      </c>
      <c r="G5452" s="37">
        <v>39</v>
      </c>
      <c r="H5452" s="37">
        <v>0.86</v>
      </c>
      <c r="I5452" s="37">
        <v>0.98519999999999996</v>
      </c>
    </row>
    <row r="5453" spans="4:9" x14ac:dyDescent="0.25">
      <c r="D5453" s="37">
        <v>41</v>
      </c>
      <c r="E5453" s="37">
        <v>0.76900000000000002</v>
      </c>
      <c r="F5453" s="37">
        <v>0.7843</v>
      </c>
      <c r="G5453" s="37">
        <v>39</v>
      </c>
      <c r="H5453" s="37">
        <v>0.86099999999999999</v>
      </c>
      <c r="I5453" s="37">
        <v>0.98519999999999996</v>
      </c>
    </row>
    <row r="5454" spans="4:9" x14ac:dyDescent="0.25">
      <c r="D5454" s="37">
        <v>41</v>
      </c>
      <c r="E5454" s="37">
        <v>0.77</v>
      </c>
      <c r="F5454" s="37">
        <v>0.78520000000000001</v>
      </c>
      <c r="G5454" s="37">
        <v>39</v>
      </c>
      <c r="H5454" s="37">
        <v>0.86199999999999999</v>
      </c>
      <c r="I5454" s="37">
        <v>0.98519999999999996</v>
      </c>
    </row>
    <row r="5455" spans="4:9" x14ac:dyDescent="0.25">
      <c r="D5455" s="37">
        <v>41</v>
      </c>
      <c r="E5455" s="37">
        <v>0.77100000000000002</v>
      </c>
      <c r="F5455" s="37">
        <v>0.78620000000000001</v>
      </c>
      <c r="G5455" s="37">
        <v>39</v>
      </c>
      <c r="H5455" s="37">
        <v>0.86299999999999999</v>
      </c>
      <c r="I5455" s="37">
        <v>0.98519999999999996</v>
      </c>
    </row>
    <row r="5456" spans="4:9" x14ac:dyDescent="0.25">
      <c r="D5456" s="37">
        <v>41</v>
      </c>
      <c r="E5456" s="37">
        <v>0.77200000000000002</v>
      </c>
      <c r="F5456" s="37">
        <v>0.78720000000000001</v>
      </c>
      <c r="G5456" s="37">
        <v>39</v>
      </c>
      <c r="H5456" s="37">
        <v>0.86399999999999999</v>
      </c>
      <c r="I5456" s="37">
        <v>0.98529999999999995</v>
      </c>
    </row>
    <row r="5457" spans="4:9" x14ac:dyDescent="0.25">
      <c r="D5457" s="37">
        <v>41</v>
      </c>
      <c r="E5457" s="37">
        <v>0.77300000000000002</v>
      </c>
      <c r="F5457" s="37">
        <v>0.78810000000000002</v>
      </c>
      <c r="G5457" s="37">
        <v>39</v>
      </c>
      <c r="H5457" s="37">
        <v>0.86499999999999999</v>
      </c>
      <c r="I5457" s="37">
        <v>0.98529999999999995</v>
      </c>
    </row>
    <row r="5458" spans="4:9" x14ac:dyDescent="0.25">
      <c r="D5458" s="37">
        <v>41</v>
      </c>
      <c r="E5458" s="37">
        <v>0.77400000000000002</v>
      </c>
      <c r="F5458" s="37">
        <v>0.78910000000000002</v>
      </c>
      <c r="G5458" s="37">
        <v>39</v>
      </c>
      <c r="H5458" s="37">
        <v>0.86599999999999999</v>
      </c>
      <c r="I5458" s="37">
        <v>0.98529999999999995</v>
      </c>
    </row>
    <row r="5459" spans="4:9" x14ac:dyDescent="0.25">
      <c r="D5459" s="37">
        <v>41</v>
      </c>
      <c r="E5459" s="37">
        <v>0.77500000000000002</v>
      </c>
      <c r="F5459" s="37">
        <v>0.79010000000000002</v>
      </c>
      <c r="G5459" s="37">
        <v>39</v>
      </c>
      <c r="H5459" s="37">
        <v>0.86699999999999999</v>
      </c>
      <c r="I5459" s="37">
        <v>0.98529999999999995</v>
      </c>
    </row>
    <row r="5460" spans="4:9" x14ac:dyDescent="0.25">
      <c r="D5460" s="37">
        <v>41</v>
      </c>
      <c r="E5460" s="37">
        <v>0.77600000000000002</v>
      </c>
      <c r="F5460" s="37">
        <v>0.79110000000000003</v>
      </c>
      <c r="G5460" s="37">
        <v>39</v>
      </c>
      <c r="H5460" s="37">
        <v>0.86799999999999999</v>
      </c>
      <c r="I5460" s="37">
        <v>0.98540000000000005</v>
      </c>
    </row>
    <row r="5461" spans="4:9" x14ac:dyDescent="0.25">
      <c r="D5461" s="37">
        <v>41</v>
      </c>
      <c r="E5461" s="37">
        <v>0.77700000000000002</v>
      </c>
      <c r="F5461" s="37">
        <v>0.79200000000000004</v>
      </c>
      <c r="G5461" s="37">
        <v>39</v>
      </c>
      <c r="H5461" s="37">
        <v>0.86899999999999999</v>
      </c>
      <c r="I5461" s="37">
        <v>0.98540000000000005</v>
      </c>
    </row>
    <row r="5462" spans="4:9" x14ac:dyDescent="0.25">
      <c r="D5462" s="37">
        <v>41</v>
      </c>
      <c r="E5462" s="37">
        <v>0.77800000000000002</v>
      </c>
      <c r="F5462" s="37">
        <v>0.79300000000000004</v>
      </c>
      <c r="G5462" s="37">
        <v>39</v>
      </c>
      <c r="H5462" s="37">
        <v>0.87</v>
      </c>
      <c r="I5462" s="37">
        <v>0.98540000000000005</v>
      </c>
    </row>
    <row r="5463" spans="4:9" x14ac:dyDescent="0.25">
      <c r="D5463" s="37">
        <v>41</v>
      </c>
      <c r="E5463" s="37">
        <v>0.77900000000000003</v>
      </c>
      <c r="F5463" s="37">
        <v>0.79400000000000004</v>
      </c>
      <c r="G5463" s="37">
        <v>39</v>
      </c>
      <c r="H5463" s="37">
        <v>0.871</v>
      </c>
      <c r="I5463" s="37">
        <v>0.98540000000000005</v>
      </c>
    </row>
    <row r="5464" spans="4:9" x14ac:dyDescent="0.25">
      <c r="D5464" s="37">
        <v>41</v>
      </c>
      <c r="E5464" s="37">
        <v>0.78</v>
      </c>
      <c r="F5464" s="37">
        <v>0.79489999999999994</v>
      </c>
      <c r="G5464" s="37">
        <v>39</v>
      </c>
      <c r="H5464" s="37">
        <v>0.872</v>
      </c>
      <c r="I5464" s="37">
        <v>0.98550000000000004</v>
      </c>
    </row>
    <row r="5465" spans="4:9" x14ac:dyDescent="0.25">
      <c r="D5465" s="37">
        <v>41</v>
      </c>
      <c r="E5465" s="37">
        <v>0.78100000000000003</v>
      </c>
      <c r="F5465" s="37">
        <v>0.79589999999999994</v>
      </c>
      <c r="G5465" s="37">
        <v>39</v>
      </c>
      <c r="H5465" s="37">
        <v>0.873</v>
      </c>
      <c r="I5465" s="37">
        <v>0.98550000000000004</v>
      </c>
    </row>
    <row r="5466" spans="4:9" x14ac:dyDescent="0.25">
      <c r="D5466" s="37">
        <v>41</v>
      </c>
      <c r="E5466" s="37">
        <v>0.78200000000000003</v>
      </c>
      <c r="F5466" s="37">
        <v>0.79689999999999994</v>
      </c>
      <c r="G5466" s="37">
        <v>39</v>
      </c>
      <c r="H5466" s="37">
        <v>0.874</v>
      </c>
      <c r="I5466" s="37">
        <v>0.98550000000000004</v>
      </c>
    </row>
    <row r="5467" spans="4:9" x14ac:dyDescent="0.25">
      <c r="D5467" s="37">
        <v>41</v>
      </c>
      <c r="E5467" s="37">
        <v>0.78300000000000003</v>
      </c>
      <c r="F5467" s="37">
        <v>0.79789999999999994</v>
      </c>
      <c r="G5467" s="37">
        <v>39</v>
      </c>
      <c r="H5467" s="37">
        <v>0.875</v>
      </c>
      <c r="I5467" s="37">
        <v>0.98550000000000004</v>
      </c>
    </row>
    <row r="5468" spans="4:9" x14ac:dyDescent="0.25">
      <c r="D5468" s="37">
        <v>41</v>
      </c>
      <c r="E5468" s="37">
        <v>0.78400000000000003</v>
      </c>
      <c r="F5468" s="37">
        <v>0.79879999999999995</v>
      </c>
      <c r="G5468" s="37">
        <v>39</v>
      </c>
      <c r="H5468" s="37">
        <v>0.876</v>
      </c>
      <c r="I5468" s="37">
        <v>0.98560000000000003</v>
      </c>
    </row>
    <row r="5469" spans="4:9" x14ac:dyDescent="0.25">
      <c r="D5469" s="37">
        <v>41</v>
      </c>
      <c r="E5469" s="37">
        <v>0.78500000000000003</v>
      </c>
      <c r="F5469" s="37">
        <v>0.79979999999999996</v>
      </c>
      <c r="G5469" s="37">
        <v>39</v>
      </c>
      <c r="H5469" s="37">
        <v>0.877</v>
      </c>
      <c r="I5469" s="37">
        <v>0.98560000000000003</v>
      </c>
    </row>
    <row r="5470" spans="4:9" x14ac:dyDescent="0.25">
      <c r="D5470" s="37">
        <v>41</v>
      </c>
      <c r="E5470" s="37">
        <v>0.78600000000000003</v>
      </c>
      <c r="F5470" s="37">
        <v>0.80079999999999996</v>
      </c>
      <c r="G5470" s="37">
        <v>39</v>
      </c>
      <c r="H5470" s="37">
        <v>0.878</v>
      </c>
      <c r="I5470" s="37">
        <v>0.98560000000000003</v>
      </c>
    </row>
    <row r="5471" spans="4:9" x14ac:dyDescent="0.25">
      <c r="D5471" s="37">
        <v>41</v>
      </c>
      <c r="E5471" s="37">
        <v>0.78700000000000003</v>
      </c>
      <c r="F5471" s="37">
        <v>0.80169999999999997</v>
      </c>
      <c r="G5471" s="37">
        <v>39</v>
      </c>
      <c r="H5471" s="37">
        <v>0.879</v>
      </c>
      <c r="I5471" s="37">
        <v>0.98560000000000003</v>
      </c>
    </row>
    <row r="5472" spans="4:9" x14ac:dyDescent="0.25">
      <c r="D5472" s="37">
        <v>41</v>
      </c>
      <c r="E5472" s="37">
        <v>0.78800000000000003</v>
      </c>
      <c r="F5472" s="37">
        <v>0.80269999999999997</v>
      </c>
      <c r="G5472" s="37">
        <v>39</v>
      </c>
      <c r="H5472" s="37">
        <v>0.88</v>
      </c>
      <c r="I5472" s="37">
        <v>0.98570000000000002</v>
      </c>
    </row>
    <row r="5473" spans="4:9" x14ac:dyDescent="0.25">
      <c r="D5473" s="37">
        <v>41</v>
      </c>
      <c r="E5473" s="37">
        <v>0.78900000000000003</v>
      </c>
      <c r="F5473" s="37">
        <v>0.80369999999999997</v>
      </c>
      <c r="G5473" s="37">
        <v>39</v>
      </c>
      <c r="H5473" s="37">
        <v>0.88100000000000001</v>
      </c>
      <c r="I5473" s="37">
        <v>0.98570000000000002</v>
      </c>
    </row>
    <row r="5474" spans="4:9" x14ac:dyDescent="0.25">
      <c r="D5474" s="37">
        <v>41</v>
      </c>
      <c r="E5474" s="37">
        <v>0.79</v>
      </c>
      <c r="F5474" s="37">
        <v>0.80469999999999997</v>
      </c>
      <c r="G5474" s="37">
        <v>39</v>
      </c>
      <c r="H5474" s="37">
        <v>0.88200000000000001</v>
      </c>
      <c r="I5474" s="37">
        <v>0.98570000000000002</v>
      </c>
    </row>
    <row r="5475" spans="4:9" x14ac:dyDescent="0.25">
      <c r="D5475" s="37">
        <v>41</v>
      </c>
      <c r="E5475" s="37">
        <v>0.79100000000000004</v>
      </c>
      <c r="F5475" s="37">
        <v>0.80559999999999998</v>
      </c>
      <c r="G5475" s="37">
        <v>39</v>
      </c>
      <c r="H5475" s="37">
        <v>0.88300000000000001</v>
      </c>
      <c r="I5475" s="37">
        <v>0.98570000000000002</v>
      </c>
    </row>
    <row r="5476" spans="4:9" x14ac:dyDescent="0.25">
      <c r="D5476" s="37">
        <v>41</v>
      </c>
      <c r="E5476" s="37">
        <v>0.79200000000000004</v>
      </c>
      <c r="F5476" s="37">
        <v>0.80659999999999998</v>
      </c>
      <c r="G5476" s="37">
        <v>39</v>
      </c>
      <c r="H5476" s="37">
        <v>0.88400000000000001</v>
      </c>
      <c r="I5476" s="37">
        <v>0.98580000000000001</v>
      </c>
    </row>
    <row r="5477" spans="4:9" x14ac:dyDescent="0.25">
      <c r="D5477" s="37">
        <v>41</v>
      </c>
      <c r="E5477" s="37">
        <v>0.79300000000000004</v>
      </c>
      <c r="F5477" s="37">
        <v>0.80759999999999998</v>
      </c>
      <c r="G5477" s="37">
        <v>39</v>
      </c>
      <c r="H5477" s="37">
        <v>0.88500000000000001</v>
      </c>
      <c r="I5477" s="37">
        <v>0.98580000000000001</v>
      </c>
    </row>
    <row r="5478" spans="4:9" x14ac:dyDescent="0.25">
      <c r="D5478" s="37">
        <v>41</v>
      </c>
      <c r="E5478" s="37">
        <v>0.79400000000000004</v>
      </c>
      <c r="F5478" s="37">
        <v>0.80859999999999999</v>
      </c>
      <c r="G5478" s="37">
        <v>39</v>
      </c>
      <c r="H5478" s="37">
        <v>0.88600000000000001</v>
      </c>
      <c r="I5478" s="37">
        <v>0.98580000000000001</v>
      </c>
    </row>
    <row r="5479" spans="4:9" x14ac:dyDescent="0.25">
      <c r="D5479" s="37">
        <v>41</v>
      </c>
      <c r="E5479" s="37">
        <v>0.79500000000000004</v>
      </c>
      <c r="F5479" s="37">
        <v>0.80959999999999999</v>
      </c>
      <c r="G5479" s="37">
        <v>39</v>
      </c>
      <c r="H5479" s="37">
        <v>0.88700000000000001</v>
      </c>
      <c r="I5479" s="37">
        <v>0.98580000000000001</v>
      </c>
    </row>
    <row r="5480" spans="4:9" x14ac:dyDescent="0.25">
      <c r="D5480" s="37">
        <v>41</v>
      </c>
      <c r="E5480" s="37">
        <v>0.79600000000000004</v>
      </c>
      <c r="F5480" s="37">
        <v>0.8105</v>
      </c>
      <c r="G5480" s="37">
        <v>39</v>
      </c>
      <c r="H5480" s="37">
        <v>0.88800000000000001</v>
      </c>
      <c r="I5480" s="37">
        <v>0.9859</v>
      </c>
    </row>
    <row r="5481" spans="4:9" x14ac:dyDescent="0.25">
      <c r="D5481" s="37">
        <v>41</v>
      </c>
      <c r="E5481" s="37">
        <v>0.79700000000000004</v>
      </c>
      <c r="F5481" s="37">
        <v>0.8115</v>
      </c>
      <c r="G5481" s="37">
        <v>39</v>
      </c>
      <c r="H5481" s="37">
        <v>0.88900000000000001</v>
      </c>
      <c r="I5481" s="37">
        <v>0.9859</v>
      </c>
    </row>
    <row r="5482" spans="4:9" x14ac:dyDescent="0.25">
      <c r="D5482" s="37">
        <v>41</v>
      </c>
      <c r="E5482" s="37">
        <v>0.79800000000000004</v>
      </c>
      <c r="F5482" s="37">
        <v>0.8125</v>
      </c>
      <c r="G5482" s="37">
        <v>39</v>
      </c>
      <c r="H5482" s="37">
        <v>0.89</v>
      </c>
      <c r="I5482" s="37">
        <v>0.9859</v>
      </c>
    </row>
    <row r="5483" spans="4:9" x14ac:dyDescent="0.25">
      <c r="D5483" s="37">
        <v>41</v>
      </c>
      <c r="E5483" s="37">
        <v>0.79900000000000004</v>
      </c>
      <c r="F5483" s="37">
        <v>0.8135</v>
      </c>
      <c r="G5483" s="37">
        <v>39</v>
      </c>
      <c r="H5483" s="37">
        <v>0.89100000000000001</v>
      </c>
      <c r="I5483" s="37">
        <v>0.9859</v>
      </c>
    </row>
    <row r="5484" spans="4:9" x14ac:dyDescent="0.25">
      <c r="D5484" s="37">
        <v>41</v>
      </c>
      <c r="E5484" s="37">
        <v>0.8</v>
      </c>
      <c r="F5484" s="37">
        <v>0.81440000000000001</v>
      </c>
      <c r="G5484" s="37">
        <v>39</v>
      </c>
      <c r="H5484" s="37">
        <v>0.89200000000000002</v>
      </c>
      <c r="I5484" s="37">
        <v>0.98599999999999999</v>
      </c>
    </row>
    <row r="5485" spans="4:9" x14ac:dyDescent="0.25">
      <c r="D5485" s="37">
        <v>41</v>
      </c>
      <c r="E5485" s="37">
        <v>0.80100000000000005</v>
      </c>
      <c r="F5485" s="37">
        <v>0.81540000000000001</v>
      </c>
      <c r="G5485" s="37">
        <v>39</v>
      </c>
      <c r="H5485" s="37">
        <v>0.89300000000000002</v>
      </c>
      <c r="I5485" s="37">
        <v>0.98599999999999999</v>
      </c>
    </row>
    <row r="5486" spans="4:9" x14ac:dyDescent="0.25">
      <c r="D5486" s="37">
        <v>41</v>
      </c>
      <c r="E5486" s="37">
        <v>0.80200000000000005</v>
      </c>
      <c r="F5486" s="37">
        <v>0.81640000000000001</v>
      </c>
      <c r="G5486" s="37">
        <v>39</v>
      </c>
      <c r="H5486" s="37">
        <v>0.89400000000000002</v>
      </c>
      <c r="I5486" s="37">
        <v>0.98599999999999999</v>
      </c>
    </row>
    <row r="5487" spans="4:9" x14ac:dyDescent="0.25">
      <c r="D5487" s="37">
        <v>41</v>
      </c>
      <c r="E5487" s="37">
        <v>0.80300000000000005</v>
      </c>
      <c r="F5487" s="37">
        <v>0.81740000000000002</v>
      </c>
      <c r="G5487" s="37">
        <v>39</v>
      </c>
      <c r="H5487" s="37">
        <v>0.89500000000000002</v>
      </c>
      <c r="I5487" s="37">
        <v>0.98599999999999999</v>
      </c>
    </row>
    <row r="5488" spans="4:9" x14ac:dyDescent="0.25">
      <c r="D5488" s="37">
        <v>41</v>
      </c>
      <c r="E5488" s="37">
        <v>0.80400000000000005</v>
      </c>
      <c r="F5488" s="37">
        <v>0.81830000000000003</v>
      </c>
      <c r="G5488" s="37">
        <v>39</v>
      </c>
      <c r="H5488" s="37">
        <v>0.89600000000000002</v>
      </c>
      <c r="I5488" s="37">
        <v>0.98609999999999998</v>
      </c>
    </row>
    <row r="5489" spans="4:9" x14ac:dyDescent="0.25">
      <c r="D5489" s="37">
        <v>41</v>
      </c>
      <c r="E5489" s="37">
        <v>0.80500000000000005</v>
      </c>
      <c r="F5489" s="37">
        <v>0.81930000000000003</v>
      </c>
      <c r="G5489" s="37">
        <v>39</v>
      </c>
      <c r="H5489" s="37">
        <v>0.89700000000000002</v>
      </c>
      <c r="I5489" s="37">
        <v>0.98609999999999998</v>
      </c>
    </row>
    <row r="5490" spans="4:9" x14ac:dyDescent="0.25">
      <c r="D5490" s="37">
        <v>41</v>
      </c>
      <c r="E5490" s="37">
        <v>0.80600000000000005</v>
      </c>
      <c r="F5490" s="37">
        <v>0.82030000000000003</v>
      </c>
      <c r="G5490" s="37">
        <v>39</v>
      </c>
      <c r="H5490" s="37">
        <v>0.89800000000000002</v>
      </c>
      <c r="I5490" s="37">
        <v>0.98609999999999998</v>
      </c>
    </row>
    <row r="5491" spans="4:9" x14ac:dyDescent="0.25">
      <c r="D5491" s="37">
        <v>41</v>
      </c>
      <c r="E5491" s="37">
        <v>0.80700000000000005</v>
      </c>
      <c r="F5491" s="37">
        <v>0.82130000000000003</v>
      </c>
      <c r="G5491" s="37">
        <v>39</v>
      </c>
      <c r="H5491" s="37">
        <v>0.89900000000000002</v>
      </c>
      <c r="I5491" s="37">
        <v>0.98609999999999998</v>
      </c>
    </row>
    <row r="5492" spans="4:9" x14ac:dyDescent="0.25">
      <c r="D5492" s="37">
        <v>41</v>
      </c>
      <c r="E5492" s="37">
        <v>0.80800000000000005</v>
      </c>
      <c r="F5492" s="37">
        <v>0.82230000000000003</v>
      </c>
      <c r="G5492" s="37">
        <v>39</v>
      </c>
      <c r="H5492" s="37">
        <v>0.9</v>
      </c>
      <c r="I5492" s="37">
        <v>0.98609999999999998</v>
      </c>
    </row>
    <row r="5493" spans="4:9" x14ac:dyDescent="0.25">
      <c r="D5493" s="37">
        <v>41</v>
      </c>
      <c r="E5493" s="37">
        <v>0.80900000000000005</v>
      </c>
      <c r="F5493" s="37">
        <v>0.82320000000000004</v>
      </c>
      <c r="G5493" s="37">
        <v>39</v>
      </c>
      <c r="H5493" s="37">
        <v>0.90100000000000002</v>
      </c>
      <c r="I5493" s="37">
        <v>0.98609999999999998</v>
      </c>
    </row>
    <row r="5494" spans="4:9" x14ac:dyDescent="0.25">
      <c r="D5494" s="37">
        <v>41</v>
      </c>
      <c r="E5494" s="37">
        <v>0.81</v>
      </c>
      <c r="F5494" s="37">
        <v>0.82420000000000004</v>
      </c>
      <c r="G5494" s="37">
        <v>39</v>
      </c>
      <c r="H5494" s="37">
        <v>0.90200000000000002</v>
      </c>
      <c r="I5494" s="37">
        <v>0.98619999999999997</v>
      </c>
    </row>
    <row r="5495" spans="4:9" x14ac:dyDescent="0.25">
      <c r="D5495" s="37">
        <v>41</v>
      </c>
      <c r="E5495" s="37">
        <v>0.81100000000000005</v>
      </c>
      <c r="F5495" s="37">
        <v>0.82520000000000004</v>
      </c>
      <c r="G5495" s="37">
        <v>39</v>
      </c>
      <c r="H5495" s="37">
        <v>0.90300000000000002</v>
      </c>
      <c r="I5495" s="37">
        <v>0.98619999999999997</v>
      </c>
    </row>
    <row r="5496" spans="4:9" x14ac:dyDescent="0.25">
      <c r="D5496" s="37">
        <v>41</v>
      </c>
      <c r="E5496" s="37">
        <v>0.81200000000000006</v>
      </c>
      <c r="F5496" s="37">
        <v>0.82620000000000005</v>
      </c>
      <c r="G5496" s="37">
        <v>39</v>
      </c>
      <c r="H5496" s="37">
        <v>0.90400000000000003</v>
      </c>
      <c r="I5496" s="37">
        <v>0.98619999999999997</v>
      </c>
    </row>
    <row r="5497" spans="4:9" x14ac:dyDescent="0.25">
      <c r="D5497" s="37">
        <v>41</v>
      </c>
      <c r="E5497" s="37">
        <v>0.81299999999999994</v>
      </c>
      <c r="F5497" s="37">
        <v>0.82720000000000005</v>
      </c>
      <c r="G5497" s="37">
        <v>39</v>
      </c>
      <c r="H5497" s="37">
        <v>0.90500000000000003</v>
      </c>
      <c r="I5497" s="37">
        <v>0.98619999999999997</v>
      </c>
    </row>
    <row r="5498" spans="4:9" x14ac:dyDescent="0.25">
      <c r="D5498" s="37">
        <v>41</v>
      </c>
      <c r="E5498" s="37">
        <v>0.81399999999999995</v>
      </c>
      <c r="F5498" s="37">
        <v>0.82810000000000006</v>
      </c>
      <c r="G5498" s="37">
        <v>39</v>
      </c>
      <c r="H5498" s="37">
        <v>0.90600000000000003</v>
      </c>
      <c r="I5498" s="37">
        <v>0.98619999999999997</v>
      </c>
    </row>
    <row r="5499" spans="4:9" x14ac:dyDescent="0.25">
      <c r="D5499" s="37">
        <v>41</v>
      </c>
      <c r="E5499" s="37">
        <v>0.81499999999999995</v>
      </c>
      <c r="F5499" s="37">
        <v>0.82910000000000006</v>
      </c>
      <c r="G5499" s="37">
        <v>39</v>
      </c>
      <c r="H5499" s="37">
        <v>0.90700000000000003</v>
      </c>
      <c r="I5499" s="37">
        <v>0.98619999999999997</v>
      </c>
    </row>
    <row r="5500" spans="4:9" x14ac:dyDescent="0.25">
      <c r="D5500" s="37">
        <v>41</v>
      </c>
      <c r="E5500" s="37">
        <v>0.81599999999999995</v>
      </c>
      <c r="F5500" s="37">
        <v>0.83010000000000006</v>
      </c>
      <c r="G5500" s="37">
        <v>39</v>
      </c>
      <c r="H5500" s="37">
        <v>0.90800000000000003</v>
      </c>
      <c r="I5500" s="37">
        <v>0.98629999999999995</v>
      </c>
    </row>
    <row r="5501" spans="4:9" x14ac:dyDescent="0.25">
      <c r="D5501" s="37">
        <v>41</v>
      </c>
      <c r="E5501" s="37">
        <v>0.81699999999999995</v>
      </c>
      <c r="F5501" s="37">
        <v>0.83110000000000006</v>
      </c>
      <c r="G5501" s="37">
        <v>39</v>
      </c>
      <c r="H5501" s="37">
        <v>0.90900000000000003</v>
      </c>
      <c r="I5501" s="37">
        <v>0.98629999999999995</v>
      </c>
    </row>
    <row r="5502" spans="4:9" x14ac:dyDescent="0.25">
      <c r="D5502" s="37">
        <v>41</v>
      </c>
      <c r="E5502" s="37">
        <v>0.81799999999999995</v>
      </c>
      <c r="F5502" s="37">
        <v>0.83210000000000006</v>
      </c>
      <c r="G5502" s="37">
        <v>39</v>
      </c>
      <c r="H5502" s="37">
        <v>0.91</v>
      </c>
      <c r="I5502" s="37">
        <v>0.98629999999999995</v>
      </c>
    </row>
    <row r="5503" spans="4:9" x14ac:dyDescent="0.25">
      <c r="D5503" s="37">
        <v>41</v>
      </c>
      <c r="E5503" s="37">
        <v>0.81899999999999995</v>
      </c>
      <c r="F5503" s="37">
        <v>0.83310000000000006</v>
      </c>
      <c r="G5503" s="37">
        <v>39</v>
      </c>
      <c r="H5503" s="37">
        <v>0.91100000000000003</v>
      </c>
      <c r="I5503" s="37">
        <v>0.98629999999999995</v>
      </c>
    </row>
    <row r="5504" spans="4:9" x14ac:dyDescent="0.25">
      <c r="D5504" s="37">
        <v>41</v>
      </c>
      <c r="E5504" s="37">
        <v>0.82</v>
      </c>
      <c r="F5504" s="37">
        <v>0.83400000000000007</v>
      </c>
      <c r="G5504" s="37">
        <v>39</v>
      </c>
      <c r="H5504" s="37">
        <v>0.91200000000000003</v>
      </c>
      <c r="I5504" s="37">
        <v>0.98640000000000005</v>
      </c>
    </row>
    <row r="5505" spans="4:9" x14ac:dyDescent="0.25">
      <c r="D5505" s="37">
        <v>41</v>
      </c>
      <c r="E5505" s="37">
        <v>0.82099999999999995</v>
      </c>
      <c r="F5505" s="37">
        <v>0.83500000000000008</v>
      </c>
      <c r="G5505" s="37">
        <v>39</v>
      </c>
      <c r="H5505" s="37">
        <v>0.91300000000000003</v>
      </c>
      <c r="I5505" s="37">
        <v>0.98640000000000005</v>
      </c>
    </row>
    <row r="5506" spans="4:9" x14ac:dyDescent="0.25">
      <c r="D5506" s="37">
        <v>41</v>
      </c>
      <c r="E5506" s="37">
        <v>0.82199999999999995</v>
      </c>
      <c r="F5506" s="37">
        <v>0.83600000000000008</v>
      </c>
      <c r="G5506" s="37">
        <v>39</v>
      </c>
      <c r="H5506" s="37">
        <v>0.91400000000000003</v>
      </c>
      <c r="I5506" s="37">
        <v>0.98640000000000005</v>
      </c>
    </row>
    <row r="5507" spans="4:9" x14ac:dyDescent="0.25">
      <c r="D5507" s="37">
        <v>41</v>
      </c>
      <c r="E5507" s="37">
        <v>0.82299999999999995</v>
      </c>
      <c r="F5507" s="37">
        <v>0.83700000000000008</v>
      </c>
      <c r="G5507" s="37">
        <v>39</v>
      </c>
      <c r="H5507" s="37">
        <v>0.91500000000000004</v>
      </c>
      <c r="I5507" s="37">
        <v>0.98640000000000005</v>
      </c>
    </row>
    <row r="5508" spans="4:9" x14ac:dyDescent="0.25">
      <c r="D5508" s="37">
        <v>41</v>
      </c>
      <c r="E5508" s="37">
        <v>0.82399999999999995</v>
      </c>
      <c r="F5508" s="37">
        <v>0.83800000000000008</v>
      </c>
      <c r="G5508" s="37">
        <v>39</v>
      </c>
      <c r="H5508" s="37">
        <v>0.91600000000000004</v>
      </c>
      <c r="I5508" s="37">
        <v>0.98640000000000005</v>
      </c>
    </row>
    <row r="5509" spans="4:9" x14ac:dyDescent="0.25">
      <c r="D5509" s="37">
        <v>41</v>
      </c>
      <c r="E5509" s="37">
        <v>0.82499999999999996</v>
      </c>
      <c r="F5509" s="37">
        <v>0.83900000000000008</v>
      </c>
      <c r="G5509" s="37">
        <v>39</v>
      </c>
      <c r="H5509" s="37">
        <v>0.91700000000000004</v>
      </c>
      <c r="I5509" s="37">
        <v>0.98640000000000005</v>
      </c>
    </row>
    <row r="5510" spans="4:9" x14ac:dyDescent="0.25">
      <c r="D5510" s="37">
        <v>41</v>
      </c>
      <c r="E5510" s="37">
        <v>0.82599999999999996</v>
      </c>
      <c r="F5510" s="37">
        <v>0.83989999999999998</v>
      </c>
      <c r="G5510" s="37">
        <v>39</v>
      </c>
      <c r="H5510" s="37">
        <v>0.91800000000000004</v>
      </c>
      <c r="I5510" s="37">
        <v>0.98650000000000004</v>
      </c>
    </row>
    <row r="5511" spans="4:9" x14ac:dyDescent="0.25">
      <c r="D5511" s="37">
        <v>41</v>
      </c>
      <c r="E5511" s="37">
        <v>0.82699999999999996</v>
      </c>
      <c r="F5511" s="37">
        <v>0.84089999999999998</v>
      </c>
      <c r="G5511" s="37">
        <v>39</v>
      </c>
      <c r="H5511" s="37">
        <v>0.91900000000000004</v>
      </c>
      <c r="I5511" s="37">
        <v>0.98650000000000004</v>
      </c>
    </row>
    <row r="5512" spans="4:9" x14ac:dyDescent="0.25">
      <c r="D5512" s="37">
        <v>41</v>
      </c>
      <c r="E5512" s="37">
        <v>0.82799999999999996</v>
      </c>
      <c r="F5512" s="37">
        <v>0.84189999999999998</v>
      </c>
      <c r="G5512" s="37">
        <v>39</v>
      </c>
      <c r="H5512" s="37">
        <v>0.92</v>
      </c>
      <c r="I5512" s="37">
        <v>0.98650000000000004</v>
      </c>
    </row>
    <row r="5513" spans="4:9" x14ac:dyDescent="0.25">
      <c r="D5513" s="37">
        <v>41</v>
      </c>
      <c r="E5513" s="37">
        <v>0.82899999999999996</v>
      </c>
      <c r="F5513" s="37">
        <v>0.84289999999999998</v>
      </c>
      <c r="G5513" s="37">
        <v>39</v>
      </c>
      <c r="H5513" s="37">
        <v>0.92100000000000004</v>
      </c>
      <c r="I5513" s="37">
        <v>0.98650000000000004</v>
      </c>
    </row>
    <row r="5514" spans="4:9" x14ac:dyDescent="0.25">
      <c r="D5514" s="37">
        <v>41</v>
      </c>
      <c r="E5514" s="37">
        <v>0.83</v>
      </c>
      <c r="F5514" s="37">
        <v>0.84389999999999998</v>
      </c>
      <c r="G5514" s="37">
        <v>39</v>
      </c>
      <c r="H5514" s="37">
        <v>0.92200000000000004</v>
      </c>
      <c r="I5514" s="37">
        <v>0.98650000000000004</v>
      </c>
    </row>
    <row r="5515" spans="4:9" x14ac:dyDescent="0.25">
      <c r="D5515" s="37">
        <v>41</v>
      </c>
      <c r="E5515" s="37">
        <v>0.83099999999999996</v>
      </c>
      <c r="F5515" s="37">
        <v>0.84489999999999998</v>
      </c>
      <c r="G5515" s="37">
        <v>39</v>
      </c>
      <c r="H5515" s="37">
        <v>0.92300000000000004</v>
      </c>
      <c r="I5515" s="37">
        <v>0.98650000000000004</v>
      </c>
    </row>
    <row r="5516" spans="4:9" x14ac:dyDescent="0.25">
      <c r="D5516" s="37">
        <v>41</v>
      </c>
      <c r="E5516" s="37">
        <v>0.83199999999999996</v>
      </c>
      <c r="F5516" s="37">
        <v>0.84589999999999999</v>
      </c>
      <c r="G5516" s="37">
        <v>39</v>
      </c>
      <c r="H5516" s="37">
        <v>0.92400000000000004</v>
      </c>
      <c r="I5516" s="37">
        <v>0.98660000000000003</v>
      </c>
    </row>
    <row r="5517" spans="4:9" x14ac:dyDescent="0.25">
      <c r="D5517" s="37">
        <v>41</v>
      </c>
      <c r="E5517" s="37">
        <v>0.83299999999999996</v>
      </c>
      <c r="F5517" s="37">
        <v>0.8468</v>
      </c>
      <c r="G5517" s="37">
        <v>39</v>
      </c>
      <c r="H5517" s="37">
        <v>0.92500000000000004</v>
      </c>
      <c r="I5517" s="37">
        <v>0.98660000000000003</v>
      </c>
    </row>
    <row r="5518" spans="4:9" x14ac:dyDescent="0.25">
      <c r="D5518" s="37">
        <v>41</v>
      </c>
      <c r="E5518" s="37">
        <v>0.83399999999999996</v>
      </c>
      <c r="F5518" s="37">
        <v>0.8478</v>
      </c>
      <c r="G5518" s="37">
        <v>39</v>
      </c>
      <c r="H5518" s="37">
        <v>0.92600000000000005</v>
      </c>
      <c r="I5518" s="37">
        <v>0.98660000000000003</v>
      </c>
    </row>
    <row r="5519" spans="4:9" x14ac:dyDescent="0.25">
      <c r="D5519" s="37">
        <v>41</v>
      </c>
      <c r="E5519" s="37">
        <v>0.83499999999999996</v>
      </c>
      <c r="F5519" s="37">
        <v>0.8488</v>
      </c>
      <c r="G5519" s="37">
        <v>39</v>
      </c>
      <c r="H5519" s="37">
        <v>0.92700000000000005</v>
      </c>
      <c r="I5519" s="37">
        <v>0.98660000000000003</v>
      </c>
    </row>
    <row r="5520" spans="4:9" x14ac:dyDescent="0.25">
      <c r="D5520" s="37">
        <v>41</v>
      </c>
      <c r="E5520" s="37">
        <v>0.83599999999999997</v>
      </c>
      <c r="F5520" s="37">
        <v>0.8498</v>
      </c>
      <c r="G5520" s="37">
        <v>39</v>
      </c>
      <c r="H5520" s="37">
        <v>0.92800000000000005</v>
      </c>
      <c r="I5520" s="37">
        <v>0.98660000000000003</v>
      </c>
    </row>
    <row r="5521" spans="4:9" x14ac:dyDescent="0.25">
      <c r="D5521" s="37">
        <v>41</v>
      </c>
      <c r="E5521" s="37">
        <v>0.83699999999999997</v>
      </c>
      <c r="F5521" s="37">
        <v>0.8508</v>
      </c>
      <c r="G5521" s="37">
        <v>39</v>
      </c>
      <c r="H5521" s="37">
        <v>0.92900000000000005</v>
      </c>
      <c r="I5521" s="37">
        <v>0.98660000000000003</v>
      </c>
    </row>
    <row r="5522" spans="4:9" x14ac:dyDescent="0.25">
      <c r="D5522" s="37">
        <v>41</v>
      </c>
      <c r="E5522" s="37">
        <v>0.83799999999999997</v>
      </c>
      <c r="F5522" s="37">
        <v>0.8518</v>
      </c>
      <c r="G5522" s="37">
        <v>39</v>
      </c>
      <c r="H5522" s="37">
        <v>0.93</v>
      </c>
      <c r="I5522" s="37">
        <v>0.98670000000000002</v>
      </c>
    </row>
    <row r="5523" spans="4:9" x14ac:dyDescent="0.25">
      <c r="D5523" s="37">
        <v>41</v>
      </c>
      <c r="E5523" s="37">
        <v>0.83899999999999997</v>
      </c>
      <c r="F5523" s="37">
        <v>0.8528</v>
      </c>
      <c r="G5523" s="37">
        <v>39</v>
      </c>
      <c r="H5523" s="37">
        <v>0.93100000000000005</v>
      </c>
      <c r="I5523" s="37">
        <v>0.98670000000000002</v>
      </c>
    </row>
    <row r="5524" spans="4:9" x14ac:dyDescent="0.25">
      <c r="D5524" s="37">
        <v>41</v>
      </c>
      <c r="E5524" s="37">
        <v>0.84</v>
      </c>
      <c r="F5524" s="37">
        <v>0.85370000000000001</v>
      </c>
      <c r="G5524" s="37">
        <v>39</v>
      </c>
      <c r="H5524" s="37">
        <v>0.93200000000000005</v>
      </c>
      <c r="I5524" s="37">
        <v>0.98670000000000002</v>
      </c>
    </row>
    <row r="5525" spans="4:9" x14ac:dyDescent="0.25">
      <c r="D5525" s="37">
        <v>41</v>
      </c>
      <c r="E5525" s="37">
        <v>0.84099999999999997</v>
      </c>
      <c r="F5525" s="37">
        <v>0.85470000000000002</v>
      </c>
      <c r="G5525" s="37">
        <v>39</v>
      </c>
      <c r="H5525" s="37">
        <v>0.93300000000000005</v>
      </c>
      <c r="I5525" s="37">
        <v>0.98670000000000002</v>
      </c>
    </row>
    <row r="5526" spans="4:9" x14ac:dyDescent="0.25">
      <c r="D5526" s="37">
        <v>41</v>
      </c>
      <c r="E5526" s="37">
        <v>0.84199999999999997</v>
      </c>
      <c r="F5526" s="37">
        <v>0.85570000000000002</v>
      </c>
      <c r="G5526" s="37">
        <v>39</v>
      </c>
      <c r="H5526" s="37">
        <v>0.93400000000000005</v>
      </c>
      <c r="I5526" s="37">
        <v>0.98670000000000002</v>
      </c>
    </row>
    <row r="5527" spans="4:9" x14ac:dyDescent="0.25">
      <c r="D5527" s="37">
        <v>41</v>
      </c>
      <c r="E5527" s="37">
        <v>0.84299999999999997</v>
      </c>
      <c r="F5527" s="37">
        <v>0.85670000000000002</v>
      </c>
      <c r="G5527" s="37">
        <v>39</v>
      </c>
      <c r="H5527" s="37">
        <v>0.93500000000000005</v>
      </c>
      <c r="I5527" s="37">
        <v>0.98670000000000002</v>
      </c>
    </row>
    <row r="5528" spans="4:9" x14ac:dyDescent="0.25">
      <c r="D5528" s="37">
        <v>41</v>
      </c>
      <c r="E5528" s="37">
        <v>0.84399999999999997</v>
      </c>
      <c r="F5528" s="37">
        <v>0.85770000000000002</v>
      </c>
      <c r="G5528" s="37">
        <v>39</v>
      </c>
      <c r="H5528" s="37">
        <v>0.93600000000000005</v>
      </c>
      <c r="I5528" s="37">
        <v>0.98680000000000001</v>
      </c>
    </row>
    <row r="5529" spans="4:9" x14ac:dyDescent="0.25">
      <c r="D5529" s="37">
        <v>41</v>
      </c>
      <c r="E5529" s="37">
        <v>0.84499999999999997</v>
      </c>
      <c r="F5529" s="37">
        <v>0.85870000000000002</v>
      </c>
      <c r="G5529" s="37">
        <v>39</v>
      </c>
      <c r="H5529" s="37">
        <v>0.93700000000000006</v>
      </c>
      <c r="I5529" s="37">
        <v>0.98680000000000001</v>
      </c>
    </row>
    <row r="5530" spans="4:9" x14ac:dyDescent="0.25">
      <c r="D5530" s="37">
        <v>41</v>
      </c>
      <c r="E5530" s="37">
        <v>0.84599999999999997</v>
      </c>
      <c r="F5530" s="37">
        <v>0.85970000000000002</v>
      </c>
      <c r="G5530" s="37">
        <v>39</v>
      </c>
      <c r="H5530" s="37">
        <v>0.93799999999999994</v>
      </c>
      <c r="I5530" s="37">
        <v>0.98680000000000001</v>
      </c>
    </row>
    <row r="5531" spans="4:9" x14ac:dyDescent="0.25">
      <c r="D5531" s="37">
        <v>41</v>
      </c>
      <c r="E5531" s="37">
        <v>0.84699999999999998</v>
      </c>
      <c r="F5531" s="37">
        <v>0.86070000000000002</v>
      </c>
      <c r="G5531" s="37">
        <v>39</v>
      </c>
      <c r="H5531" s="37">
        <v>0.93899999999999995</v>
      </c>
      <c r="I5531" s="37">
        <v>0.98680000000000001</v>
      </c>
    </row>
    <row r="5532" spans="4:9" x14ac:dyDescent="0.25">
      <c r="D5532" s="37">
        <v>41</v>
      </c>
      <c r="E5532" s="37">
        <v>0.84799999999999998</v>
      </c>
      <c r="F5532" s="37">
        <v>0.86170000000000002</v>
      </c>
      <c r="G5532" s="37">
        <v>39</v>
      </c>
      <c r="H5532" s="37">
        <v>0.94</v>
      </c>
      <c r="I5532" s="37">
        <v>0.98680000000000001</v>
      </c>
    </row>
    <row r="5533" spans="4:9" x14ac:dyDescent="0.25">
      <c r="D5533" s="37">
        <v>41</v>
      </c>
      <c r="E5533" s="37">
        <v>0.84899999999999998</v>
      </c>
      <c r="F5533" s="37">
        <v>0.86260000000000003</v>
      </c>
      <c r="G5533" s="37">
        <v>39</v>
      </c>
      <c r="H5533" s="37">
        <v>0.94099999999999995</v>
      </c>
      <c r="I5533" s="37">
        <v>0.98680000000000001</v>
      </c>
    </row>
    <row r="5534" spans="4:9" x14ac:dyDescent="0.25">
      <c r="D5534" s="37">
        <v>41</v>
      </c>
      <c r="E5534" s="37">
        <v>0.85</v>
      </c>
      <c r="F5534" s="37">
        <v>0.86360000000000003</v>
      </c>
      <c r="G5534" s="37">
        <v>39</v>
      </c>
      <c r="H5534" s="37">
        <v>0.94199999999999995</v>
      </c>
      <c r="I5534" s="37">
        <v>0.9869</v>
      </c>
    </row>
    <row r="5535" spans="4:9" x14ac:dyDescent="0.25">
      <c r="D5535" s="37">
        <v>41</v>
      </c>
      <c r="E5535" s="37">
        <v>0.85099999999999998</v>
      </c>
      <c r="F5535" s="37">
        <v>0.86460000000000004</v>
      </c>
      <c r="G5535" s="37">
        <v>39</v>
      </c>
      <c r="H5535" s="37">
        <v>0.94299999999999995</v>
      </c>
      <c r="I5535" s="37">
        <v>0.9869</v>
      </c>
    </row>
    <row r="5536" spans="4:9" x14ac:dyDescent="0.25">
      <c r="D5536" s="37">
        <v>41</v>
      </c>
      <c r="E5536" s="37">
        <v>0.85199999999999998</v>
      </c>
      <c r="F5536" s="37">
        <v>0.86560000000000004</v>
      </c>
      <c r="G5536" s="37">
        <v>39</v>
      </c>
      <c r="H5536" s="37">
        <v>0.94399999999999995</v>
      </c>
      <c r="I5536" s="37">
        <v>0.9869</v>
      </c>
    </row>
    <row r="5537" spans="4:9" x14ac:dyDescent="0.25">
      <c r="D5537" s="37">
        <v>41</v>
      </c>
      <c r="E5537" s="37">
        <v>0.85299999999999998</v>
      </c>
      <c r="F5537" s="37">
        <v>0.86660000000000004</v>
      </c>
      <c r="G5537" s="37">
        <v>39</v>
      </c>
      <c r="H5537" s="37">
        <v>0.94499999999999995</v>
      </c>
      <c r="I5537" s="37">
        <v>0.9869</v>
      </c>
    </row>
    <row r="5538" spans="4:9" x14ac:dyDescent="0.25">
      <c r="D5538" s="37">
        <v>41</v>
      </c>
      <c r="E5538" s="37">
        <v>0.85399999999999998</v>
      </c>
      <c r="F5538" s="37">
        <v>0.86760000000000004</v>
      </c>
      <c r="G5538" s="37">
        <v>39</v>
      </c>
      <c r="H5538" s="37">
        <v>0.94599999999999995</v>
      </c>
      <c r="I5538" s="37">
        <v>0.9869</v>
      </c>
    </row>
    <row r="5539" spans="4:9" x14ac:dyDescent="0.25">
      <c r="D5539" s="37">
        <v>41</v>
      </c>
      <c r="E5539" s="37">
        <v>0.85499999999999998</v>
      </c>
      <c r="F5539" s="37">
        <v>0.86860000000000004</v>
      </c>
      <c r="G5539" s="37">
        <v>39</v>
      </c>
      <c r="H5539" s="37">
        <v>0.94699999999999995</v>
      </c>
      <c r="I5539" s="37">
        <v>0.9869</v>
      </c>
    </row>
    <row r="5540" spans="4:9" x14ac:dyDescent="0.25">
      <c r="D5540" s="37">
        <v>41</v>
      </c>
      <c r="E5540" s="37">
        <v>0.85599999999999998</v>
      </c>
      <c r="F5540" s="37">
        <v>0.86960000000000004</v>
      </c>
      <c r="G5540" s="37">
        <v>39</v>
      </c>
      <c r="H5540" s="37">
        <v>0.94799999999999995</v>
      </c>
      <c r="I5540" s="37">
        <v>0.9869</v>
      </c>
    </row>
    <row r="5541" spans="4:9" x14ac:dyDescent="0.25">
      <c r="D5541" s="37">
        <v>41</v>
      </c>
      <c r="E5541" s="37">
        <v>0.85699999999999998</v>
      </c>
      <c r="F5541" s="37">
        <v>0.87050000000000005</v>
      </c>
      <c r="G5541" s="37">
        <v>39</v>
      </c>
      <c r="H5541" s="37">
        <v>0.94899999999999995</v>
      </c>
      <c r="I5541" s="37">
        <v>0.9869</v>
      </c>
    </row>
    <row r="5542" spans="4:9" x14ac:dyDescent="0.25">
      <c r="D5542" s="37">
        <v>41</v>
      </c>
      <c r="E5542" s="37">
        <v>0.85799999999999998</v>
      </c>
      <c r="F5542" s="37">
        <v>0.87150000000000005</v>
      </c>
      <c r="G5542" s="37">
        <v>39</v>
      </c>
      <c r="H5542" s="37">
        <v>0.95</v>
      </c>
      <c r="I5542" s="37">
        <v>0.98699999999999999</v>
      </c>
    </row>
    <row r="5543" spans="4:9" x14ac:dyDescent="0.25">
      <c r="D5543" s="37">
        <v>41</v>
      </c>
      <c r="E5543" s="37">
        <v>0.85899999999999999</v>
      </c>
      <c r="F5543" s="37">
        <v>0.87250000000000005</v>
      </c>
      <c r="G5543" s="37">
        <v>39.5</v>
      </c>
      <c r="H5543" s="37">
        <v>0.76</v>
      </c>
      <c r="I5543" s="37">
        <v>0.9798</v>
      </c>
    </row>
    <row r="5544" spans="4:9" x14ac:dyDescent="0.25">
      <c r="D5544" s="37">
        <v>41</v>
      </c>
      <c r="E5544" s="37">
        <v>0.86</v>
      </c>
      <c r="F5544" s="37">
        <v>0.87349999999999994</v>
      </c>
      <c r="G5544" s="37">
        <v>39.5</v>
      </c>
      <c r="H5544" s="37">
        <v>0.76100000000000001</v>
      </c>
      <c r="I5544" s="37">
        <v>0.9798</v>
      </c>
    </row>
    <row r="5545" spans="4:9" x14ac:dyDescent="0.25">
      <c r="D5545" s="37">
        <v>41</v>
      </c>
      <c r="E5545" s="37">
        <v>0.86099999999999999</v>
      </c>
      <c r="F5545" s="37">
        <v>0.87449999999999994</v>
      </c>
      <c r="G5545" s="37">
        <v>39.5</v>
      </c>
      <c r="H5545" s="37">
        <v>0.76200000000000001</v>
      </c>
      <c r="I5545" s="37">
        <v>0.98</v>
      </c>
    </row>
    <row r="5546" spans="4:9" x14ac:dyDescent="0.25">
      <c r="D5546" s="37">
        <v>41</v>
      </c>
      <c r="E5546" s="37">
        <v>0.86199999999999999</v>
      </c>
      <c r="F5546" s="37">
        <v>0.87549999999999994</v>
      </c>
      <c r="G5546" s="37">
        <v>39.5</v>
      </c>
      <c r="H5546" s="37">
        <v>0.76300000000000001</v>
      </c>
      <c r="I5546" s="37">
        <v>0.98</v>
      </c>
    </row>
    <row r="5547" spans="4:9" x14ac:dyDescent="0.25">
      <c r="D5547" s="37">
        <v>41</v>
      </c>
      <c r="E5547" s="37">
        <v>0.86299999999999999</v>
      </c>
      <c r="F5547" s="37">
        <v>0.87649999999999995</v>
      </c>
      <c r="G5547" s="37">
        <v>39.5</v>
      </c>
      <c r="H5547" s="37">
        <v>0.76400000000000001</v>
      </c>
      <c r="I5547" s="37">
        <v>0.98009999999999997</v>
      </c>
    </row>
    <row r="5548" spans="4:9" x14ac:dyDescent="0.25">
      <c r="D5548" s="37">
        <v>41</v>
      </c>
      <c r="E5548" s="37">
        <v>0.86399999999999999</v>
      </c>
      <c r="F5548" s="37">
        <v>0.87749999999999995</v>
      </c>
      <c r="G5548" s="37">
        <v>39.5</v>
      </c>
      <c r="H5548" s="37">
        <v>0.76500000000000001</v>
      </c>
      <c r="I5548" s="37">
        <v>0.98009999999999997</v>
      </c>
    </row>
    <row r="5549" spans="4:9" x14ac:dyDescent="0.25">
      <c r="D5549" s="37">
        <v>41</v>
      </c>
      <c r="E5549" s="37">
        <v>0.86499999999999999</v>
      </c>
      <c r="F5549" s="37">
        <v>0.87849999999999995</v>
      </c>
      <c r="G5549" s="37">
        <v>39.5</v>
      </c>
      <c r="H5549" s="37">
        <v>0.76600000000000001</v>
      </c>
      <c r="I5549" s="37">
        <v>0.98029999999999995</v>
      </c>
    </row>
    <row r="5550" spans="4:9" x14ac:dyDescent="0.25">
      <c r="D5550" s="37">
        <v>41</v>
      </c>
      <c r="E5550" s="37">
        <v>0.86599999999999999</v>
      </c>
      <c r="F5550" s="37">
        <v>0.87949999999999995</v>
      </c>
      <c r="G5550" s="37">
        <v>39.5</v>
      </c>
      <c r="H5550" s="37">
        <v>0.76700000000000002</v>
      </c>
      <c r="I5550" s="37">
        <v>0.98029999999999995</v>
      </c>
    </row>
    <row r="5551" spans="4:9" x14ac:dyDescent="0.25">
      <c r="D5551" s="37">
        <v>41</v>
      </c>
      <c r="E5551" s="37">
        <v>0.86699999999999999</v>
      </c>
      <c r="F5551" s="37">
        <v>0.88049999999999995</v>
      </c>
      <c r="G5551" s="37">
        <v>39.5</v>
      </c>
      <c r="H5551" s="37">
        <v>0.76800000000000002</v>
      </c>
      <c r="I5551" s="37">
        <v>0.98040000000000005</v>
      </c>
    </row>
    <row r="5552" spans="4:9" x14ac:dyDescent="0.25">
      <c r="D5552" s="37">
        <v>41</v>
      </c>
      <c r="E5552" s="37">
        <v>0.86799999999999999</v>
      </c>
      <c r="F5552" s="37">
        <v>0.88149999999999995</v>
      </c>
      <c r="G5552" s="37">
        <v>39.5</v>
      </c>
      <c r="H5552" s="37">
        <v>0.76900000000000002</v>
      </c>
      <c r="I5552" s="37">
        <v>0.98040000000000005</v>
      </c>
    </row>
    <row r="5553" spans="4:9" x14ac:dyDescent="0.25">
      <c r="D5553" s="37">
        <v>41</v>
      </c>
      <c r="E5553" s="37">
        <v>0.86899999999999999</v>
      </c>
      <c r="F5553" s="37">
        <v>0.88249999999999995</v>
      </c>
      <c r="G5553" s="37">
        <v>39.5</v>
      </c>
      <c r="H5553" s="37">
        <v>0.77</v>
      </c>
      <c r="I5553" s="37">
        <v>0.98050000000000004</v>
      </c>
    </row>
    <row r="5554" spans="4:9" x14ac:dyDescent="0.25">
      <c r="D5554" s="37">
        <v>41</v>
      </c>
      <c r="E5554" s="37">
        <v>0.87</v>
      </c>
      <c r="F5554" s="37">
        <v>0.88339999999999996</v>
      </c>
      <c r="G5554" s="37">
        <v>39.5</v>
      </c>
      <c r="H5554" s="37">
        <v>0.77100000000000002</v>
      </c>
      <c r="I5554" s="37">
        <v>0.98050000000000004</v>
      </c>
    </row>
    <row r="5555" spans="4:9" x14ac:dyDescent="0.25">
      <c r="D5555" s="37">
        <v>41</v>
      </c>
      <c r="E5555" s="37">
        <v>0.871</v>
      </c>
      <c r="F5555" s="37">
        <v>0.88439999999999996</v>
      </c>
      <c r="G5555" s="37">
        <v>39.5</v>
      </c>
      <c r="H5555" s="37">
        <v>0.77200000000000002</v>
      </c>
      <c r="I5555" s="37">
        <v>0.98070000000000002</v>
      </c>
    </row>
    <row r="5556" spans="4:9" x14ac:dyDescent="0.25">
      <c r="D5556" s="37">
        <v>41</v>
      </c>
      <c r="E5556" s="37">
        <v>0.872</v>
      </c>
      <c r="F5556" s="37">
        <v>0.88539999999999996</v>
      </c>
      <c r="G5556" s="37">
        <v>39.5</v>
      </c>
      <c r="H5556" s="37">
        <v>0.77300000000000002</v>
      </c>
      <c r="I5556" s="37">
        <v>0.98070000000000002</v>
      </c>
    </row>
    <row r="5557" spans="4:9" x14ac:dyDescent="0.25">
      <c r="D5557" s="37">
        <v>41</v>
      </c>
      <c r="E5557" s="37">
        <v>0.873</v>
      </c>
      <c r="F5557" s="37">
        <v>0.88639999999999997</v>
      </c>
      <c r="G5557" s="37">
        <v>39.5</v>
      </c>
      <c r="H5557" s="37">
        <v>0.77400000000000002</v>
      </c>
      <c r="I5557" s="37">
        <v>0.98080000000000001</v>
      </c>
    </row>
    <row r="5558" spans="4:9" x14ac:dyDescent="0.25">
      <c r="D5558" s="37">
        <v>41</v>
      </c>
      <c r="E5558" s="37">
        <v>0.874</v>
      </c>
      <c r="F5558" s="37">
        <v>0.88739999999999997</v>
      </c>
      <c r="G5558" s="37">
        <v>39.5</v>
      </c>
      <c r="H5558" s="37">
        <v>0.77500000000000002</v>
      </c>
      <c r="I5558" s="37">
        <v>0.98080000000000001</v>
      </c>
    </row>
    <row r="5559" spans="4:9" x14ac:dyDescent="0.25">
      <c r="D5559" s="37">
        <v>41</v>
      </c>
      <c r="E5559" s="37">
        <v>0.875</v>
      </c>
      <c r="F5559" s="37">
        <v>0.88839999999999997</v>
      </c>
      <c r="G5559" s="37">
        <v>39.5</v>
      </c>
      <c r="H5559" s="37">
        <v>0.77600000000000002</v>
      </c>
      <c r="I5559" s="37">
        <v>0.98089999999999999</v>
      </c>
    </row>
    <row r="5560" spans="4:9" x14ac:dyDescent="0.25">
      <c r="D5560" s="37">
        <v>41</v>
      </c>
      <c r="E5560" s="37">
        <v>0.876</v>
      </c>
      <c r="F5560" s="37">
        <v>0.88939999999999997</v>
      </c>
      <c r="G5560" s="37">
        <v>39.5</v>
      </c>
      <c r="H5560" s="37">
        <v>0.77700000000000002</v>
      </c>
      <c r="I5560" s="37">
        <v>0.98089999999999999</v>
      </c>
    </row>
    <row r="5561" spans="4:9" x14ac:dyDescent="0.25">
      <c r="D5561" s="37">
        <v>41</v>
      </c>
      <c r="E5561" s="37">
        <v>0.877</v>
      </c>
      <c r="F5561" s="37">
        <v>0.89039999999999997</v>
      </c>
      <c r="G5561" s="37">
        <v>39.5</v>
      </c>
      <c r="H5561" s="37">
        <v>0.77800000000000002</v>
      </c>
      <c r="I5561" s="37">
        <v>0.98109999999999997</v>
      </c>
    </row>
    <row r="5562" spans="4:9" x14ac:dyDescent="0.25">
      <c r="D5562" s="37">
        <v>41</v>
      </c>
      <c r="E5562" s="37">
        <v>0.878</v>
      </c>
      <c r="F5562" s="37">
        <v>0.89139999999999997</v>
      </c>
      <c r="G5562" s="37">
        <v>39.5</v>
      </c>
      <c r="H5562" s="37">
        <v>0.77900000000000003</v>
      </c>
      <c r="I5562" s="37">
        <v>0.98109999999999997</v>
      </c>
    </row>
    <row r="5563" spans="4:9" x14ac:dyDescent="0.25">
      <c r="D5563" s="37">
        <v>41</v>
      </c>
      <c r="E5563" s="37">
        <v>0.879</v>
      </c>
      <c r="F5563" s="37">
        <v>0.89239999999999997</v>
      </c>
      <c r="G5563" s="37">
        <v>39.5</v>
      </c>
      <c r="H5563" s="37">
        <v>0.78</v>
      </c>
      <c r="I5563" s="37">
        <v>0.98119999999999996</v>
      </c>
    </row>
    <row r="5564" spans="4:9" x14ac:dyDescent="0.25">
      <c r="D5564" s="37">
        <v>41</v>
      </c>
      <c r="E5564" s="37">
        <v>0.88</v>
      </c>
      <c r="F5564" s="37">
        <v>0.89339999999999997</v>
      </c>
      <c r="G5564" s="37">
        <v>39.5</v>
      </c>
      <c r="H5564" s="37">
        <v>0.78100000000000003</v>
      </c>
      <c r="I5564" s="37">
        <v>0.98119999999999996</v>
      </c>
    </row>
    <row r="5565" spans="4:9" x14ac:dyDescent="0.25">
      <c r="D5565" s="37">
        <v>41</v>
      </c>
      <c r="E5565" s="37">
        <v>0.88100000000000001</v>
      </c>
      <c r="F5565" s="37">
        <v>0.89439999999999997</v>
      </c>
      <c r="G5565" s="37">
        <v>39.5</v>
      </c>
      <c r="H5565" s="37">
        <v>0.78200000000000003</v>
      </c>
      <c r="I5565" s="37">
        <v>0.98129999999999995</v>
      </c>
    </row>
    <row r="5566" spans="4:9" x14ac:dyDescent="0.25">
      <c r="D5566" s="37">
        <v>41</v>
      </c>
      <c r="E5566" s="37">
        <v>0.88200000000000001</v>
      </c>
      <c r="F5566" s="37">
        <v>0.89529999999999998</v>
      </c>
      <c r="G5566" s="37">
        <v>39.5</v>
      </c>
      <c r="H5566" s="37">
        <v>0.78300000000000003</v>
      </c>
      <c r="I5566" s="37">
        <v>0.98129999999999995</v>
      </c>
    </row>
    <row r="5567" spans="4:9" x14ac:dyDescent="0.25">
      <c r="D5567" s="37">
        <v>41</v>
      </c>
      <c r="E5567" s="37">
        <v>0.88300000000000001</v>
      </c>
      <c r="F5567" s="37">
        <v>0.89629999999999999</v>
      </c>
      <c r="G5567" s="37">
        <v>39.5</v>
      </c>
      <c r="H5567" s="37">
        <v>0.78400000000000003</v>
      </c>
      <c r="I5567" s="37">
        <v>0.98140000000000005</v>
      </c>
    </row>
    <row r="5568" spans="4:9" x14ac:dyDescent="0.25">
      <c r="D5568" s="37">
        <v>41</v>
      </c>
      <c r="E5568" s="37">
        <v>0.88400000000000001</v>
      </c>
      <c r="F5568" s="37">
        <v>0.89729999999999999</v>
      </c>
      <c r="G5568" s="37">
        <v>39.5</v>
      </c>
      <c r="H5568" s="37">
        <v>0.78500000000000003</v>
      </c>
      <c r="I5568" s="37">
        <v>0.98140000000000005</v>
      </c>
    </row>
    <row r="5569" spans="4:9" x14ac:dyDescent="0.25">
      <c r="D5569" s="37">
        <v>41</v>
      </c>
      <c r="E5569" s="37">
        <v>0.88500000000000001</v>
      </c>
      <c r="F5569" s="37">
        <v>0.89829999999999999</v>
      </c>
      <c r="G5569" s="37">
        <v>39.5</v>
      </c>
      <c r="H5569" s="37">
        <v>0.78600000000000003</v>
      </c>
      <c r="I5569" s="37">
        <v>0.98160000000000003</v>
      </c>
    </row>
    <row r="5570" spans="4:9" x14ac:dyDescent="0.25">
      <c r="D5570" s="37">
        <v>41</v>
      </c>
      <c r="E5570" s="37">
        <v>0.88600000000000001</v>
      </c>
      <c r="F5570" s="37">
        <v>0.89929999999999999</v>
      </c>
      <c r="G5570" s="37">
        <v>39.5</v>
      </c>
      <c r="H5570" s="37">
        <v>0.78700000000000003</v>
      </c>
      <c r="I5570" s="37">
        <v>0.98160000000000003</v>
      </c>
    </row>
    <row r="5571" spans="4:9" x14ac:dyDescent="0.25">
      <c r="D5571" s="37">
        <v>41</v>
      </c>
      <c r="E5571" s="37">
        <v>0.88700000000000001</v>
      </c>
      <c r="F5571" s="37">
        <v>0.90029999999999999</v>
      </c>
      <c r="G5571" s="37">
        <v>39.5</v>
      </c>
      <c r="H5571" s="37">
        <v>0.78800000000000003</v>
      </c>
      <c r="I5571" s="37">
        <v>0.98170000000000002</v>
      </c>
    </row>
    <row r="5572" spans="4:9" x14ac:dyDescent="0.25">
      <c r="D5572" s="37">
        <v>41</v>
      </c>
      <c r="E5572" s="37">
        <v>0.88800000000000001</v>
      </c>
      <c r="F5572" s="37">
        <v>0.90129999999999999</v>
      </c>
      <c r="G5572" s="37">
        <v>39.5</v>
      </c>
      <c r="H5572" s="37">
        <v>0.78900000000000003</v>
      </c>
      <c r="I5572" s="37">
        <v>0.98170000000000002</v>
      </c>
    </row>
    <row r="5573" spans="4:9" x14ac:dyDescent="0.25">
      <c r="D5573" s="37">
        <v>41</v>
      </c>
      <c r="E5573" s="37">
        <v>0.88900000000000001</v>
      </c>
      <c r="F5573" s="37">
        <v>0.90229999999999999</v>
      </c>
      <c r="G5573" s="37">
        <v>39.5</v>
      </c>
      <c r="H5573" s="37">
        <v>0.79</v>
      </c>
      <c r="I5573" s="37">
        <v>0.98180000000000001</v>
      </c>
    </row>
    <row r="5574" spans="4:9" x14ac:dyDescent="0.25">
      <c r="D5574" s="37">
        <v>41</v>
      </c>
      <c r="E5574" s="37">
        <v>0.89</v>
      </c>
      <c r="F5574" s="37">
        <v>0.90329999999999999</v>
      </c>
      <c r="G5574" s="37">
        <v>39.5</v>
      </c>
      <c r="H5574" s="37">
        <v>0.79100000000000004</v>
      </c>
      <c r="I5574" s="37">
        <v>0.98180000000000001</v>
      </c>
    </row>
    <row r="5575" spans="4:9" x14ac:dyDescent="0.25">
      <c r="D5575" s="37">
        <v>41</v>
      </c>
      <c r="E5575" s="37">
        <v>0.89100000000000001</v>
      </c>
      <c r="F5575" s="37">
        <v>0.90429999999999999</v>
      </c>
      <c r="G5575" s="37">
        <v>39.5</v>
      </c>
      <c r="H5575" s="37">
        <v>0.79200000000000004</v>
      </c>
      <c r="I5575" s="37">
        <v>0.9819</v>
      </c>
    </row>
    <row r="5576" spans="4:9" x14ac:dyDescent="0.25">
      <c r="D5576" s="37">
        <v>41</v>
      </c>
      <c r="E5576" s="37">
        <v>0.89200000000000002</v>
      </c>
      <c r="F5576" s="37">
        <v>0.90529999999999999</v>
      </c>
      <c r="G5576" s="37">
        <v>39.5</v>
      </c>
      <c r="H5576" s="37">
        <v>0.79300000000000004</v>
      </c>
      <c r="I5576" s="37">
        <v>0.9819</v>
      </c>
    </row>
    <row r="5577" spans="4:9" x14ac:dyDescent="0.25">
      <c r="D5577" s="37">
        <v>41</v>
      </c>
      <c r="E5577" s="37">
        <v>0.89300000000000002</v>
      </c>
      <c r="F5577" s="37">
        <v>0.90629999999999999</v>
      </c>
      <c r="G5577" s="37">
        <v>39.5</v>
      </c>
      <c r="H5577" s="37">
        <v>0.79400000000000004</v>
      </c>
      <c r="I5577" s="37">
        <v>0.98199999999999998</v>
      </c>
    </row>
    <row r="5578" spans="4:9" x14ac:dyDescent="0.25">
      <c r="D5578" s="37">
        <v>41</v>
      </c>
      <c r="E5578" s="37">
        <v>0.89400000000000002</v>
      </c>
      <c r="F5578" s="37">
        <v>0.9073</v>
      </c>
      <c r="G5578" s="37">
        <v>39.5</v>
      </c>
      <c r="H5578" s="37">
        <v>0.79500000000000004</v>
      </c>
      <c r="I5578" s="37">
        <v>0.98199999999999998</v>
      </c>
    </row>
    <row r="5579" spans="4:9" x14ac:dyDescent="0.25">
      <c r="D5579" s="37">
        <v>41</v>
      </c>
      <c r="E5579" s="37">
        <v>0.89500000000000002</v>
      </c>
      <c r="F5579" s="37">
        <v>0.9083</v>
      </c>
      <c r="G5579" s="37">
        <v>39.5</v>
      </c>
      <c r="H5579" s="37">
        <v>0.79600000000000004</v>
      </c>
      <c r="I5579" s="37">
        <v>0.98209999999999997</v>
      </c>
    </row>
    <row r="5580" spans="4:9" x14ac:dyDescent="0.25">
      <c r="D5580" s="37">
        <v>41</v>
      </c>
      <c r="E5580" s="37">
        <v>0.89600000000000002</v>
      </c>
      <c r="F5580" s="37">
        <v>0.9093</v>
      </c>
      <c r="G5580" s="37">
        <v>39.5</v>
      </c>
      <c r="H5580" s="37">
        <v>0.79700000000000004</v>
      </c>
      <c r="I5580" s="37">
        <v>0.98209999999999997</v>
      </c>
    </row>
    <row r="5581" spans="4:9" x14ac:dyDescent="0.25">
      <c r="D5581" s="37">
        <v>41</v>
      </c>
      <c r="E5581" s="37">
        <v>0.89700000000000002</v>
      </c>
      <c r="F5581" s="37">
        <v>0.9103</v>
      </c>
      <c r="G5581" s="37">
        <v>39.5</v>
      </c>
      <c r="H5581" s="37">
        <v>0.79800000000000004</v>
      </c>
      <c r="I5581" s="37">
        <v>0.98219999999999996</v>
      </c>
    </row>
    <row r="5582" spans="4:9" x14ac:dyDescent="0.25">
      <c r="D5582" s="37">
        <v>41</v>
      </c>
      <c r="E5582" s="37">
        <v>0.89800000000000002</v>
      </c>
      <c r="F5582" s="37">
        <v>0.9113</v>
      </c>
      <c r="G5582" s="37">
        <v>39.5</v>
      </c>
      <c r="H5582" s="37">
        <v>0.79900000000000004</v>
      </c>
      <c r="I5582" s="37">
        <v>0.98219999999999996</v>
      </c>
    </row>
    <row r="5583" spans="4:9" x14ac:dyDescent="0.25">
      <c r="D5583" s="37">
        <v>41</v>
      </c>
      <c r="E5583" s="37">
        <v>0.89900000000000002</v>
      </c>
      <c r="F5583" s="37">
        <v>0.9123</v>
      </c>
      <c r="G5583" s="37">
        <v>39.5</v>
      </c>
      <c r="H5583" s="37">
        <v>0.8</v>
      </c>
      <c r="I5583" s="37">
        <v>0.98240000000000005</v>
      </c>
    </row>
    <row r="5584" spans="4:9" x14ac:dyDescent="0.25">
      <c r="D5584" s="37">
        <v>41</v>
      </c>
      <c r="E5584" s="37">
        <v>0.9</v>
      </c>
      <c r="F5584" s="37">
        <v>0.9133</v>
      </c>
      <c r="G5584" s="37">
        <v>39.5</v>
      </c>
      <c r="H5584" s="37">
        <v>0.80100000000000005</v>
      </c>
      <c r="I5584" s="37">
        <v>0.98240000000000005</v>
      </c>
    </row>
    <row r="5585" spans="4:9" x14ac:dyDescent="0.25">
      <c r="D5585" s="37">
        <v>41</v>
      </c>
      <c r="E5585" s="37">
        <v>0.90100000000000002</v>
      </c>
      <c r="F5585" s="37">
        <v>0.9143</v>
      </c>
      <c r="G5585" s="37">
        <v>39.5</v>
      </c>
      <c r="H5585" s="37">
        <v>0.80200000000000005</v>
      </c>
      <c r="I5585" s="37">
        <v>0.98250000000000004</v>
      </c>
    </row>
    <row r="5586" spans="4:9" x14ac:dyDescent="0.25">
      <c r="D5586" s="37">
        <v>41</v>
      </c>
      <c r="E5586" s="37">
        <v>0.90200000000000002</v>
      </c>
      <c r="F5586" s="37">
        <v>0.9153</v>
      </c>
      <c r="G5586" s="37">
        <v>39.5</v>
      </c>
      <c r="H5586" s="37">
        <v>0.80300000000000005</v>
      </c>
      <c r="I5586" s="37">
        <v>0.98250000000000004</v>
      </c>
    </row>
    <row r="5587" spans="4:9" x14ac:dyDescent="0.25">
      <c r="D5587" s="37">
        <v>41</v>
      </c>
      <c r="E5587" s="37">
        <v>0.90300000000000002</v>
      </c>
      <c r="F5587" s="37">
        <v>0.9163</v>
      </c>
      <c r="G5587" s="37">
        <v>39.5</v>
      </c>
      <c r="H5587" s="37">
        <v>0.80400000000000005</v>
      </c>
      <c r="I5587" s="37">
        <v>0.98260000000000003</v>
      </c>
    </row>
    <row r="5588" spans="4:9" x14ac:dyDescent="0.25">
      <c r="D5588" s="37">
        <v>41</v>
      </c>
      <c r="E5588" s="37">
        <v>0.90400000000000003</v>
      </c>
      <c r="F5588" s="37">
        <v>0.9173</v>
      </c>
      <c r="G5588" s="37">
        <v>39.5</v>
      </c>
      <c r="H5588" s="37">
        <v>0.80500000000000005</v>
      </c>
      <c r="I5588" s="37">
        <v>0.98260000000000003</v>
      </c>
    </row>
    <row r="5589" spans="4:9" x14ac:dyDescent="0.25">
      <c r="D5589" s="37">
        <v>41</v>
      </c>
      <c r="E5589" s="37">
        <v>0.90500000000000003</v>
      </c>
      <c r="F5589" s="37">
        <v>0.91830000000000001</v>
      </c>
      <c r="G5589" s="37">
        <v>39.5</v>
      </c>
      <c r="H5589" s="37">
        <v>0.80600000000000005</v>
      </c>
      <c r="I5589" s="37">
        <v>0.98270000000000002</v>
      </c>
    </row>
    <row r="5590" spans="4:9" x14ac:dyDescent="0.25">
      <c r="D5590" s="37">
        <v>41</v>
      </c>
      <c r="E5590" s="37">
        <v>0.90600000000000003</v>
      </c>
      <c r="F5590" s="37">
        <v>0.91930000000000001</v>
      </c>
      <c r="G5590" s="37">
        <v>39.5</v>
      </c>
      <c r="H5590" s="37">
        <v>0.80700000000000005</v>
      </c>
      <c r="I5590" s="37">
        <v>0.98270000000000002</v>
      </c>
    </row>
    <row r="5591" spans="4:9" x14ac:dyDescent="0.25">
      <c r="D5591" s="37">
        <v>41</v>
      </c>
      <c r="E5591" s="37">
        <v>0.90700000000000003</v>
      </c>
      <c r="F5591" s="37">
        <v>0.92030000000000001</v>
      </c>
      <c r="G5591" s="37">
        <v>39.5</v>
      </c>
      <c r="H5591" s="37">
        <v>0.80800000000000005</v>
      </c>
      <c r="I5591" s="37">
        <v>0.98280000000000001</v>
      </c>
    </row>
    <row r="5592" spans="4:9" x14ac:dyDescent="0.25">
      <c r="D5592" s="37">
        <v>41</v>
      </c>
      <c r="E5592" s="37">
        <v>0.90800000000000003</v>
      </c>
      <c r="F5592" s="37">
        <v>0.92130000000000001</v>
      </c>
      <c r="G5592" s="37">
        <v>39.5</v>
      </c>
      <c r="H5592" s="37">
        <v>0.80900000000000005</v>
      </c>
      <c r="I5592" s="37">
        <v>0.98280000000000001</v>
      </c>
    </row>
    <row r="5593" spans="4:9" x14ac:dyDescent="0.25">
      <c r="D5593" s="37">
        <v>41</v>
      </c>
      <c r="E5593" s="37">
        <v>0.90900000000000003</v>
      </c>
      <c r="F5593" s="37">
        <v>0.92230000000000001</v>
      </c>
      <c r="G5593" s="37">
        <v>39.5</v>
      </c>
      <c r="H5593" s="37">
        <v>0.81</v>
      </c>
      <c r="I5593" s="37">
        <v>0.9829</v>
      </c>
    </row>
    <row r="5594" spans="4:9" x14ac:dyDescent="0.25">
      <c r="D5594" s="37">
        <v>41</v>
      </c>
      <c r="E5594" s="37">
        <v>0.91</v>
      </c>
      <c r="F5594" s="37">
        <v>0.92330000000000001</v>
      </c>
      <c r="G5594" s="37">
        <v>39.5</v>
      </c>
      <c r="H5594" s="37">
        <v>0.81100000000000005</v>
      </c>
      <c r="I5594" s="37">
        <v>0.9829</v>
      </c>
    </row>
    <row r="5595" spans="4:9" x14ac:dyDescent="0.25">
      <c r="D5595" s="37">
        <v>41</v>
      </c>
      <c r="E5595" s="37">
        <v>0.91100000000000003</v>
      </c>
      <c r="F5595" s="37">
        <v>0.92430000000000001</v>
      </c>
      <c r="G5595" s="37">
        <v>39.5</v>
      </c>
      <c r="H5595" s="37">
        <v>0.81200000000000006</v>
      </c>
      <c r="I5595" s="37">
        <v>0.98299999999999998</v>
      </c>
    </row>
    <row r="5596" spans="4:9" x14ac:dyDescent="0.25">
      <c r="D5596" s="37">
        <v>41</v>
      </c>
      <c r="E5596" s="37">
        <v>0.91200000000000003</v>
      </c>
      <c r="F5596" s="37">
        <v>0.92530000000000001</v>
      </c>
      <c r="G5596" s="37">
        <v>39.5</v>
      </c>
      <c r="H5596" s="37">
        <v>0.81299999999999994</v>
      </c>
      <c r="I5596" s="37">
        <v>0.98299999999999998</v>
      </c>
    </row>
    <row r="5597" spans="4:9" x14ac:dyDescent="0.25">
      <c r="D5597" s="37">
        <v>41</v>
      </c>
      <c r="E5597" s="37">
        <v>0.91300000000000003</v>
      </c>
      <c r="F5597" s="37">
        <v>0.92630000000000001</v>
      </c>
      <c r="G5597" s="37">
        <v>39.5</v>
      </c>
      <c r="H5597" s="37">
        <v>0.81399999999999995</v>
      </c>
      <c r="I5597" s="37">
        <v>0.98299999999999998</v>
      </c>
    </row>
    <row r="5598" spans="4:9" x14ac:dyDescent="0.25">
      <c r="D5598" s="37">
        <v>41</v>
      </c>
      <c r="E5598" s="37">
        <v>0.91400000000000003</v>
      </c>
      <c r="F5598" s="37">
        <v>0.92730000000000001</v>
      </c>
      <c r="G5598" s="37">
        <v>39.5</v>
      </c>
      <c r="H5598" s="37">
        <v>0.81499999999999995</v>
      </c>
      <c r="I5598" s="37">
        <v>0.98299999999999998</v>
      </c>
    </row>
    <row r="5599" spans="4:9" x14ac:dyDescent="0.25">
      <c r="D5599" s="37">
        <v>41</v>
      </c>
      <c r="E5599" s="37">
        <v>0.91500000000000004</v>
      </c>
      <c r="F5599" s="37">
        <v>0.92830000000000001</v>
      </c>
      <c r="G5599" s="37">
        <v>39.5</v>
      </c>
      <c r="H5599" s="37">
        <v>0.81599999999999995</v>
      </c>
      <c r="I5599" s="37">
        <v>0.98309999999999997</v>
      </c>
    </row>
    <row r="5600" spans="4:9" x14ac:dyDescent="0.25">
      <c r="D5600" s="37">
        <v>41</v>
      </c>
      <c r="E5600" s="37">
        <v>0.91600000000000004</v>
      </c>
      <c r="F5600" s="37">
        <v>0.92920000000000003</v>
      </c>
      <c r="G5600" s="37">
        <v>39.5</v>
      </c>
      <c r="H5600" s="37">
        <v>0.81699999999999995</v>
      </c>
      <c r="I5600" s="37">
        <v>0.98309999999999997</v>
      </c>
    </row>
    <row r="5601" spans="4:9" x14ac:dyDescent="0.25">
      <c r="D5601" s="37">
        <v>41</v>
      </c>
      <c r="E5601" s="37">
        <v>0.91700000000000004</v>
      </c>
      <c r="F5601" s="37">
        <v>0.93020000000000003</v>
      </c>
      <c r="G5601" s="37">
        <v>39.5</v>
      </c>
      <c r="H5601" s="37">
        <v>0.81799999999999995</v>
      </c>
      <c r="I5601" s="37">
        <v>0.98319999999999996</v>
      </c>
    </row>
    <row r="5602" spans="4:9" x14ac:dyDescent="0.25">
      <c r="D5602" s="37">
        <v>41</v>
      </c>
      <c r="E5602" s="37">
        <v>0.91800000000000004</v>
      </c>
      <c r="F5602" s="37">
        <v>0.93120000000000003</v>
      </c>
      <c r="G5602" s="37">
        <v>39.5</v>
      </c>
      <c r="H5602" s="37">
        <v>0.81899999999999995</v>
      </c>
      <c r="I5602" s="37">
        <v>0.98319999999999996</v>
      </c>
    </row>
    <row r="5603" spans="4:9" x14ac:dyDescent="0.25">
      <c r="D5603" s="37">
        <v>41</v>
      </c>
      <c r="E5603" s="37">
        <v>0.91900000000000004</v>
      </c>
      <c r="F5603" s="37">
        <v>0.93220000000000003</v>
      </c>
      <c r="G5603" s="37">
        <v>39.5</v>
      </c>
      <c r="H5603" s="37">
        <v>0.82</v>
      </c>
      <c r="I5603" s="37">
        <v>0.98329999999999995</v>
      </c>
    </row>
    <row r="5604" spans="4:9" x14ac:dyDescent="0.25">
      <c r="D5604" s="37">
        <v>41</v>
      </c>
      <c r="E5604" s="37">
        <v>0.92</v>
      </c>
      <c r="F5604" s="37">
        <v>0.93320000000000003</v>
      </c>
      <c r="G5604" s="37">
        <v>39.5</v>
      </c>
      <c r="H5604" s="37">
        <v>0.82099999999999995</v>
      </c>
      <c r="I5604" s="37">
        <v>0.98329999999999995</v>
      </c>
    </row>
    <row r="5605" spans="4:9" x14ac:dyDescent="0.25">
      <c r="D5605" s="37">
        <v>41</v>
      </c>
      <c r="E5605" s="37">
        <v>0.92100000000000004</v>
      </c>
      <c r="F5605" s="37">
        <v>0.93420000000000003</v>
      </c>
      <c r="G5605" s="37">
        <v>39.5</v>
      </c>
      <c r="H5605" s="37">
        <v>0.82199999999999995</v>
      </c>
      <c r="I5605" s="37">
        <v>0.98340000000000005</v>
      </c>
    </row>
    <row r="5606" spans="4:9" x14ac:dyDescent="0.25">
      <c r="D5606" s="37">
        <v>41</v>
      </c>
      <c r="E5606" s="37">
        <v>0.92200000000000004</v>
      </c>
      <c r="F5606" s="37">
        <v>0.93520000000000003</v>
      </c>
      <c r="G5606" s="37">
        <v>39.5</v>
      </c>
      <c r="H5606" s="37">
        <v>0.82299999999999995</v>
      </c>
      <c r="I5606" s="37">
        <v>0.98340000000000005</v>
      </c>
    </row>
    <row r="5607" spans="4:9" x14ac:dyDescent="0.25">
      <c r="D5607" s="37">
        <v>41</v>
      </c>
      <c r="E5607" s="37">
        <v>0.92300000000000004</v>
      </c>
      <c r="F5607" s="37">
        <v>0.93620000000000003</v>
      </c>
      <c r="G5607" s="37">
        <v>39.5</v>
      </c>
      <c r="H5607" s="37">
        <v>0.82399999999999995</v>
      </c>
      <c r="I5607" s="37">
        <v>0.98350000000000004</v>
      </c>
    </row>
    <row r="5608" spans="4:9" x14ac:dyDescent="0.25">
      <c r="D5608" s="37">
        <v>41</v>
      </c>
      <c r="E5608" s="37">
        <v>0.92400000000000004</v>
      </c>
      <c r="F5608" s="37">
        <v>0.93720000000000003</v>
      </c>
      <c r="G5608" s="37">
        <v>39.5</v>
      </c>
      <c r="H5608" s="37">
        <v>0.82499999999999996</v>
      </c>
      <c r="I5608" s="37">
        <v>0.98350000000000004</v>
      </c>
    </row>
    <row r="5609" spans="4:9" x14ac:dyDescent="0.25">
      <c r="D5609" s="37">
        <v>41</v>
      </c>
      <c r="E5609" s="37">
        <v>0.92500000000000004</v>
      </c>
      <c r="F5609" s="37">
        <v>0.93820000000000003</v>
      </c>
      <c r="G5609" s="37">
        <v>39.5</v>
      </c>
      <c r="H5609" s="37">
        <v>0.82599999999999996</v>
      </c>
      <c r="I5609" s="37">
        <v>0.98360000000000003</v>
      </c>
    </row>
    <row r="5610" spans="4:9" x14ac:dyDescent="0.25">
      <c r="D5610" s="37">
        <v>41</v>
      </c>
      <c r="E5610" s="37">
        <v>0.92600000000000005</v>
      </c>
      <c r="F5610" s="37">
        <v>0.93920000000000003</v>
      </c>
      <c r="G5610" s="37">
        <v>39.5</v>
      </c>
      <c r="H5610" s="37">
        <v>0.82699999999999996</v>
      </c>
      <c r="I5610" s="37">
        <v>0.98360000000000003</v>
      </c>
    </row>
    <row r="5611" spans="4:9" x14ac:dyDescent="0.25">
      <c r="D5611" s="37">
        <v>41</v>
      </c>
      <c r="E5611" s="37">
        <v>0.92700000000000005</v>
      </c>
      <c r="F5611" s="37">
        <v>0.94020000000000004</v>
      </c>
      <c r="G5611" s="37">
        <v>39.5</v>
      </c>
      <c r="H5611" s="37">
        <v>0.82799999999999996</v>
      </c>
      <c r="I5611" s="37">
        <v>0.98370000000000002</v>
      </c>
    </row>
    <row r="5612" spans="4:9" x14ac:dyDescent="0.25">
      <c r="D5612" s="37">
        <v>41</v>
      </c>
      <c r="E5612" s="37">
        <v>0.92800000000000005</v>
      </c>
      <c r="F5612" s="37">
        <v>0.94120000000000004</v>
      </c>
      <c r="G5612" s="37">
        <v>39.5</v>
      </c>
      <c r="H5612" s="37">
        <v>0.82899999999999996</v>
      </c>
      <c r="I5612" s="37">
        <v>0.98370000000000002</v>
      </c>
    </row>
    <row r="5613" spans="4:9" x14ac:dyDescent="0.25">
      <c r="D5613" s="37">
        <v>41</v>
      </c>
      <c r="E5613" s="37">
        <v>0.92900000000000005</v>
      </c>
      <c r="F5613" s="37">
        <v>0.94220000000000004</v>
      </c>
      <c r="G5613" s="37">
        <v>39.5</v>
      </c>
      <c r="H5613" s="37">
        <v>0.83</v>
      </c>
      <c r="I5613" s="37">
        <v>0.98370000000000002</v>
      </c>
    </row>
    <row r="5614" spans="4:9" x14ac:dyDescent="0.25">
      <c r="D5614" s="37">
        <v>41.5</v>
      </c>
      <c r="E5614" s="37">
        <v>0.76</v>
      </c>
      <c r="F5614" s="37">
        <v>0.77589999999999992</v>
      </c>
      <c r="G5614" s="37">
        <v>39.5</v>
      </c>
      <c r="H5614" s="37">
        <v>0.83099999999999996</v>
      </c>
      <c r="I5614" s="37">
        <v>0.98370000000000002</v>
      </c>
    </row>
    <row r="5615" spans="4:9" x14ac:dyDescent="0.25">
      <c r="D5615" s="37">
        <v>41.5</v>
      </c>
      <c r="E5615" s="37">
        <v>0.76100000000000001</v>
      </c>
      <c r="F5615" s="37">
        <v>0.77689999999999992</v>
      </c>
      <c r="G5615" s="37">
        <v>39.5</v>
      </c>
      <c r="H5615" s="37">
        <v>0.83199999999999996</v>
      </c>
      <c r="I5615" s="37">
        <v>0.98380000000000001</v>
      </c>
    </row>
    <row r="5616" spans="4:9" x14ac:dyDescent="0.25">
      <c r="D5616" s="37">
        <v>41.5</v>
      </c>
      <c r="E5616" s="37">
        <v>0.76200000000000001</v>
      </c>
      <c r="F5616" s="37">
        <v>0.77779999999999994</v>
      </c>
      <c r="G5616" s="37">
        <v>39.5</v>
      </c>
      <c r="H5616" s="37">
        <v>0.83299999999999996</v>
      </c>
      <c r="I5616" s="37">
        <v>0.98380000000000001</v>
      </c>
    </row>
    <row r="5617" spans="4:9" x14ac:dyDescent="0.25">
      <c r="D5617" s="37">
        <v>41.5</v>
      </c>
      <c r="E5617" s="37">
        <v>0.76300000000000001</v>
      </c>
      <c r="F5617" s="37">
        <v>0.77879999999999994</v>
      </c>
      <c r="G5617" s="37">
        <v>39.5</v>
      </c>
      <c r="H5617" s="37">
        <v>0.83399999999999996</v>
      </c>
      <c r="I5617" s="37">
        <v>0.9839</v>
      </c>
    </row>
    <row r="5618" spans="4:9" x14ac:dyDescent="0.25">
      <c r="D5618" s="37">
        <v>41.5</v>
      </c>
      <c r="E5618" s="37">
        <v>0.76400000000000001</v>
      </c>
      <c r="F5618" s="37">
        <v>0.77979999999999994</v>
      </c>
      <c r="G5618" s="37">
        <v>39.5</v>
      </c>
      <c r="H5618" s="37">
        <v>0.83499999999999996</v>
      </c>
      <c r="I5618" s="37">
        <v>0.9839</v>
      </c>
    </row>
    <row r="5619" spans="4:9" x14ac:dyDescent="0.25">
      <c r="D5619" s="37">
        <v>41.5</v>
      </c>
      <c r="E5619" s="37">
        <v>0.76500000000000001</v>
      </c>
      <c r="F5619" s="37">
        <v>0.78069999999999995</v>
      </c>
      <c r="G5619" s="37">
        <v>39.5</v>
      </c>
      <c r="H5619" s="37">
        <v>0.83599999999999997</v>
      </c>
      <c r="I5619" s="37">
        <v>0.98399999999999999</v>
      </c>
    </row>
    <row r="5620" spans="4:9" x14ac:dyDescent="0.25">
      <c r="D5620" s="37">
        <v>41.5</v>
      </c>
      <c r="E5620" s="37">
        <v>0.76600000000000001</v>
      </c>
      <c r="F5620" s="37">
        <v>0.78169999999999995</v>
      </c>
      <c r="G5620" s="37">
        <v>39.5</v>
      </c>
      <c r="H5620" s="37">
        <v>0.83699999999999997</v>
      </c>
      <c r="I5620" s="37">
        <v>0.98399999999999999</v>
      </c>
    </row>
    <row r="5621" spans="4:9" x14ac:dyDescent="0.25">
      <c r="D5621" s="37">
        <v>41.5</v>
      </c>
      <c r="E5621" s="37">
        <v>0.76700000000000002</v>
      </c>
      <c r="F5621" s="37">
        <v>0.78269999999999995</v>
      </c>
      <c r="G5621" s="37">
        <v>39.5</v>
      </c>
      <c r="H5621" s="37">
        <v>0.83799999999999997</v>
      </c>
      <c r="I5621" s="37">
        <v>0.98399999999999999</v>
      </c>
    </row>
    <row r="5622" spans="4:9" x14ac:dyDescent="0.25">
      <c r="D5622" s="37">
        <v>41.5</v>
      </c>
      <c r="E5622" s="37">
        <v>0.76800000000000002</v>
      </c>
      <c r="F5622" s="37">
        <v>0.78359999999999996</v>
      </c>
      <c r="G5622" s="37">
        <v>39.5</v>
      </c>
      <c r="H5622" s="37">
        <v>0.83899999999999997</v>
      </c>
      <c r="I5622" s="37">
        <v>0.98399999999999999</v>
      </c>
    </row>
    <row r="5623" spans="4:9" x14ac:dyDescent="0.25">
      <c r="D5623" s="37">
        <v>41.5</v>
      </c>
      <c r="E5623" s="37">
        <v>0.76900000000000002</v>
      </c>
      <c r="F5623" s="37">
        <v>0.78459999999999996</v>
      </c>
      <c r="G5623" s="37">
        <v>39.5</v>
      </c>
      <c r="H5623" s="37">
        <v>0.84</v>
      </c>
      <c r="I5623" s="37">
        <v>0.98409999999999997</v>
      </c>
    </row>
    <row r="5624" spans="4:9" x14ac:dyDescent="0.25">
      <c r="D5624" s="37">
        <v>41.5</v>
      </c>
      <c r="E5624" s="37">
        <v>0.77</v>
      </c>
      <c r="F5624" s="37">
        <v>0.78559999999999997</v>
      </c>
      <c r="G5624" s="37">
        <v>39.5</v>
      </c>
      <c r="H5624" s="37">
        <v>0.84099999999999997</v>
      </c>
      <c r="I5624" s="37">
        <v>0.98409999999999997</v>
      </c>
    </row>
    <row r="5625" spans="4:9" x14ac:dyDescent="0.25">
      <c r="D5625" s="37">
        <v>41.5</v>
      </c>
      <c r="E5625" s="37">
        <v>0.77100000000000002</v>
      </c>
      <c r="F5625" s="37">
        <v>0.78649999999999998</v>
      </c>
      <c r="G5625" s="37">
        <v>39.5</v>
      </c>
      <c r="H5625" s="37">
        <v>0.84199999999999997</v>
      </c>
      <c r="I5625" s="37">
        <v>0.98419999999999996</v>
      </c>
    </row>
    <row r="5626" spans="4:9" x14ac:dyDescent="0.25">
      <c r="D5626" s="37">
        <v>41.5</v>
      </c>
      <c r="E5626" s="37">
        <v>0.77200000000000002</v>
      </c>
      <c r="F5626" s="37">
        <v>0.78749999999999998</v>
      </c>
      <c r="G5626" s="37">
        <v>39.5</v>
      </c>
      <c r="H5626" s="37">
        <v>0.84299999999999997</v>
      </c>
      <c r="I5626" s="37">
        <v>0.98419999999999996</v>
      </c>
    </row>
    <row r="5627" spans="4:9" x14ac:dyDescent="0.25">
      <c r="D5627" s="37">
        <v>41.5</v>
      </c>
      <c r="E5627" s="37">
        <v>0.77300000000000002</v>
      </c>
      <c r="F5627" s="37">
        <v>0.78849999999999998</v>
      </c>
      <c r="G5627" s="37">
        <v>39.5</v>
      </c>
      <c r="H5627" s="37">
        <v>0.84399999999999997</v>
      </c>
      <c r="I5627" s="37">
        <v>0.98429999999999995</v>
      </c>
    </row>
    <row r="5628" spans="4:9" x14ac:dyDescent="0.25">
      <c r="D5628" s="37">
        <v>41.5</v>
      </c>
      <c r="E5628" s="37">
        <v>0.77400000000000002</v>
      </c>
      <c r="F5628" s="37">
        <v>0.78949999999999998</v>
      </c>
      <c r="G5628" s="37">
        <v>39.5</v>
      </c>
      <c r="H5628" s="37">
        <v>0.84499999999999997</v>
      </c>
      <c r="I5628" s="37">
        <v>0.98429999999999995</v>
      </c>
    </row>
    <row r="5629" spans="4:9" x14ac:dyDescent="0.25">
      <c r="D5629" s="37">
        <v>41.5</v>
      </c>
      <c r="E5629" s="37">
        <v>0.77500000000000002</v>
      </c>
      <c r="F5629" s="37">
        <v>0.79039999999999999</v>
      </c>
      <c r="G5629" s="37">
        <v>39.5</v>
      </c>
      <c r="H5629" s="37">
        <v>0.84599999999999997</v>
      </c>
      <c r="I5629" s="37">
        <v>0.98429999999999995</v>
      </c>
    </row>
    <row r="5630" spans="4:9" x14ac:dyDescent="0.25">
      <c r="D5630" s="37">
        <v>41.5</v>
      </c>
      <c r="E5630" s="37">
        <v>0.77600000000000002</v>
      </c>
      <c r="F5630" s="37">
        <v>0.79139999999999999</v>
      </c>
      <c r="G5630" s="37">
        <v>39.5</v>
      </c>
      <c r="H5630" s="37">
        <v>0.84699999999999998</v>
      </c>
      <c r="I5630" s="37">
        <v>0.98429999999999995</v>
      </c>
    </row>
    <row r="5631" spans="4:9" x14ac:dyDescent="0.25">
      <c r="D5631" s="37">
        <v>41.5</v>
      </c>
      <c r="E5631" s="37">
        <v>0.77700000000000002</v>
      </c>
      <c r="F5631" s="37">
        <v>0.79239999999999999</v>
      </c>
      <c r="G5631" s="37">
        <v>39.5</v>
      </c>
      <c r="H5631" s="37">
        <v>0.84799999999999998</v>
      </c>
      <c r="I5631" s="37">
        <v>0.98440000000000005</v>
      </c>
    </row>
    <row r="5632" spans="4:9" x14ac:dyDescent="0.25">
      <c r="D5632" s="37">
        <v>41.5</v>
      </c>
      <c r="E5632" s="37">
        <v>0.77800000000000002</v>
      </c>
      <c r="F5632" s="37">
        <v>0.79330000000000001</v>
      </c>
      <c r="G5632" s="37">
        <v>39.5</v>
      </c>
      <c r="H5632" s="37">
        <v>0.84899999999999998</v>
      </c>
      <c r="I5632" s="37">
        <v>0.98440000000000005</v>
      </c>
    </row>
    <row r="5633" spans="4:9" x14ac:dyDescent="0.25">
      <c r="D5633" s="37">
        <v>41.5</v>
      </c>
      <c r="E5633" s="37">
        <v>0.77900000000000003</v>
      </c>
      <c r="F5633" s="37">
        <v>0.79430000000000001</v>
      </c>
      <c r="G5633" s="37">
        <v>39.5</v>
      </c>
      <c r="H5633" s="37">
        <v>0.85</v>
      </c>
      <c r="I5633" s="37">
        <v>0.98450000000000004</v>
      </c>
    </row>
    <row r="5634" spans="4:9" x14ac:dyDescent="0.25">
      <c r="D5634" s="37">
        <v>41.5</v>
      </c>
      <c r="E5634" s="37">
        <v>0.78</v>
      </c>
      <c r="F5634" s="37">
        <v>0.79530000000000001</v>
      </c>
      <c r="G5634" s="37">
        <v>39.5</v>
      </c>
      <c r="H5634" s="37">
        <v>0.85099999999999998</v>
      </c>
      <c r="I5634" s="37">
        <v>0.98450000000000004</v>
      </c>
    </row>
    <row r="5635" spans="4:9" x14ac:dyDescent="0.25">
      <c r="D5635" s="37">
        <v>41.5</v>
      </c>
      <c r="E5635" s="37">
        <v>0.78100000000000003</v>
      </c>
      <c r="F5635" s="37">
        <v>0.79630000000000001</v>
      </c>
      <c r="G5635" s="37">
        <v>39.5</v>
      </c>
      <c r="H5635" s="37">
        <v>0.85199999999999998</v>
      </c>
      <c r="I5635" s="37">
        <v>0.98450000000000004</v>
      </c>
    </row>
    <row r="5636" spans="4:9" x14ac:dyDescent="0.25">
      <c r="D5636" s="37">
        <v>41.5</v>
      </c>
      <c r="E5636" s="37">
        <v>0.78200000000000003</v>
      </c>
      <c r="F5636" s="37">
        <v>0.79720000000000002</v>
      </c>
      <c r="G5636" s="37">
        <v>39.5</v>
      </c>
      <c r="H5636" s="37">
        <v>0.85299999999999998</v>
      </c>
      <c r="I5636" s="37">
        <v>0.98450000000000004</v>
      </c>
    </row>
    <row r="5637" spans="4:9" x14ac:dyDescent="0.25">
      <c r="D5637" s="37">
        <v>41.5</v>
      </c>
      <c r="E5637" s="37">
        <v>0.78300000000000003</v>
      </c>
      <c r="F5637" s="37">
        <v>0.79820000000000002</v>
      </c>
      <c r="G5637" s="37">
        <v>39.5</v>
      </c>
      <c r="H5637" s="37">
        <v>0.85399999999999998</v>
      </c>
      <c r="I5637" s="37">
        <v>0.98460000000000003</v>
      </c>
    </row>
    <row r="5638" spans="4:9" x14ac:dyDescent="0.25">
      <c r="D5638" s="37">
        <v>41.5</v>
      </c>
      <c r="E5638" s="37">
        <v>0.78400000000000003</v>
      </c>
      <c r="F5638" s="37">
        <v>0.79920000000000002</v>
      </c>
      <c r="G5638" s="37">
        <v>39.5</v>
      </c>
      <c r="H5638" s="37">
        <v>0.85499999999999998</v>
      </c>
      <c r="I5638" s="37">
        <v>0.98460000000000003</v>
      </c>
    </row>
    <row r="5639" spans="4:9" x14ac:dyDescent="0.25">
      <c r="D5639" s="37">
        <v>41.5</v>
      </c>
      <c r="E5639" s="37">
        <v>0.78500000000000003</v>
      </c>
      <c r="F5639" s="37">
        <v>0.80009999999999992</v>
      </c>
      <c r="G5639" s="37">
        <v>39.5</v>
      </c>
      <c r="H5639" s="37">
        <v>0.85599999999999998</v>
      </c>
      <c r="I5639" s="37">
        <v>0.98460000000000003</v>
      </c>
    </row>
    <row r="5640" spans="4:9" x14ac:dyDescent="0.25">
      <c r="D5640" s="37">
        <v>41.5</v>
      </c>
      <c r="E5640" s="37">
        <v>0.78600000000000003</v>
      </c>
      <c r="F5640" s="37">
        <v>0.80109999999999992</v>
      </c>
      <c r="G5640" s="37">
        <v>39.5</v>
      </c>
      <c r="H5640" s="37">
        <v>0.85699999999999998</v>
      </c>
      <c r="I5640" s="37">
        <v>0.98460000000000003</v>
      </c>
    </row>
    <row r="5641" spans="4:9" x14ac:dyDescent="0.25">
      <c r="D5641" s="37">
        <v>41.5</v>
      </c>
      <c r="E5641" s="37">
        <v>0.78700000000000003</v>
      </c>
      <c r="F5641" s="37">
        <v>0.80209999999999992</v>
      </c>
      <c r="G5641" s="37">
        <v>39.5</v>
      </c>
      <c r="H5641" s="37">
        <v>0.85799999999999998</v>
      </c>
      <c r="I5641" s="37">
        <v>0.98470000000000002</v>
      </c>
    </row>
    <row r="5642" spans="4:9" x14ac:dyDescent="0.25">
      <c r="D5642" s="37">
        <v>41.5</v>
      </c>
      <c r="E5642" s="37">
        <v>0.78800000000000003</v>
      </c>
      <c r="F5642" s="37">
        <v>0.80309999999999993</v>
      </c>
      <c r="G5642" s="37">
        <v>39.5</v>
      </c>
      <c r="H5642" s="37">
        <v>0.85899999999999999</v>
      </c>
      <c r="I5642" s="37">
        <v>0.98470000000000002</v>
      </c>
    </row>
    <row r="5643" spans="4:9" x14ac:dyDescent="0.25">
      <c r="D5643" s="37">
        <v>41.5</v>
      </c>
      <c r="E5643" s="37">
        <v>0.78900000000000003</v>
      </c>
      <c r="F5643" s="37">
        <v>0.80399999999999994</v>
      </c>
      <c r="G5643" s="37">
        <v>39.5</v>
      </c>
      <c r="H5643" s="37">
        <v>0.86</v>
      </c>
      <c r="I5643" s="37">
        <v>0.98480000000000001</v>
      </c>
    </row>
    <row r="5644" spans="4:9" x14ac:dyDescent="0.25">
      <c r="D5644" s="37">
        <v>41.5</v>
      </c>
      <c r="E5644" s="37">
        <v>0.79</v>
      </c>
      <c r="F5644" s="37">
        <v>0.80499999999999994</v>
      </c>
      <c r="G5644" s="37">
        <v>39.5</v>
      </c>
      <c r="H5644" s="37">
        <v>0.86099999999999999</v>
      </c>
      <c r="I5644" s="37">
        <v>0.98480000000000001</v>
      </c>
    </row>
    <row r="5645" spans="4:9" x14ac:dyDescent="0.25">
      <c r="D5645" s="37">
        <v>41.5</v>
      </c>
      <c r="E5645" s="37">
        <v>0.79100000000000004</v>
      </c>
      <c r="F5645" s="37">
        <v>0.80599999999999994</v>
      </c>
      <c r="G5645" s="37">
        <v>39.5</v>
      </c>
      <c r="H5645" s="37">
        <v>0.86199999999999999</v>
      </c>
      <c r="I5645" s="37">
        <v>0.98480000000000001</v>
      </c>
    </row>
    <row r="5646" spans="4:9" x14ac:dyDescent="0.25">
      <c r="D5646" s="37">
        <v>41.5</v>
      </c>
      <c r="E5646" s="37">
        <v>0.79200000000000004</v>
      </c>
      <c r="F5646" s="37">
        <v>0.80699999999999994</v>
      </c>
      <c r="G5646" s="37">
        <v>39.5</v>
      </c>
      <c r="H5646" s="37">
        <v>0.86299999999999999</v>
      </c>
      <c r="I5646" s="37">
        <v>0.98480000000000001</v>
      </c>
    </row>
    <row r="5647" spans="4:9" x14ac:dyDescent="0.25">
      <c r="D5647" s="37">
        <v>41.5</v>
      </c>
      <c r="E5647" s="37">
        <v>0.79300000000000004</v>
      </c>
      <c r="F5647" s="37">
        <v>0.80789999999999995</v>
      </c>
      <c r="G5647" s="37">
        <v>39.5</v>
      </c>
      <c r="H5647" s="37">
        <v>0.86399999999999999</v>
      </c>
      <c r="I5647" s="37">
        <v>0.9849</v>
      </c>
    </row>
    <row r="5648" spans="4:9" x14ac:dyDescent="0.25">
      <c r="D5648" s="37">
        <v>41.5</v>
      </c>
      <c r="E5648" s="37">
        <v>0.79400000000000004</v>
      </c>
      <c r="F5648" s="37">
        <v>0.80889999999999995</v>
      </c>
      <c r="G5648" s="37">
        <v>39.5</v>
      </c>
      <c r="H5648" s="37">
        <v>0.86499999999999999</v>
      </c>
      <c r="I5648" s="37">
        <v>0.9849</v>
      </c>
    </row>
    <row r="5649" spans="4:9" x14ac:dyDescent="0.25">
      <c r="D5649" s="37">
        <v>41.5</v>
      </c>
      <c r="E5649" s="37">
        <v>0.79500000000000004</v>
      </c>
      <c r="F5649" s="37">
        <v>0.80989999999999995</v>
      </c>
      <c r="G5649" s="37">
        <v>39.5</v>
      </c>
      <c r="H5649" s="37">
        <v>0.86599999999999999</v>
      </c>
      <c r="I5649" s="37">
        <v>0.9849</v>
      </c>
    </row>
    <row r="5650" spans="4:9" x14ac:dyDescent="0.25">
      <c r="D5650" s="37">
        <v>41.5</v>
      </c>
      <c r="E5650" s="37">
        <v>0.79600000000000004</v>
      </c>
      <c r="F5650" s="37">
        <v>0.81089999999999995</v>
      </c>
      <c r="G5650" s="37">
        <v>39.5</v>
      </c>
      <c r="H5650" s="37">
        <v>0.86699999999999999</v>
      </c>
      <c r="I5650" s="37">
        <v>0.9849</v>
      </c>
    </row>
    <row r="5651" spans="4:9" x14ac:dyDescent="0.25">
      <c r="D5651" s="37">
        <v>41.5</v>
      </c>
      <c r="E5651" s="37">
        <v>0.79700000000000004</v>
      </c>
      <c r="F5651" s="37">
        <v>0.81179999999999997</v>
      </c>
      <c r="G5651" s="37">
        <v>39.5</v>
      </c>
      <c r="H5651" s="37">
        <v>0.86799999999999999</v>
      </c>
      <c r="I5651" s="37">
        <v>0.98499999999999999</v>
      </c>
    </row>
    <row r="5652" spans="4:9" x14ac:dyDescent="0.25">
      <c r="D5652" s="37">
        <v>41.5</v>
      </c>
      <c r="E5652" s="37">
        <v>0.79800000000000004</v>
      </c>
      <c r="F5652" s="37">
        <v>0.81279999999999997</v>
      </c>
      <c r="G5652" s="37">
        <v>39.5</v>
      </c>
      <c r="H5652" s="37">
        <v>0.86899999999999999</v>
      </c>
      <c r="I5652" s="37">
        <v>0.98499999999999999</v>
      </c>
    </row>
    <row r="5653" spans="4:9" x14ac:dyDescent="0.25">
      <c r="D5653" s="37">
        <v>41.5</v>
      </c>
      <c r="E5653" s="37">
        <v>0.79900000000000004</v>
      </c>
      <c r="F5653" s="37">
        <v>0.81379999999999997</v>
      </c>
      <c r="G5653" s="37">
        <v>39.5</v>
      </c>
      <c r="H5653" s="37">
        <v>0.87</v>
      </c>
      <c r="I5653" s="37">
        <v>0.98509999999999998</v>
      </c>
    </row>
    <row r="5654" spans="4:9" x14ac:dyDescent="0.25">
      <c r="D5654" s="37">
        <v>41.5</v>
      </c>
      <c r="E5654" s="37">
        <v>0.8</v>
      </c>
      <c r="F5654" s="37">
        <v>0.81479999999999997</v>
      </c>
      <c r="G5654" s="37">
        <v>39.5</v>
      </c>
      <c r="H5654" s="37">
        <v>0.871</v>
      </c>
      <c r="I5654" s="37">
        <v>0.98509999999999998</v>
      </c>
    </row>
    <row r="5655" spans="4:9" x14ac:dyDescent="0.25">
      <c r="D5655" s="37">
        <v>41.5</v>
      </c>
      <c r="E5655" s="37">
        <v>0.80100000000000005</v>
      </c>
      <c r="F5655" s="37">
        <v>0.81569999999999998</v>
      </c>
      <c r="G5655" s="37">
        <v>39.5</v>
      </c>
      <c r="H5655" s="37">
        <v>0.872</v>
      </c>
      <c r="I5655" s="37">
        <v>0.98509999999999998</v>
      </c>
    </row>
    <row r="5656" spans="4:9" x14ac:dyDescent="0.25">
      <c r="D5656" s="37">
        <v>41.5</v>
      </c>
      <c r="E5656" s="37">
        <v>0.80200000000000005</v>
      </c>
      <c r="F5656" s="37">
        <v>0.81669999999999998</v>
      </c>
      <c r="G5656" s="37">
        <v>39.5</v>
      </c>
      <c r="H5656" s="37">
        <v>0.873</v>
      </c>
      <c r="I5656" s="37">
        <v>0.98509999999999998</v>
      </c>
    </row>
    <row r="5657" spans="4:9" x14ac:dyDescent="0.25">
      <c r="D5657" s="37">
        <v>41.5</v>
      </c>
      <c r="E5657" s="37">
        <v>0.80300000000000005</v>
      </c>
      <c r="F5657" s="37">
        <v>0.81769999999999998</v>
      </c>
      <c r="G5657" s="37">
        <v>39.5</v>
      </c>
      <c r="H5657" s="37">
        <v>0.874</v>
      </c>
      <c r="I5657" s="37">
        <v>0.98519999999999996</v>
      </c>
    </row>
    <row r="5658" spans="4:9" x14ac:dyDescent="0.25">
      <c r="D5658" s="37">
        <v>41.5</v>
      </c>
      <c r="E5658" s="37">
        <v>0.80400000000000005</v>
      </c>
      <c r="F5658" s="37">
        <v>0.81869999999999998</v>
      </c>
      <c r="G5658" s="37">
        <v>39.5</v>
      </c>
      <c r="H5658" s="37">
        <v>0.875</v>
      </c>
      <c r="I5658" s="37">
        <v>0.98519999999999996</v>
      </c>
    </row>
    <row r="5659" spans="4:9" x14ac:dyDescent="0.25">
      <c r="D5659" s="37">
        <v>41.5</v>
      </c>
      <c r="E5659" s="37">
        <v>0.80500000000000005</v>
      </c>
      <c r="F5659" s="37">
        <v>0.81969999999999998</v>
      </c>
      <c r="G5659" s="37">
        <v>39.5</v>
      </c>
      <c r="H5659" s="37">
        <v>0.876</v>
      </c>
      <c r="I5659" s="37">
        <v>0.98519999999999996</v>
      </c>
    </row>
    <row r="5660" spans="4:9" x14ac:dyDescent="0.25">
      <c r="D5660" s="37">
        <v>41.5</v>
      </c>
      <c r="E5660" s="37">
        <v>0.80600000000000005</v>
      </c>
      <c r="F5660" s="37">
        <v>0.8206</v>
      </c>
      <c r="G5660" s="37">
        <v>39.5</v>
      </c>
      <c r="H5660" s="37">
        <v>0.877</v>
      </c>
      <c r="I5660" s="37">
        <v>0.98519999999999996</v>
      </c>
    </row>
    <row r="5661" spans="4:9" x14ac:dyDescent="0.25">
      <c r="D5661" s="37">
        <v>41.5</v>
      </c>
      <c r="E5661" s="37">
        <v>0.80700000000000005</v>
      </c>
      <c r="F5661" s="37">
        <v>0.8216</v>
      </c>
      <c r="G5661" s="37">
        <v>39.5</v>
      </c>
      <c r="H5661" s="37">
        <v>0.878</v>
      </c>
      <c r="I5661" s="37">
        <v>0.98529999999999995</v>
      </c>
    </row>
    <row r="5662" spans="4:9" x14ac:dyDescent="0.25">
      <c r="D5662" s="37">
        <v>41.5</v>
      </c>
      <c r="E5662" s="37">
        <v>0.80800000000000005</v>
      </c>
      <c r="F5662" s="37">
        <v>0.8226</v>
      </c>
      <c r="G5662" s="37">
        <v>39.5</v>
      </c>
      <c r="H5662" s="37">
        <v>0.879</v>
      </c>
      <c r="I5662" s="37">
        <v>0.98529999999999995</v>
      </c>
    </row>
    <row r="5663" spans="4:9" x14ac:dyDescent="0.25">
      <c r="D5663" s="37">
        <v>41.5</v>
      </c>
      <c r="E5663" s="37">
        <v>0.80900000000000005</v>
      </c>
      <c r="F5663" s="37">
        <v>0.8236</v>
      </c>
      <c r="G5663" s="37">
        <v>39.5</v>
      </c>
      <c r="H5663" s="37">
        <v>0.88</v>
      </c>
      <c r="I5663" s="37">
        <v>0.98529999999999995</v>
      </c>
    </row>
    <row r="5664" spans="4:9" x14ac:dyDescent="0.25">
      <c r="D5664" s="37">
        <v>41.5</v>
      </c>
      <c r="E5664" s="37">
        <v>0.81</v>
      </c>
      <c r="F5664" s="37">
        <v>0.8246</v>
      </c>
      <c r="G5664" s="37">
        <v>39.5</v>
      </c>
      <c r="H5664" s="37">
        <v>0.88100000000000001</v>
      </c>
      <c r="I5664" s="37">
        <v>0.98529999999999995</v>
      </c>
    </row>
    <row r="5665" spans="4:9" x14ac:dyDescent="0.25">
      <c r="D5665" s="37">
        <v>41.5</v>
      </c>
      <c r="E5665" s="37">
        <v>0.81100000000000005</v>
      </c>
      <c r="F5665" s="37">
        <v>0.82550000000000001</v>
      </c>
      <c r="G5665" s="37">
        <v>39.5</v>
      </c>
      <c r="H5665" s="37">
        <v>0.88200000000000001</v>
      </c>
      <c r="I5665" s="37">
        <v>0.98540000000000005</v>
      </c>
    </row>
    <row r="5666" spans="4:9" x14ac:dyDescent="0.25">
      <c r="D5666" s="37">
        <v>41.5</v>
      </c>
      <c r="E5666" s="37">
        <v>0.81200000000000006</v>
      </c>
      <c r="F5666" s="37">
        <v>0.82650000000000001</v>
      </c>
      <c r="G5666" s="37">
        <v>39.5</v>
      </c>
      <c r="H5666" s="37">
        <v>0.88300000000000001</v>
      </c>
      <c r="I5666" s="37">
        <v>0.98540000000000005</v>
      </c>
    </row>
    <row r="5667" spans="4:9" x14ac:dyDescent="0.25">
      <c r="D5667" s="37">
        <v>41.5</v>
      </c>
      <c r="E5667" s="37">
        <v>0.81299999999999994</v>
      </c>
      <c r="F5667" s="37">
        <v>0.82750000000000001</v>
      </c>
      <c r="G5667" s="37">
        <v>39.5</v>
      </c>
      <c r="H5667" s="37">
        <v>0.88400000000000001</v>
      </c>
      <c r="I5667" s="37">
        <v>0.98540000000000005</v>
      </c>
    </row>
    <row r="5668" spans="4:9" x14ac:dyDescent="0.25">
      <c r="D5668" s="37">
        <v>41.5</v>
      </c>
      <c r="E5668" s="37">
        <v>0.81399999999999995</v>
      </c>
      <c r="F5668" s="37">
        <v>0.82850000000000001</v>
      </c>
      <c r="G5668" s="37">
        <v>39.5</v>
      </c>
      <c r="H5668" s="37">
        <v>0.88500000000000001</v>
      </c>
      <c r="I5668" s="37">
        <v>0.98540000000000005</v>
      </c>
    </row>
    <row r="5669" spans="4:9" x14ac:dyDescent="0.25">
      <c r="D5669" s="37">
        <v>41.5</v>
      </c>
      <c r="E5669" s="37">
        <v>0.81499999999999995</v>
      </c>
      <c r="F5669" s="37">
        <v>0.82950000000000002</v>
      </c>
      <c r="G5669" s="37">
        <v>39.5</v>
      </c>
      <c r="H5669" s="37">
        <v>0.88600000000000001</v>
      </c>
      <c r="I5669" s="37">
        <v>0.98550000000000004</v>
      </c>
    </row>
    <row r="5670" spans="4:9" x14ac:dyDescent="0.25">
      <c r="D5670" s="37">
        <v>41.5</v>
      </c>
      <c r="E5670" s="37">
        <v>0.81599999999999995</v>
      </c>
      <c r="F5670" s="37">
        <v>0.83040000000000003</v>
      </c>
      <c r="G5670" s="37">
        <v>39.5</v>
      </c>
      <c r="H5670" s="37">
        <v>0.88700000000000001</v>
      </c>
      <c r="I5670" s="37">
        <v>0.98550000000000004</v>
      </c>
    </row>
    <row r="5671" spans="4:9" x14ac:dyDescent="0.25">
      <c r="D5671" s="37">
        <v>41.5</v>
      </c>
      <c r="E5671" s="37">
        <v>0.81699999999999995</v>
      </c>
      <c r="F5671" s="37">
        <v>0.83140000000000003</v>
      </c>
      <c r="G5671" s="37">
        <v>39.5</v>
      </c>
      <c r="H5671" s="37">
        <v>0.88800000000000001</v>
      </c>
      <c r="I5671" s="37">
        <v>0.98550000000000004</v>
      </c>
    </row>
    <row r="5672" spans="4:9" x14ac:dyDescent="0.25">
      <c r="D5672" s="37">
        <v>41.5</v>
      </c>
      <c r="E5672" s="37">
        <v>0.81799999999999995</v>
      </c>
      <c r="F5672" s="37">
        <v>0.83240000000000003</v>
      </c>
      <c r="G5672" s="37">
        <v>39.5</v>
      </c>
      <c r="H5672" s="37">
        <v>0.88900000000000001</v>
      </c>
      <c r="I5672" s="37">
        <v>0.98550000000000004</v>
      </c>
    </row>
    <row r="5673" spans="4:9" x14ac:dyDescent="0.25">
      <c r="D5673" s="37">
        <v>41.5</v>
      </c>
      <c r="E5673" s="37">
        <v>0.81899999999999995</v>
      </c>
      <c r="F5673" s="37">
        <v>0.83340000000000003</v>
      </c>
      <c r="G5673" s="37">
        <v>39.5</v>
      </c>
      <c r="H5673" s="37">
        <v>0.89</v>
      </c>
      <c r="I5673" s="37">
        <v>0.98560000000000003</v>
      </c>
    </row>
    <row r="5674" spans="4:9" x14ac:dyDescent="0.25">
      <c r="D5674" s="37">
        <v>41.5</v>
      </c>
      <c r="E5674" s="37">
        <v>0.82</v>
      </c>
      <c r="F5674" s="37">
        <v>0.83440000000000003</v>
      </c>
      <c r="G5674" s="37">
        <v>39.5</v>
      </c>
      <c r="H5674" s="37">
        <v>0.89100000000000001</v>
      </c>
      <c r="I5674" s="37">
        <v>0.98560000000000003</v>
      </c>
    </row>
    <row r="5675" spans="4:9" x14ac:dyDescent="0.25">
      <c r="D5675" s="37">
        <v>41.5</v>
      </c>
      <c r="E5675" s="37">
        <v>0.82099999999999995</v>
      </c>
      <c r="F5675" s="37">
        <v>0.83540000000000003</v>
      </c>
      <c r="G5675" s="37">
        <v>39.5</v>
      </c>
      <c r="H5675" s="37">
        <v>0.89200000000000002</v>
      </c>
      <c r="I5675" s="37">
        <v>0.98560000000000003</v>
      </c>
    </row>
    <row r="5676" spans="4:9" x14ac:dyDescent="0.25">
      <c r="D5676" s="37">
        <v>41.5</v>
      </c>
      <c r="E5676" s="37">
        <v>0.82199999999999995</v>
      </c>
      <c r="F5676" s="37">
        <v>0.83630000000000004</v>
      </c>
      <c r="G5676" s="37">
        <v>39.5</v>
      </c>
      <c r="H5676" s="37">
        <v>0.89300000000000002</v>
      </c>
      <c r="I5676" s="37">
        <v>0.98560000000000003</v>
      </c>
    </row>
    <row r="5677" spans="4:9" x14ac:dyDescent="0.25">
      <c r="D5677" s="37">
        <v>41.5</v>
      </c>
      <c r="E5677" s="37">
        <v>0.82299999999999995</v>
      </c>
      <c r="F5677" s="37">
        <v>0.83730000000000004</v>
      </c>
      <c r="G5677" s="37">
        <v>39.5</v>
      </c>
      <c r="H5677" s="37">
        <v>0.89400000000000002</v>
      </c>
      <c r="I5677" s="37">
        <v>0.98560000000000003</v>
      </c>
    </row>
    <row r="5678" spans="4:9" x14ac:dyDescent="0.25">
      <c r="D5678" s="37">
        <v>41.5</v>
      </c>
      <c r="E5678" s="37">
        <v>0.82399999999999995</v>
      </c>
      <c r="F5678" s="37">
        <v>0.83830000000000005</v>
      </c>
      <c r="G5678" s="37">
        <v>39.5</v>
      </c>
      <c r="H5678" s="37">
        <v>0.89500000000000002</v>
      </c>
      <c r="I5678" s="37">
        <v>0.98560000000000003</v>
      </c>
    </row>
    <row r="5679" spans="4:9" x14ac:dyDescent="0.25">
      <c r="D5679" s="37">
        <v>41.5</v>
      </c>
      <c r="E5679" s="37">
        <v>0.82499999999999996</v>
      </c>
      <c r="F5679" s="37">
        <v>0.83930000000000005</v>
      </c>
      <c r="G5679" s="37">
        <v>39.5</v>
      </c>
      <c r="H5679" s="37">
        <v>0.89600000000000002</v>
      </c>
      <c r="I5679" s="37">
        <v>0.98570000000000002</v>
      </c>
    </row>
    <row r="5680" spans="4:9" x14ac:dyDescent="0.25">
      <c r="D5680" s="37">
        <v>41.5</v>
      </c>
      <c r="E5680" s="37">
        <v>0.82599999999999996</v>
      </c>
      <c r="F5680" s="37">
        <v>0.84030000000000005</v>
      </c>
      <c r="G5680" s="37">
        <v>39.5</v>
      </c>
      <c r="H5680" s="37">
        <v>0.89700000000000002</v>
      </c>
      <c r="I5680" s="37">
        <v>0.98570000000000002</v>
      </c>
    </row>
    <row r="5681" spans="4:9" x14ac:dyDescent="0.25">
      <c r="D5681" s="37">
        <v>41.5</v>
      </c>
      <c r="E5681" s="37">
        <v>0.82699999999999996</v>
      </c>
      <c r="F5681" s="37">
        <v>0.84130000000000005</v>
      </c>
      <c r="G5681" s="37">
        <v>39.5</v>
      </c>
      <c r="H5681" s="37">
        <v>0.89800000000000002</v>
      </c>
      <c r="I5681" s="37">
        <v>0.98570000000000002</v>
      </c>
    </row>
    <row r="5682" spans="4:9" x14ac:dyDescent="0.25">
      <c r="D5682" s="37">
        <v>41.5</v>
      </c>
      <c r="E5682" s="37">
        <v>0.82799999999999996</v>
      </c>
      <c r="F5682" s="37">
        <v>0.84220000000000006</v>
      </c>
      <c r="G5682" s="37">
        <v>39.5</v>
      </c>
      <c r="H5682" s="37">
        <v>0.89900000000000002</v>
      </c>
      <c r="I5682" s="37">
        <v>0.98570000000000002</v>
      </c>
    </row>
    <row r="5683" spans="4:9" x14ac:dyDescent="0.25">
      <c r="D5683" s="37">
        <v>41.5</v>
      </c>
      <c r="E5683" s="37">
        <v>0.82899999999999996</v>
      </c>
      <c r="F5683" s="37">
        <v>0.84320000000000006</v>
      </c>
      <c r="G5683" s="37">
        <v>39.5</v>
      </c>
      <c r="H5683" s="37">
        <v>0.9</v>
      </c>
      <c r="I5683" s="37">
        <v>0.98580000000000001</v>
      </c>
    </row>
    <row r="5684" spans="4:9" x14ac:dyDescent="0.25">
      <c r="D5684" s="37">
        <v>41.5</v>
      </c>
      <c r="E5684" s="37">
        <v>0.83</v>
      </c>
      <c r="F5684" s="37">
        <v>0.84420000000000006</v>
      </c>
      <c r="G5684" s="37">
        <v>39.5</v>
      </c>
      <c r="H5684" s="37">
        <v>0.90100000000000002</v>
      </c>
      <c r="I5684" s="37">
        <v>0.98580000000000001</v>
      </c>
    </row>
    <row r="5685" spans="4:9" x14ac:dyDescent="0.25">
      <c r="D5685" s="37">
        <v>41.5</v>
      </c>
      <c r="E5685" s="37">
        <v>0.83099999999999996</v>
      </c>
      <c r="F5685" s="37">
        <v>0.84520000000000006</v>
      </c>
      <c r="G5685" s="37">
        <v>39.5</v>
      </c>
      <c r="H5685" s="37">
        <v>0.90200000000000002</v>
      </c>
      <c r="I5685" s="37">
        <v>0.98580000000000001</v>
      </c>
    </row>
    <row r="5686" spans="4:9" x14ac:dyDescent="0.25">
      <c r="D5686" s="37">
        <v>41.5</v>
      </c>
      <c r="E5686" s="37">
        <v>0.83199999999999996</v>
      </c>
      <c r="F5686" s="37">
        <v>0.84620000000000006</v>
      </c>
      <c r="G5686" s="37">
        <v>39.5</v>
      </c>
      <c r="H5686" s="37">
        <v>0.90300000000000002</v>
      </c>
      <c r="I5686" s="37">
        <v>0.98580000000000001</v>
      </c>
    </row>
    <row r="5687" spans="4:9" x14ac:dyDescent="0.25">
      <c r="D5687" s="37">
        <v>41.5</v>
      </c>
      <c r="E5687" s="37">
        <v>0.83299999999999996</v>
      </c>
      <c r="F5687" s="37">
        <v>0.84720000000000006</v>
      </c>
      <c r="G5687" s="37">
        <v>39.5</v>
      </c>
      <c r="H5687" s="37">
        <v>0.90400000000000003</v>
      </c>
      <c r="I5687" s="37">
        <v>0.9859</v>
      </c>
    </row>
    <row r="5688" spans="4:9" x14ac:dyDescent="0.25">
      <c r="D5688" s="37">
        <v>41.5</v>
      </c>
      <c r="E5688" s="37">
        <v>0.83399999999999996</v>
      </c>
      <c r="F5688" s="37">
        <v>0.84820000000000007</v>
      </c>
      <c r="G5688" s="37">
        <v>39.5</v>
      </c>
      <c r="H5688" s="37">
        <v>0.90500000000000003</v>
      </c>
      <c r="I5688" s="37">
        <v>0.9859</v>
      </c>
    </row>
    <row r="5689" spans="4:9" x14ac:dyDescent="0.25">
      <c r="D5689" s="37">
        <v>41.5</v>
      </c>
      <c r="E5689" s="37">
        <v>0.83499999999999996</v>
      </c>
      <c r="F5689" s="37">
        <v>0.84909999999999997</v>
      </c>
      <c r="G5689" s="37">
        <v>39.5</v>
      </c>
      <c r="H5689" s="37">
        <v>0.90600000000000003</v>
      </c>
      <c r="I5689" s="37">
        <v>0.9859</v>
      </c>
    </row>
    <row r="5690" spans="4:9" x14ac:dyDescent="0.25">
      <c r="D5690" s="37">
        <v>41.5</v>
      </c>
      <c r="E5690" s="37">
        <v>0.83599999999999997</v>
      </c>
      <c r="F5690" s="37">
        <v>0.85009999999999997</v>
      </c>
      <c r="G5690" s="37">
        <v>39.5</v>
      </c>
      <c r="H5690" s="37">
        <v>0.90700000000000003</v>
      </c>
      <c r="I5690" s="37">
        <v>0.9859</v>
      </c>
    </row>
    <row r="5691" spans="4:9" x14ac:dyDescent="0.25">
      <c r="D5691" s="37">
        <v>41.5</v>
      </c>
      <c r="E5691" s="37">
        <v>0.83699999999999997</v>
      </c>
      <c r="F5691" s="37">
        <v>0.85109999999999997</v>
      </c>
      <c r="G5691" s="37">
        <v>39.5</v>
      </c>
      <c r="H5691" s="37">
        <v>0.90800000000000003</v>
      </c>
      <c r="I5691" s="37">
        <v>0.9859</v>
      </c>
    </row>
    <row r="5692" spans="4:9" x14ac:dyDescent="0.25">
      <c r="D5692" s="37">
        <v>41.5</v>
      </c>
      <c r="E5692" s="37">
        <v>0.83799999999999997</v>
      </c>
      <c r="F5692" s="37">
        <v>0.85209999999999997</v>
      </c>
      <c r="G5692" s="37">
        <v>39.5</v>
      </c>
      <c r="H5692" s="37">
        <v>0.90900000000000003</v>
      </c>
      <c r="I5692" s="37">
        <v>0.9859</v>
      </c>
    </row>
    <row r="5693" spans="4:9" x14ac:dyDescent="0.25">
      <c r="D5693" s="37">
        <v>41.5</v>
      </c>
      <c r="E5693" s="37">
        <v>0.83899999999999997</v>
      </c>
      <c r="F5693" s="37">
        <v>0.85309999999999997</v>
      </c>
      <c r="G5693" s="37">
        <v>39.5</v>
      </c>
      <c r="H5693" s="37">
        <v>0.91</v>
      </c>
      <c r="I5693" s="37">
        <v>0.98599999999999999</v>
      </c>
    </row>
    <row r="5694" spans="4:9" x14ac:dyDescent="0.25">
      <c r="D5694" s="37">
        <v>41.5</v>
      </c>
      <c r="E5694" s="37">
        <v>0.84</v>
      </c>
      <c r="F5694" s="37">
        <v>0.85409999999999997</v>
      </c>
      <c r="G5694" s="37">
        <v>39.5</v>
      </c>
      <c r="H5694" s="37">
        <v>0.91100000000000003</v>
      </c>
      <c r="I5694" s="37">
        <v>0.98599999999999999</v>
      </c>
    </row>
    <row r="5695" spans="4:9" x14ac:dyDescent="0.25">
      <c r="D5695" s="37">
        <v>41.5</v>
      </c>
      <c r="E5695" s="37">
        <v>0.84099999999999997</v>
      </c>
      <c r="F5695" s="37">
        <v>0.85509999999999997</v>
      </c>
      <c r="G5695" s="37">
        <v>39.5</v>
      </c>
      <c r="H5695" s="37">
        <v>0.91200000000000003</v>
      </c>
      <c r="I5695" s="37">
        <v>0.98599999999999999</v>
      </c>
    </row>
    <row r="5696" spans="4:9" x14ac:dyDescent="0.25">
      <c r="D5696" s="37">
        <v>41.5</v>
      </c>
      <c r="E5696" s="37">
        <v>0.84199999999999997</v>
      </c>
      <c r="F5696" s="37">
        <v>0.85599999999999998</v>
      </c>
      <c r="G5696" s="37">
        <v>39.5</v>
      </c>
      <c r="H5696" s="37">
        <v>0.91300000000000003</v>
      </c>
      <c r="I5696" s="37">
        <v>0.98599999999999999</v>
      </c>
    </row>
    <row r="5697" spans="4:9" x14ac:dyDescent="0.25">
      <c r="D5697" s="37">
        <v>41.5</v>
      </c>
      <c r="E5697" s="37">
        <v>0.84299999999999997</v>
      </c>
      <c r="F5697" s="37">
        <v>0.85699999999999998</v>
      </c>
      <c r="G5697" s="37">
        <v>39.5</v>
      </c>
      <c r="H5697" s="37">
        <v>0.91400000000000003</v>
      </c>
      <c r="I5697" s="37">
        <v>0.98599999999999999</v>
      </c>
    </row>
    <row r="5698" spans="4:9" x14ac:dyDescent="0.25">
      <c r="D5698" s="37">
        <v>41.5</v>
      </c>
      <c r="E5698" s="37">
        <v>0.84399999999999997</v>
      </c>
      <c r="F5698" s="37">
        <v>0.85799999999999998</v>
      </c>
      <c r="G5698" s="37">
        <v>39.5</v>
      </c>
      <c r="H5698" s="37">
        <v>0.91500000000000004</v>
      </c>
      <c r="I5698" s="37">
        <v>0.98599999999999999</v>
      </c>
    </row>
    <row r="5699" spans="4:9" x14ac:dyDescent="0.25">
      <c r="D5699" s="37">
        <v>41.5</v>
      </c>
      <c r="E5699" s="37">
        <v>0.84499999999999997</v>
      </c>
      <c r="F5699" s="37">
        <v>0.85899999999999999</v>
      </c>
      <c r="G5699" s="37">
        <v>39.5</v>
      </c>
      <c r="H5699" s="37">
        <v>0.91600000000000004</v>
      </c>
      <c r="I5699" s="37">
        <v>0.98609999999999998</v>
      </c>
    </row>
    <row r="5700" spans="4:9" x14ac:dyDescent="0.25">
      <c r="D5700" s="37">
        <v>41.5</v>
      </c>
      <c r="E5700" s="37">
        <v>0.84599999999999997</v>
      </c>
      <c r="F5700" s="37">
        <v>0.86</v>
      </c>
      <c r="G5700" s="37">
        <v>39.5</v>
      </c>
      <c r="H5700" s="37">
        <v>0.91700000000000004</v>
      </c>
      <c r="I5700" s="37">
        <v>0.98609999999999998</v>
      </c>
    </row>
    <row r="5701" spans="4:9" x14ac:dyDescent="0.25">
      <c r="D5701" s="37">
        <v>41.5</v>
      </c>
      <c r="E5701" s="37">
        <v>0.84699999999999998</v>
      </c>
      <c r="F5701" s="37">
        <v>0.86099999999999999</v>
      </c>
      <c r="G5701" s="37">
        <v>39.5</v>
      </c>
      <c r="H5701" s="37">
        <v>0.91800000000000004</v>
      </c>
      <c r="I5701" s="37">
        <v>0.98609999999999998</v>
      </c>
    </row>
    <row r="5702" spans="4:9" x14ac:dyDescent="0.25">
      <c r="D5702" s="37">
        <v>41.5</v>
      </c>
      <c r="E5702" s="37">
        <v>0.84799999999999998</v>
      </c>
      <c r="F5702" s="37">
        <v>0.86199999999999999</v>
      </c>
      <c r="G5702" s="37">
        <v>39.5</v>
      </c>
      <c r="H5702" s="37">
        <v>0.91900000000000004</v>
      </c>
      <c r="I5702" s="37">
        <v>0.98609999999999998</v>
      </c>
    </row>
    <row r="5703" spans="4:9" x14ac:dyDescent="0.25">
      <c r="D5703" s="37">
        <v>41.5</v>
      </c>
      <c r="E5703" s="37">
        <v>0.84899999999999998</v>
      </c>
      <c r="F5703" s="37">
        <v>0.86299999999999999</v>
      </c>
      <c r="G5703" s="37">
        <v>39.5</v>
      </c>
      <c r="H5703" s="37">
        <v>0.92</v>
      </c>
      <c r="I5703" s="37">
        <v>0.98609999999999998</v>
      </c>
    </row>
    <row r="5704" spans="4:9" x14ac:dyDescent="0.25">
      <c r="D5704" s="37">
        <v>41.5</v>
      </c>
      <c r="E5704" s="37">
        <v>0.85</v>
      </c>
      <c r="F5704" s="37">
        <v>0.86399999999999999</v>
      </c>
      <c r="G5704" s="37">
        <v>39.5</v>
      </c>
      <c r="H5704" s="37">
        <v>0.92100000000000004</v>
      </c>
      <c r="I5704" s="37">
        <v>0.98609999999999998</v>
      </c>
    </row>
    <row r="5705" spans="4:9" x14ac:dyDescent="0.25">
      <c r="D5705" s="37">
        <v>41.5</v>
      </c>
      <c r="E5705" s="37">
        <v>0.85099999999999998</v>
      </c>
      <c r="F5705" s="37">
        <v>0.8649</v>
      </c>
      <c r="G5705" s="37">
        <v>39.5</v>
      </c>
      <c r="H5705" s="37">
        <v>0.92200000000000004</v>
      </c>
      <c r="I5705" s="37">
        <v>0.98619999999999997</v>
      </c>
    </row>
    <row r="5706" spans="4:9" x14ac:dyDescent="0.25">
      <c r="D5706" s="37">
        <v>41.5</v>
      </c>
      <c r="E5706" s="37">
        <v>0.85199999999999998</v>
      </c>
      <c r="F5706" s="37">
        <v>0.8659</v>
      </c>
      <c r="G5706" s="37">
        <v>39.5</v>
      </c>
      <c r="H5706" s="37">
        <v>0.92300000000000004</v>
      </c>
      <c r="I5706" s="37">
        <v>0.98619999999999997</v>
      </c>
    </row>
    <row r="5707" spans="4:9" x14ac:dyDescent="0.25">
      <c r="D5707" s="37">
        <v>41.5</v>
      </c>
      <c r="E5707" s="37">
        <v>0.85299999999999998</v>
      </c>
      <c r="F5707" s="37">
        <v>0.8669</v>
      </c>
      <c r="G5707" s="37">
        <v>39.5</v>
      </c>
      <c r="H5707" s="37">
        <v>0.92400000000000004</v>
      </c>
      <c r="I5707" s="37">
        <v>0.98619999999999997</v>
      </c>
    </row>
    <row r="5708" spans="4:9" x14ac:dyDescent="0.25">
      <c r="D5708" s="37">
        <v>41.5</v>
      </c>
      <c r="E5708" s="37">
        <v>0.85399999999999998</v>
      </c>
      <c r="F5708" s="37">
        <v>0.8679</v>
      </c>
      <c r="G5708" s="37">
        <v>39.5</v>
      </c>
      <c r="H5708" s="37">
        <v>0.92500000000000004</v>
      </c>
      <c r="I5708" s="37">
        <v>0.98619999999999997</v>
      </c>
    </row>
    <row r="5709" spans="4:9" x14ac:dyDescent="0.25">
      <c r="D5709" s="37">
        <v>41.5</v>
      </c>
      <c r="E5709" s="37">
        <v>0.85499999999999998</v>
      </c>
      <c r="F5709" s="37">
        <v>0.86890000000000001</v>
      </c>
      <c r="G5709" s="37">
        <v>39.5</v>
      </c>
      <c r="H5709" s="37">
        <v>0.92600000000000005</v>
      </c>
      <c r="I5709" s="37">
        <v>0.98619999999999997</v>
      </c>
    </row>
    <row r="5710" spans="4:9" x14ac:dyDescent="0.25">
      <c r="D5710" s="37">
        <v>41.5</v>
      </c>
      <c r="E5710" s="37">
        <v>0.85599999999999998</v>
      </c>
      <c r="F5710" s="37">
        <v>0.86990000000000001</v>
      </c>
      <c r="G5710" s="37">
        <v>39.5</v>
      </c>
      <c r="H5710" s="37">
        <v>0.92700000000000005</v>
      </c>
      <c r="I5710" s="37">
        <v>0.98619999999999997</v>
      </c>
    </row>
    <row r="5711" spans="4:9" x14ac:dyDescent="0.25">
      <c r="D5711" s="37">
        <v>41.5</v>
      </c>
      <c r="E5711" s="37">
        <v>0.85699999999999998</v>
      </c>
      <c r="F5711" s="37">
        <v>0.87090000000000001</v>
      </c>
      <c r="G5711" s="37">
        <v>39.5</v>
      </c>
      <c r="H5711" s="37">
        <v>0.92800000000000005</v>
      </c>
      <c r="I5711" s="37">
        <v>0.98629999999999995</v>
      </c>
    </row>
    <row r="5712" spans="4:9" x14ac:dyDescent="0.25">
      <c r="D5712" s="37">
        <v>41.5</v>
      </c>
      <c r="E5712" s="37">
        <v>0.85799999999999998</v>
      </c>
      <c r="F5712" s="37">
        <v>0.87190000000000001</v>
      </c>
      <c r="G5712" s="37">
        <v>39.5</v>
      </c>
      <c r="H5712" s="37">
        <v>0.92900000000000005</v>
      </c>
      <c r="I5712" s="37">
        <v>0.98629999999999995</v>
      </c>
    </row>
    <row r="5713" spans="4:9" x14ac:dyDescent="0.25">
      <c r="D5713" s="37">
        <v>41.5</v>
      </c>
      <c r="E5713" s="37">
        <v>0.85899999999999999</v>
      </c>
      <c r="F5713" s="37">
        <v>0.87290000000000001</v>
      </c>
      <c r="G5713" s="37">
        <v>39.5</v>
      </c>
      <c r="H5713" s="37">
        <v>0.93</v>
      </c>
      <c r="I5713" s="37">
        <v>0.98629999999999995</v>
      </c>
    </row>
    <row r="5714" spans="4:9" x14ac:dyDescent="0.25">
      <c r="D5714" s="37">
        <v>41.5</v>
      </c>
      <c r="E5714" s="37">
        <v>0.86</v>
      </c>
      <c r="F5714" s="37">
        <v>0.87380000000000002</v>
      </c>
      <c r="G5714" s="37">
        <v>39.5</v>
      </c>
      <c r="H5714" s="37">
        <v>0.93100000000000005</v>
      </c>
      <c r="I5714" s="37">
        <v>0.98629999999999995</v>
      </c>
    </row>
    <row r="5715" spans="4:9" x14ac:dyDescent="0.25">
      <c r="D5715" s="37">
        <v>41.5</v>
      </c>
      <c r="E5715" s="37">
        <v>0.86099999999999999</v>
      </c>
      <c r="F5715" s="37">
        <v>0.87480000000000002</v>
      </c>
      <c r="G5715" s="37">
        <v>39.5</v>
      </c>
      <c r="H5715" s="37">
        <v>0.93200000000000005</v>
      </c>
      <c r="I5715" s="37">
        <v>0.98629999999999995</v>
      </c>
    </row>
    <row r="5716" spans="4:9" x14ac:dyDescent="0.25">
      <c r="D5716" s="37">
        <v>41.5</v>
      </c>
      <c r="E5716" s="37">
        <v>0.86199999999999999</v>
      </c>
      <c r="F5716" s="37">
        <v>0.87580000000000002</v>
      </c>
      <c r="G5716" s="37">
        <v>39.5</v>
      </c>
      <c r="H5716" s="37">
        <v>0.93300000000000005</v>
      </c>
      <c r="I5716" s="37">
        <v>0.98629999999999995</v>
      </c>
    </row>
    <row r="5717" spans="4:9" x14ac:dyDescent="0.25">
      <c r="D5717" s="37">
        <v>41.5</v>
      </c>
      <c r="E5717" s="37">
        <v>0.86299999999999999</v>
      </c>
      <c r="F5717" s="37">
        <v>0.87680000000000002</v>
      </c>
      <c r="G5717" s="37">
        <v>39.5</v>
      </c>
      <c r="H5717" s="37">
        <v>0.93400000000000005</v>
      </c>
      <c r="I5717" s="37">
        <v>0.98640000000000005</v>
      </c>
    </row>
    <row r="5718" spans="4:9" x14ac:dyDescent="0.25">
      <c r="D5718" s="37">
        <v>41.5</v>
      </c>
      <c r="E5718" s="37">
        <v>0.86399999999999999</v>
      </c>
      <c r="F5718" s="37">
        <v>0.87780000000000002</v>
      </c>
      <c r="G5718" s="37">
        <v>39.5</v>
      </c>
      <c r="H5718" s="37">
        <v>0.93500000000000005</v>
      </c>
      <c r="I5718" s="37">
        <v>0.98640000000000005</v>
      </c>
    </row>
    <row r="5719" spans="4:9" x14ac:dyDescent="0.25">
      <c r="D5719" s="37">
        <v>41.5</v>
      </c>
      <c r="E5719" s="37">
        <v>0.86499999999999999</v>
      </c>
      <c r="F5719" s="37">
        <v>0.87880000000000003</v>
      </c>
      <c r="G5719" s="37">
        <v>39.5</v>
      </c>
      <c r="H5719" s="37">
        <v>0.93600000000000005</v>
      </c>
      <c r="I5719" s="37">
        <v>0.98640000000000005</v>
      </c>
    </row>
    <row r="5720" spans="4:9" x14ac:dyDescent="0.25">
      <c r="D5720" s="37">
        <v>41.5</v>
      </c>
      <c r="E5720" s="37">
        <v>0.86599999999999999</v>
      </c>
      <c r="F5720" s="37">
        <v>0.87980000000000003</v>
      </c>
      <c r="G5720" s="37">
        <v>39.5</v>
      </c>
      <c r="H5720" s="37">
        <v>0.93700000000000006</v>
      </c>
      <c r="I5720" s="37">
        <v>0.98640000000000005</v>
      </c>
    </row>
    <row r="5721" spans="4:9" x14ac:dyDescent="0.25">
      <c r="D5721" s="37">
        <v>41.5</v>
      </c>
      <c r="E5721" s="37">
        <v>0.86699999999999999</v>
      </c>
      <c r="F5721" s="37">
        <v>0.88080000000000003</v>
      </c>
      <c r="G5721" s="37">
        <v>39.5</v>
      </c>
      <c r="H5721" s="37">
        <v>0.93799999999999994</v>
      </c>
      <c r="I5721" s="37">
        <v>0.98640000000000005</v>
      </c>
    </row>
    <row r="5722" spans="4:9" x14ac:dyDescent="0.25">
      <c r="D5722" s="37">
        <v>41.5</v>
      </c>
      <c r="E5722" s="37">
        <v>0.86799999999999999</v>
      </c>
      <c r="F5722" s="37">
        <v>0.88180000000000003</v>
      </c>
      <c r="G5722" s="37">
        <v>39.5</v>
      </c>
      <c r="H5722" s="37">
        <v>0.93899999999999995</v>
      </c>
      <c r="I5722" s="37">
        <v>0.98640000000000005</v>
      </c>
    </row>
    <row r="5723" spans="4:9" x14ac:dyDescent="0.25">
      <c r="D5723" s="37">
        <v>41.5</v>
      </c>
      <c r="E5723" s="37">
        <v>0.86899999999999999</v>
      </c>
      <c r="F5723" s="37">
        <v>0.88280000000000003</v>
      </c>
      <c r="G5723" s="37">
        <v>39.5</v>
      </c>
      <c r="H5723" s="37">
        <v>0.94</v>
      </c>
      <c r="I5723" s="37">
        <v>0.98650000000000004</v>
      </c>
    </row>
    <row r="5724" spans="4:9" x14ac:dyDescent="0.25">
      <c r="D5724" s="37">
        <v>41.5</v>
      </c>
      <c r="E5724" s="37">
        <v>0.87</v>
      </c>
      <c r="F5724" s="37">
        <v>0.88380000000000003</v>
      </c>
      <c r="G5724" s="37">
        <v>39.5</v>
      </c>
      <c r="H5724" s="37">
        <v>0.94099999999999995</v>
      </c>
      <c r="I5724" s="37">
        <v>0.98650000000000004</v>
      </c>
    </row>
    <row r="5725" spans="4:9" x14ac:dyDescent="0.25">
      <c r="D5725" s="37">
        <v>41.5</v>
      </c>
      <c r="E5725" s="37">
        <v>0.871</v>
      </c>
      <c r="F5725" s="37">
        <v>0.88480000000000003</v>
      </c>
      <c r="G5725" s="37">
        <v>39.5</v>
      </c>
      <c r="H5725" s="37">
        <v>0.94199999999999995</v>
      </c>
      <c r="I5725" s="37">
        <v>0.98650000000000004</v>
      </c>
    </row>
    <row r="5726" spans="4:9" x14ac:dyDescent="0.25">
      <c r="D5726" s="37">
        <v>41.5</v>
      </c>
      <c r="E5726" s="37">
        <v>0.872</v>
      </c>
      <c r="F5726" s="37">
        <v>0.88570000000000004</v>
      </c>
      <c r="G5726" s="37">
        <v>39.5</v>
      </c>
      <c r="H5726" s="37">
        <v>0.94299999999999995</v>
      </c>
      <c r="I5726" s="37">
        <v>0.98650000000000004</v>
      </c>
    </row>
    <row r="5727" spans="4:9" x14ac:dyDescent="0.25">
      <c r="D5727" s="37">
        <v>41.5</v>
      </c>
      <c r="E5727" s="37">
        <v>0.873</v>
      </c>
      <c r="F5727" s="37">
        <v>0.88670000000000004</v>
      </c>
      <c r="G5727" s="37">
        <v>39.5</v>
      </c>
      <c r="H5727" s="37">
        <v>0.94399999999999995</v>
      </c>
      <c r="I5727" s="37">
        <v>0.98650000000000004</v>
      </c>
    </row>
    <row r="5728" spans="4:9" x14ac:dyDescent="0.25">
      <c r="D5728" s="37">
        <v>41.5</v>
      </c>
      <c r="E5728" s="37">
        <v>0.874</v>
      </c>
      <c r="F5728" s="37">
        <v>0.88769999999999993</v>
      </c>
      <c r="G5728" s="37">
        <v>39.5</v>
      </c>
      <c r="H5728" s="37">
        <v>0.94499999999999995</v>
      </c>
      <c r="I5728" s="37">
        <v>0.98650000000000004</v>
      </c>
    </row>
    <row r="5729" spans="4:9" x14ac:dyDescent="0.25">
      <c r="D5729" s="37">
        <v>41.5</v>
      </c>
      <c r="E5729" s="37">
        <v>0.875</v>
      </c>
      <c r="F5729" s="37">
        <v>0.88869999999999993</v>
      </c>
      <c r="G5729" s="37">
        <v>39.5</v>
      </c>
      <c r="H5729" s="37">
        <v>0.94599999999999995</v>
      </c>
      <c r="I5729" s="37">
        <v>0.98660000000000003</v>
      </c>
    </row>
    <row r="5730" spans="4:9" x14ac:dyDescent="0.25">
      <c r="D5730" s="37">
        <v>41.5</v>
      </c>
      <c r="E5730" s="37">
        <v>0.876</v>
      </c>
      <c r="F5730" s="37">
        <v>0.88969999999999994</v>
      </c>
      <c r="G5730" s="37">
        <v>39.5</v>
      </c>
      <c r="H5730" s="37">
        <v>0.94699999999999995</v>
      </c>
      <c r="I5730" s="37">
        <v>0.98660000000000003</v>
      </c>
    </row>
    <row r="5731" spans="4:9" x14ac:dyDescent="0.25">
      <c r="D5731" s="37">
        <v>41.5</v>
      </c>
      <c r="E5731" s="37">
        <v>0.877</v>
      </c>
      <c r="F5731" s="37">
        <v>0.89069999999999994</v>
      </c>
      <c r="G5731" s="37">
        <v>39.5</v>
      </c>
      <c r="H5731" s="37">
        <v>0.94799999999999995</v>
      </c>
      <c r="I5731" s="37">
        <v>0.98660000000000003</v>
      </c>
    </row>
    <row r="5732" spans="4:9" x14ac:dyDescent="0.25">
      <c r="D5732" s="37">
        <v>41.5</v>
      </c>
      <c r="E5732" s="37">
        <v>0.878</v>
      </c>
      <c r="F5732" s="37">
        <v>0.89169999999999994</v>
      </c>
      <c r="G5732" s="37">
        <v>39.5</v>
      </c>
      <c r="H5732" s="37">
        <v>0.94899999999999995</v>
      </c>
      <c r="I5732" s="37">
        <v>0.98660000000000003</v>
      </c>
    </row>
    <row r="5733" spans="4:9" x14ac:dyDescent="0.25">
      <c r="D5733" s="37">
        <v>41.5</v>
      </c>
      <c r="E5733" s="37">
        <v>0.879</v>
      </c>
      <c r="F5733" s="37">
        <v>0.89269999999999994</v>
      </c>
      <c r="G5733" s="37">
        <v>39.5</v>
      </c>
      <c r="H5733" s="37">
        <v>0.95</v>
      </c>
      <c r="I5733" s="37">
        <v>0.98660000000000003</v>
      </c>
    </row>
    <row r="5734" spans="4:9" x14ac:dyDescent="0.25">
      <c r="D5734" s="37">
        <v>41.5</v>
      </c>
      <c r="E5734" s="37">
        <v>0.88</v>
      </c>
      <c r="F5734" s="37">
        <v>0.89369999999999994</v>
      </c>
      <c r="G5734" s="37">
        <v>40</v>
      </c>
      <c r="H5734" s="37">
        <v>0.76</v>
      </c>
      <c r="I5734" s="37">
        <v>0.97929999999999995</v>
      </c>
    </row>
    <row r="5735" spans="4:9" x14ac:dyDescent="0.25">
      <c r="D5735" s="37">
        <v>41.5</v>
      </c>
      <c r="E5735" s="37">
        <v>0.88100000000000001</v>
      </c>
      <c r="F5735" s="37">
        <v>0.89469999999999994</v>
      </c>
      <c r="G5735" s="37">
        <v>40</v>
      </c>
      <c r="H5735" s="37">
        <v>0.76100000000000001</v>
      </c>
      <c r="I5735" s="37">
        <v>0.97929999999999995</v>
      </c>
    </row>
    <row r="5736" spans="4:9" x14ac:dyDescent="0.25">
      <c r="D5736" s="37">
        <v>41.5</v>
      </c>
      <c r="E5736" s="37">
        <v>0.88200000000000001</v>
      </c>
      <c r="F5736" s="37">
        <v>0.89569999999999994</v>
      </c>
      <c r="G5736" s="37">
        <v>40</v>
      </c>
      <c r="H5736" s="37">
        <v>0.76200000000000001</v>
      </c>
      <c r="I5736" s="37">
        <v>0.97950000000000004</v>
      </c>
    </row>
    <row r="5737" spans="4:9" x14ac:dyDescent="0.25">
      <c r="D5737" s="37">
        <v>41.5</v>
      </c>
      <c r="E5737" s="37">
        <v>0.88300000000000001</v>
      </c>
      <c r="F5737" s="37">
        <v>0.89669999999999994</v>
      </c>
      <c r="G5737" s="37">
        <v>40</v>
      </c>
      <c r="H5737" s="37">
        <v>0.76300000000000001</v>
      </c>
      <c r="I5737" s="37">
        <v>0.97950000000000004</v>
      </c>
    </row>
    <row r="5738" spans="4:9" x14ac:dyDescent="0.25">
      <c r="D5738" s="37">
        <v>41.5</v>
      </c>
      <c r="E5738" s="37">
        <v>0.88400000000000001</v>
      </c>
      <c r="F5738" s="37">
        <v>0.89759999999999995</v>
      </c>
      <c r="G5738" s="37">
        <v>40</v>
      </c>
      <c r="H5738" s="37">
        <v>0.76400000000000001</v>
      </c>
      <c r="I5738" s="37">
        <v>0.97960000000000003</v>
      </c>
    </row>
    <row r="5739" spans="4:9" x14ac:dyDescent="0.25">
      <c r="D5739" s="37">
        <v>41.5</v>
      </c>
      <c r="E5739" s="37">
        <v>0.88500000000000001</v>
      </c>
      <c r="F5739" s="37">
        <v>0.89859999999999995</v>
      </c>
      <c r="G5739" s="37">
        <v>40</v>
      </c>
      <c r="H5739" s="37">
        <v>0.76500000000000001</v>
      </c>
      <c r="I5739" s="37">
        <v>0.97960000000000003</v>
      </c>
    </row>
    <row r="5740" spans="4:9" x14ac:dyDescent="0.25">
      <c r="D5740" s="37">
        <v>41.5</v>
      </c>
      <c r="E5740" s="37">
        <v>0.88600000000000001</v>
      </c>
      <c r="F5740" s="37">
        <v>0.89959999999999996</v>
      </c>
      <c r="G5740" s="37">
        <v>40</v>
      </c>
      <c r="H5740" s="37">
        <v>0.76600000000000001</v>
      </c>
      <c r="I5740" s="37">
        <v>0.9798</v>
      </c>
    </row>
    <row r="5741" spans="4:9" x14ac:dyDescent="0.25">
      <c r="D5741" s="37">
        <v>41.5</v>
      </c>
      <c r="E5741" s="37">
        <v>0.88700000000000001</v>
      </c>
      <c r="F5741" s="37">
        <v>0.90059999999999996</v>
      </c>
      <c r="G5741" s="37">
        <v>40</v>
      </c>
      <c r="H5741" s="37">
        <v>0.76700000000000002</v>
      </c>
      <c r="I5741" s="37">
        <v>0.9798</v>
      </c>
    </row>
    <row r="5742" spans="4:9" x14ac:dyDescent="0.25">
      <c r="D5742" s="37">
        <v>41.5</v>
      </c>
      <c r="E5742" s="37">
        <v>0.88800000000000001</v>
      </c>
      <c r="F5742" s="37">
        <v>0.90159999999999996</v>
      </c>
      <c r="G5742" s="37">
        <v>40</v>
      </c>
      <c r="H5742" s="37">
        <v>0.76800000000000002</v>
      </c>
      <c r="I5742" s="37">
        <v>0.97989999999999999</v>
      </c>
    </row>
    <row r="5743" spans="4:9" x14ac:dyDescent="0.25">
      <c r="D5743" s="37">
        <v>41.5</v>
      </c>
      <c r="E5743" s="37">
        <v>0.88900000000000001</v>
      </c>
      <c r="F5743" s="37">
        <v>0.90259999999999996</v>
      </c>
      <c r="G5743" s="37">
        <v>40</v>
      </c>
      <c r="H5743" s="37">
        <v>0.76900000000000002</v>
      </c>
      <c r="I5743" s="37">
        <v>0.97989999999999999</v>
      </c>
    </row>
    <row r="5744" spans="4:9" x14ac:dyDescent="0.25">
      <c r="D5744" s="37">
        <v>41.5</v>
      </c>
      <c r="E5744" s="37">
        <v>0.89</v>
      </c>
      <c r="F5744" s="37">
        <v>0.90359999999999996</v>
      </c>
      <c r="G5744" s="37">
        <v>40</v>
      </c>
      <c r="H5744" s="37">
        <v>0.77</v>
      </c>
      <c r="I5744" s="37">
        <v>0.98</v>
      </c>
    </row>
    <row r="5745" spans="4:9" x14ac:dyDescent="0.25">
      <c r="D5745" s="37">
        <v>41.5</v>
      </c>
      <c r="E5745" s="37">
        <v>0.89100000000000001</v>
      </c>
      <c r="F5745" s="37">
        <v>0.90459999999999996</v>
      </c>
      <c r="G5745" s="37">
        <v>40</v>
      </c>
      <c r="H5745" s="37">
        <v>0.77100000000000002</v>
      </c>
      <c r="I5745" s="37">
        <v>0.98</v>
      </c>
    </row>
    <row r="5746" spans="4:9" x14ac:dyDescent="0.25">
      <c r="D5746" s="37">
        <v>41.5</v>
      </c>
      <c r="E5746" s="37">
        <v>0.89200000000000002</v>
      </c>
      <c r="F5746" s="37">
        <v>0.90559999999999996</v>
      </c>
      <c r="G5746" s="37">
        <v>40</v>
      </c>
      <c r="H5746" s="37">
        <v>0.77200000000000002</v>
      </c>
      <c r="I5746" s="37">
        <v>0.98019999999999996</v>
      </c>
    </row>
    <row r="5747" spans="4:9" x14ac:dyDescent="0.25">
      <c r="D5747" s="37">
        <v>41.5</v>
      </c>
      <c r="E5747" s="37">
        <v>0.89300000000000002</v>
      </c>
      <c r="F5747" s="37">
        <v>0.90659999999999996</v>
      </c>
      <c r="G5747" s="37">
        <v>40</v>
      </c>
      <c r="H5747" s="37">
        <v>0.77300000000000002</v>
      </c>
      <c r="I5747" s="37">
        <v>0.98019999999999996</v>
      </c>
    </row>
    <row r="5748" spans="4:9" x14ac:dyDescent="0.25">
      <c r="D5748" s="37">
        <v>41.5</v>
      </c>
      <c r="E5748" s="37">
        <v>0.89400000000000002</v>
      </c>
      <c r="F5748" s="37">
        <v>0.90759999999999996</v>
      </c>
      <c r="G5748" s="37">
        <v>40</v>
      </c>
      <c r="H5748" s="37">
        <v>0.77400000000000002</v>
      </c>
      <c r="I5748" s="37">
        <v>0.98029999999999995</v>
      </c>
    </row>
    <row r="5749" spans="4:9" x14ac:dyDescent="0.25">
      <c r="D5749" s="37">
        <v>41.5</v>
      </c>
      <c r="E5749" s="37">
        <v>0.89500000000000002</v>
      </c>
      <c r="F5749" s="37">
        <v>0.90859999999999996</v>
      </c>
      <c r="G5749" s="37">
        <v>40</v>
      </c>
      <c r="H5749" s="37">
        <v>0.77500000000000002</v>
      </c>
      <c r="I5749" s="37">
        <v>0.98029999999999995</v>
      </c>
    </row>
    <row r="5750" spans="4:9" x14ac:dyDescent="0.25">
      <c r="D5750" s="37">
        <v>41.5</v>
      </c>
      <c r="E5750" s="37">
        <v>0.89600000000000002</v>
      </c>
      <c r="F5750" s="37">
        <v>0.90959999999999996</v>
      </c>
      <c r="G5750" s="37">
        <v>40</v>
      </c>
      <c r="H5750" s="37">
        <v>0.77600000000000002</v>
      </c>
      <c r="I5750" s="37">
        <v>0.98040000000000005</v>
      </c>
    </row>
    <row r="5751" spans="4:9" x14ac:dyDescent="0.25">
      <c r="D5751" s="37">
        <v>41.5</v>
      </c>
      <c r="E5751" s="37">
        <v>0.89700000000000002</v>
      </c>
      <c r="F5751" s="37">
        <v>0.91059999999999997</v>
      </c>
      <c r="G5751" s="37">
        <v>40</v>
      </c>
      <c r="H5751" s="37">
        <v>0.77700000000000002</v>
      </c>
      <c r="I5751" s="37">
        <v>0.98040000000000005</v>
      </c>
    </row>
    <row r="5752" spans="4:9" x14ac:dyDescent="0.25">
      <c r="D5752" s="37">
        <v>41.5</v>
      </c>
      <c r="E5752" s="37">
        <v>0.89800000000000002</v>
      </c>
      <c r="F5752" s="37">
        <v>0.91159999999999997</v>
      </c>
      <c r="G5752" s="37">
        <v>40</v>
      </c>
      <c r="H5752" s="37">
        <v>0.77800000000000002</v>
      </c>
      <c r="I5752" s="37">
        <v>0.98060000000000003</v>
      </c>
    </row>
    <row r="5753" spans="4:9" x14ac:dyDescent="0.25">
      <c r="D5753" s="37">
        <v>41.5</v>
      </c>
      <c r="E5753" s="37">
        <v>0.89900000000000002</v>
      </c>
      <c r="F5753" s="37">
        <v>0.91259999999999997</v>
      </c>
      <c r="G5753" s="37">
        <v>40</v>
      </c>
      <c r="H5753" s="37">
        <v>0.77900000000000003</v>
      </c>
      <c r="I5753" s="37">
        <v>0.98060000000000003</v>
      </c>
    </row>
    <row r="5754" spans="4:9" x14ac:dyDescent="0.25">
      <c r="D5754" s="37">
        <v>41.5</v>
      </c>
      <c r="E5754" s="37">
        <v>0.9</v>
      </c>
      <c r="F5754" s="37">
        <v>0.91359999999999997</v>
      </c>
      <c r="G5754" s="37">
        <v>40</v>
      </c>
      <c r="H5754" s="37">
        <v>0.78</v>
      </c>
      <c r="I5754" s="37">
        <v>0.98070000000000002</v>
      </c>
    </row>
    <row r="5755" spans="4:9" x14ac:dyDescent="0.25">
      <c r="D5755" s="37">
        <v>41.5</v>
      </c>
      <c r="E5755" s="37">
        <v>0.90100000000000002</v>
      </c>
      <c r="F5755" s="37">
        <v>0.91459999999999997</v>
      </c>
      <c r="G5755" s="37">
        <v>40</v>
      </c>
      <c r="H5755" s="37">
        <v>0.78100000000000003</v>
      </c>
      <c r="I5755" s="37">
        <v>0.98070000000000002</v>
      </c>
    </row>
    <row r="5756" spans="4:9" x14ac:dyDescent="0.25">
      <c r="D5756" s="37">
        <v>41.5</v>
      </c>
      <c r="E5756" s="37">
        <v>0.90200000000000002</v>
      </c>
      <c r="F5756" s="37">
        <v>0.91559999999999997</v>
      </c>
      <c r="G5756" s="37">
        <v>40</v>
      </c>
      <c r="H5756" s="37">
        <v>0.78200000000000003</v>
      </c>
      <c r="I5756" s="37">
        <v>0.98080000000000001</v>
      </c>
    </row>
    <row r="5757" spans="4:9" x14ac:dyDescent="0.25">
      <c r="D5757" s="37">
        <v>41.5</v>
      </c>
      <c r="E5757" s="37">
        <v>0.90300000000000002</v>
      </c>
      <c r="F5757" s="37">
        <v>0.91659999999999997</v>
      </c>
      <c r="G5757" s="37">
        <v>40</v>
      </c>
      <c r="H5757" s="37">
        <v>0.78300000000000003</v>
      </c>
      <c r="I5757" s="37">
        <v>0.98080000000000001</v>
      </c>
    </row>
    <row r="5758" spans="4:9" x14ac:dyDescent="0.25">
      <c r="D5758" s="37">
        <v>41.5</v>
      </c>
      <c r="E5758" s="37">
        <v>0.90400000000000003</v>
      </c>
      <c r="F5758" s="37">
        <v>0.91759999999999997</v>
      </c>
      <c r="G5758" s="37">
        <v>40</v>
      </c>
      <c r="H5758" s="37">
        <v>0.78400000000000003</v>
      </c>
      <c r="I5758" s="37">
        <v>0.98099999999999998</v>
      </c>
    </row>
    <row r="5759" spans="4:9" x14ac:dyDescent="0.25">
      <c r="D5759" s="37">
        <v>41.5</v>
      </c>
      <c r="E5759" s="37">
        <v>0.90500000000000003</v>
      </c>
      <c r="F5759" s="37">
        <v>0.91859999999999997</v>
      </c>
      <c r="G5759" s="37">
        <v>40</v>
      </c>
      <c r="H5759" s="37">
        <v>0.78500000000000003</v>
      </c>
      <c r="I5759" s="37">
        <v>0.98099999999999998</v>
      </c>
    </row>
    <row r="5760" spans="4:9" x14ac:dyDescent="0.25">
      <c r="D5760" s="37">
        <v>41.5</v>
      </c>
      <c r="E5760" s="37">
        <v>0.90600000000000003</v>
      </c>
      <c r="F5760" s="37">
        <v>0.91959999999999997</v>
      </c>
      <c r="G5760" s="37">
        <v>40</v>
      </c>
      <c r="H5760" s="37">
        <v>0.78600000000000003</v>
      </c>
      <c r="I5760" s="37">
        <v>0.98109999999999997</v>
      </c>
    </row>
    <row r="5761" spans="4:9" x14ac:dyDescent="0.25">
      <c r="D5761" s="37">
        <v>41.5</v>
      </c>
      <c r="E5761" s="37">
        <v>0.90700000000000003</v>
      </c>
      <c r="F5761" s="37">
        <v>0.92059999999999997</v>
      </c>
      <c r="G5761" s="37">
        <v>40</v>
      </c>
      <c r="H5761" s="37">
        <v>0.78700000000000003</v>
      </c>
      <c r="I5761" s="37">
        <v>0.98109999999999997</v>
      </c>
    </row>
    <row r="5762" spans="4:9" x14ac:dyDescent="0.25">
      <c r="D5762" s="37">
        <v>41.5</v>
      </c>
      <c r="E5762" s="37">
        <v>0.90800000000000003</v>
      </c>
      <c r="F5762" s="37">
        <v>0.92159999999999997</v>
      </c>
      <c r="G5762" s="37">
        <v>40</v>
      </c>
      <c r="H5762" s="37">
        <v>0.78800000000000003</v>
      </c>
      <c r="I5762" s="37">
        <v>0.98119999999999996</v>
      </c>
    </row>
    <row r="5763" spans="4:9" x14ac:dyDescent="0.25">
      <c r="D5763" s="37">
        <v>41.5</v>
      </c>
      <c r="E5763" s="37">
        <v>0.90900000000000003</v>
      </c>
      <c r="F5763" s="37">
        <v>0.92259999999999998</v>
      </c>
      <c r="G5763" s="37">
        <v>40</v>
      </c>
      <c r="H5763" s="37">
        <v>0.78900000000000003</v>
      </c>
      <c r="I5763" s="37">
        <v>0.98119999999999996</v>
      </c>
    </row>
    <row r="5764" spans="4:9" x14ac:dyDescent="0.25">
      <c r="D5764" s="37">
        <v>41.5</v>
      </c>
      <c r="E5764" s="37">
        <v>0.91</v>
      </c>
      <c r="F5764" s="37">
        <v>0.92359999999999998</v>
      </c>
      <c r="G5764" s="37">
        <v>40</v>
      </c>
      <c r="H5764" s="37">
        <v>0.79</v>
      </c>
      <c r="I5764" s="37">
        <v>0.98129999999999995</v>
      </c>
    </row>
    <row r="5765" spans="4:9" x14ac:dyDescent="0.25">
      <c r="D5765" s="37">
        <v>41.5</v>
      </c>
      <c r="E5765" s="37">
        <v>0.91100000000000003</v>
      </c>
      <c r="F5765" s="37">
        <v>0.92459999999999998</v>
      </c>
      <c r="G5765" s="37">
        <v>40</v>
      </c>
      <c r="H5765" s="37">
        <v>0.79100000000000004</v>
      </c>
      <c r="I5765" s="37">
        <v>0.98129999999999995</v>
      </c>
    </row>
    <row r="5766" spans="4:9" x14ac:dyDescent="0.25">
      <c r="D5766" s="37">
        <v>41.5</v>
      </c>
      <c r="E5766" s="37">
        <v>0.91200000000000003</v>
      </c>
      <c r="F5766" s="37">
        <v>0.92559999999999998</v>
      </c>
      <c r="G5766" s="37">
        <v>40</v>
      </c>
      <c r="H5766" s="37">
        <v>0.79200000000000004</v>
      </c>
      <c r="I5766" s="37">
        <v>0.98150000000000004</v>
      </c>
    </row>
    <row r="5767" spans="4:9" x14ac:dyDescent="0.25">
      <c r="D5767" s="37">
        <v>41.5</v>
      </c>
      <c r="E5767" s="37">
        <v>0.91300000000000003</v>
      </c>
      <c r="F5767" s="37">
        <v>0.92659999999999998</v>
      </c>
      <c r="G5767" s="37">
        <v>40</v>
      </c>
      <c r="H5767" s="37">
        <v>0.79300000000000004</v>
      </c>
      <c r="I5767" s="37">
        <v>0.98150000000000004</v>
      </c>
    </row>
    <row r="5768" spans="4:9" x14ac:dyDescent="0.25">
      <c r="D5768" s="37">
        <v>41.5</v>
      </c>
      <c r="E5768" s="37">
        <v>0.91400000000000003</v>
      </c>
      <c r="F5768" s="37">
        <v>0.92759999999999998</v>
      </c>
      <c r="G5768" s="37">
        <v>40</v>
      </c>
      <c r="H5768" s="37">
        <v>0.79400000000000004</v>
      </c>
      <c r="I5768" s="37">
        <v>0.98160000000000003</v>
      </c>
    </row>
    <row r="5769" spans="4:9" x14ac:dyDescent="0.25">
      <c r="D5769" s="37">
        <v>41.5</v>
      </c>
      <c r="E5769" s="37">
        <v>0.91500000000000004</v>
      </c>
      <c r="F5769" s="37">
        <v>0.92859999999999998</v>
      </c>
      <c r="G5769" s="37">
        <v>40</v>
      </c>
      <c r="H5769" s="37">
        <v>0.79500000000000004</v>
      </c>
      <c r="I5769" s="37">
        <v>0.98160000000000003</v>
      </c>
    </row>
    <row r="5770" spans="4:9" x14ac:dyDescent="0.25">
      <c r="D5770" s="37">
        <v>41.5</v>
      </c>
      <c r="E5770" s="37">
        <v>0.91600000000000004</v>
      </c>
      <c r="F5770" s="37">
        <v>0.92959999999999998</v>
      </c>
      <c r="G5770" s="37">
        <v>40</v>
      </c>
      <c r="H5770" s="37">
        <v>0.79600000000000004</v>
      </c>
      <c r="I5770" s="37">
        <v>0.98170000000000002</v>
      </c>
    </row>
    <row r="5771" spans="4:9" x14ac:dyDescent="0.25">
      <c r="D5771" s="37">
        <v>41.5</v>
      </c>
      <c r="E5771" s="37">
        <v>0.91700000000000004</v>
      </c>
      <c r="F5771" s="37">
        <v>0.93059999999999998</v>
      </c>
      <c r="G5771" s="37">
        <v>40</v>
      </c>
      <c r="H5771" s="37">
        <v>0.79700000000000004</v>
      </c>
      <c r="I5771" s="37">
        <v>0.98170000000000002</v>
      </c>
    </row>
    <row r="5772" spans="4:9" x14ac:dyDescent="0.25">
      <c r="D5772" s="37">
        <v>41.5</v>
      </c>
      <c r="E5772" s="37">
        <v>0.91800000000000004</v>
      </c>
      <c r="F5772" s="37">
        <v>0.93159999999999998</v>
      </c>
      <c r="G5772" s="37">
        <v>40</v>
      </c>
      <c r="H5772" s="37">
        <v>0.79800000000000004</v>
      </c>
      <c r="I5772" s="37">
        <v>0.98180000000000001</v>
      </c>
    </row>
    <row r="5773" spans="4:9" x14ac:dyDescent="0.25">
      <c r="D5773" s="37">
        <v>41.5</v>
      </c>
      <c r="E5773" s="37">
        <v>0.91900000000000004</v>
      </c>
      <c r="F5773" s="37">
        <v>0.9325</v>
      </c>
      <c r="G5773" s="37">
        <v>40</v>
      </c>
      <c r="H5773" s="37">
        <v>0.79900000000000004</v>
      </c>
      <c r="I5773" s="37">
        <v>0.98180000000000001</v>
      </c>
    </row>
    <row r="5774" spans="4:9" x14ac:dyDescent="0.25">
      <c r="D5774" s="37">
        <v>41.5</v>
      </c>
      <c r="E5774" s="37">
        <v>0.92</v>
      </c>
      <c r="F5774" s="37">
        <v>0.9335</v>
      </c>
      <c r="G5774" s="37">
        <v>40</v>
      </c>
      <c r="H5774" s="37">
        <v>0.8</v>
      </c>
      <c r="I5774" s="37">
        <v>0.9819</v>
      </c>
    </row>
    <row r="5775" spans="4:9" x14ac:dyDescent="0.25">
      <c r="D5775" s="37">
        <v>41.5</v>
      </c>
      <c r="E5775" s="37">
        <v>0.92100000000000004</v>
      </c>
      <c r="F5775" s="37">
        <v>0.9345</v>
      </c>
      <c r="G5775" s="37">
        <v>40</v>
      </c>
      <c r="H5775" s="37">
        <v>0.80100000000000005</v>
      </c>
      <c r="I5775" s="37">
        <v>0.9819</v>
      </c>
    </row>
    <row r="5776" spans="4:9" x14ac:dyDescent="0.25">
      <c r="D5776" s="37">
        <v>41.5</v>
      </c>
      <c r="E5776" s="37">
        <v>0.92200000000000004</v>
      </c>
      <c r="F5776" s="37">
        <v>0.9355</v>
      </c>
      <c r="G5776" s="37">
        <v>40</v>
      </c>
      <c r="H5776" s="37">
        <v>0.80200000000000005</v>
      </c>
      <c r="I5776" s="37">
        <v>0.98199999999999998</v>
      </c>
    </row>
    <row r="5777" spans="4:9" x14ac:dyDescent="0.25">
      <c r="D5777" s="37">
        <v>41.5</v>
      </c>
      <c r="E5777" s="37">
        <v>0.92300000000000004</v>
      </c>
      <c r="F5777" s="37">
        <v>0.9365</v>
      </c>
      <c r="G5777" s="37">
        <v>40</v>
      </c>
      <c r="H5777" s="37">
        <v>0.80300000000000005</v>
      </c>
      <c r="I5777" s="37">
        <v>0.98199999999999998</v>
      </c>
    </row>
    <row r="5778" spans="4:9" x14ac:dyDescent="0.25">
      <c r="D5778" s="37">
        <v>41.5</v>
      </c>
      <c r="E5778" s="37">
        <v>0.92400000000000004</v>
      </c>
      <c r="F5778" s="37">
        <v>0.9375</v>
      </c>
      <c r="G5778" s="37">
        <v>40</v>
      </c>
      <c r="H5778" s="37">
        <v>0.80400000000000005</v>
      </c>
      <c r="I5778" s="37">
        <v>0.98209999999999997</v>
      </c>
    </row>
    <row r="5779" spans="4:9" x14ac:dyDescent="0.25">
      <c r="D5779" s="37">
        <v>41.5</v>
      </c>
      <c r="E5779" s="37">
        <v>0.92500000000000004</v>
      </c>
      <c r="F5779" s="37">
        <v>0.9385</v>
      </c>
      <c r="G5779" s="37">
        <v>40</v>
      </c>
      <c r="H5779" s="37">
        <v>0.80500000000000005</v>
      </c>
      <c r="I5779" s="37">
        <v>0.98209999999999997</v>
      </c>
    </row>
    <row r="5780" spans="4:9" x14ac:dyDescent="0.25">
      <c r="D5780" s="37">
        <v>41.5</v>
      </c>
      <c r="E5780" s="37">
        <v>0.92600000000000005</v>
      </c>
      <c r="F5780" s="37">
        <v>0.9395</v>
      </c>
      <c r="G5780" s="37">
        <v>40</v>
      </c>
      <c r="H5780" s="37">
        <v>0.80600000000000005</v>
      </c>
      <c r="I5780" s="37">
        <v>0.98219999999999996</v>
      </c>
    </row>
    <row r="5781" spans="4:9" x14ac:dyDescent="0.25">
      <c r="D5781" s="37">
        <v>41.5</v>
      </c>
      <c r="E5781" s="37">
        <v>0.92700000000000005</v>
      </c>
      <c r="F5781" s="37">
        <v>0.9405</v>
      </c>
      <c r="G5781" s="37">
        <v>40</v>
      </c>
      <c r="H5781" s="37">
        <v>0.80700000000000005</v>
      </c>
      <c r="I5781" s="37">
        <v>0.98219999999999996</v>
      </c>
    </row>
    <row r="5782" spans="4:9" x14ac:dyDescent="0.25">
      <c r="D5782" s="37">
        <v>41.5</v>
      </c>
      <c r="E5782" s="37">
        <v>0.92800000000000005</v>
      </c>
      <c r="F5782" s="37">
        <v>0.9415</v>
      </c>
      <c r="G5782" s="37">
        <v>40</v>
      </c>
      <c r="H5782" s="37">
        <v>0.80800000000000005</v>
      </c>
      <c r="I5782" s="37">
        <v>0.98229999999999995</v>
      </c>
    </row>
    <row r="5783" spans="4:9" x14ac:dyDescent="0.25">
      <c r="D5783" s="37">
        <v>41.5</v>
      </c>
      <c r="E5783" s="37">
        <v>0.92900000000000005</v>
      </c>
      <c r="F5783" s="37">
        <v>0.9425</v>
      </c>
      <c r="G5783" s="37">
        <v>40</v>
      </c>
      <c r="H5783" s="37">
        <v>0.80900000000000005</v>
      </c>
      <c r="I5783" s="37">
        <v>0.98229999999999995</v>
      </c>
    </row>
    <row r="5784" spans="4:9" x14ac:dyDescent="0.25">
      <c r="D5784" s="37">
        <v>42</v>
      </c>
      <c r="E5784" s="37">
        <v>0.76</v>
      </c>
      <c r="F5784" s="37">
        <v>0.77629999999999999</v>
      </c>
      <c r="G5784" s="37">
        <v>40</v>
      </c>
      <c r="H5784" s="37">
        <v>0.81</v>
      </c>
      <c r="I5784" s="37">
        <v>0.98240000000000005</v>
      </c>
    </row>
    <row r="5785" spans="4:9" x14ac:dyDescent="0.25">
      <c r="D5785" s="37">
        <v>42</v>
      </c>
      <c r="E5785" s="37">
        <v>0.76100000000000001</v>
      </c>
      <c r="F5785" s="37">
        <v>0.7772</v>
      </c>
      <c r="G5785" s="37">
        <v>40</v>
      </c>
      <c r="H5785" s="37">
        <v>0.81100000000000005</v>
      </c>
      <c r="I5785" s="37">
        <v>0.98240000000000005</v>
      </c>
    </row>
    <row r="5786" spans="4:9" x14ac:dyDescent="0.25">
      <c r="D5786" s="37">
        <v>42</v>
      </c>
      <c r="E5786" s="37">
        <v>0.76200000000000001</v>
      </c>
      <c r="F5786" s="37">
        <v>0.7782</v>
      </c>
      <c r="G5786" s="37">
        <v>40</v>
      </c>
      <c r="H5786" s="37">
        <v>0.81200000000000006</v>
      </c>
      <c r="I5786" s="37">
        <v>0.98250000000000004</v>
      </c>
    </row>
    <row r="5787" spans="4:9" x14ac:dyDescent="0.25">
      <c r="D5787" s="37">
        <v>42</v>
      </c>
      <c r="E5787" s="37">
        <v>0.76300000000000001</v>
      </c>
      <c r="F5787" s="37">
        <v>0.7792</v>
      </c>
      <c r="G5787" s="37">
        <v>40</v>
      </c>
      <c r="H5787" s="37">
        <v>0.81299999999999994</v>
      </c>
      <c r="I5787" s="37">
        <v>0.98250000000000004</v>
      </c>
    </row>
    <row r="5788" spans="4:9" x14ac:dyDescent="0.25">
      <c r="D5788" s="37">
        <v>42</v>
      </c>
      <c r="E5788" s="37">
        <v>0.76400000000000001</v>
      </c>
      <c r="F5788" s="37">
        <v>0.78010000000000002</v>
      </c>
      <c r="G5788" s="37">
        <v>40</v>
      </c>
      <c r="H5788" s="37">
        <v>0.81399999999999995</v>
      </c>
      <c r="I5788" s="37">
        <v>0.98260000000000003</v>
      </c>
    </row>
    <row r="5789" spans="4:9" x14ac:dyDescent="0.25">
      <c r="D5789" s="37">
        <v>42</v>
      </c>
      <c r="E5789" s="37">
        <v>0.76500000000000001</v>
      </c>
      <c r="F5789" s="37">
        <v>0.78110000000000002</v>
      </c>
      <c r="G5789" s="37">
        <v>40</v>
      </c>
      <c r="H5789" s="37">
        <v>0.81499999999999995</v>
      </c>
      <c r="I5789" s="37">
        <v>0.98260000000000003</v>
      </c>
    </row>
    <row r="5790" spans="4:9" x14ac:dyDescent="0.25">
      <c r="D5790" s="37">
        <v>42</v>
      </c>
      <c r="E5790" s="37">
        <v>0.76600000000000001</v>
      </c>
      <c r="F5790" s="37">
        <v>0.78210000000000002</v>
      </c>
      <c r="G5790" s="37">
        <v>40</v>
      </c>
      <c r="H5790" s="37">
        <v>0.81599999999999995</v>
      </c>
      <c r="I5790" s="37">
        <v>0.98270000000000002</v>
      </c>
    </row>
    <row r="5791" spans="4:9" x14ac:dyDescent="0.25">
      <c r="D5791" s="37">
        <v>42</v>
      </c>
      <c r="E5791" s="37">
        <v>0.76700000000000002</v>
      </c>
      <c r="F5791" s="37">
        <v>0.78300000000000003</v>
      </c>
      <c r="G5791" s="37">
        <v>40</v>
      </c>
      <c r="H5791" s="37">
        <v>0.81699999999999995</v>
      </c>
      <c r="I5791" s="37">
        <v>0.98270000000000002</v>
      </c>
    </row>
    <row r="5792" spans="4:9" x14ac:dyDescent="0.25">
      <c r="D5792" s="37">
        <v>42</v>
      </c>
      <c r="E5792" s="37">
        <v>0.76800000000000002</v>
      </c>
      <c r="F5792" s="37">
        <v>0.78400000000000003</v>
      </c>
      <c r="G5792" s="37">
        <v>40</v>
      </c>
      <c r="H5792" s="37">
        <v>0.81799999999999995</v>
      </c>
      <c r="I5792" s="37">
        <v>0.98280000000000001</v>
      </c>
    </row>
    <row r="5793" spans="4:9" x14ac:dyDescent="0.25">
      <c r="D5793" s="37">
        <v>42</v>
      </c>
      <c r="E5793" s="37">
        <v>0.76900000000000002</v>
      </c>
      <c r="F5793" s="37">
        <v>0.78500000000000003</v>
      </c>
      <c r="G5793" s="37">
        <v>40</v>
      </c>
      <c r="H5793" s="37">
        <v>0.81899999999999995</v>
      </c>
      <c r="I5793" s="37">
        <v>0.98280000000000001</v>
      </c>
    </row>
    <row r="5794" spans="4:9" x14ac:dyDescent="0.25">
      <c r="D5794" s="37">
        <v>42</v>
      </c>
      <c r="E5794" s="37">
        <v>0.77</v>
      </c>
      <c r="F5794" s="37">
        <v>0.78590000000000004</v>
      </c>
      <c r="G5794" s="37">
        <v>40</v>
      </c>
      <c r="H5794" s="37">
        <v>0.82</v>
      </c>
      <c r="I5794" s="37">
        <v>0.9829</v>
      </c>
    </row>
    <row r="5795" spans="4:9" x14ac:dyDescent="0.25">
      <c r="D5795" s="37">
        <v>42</v>
      </c>
      <c r="E5795" s="37">
        <v>0.77100000000000002</v>
      </c>
      <c r="F5795" s="37">
        <v>0.78690000000000004</v>
      </c>
      <c r="G5795" s="37">
        <v>40</v>
      </c>
      <c r="H5795" s="37">
        <v>0.82099999999999995</v>
      </c>
      <c r="I5795" s="37">
        <v>0.9829</v>
      </c>
    </row>
    <row r="5796" spans="4:9" x14ac:dyDescent="0.25">
      <c r="D5796" s="37">
        <v>42</v>
      </c>
      <c r="E5796" s="37">
        <v>0.77200000000000002</v>
      </c>
      <c r="F5796" s="37">
        <v>0.78790000000000004</v>
      </c>
      <c r="G5796" s="37">
        <v>40</v>
      </c>
      <c r="H5796" s="37">
        <v>0.82199999999999995</v>
      </c>
      <c r="I5796" s="37">
        <v>0.98299999999999998</v>
      </c>
    </row>
    <row r="5797" spans="4:9" x14ac:dyDescent="0.25">
      <c r="D5797" s="37">
        <v>42</v>
      </c>
      <c r="E5797" s="37">
        <v>0.77300000000000002</v>
      </c>
      <c r="F5797" s="37">
        <v>0.78879999999999995</v>
      </c>
      <c r="G5797" s="37">
        <v>40</v>
      </c>
      <c r="H5797" s="37">
        <v>0.82299999999999995</v>
      </c>
      <c r="I5797" s="37">
        <v>0.98299999999999998</v>
      </c>
    </row>
    <row r="5798" spans="4:9" x14ac:dyDescent="0.25">
      <c r="D5798" s="37">
        <v>42</v>
      </c>
      <c r="E5798" s="37">
        <v>0.77400000000000002</v>
      </c>
      <c r="F5798" s="37">
        <v>0.78979999999999995</v>
      </c>
      <c r="G5798" s="37">
        <v>40</v>
      </c>
      <c r="H5798" s="37">
        <v>0.82399999999999995</v>
      </c>
      <c r="I5798" s="37">
        <v>0.98309999999999997</v>
      </c>
    </row>
    <row r="5799" spans="4:9" x14ac:dyDescent="0.25">
      <c r="D5799" s="37">
        <v>42</v>
      </c>
      <c r="E5799" s="37">
        <v>0.77500000000000002</v>
      </c>
      <c r="F5799" s="37">
        <v>0.79079999999999995</v>
      </c>
      <c r="G5799" s="37">
        <v>40</v>
      </c>
      <c r="H5799" s="37">
        <v>0.82499999999999996</v>
      </c>
      <c r="I5799" s="37">
        <v>0.98309999999999997</v>
      </c>
    </row>
    <row r="5800" spans="4:9" x14ac:dyDescent="0.25">
      <c r="D5800" s="37">
        <v>42</v>
      </c>
      <c r="E5800" s="37">
        <v>0.77600000000000002</v>
      </c>
      <c r="F5800" s="37">
        <v>0.79169999999999996</v>
      </c>
      <c r="G5800" s="37">
        <v>40</v>
      </c>
      <c r="H5800" s="37">
        <v>0.82599999999999996</v>
      </c>
      <c r="I5800" s="37">
        <v>0.98319999999999996</v>
      </c>
    </row>
    <row r="5801" spans="4:9" x14ac:dyDescent="0.25">
      <c r="D5801" s="37">
        <v>42</v>
      </c>
      <c r="E5801" s="37">
        <v>0.77700000000000002</v>
      </c>
      <c r="F5801" s="37">
        <v>0.79269999999999996</v>
      </c>
      <c r="G5801" s="37">
        <v>40</v>
      </c>
      <c r="H5801" s="37">
        <v>0.82699999999999996</v>
      </c>
      <c r="I5801" s="37">
        <v>0.98319999999999996</v>
      </c>
    </row>
    <row r="5802" spans="4:9" x14ac:dyDescent="0.25">
      <c r="D5802" s="37">
        <v>42</v>
      </c>
      <c r="E5802" s="37">
        <v>0.77800000000000002</v>
      </c>
      <c r="F5802" s="37">
        <v>0.79369999999999996</v>
      </c>
      <c r="G5802" s="37">
        <v>40</v>
      </c>
      <c r="H5802" s="37">
        <v>0.82799999999999996</v>
      </c>
      <c r="I5802" s="37">
        <v>0.98319999999999996</v>
      </c>
    </row>
    <row r="5803" spans="4:9" x14ac:dyDescent="0.25">
      <c r="D5803" s="37">
        <v>42</v>
      </c>
      <c r="E5803" s="37">
        <v>0.77900000000000003</v>
      </c>
      <c r="F5803" s="37">
        <v>0.79469999999999996</v>
      </c>
      <c r="G5803" s="37">
        <v>40</v>
      </c>
      <c r="H5803" s="37">
        <v>0.82899999999999996</v>
      </c>
      <c r="I5803" s="37">
        <v>0.98319999999999996</v>
      </c>
    </row>
    <row r="5804" spans="4:9" x14ac:dyDescent="0.25">
      <c r="D5804" s="37">
        <v>42</v>
      </c>
      <c r="E5804" s="37">
        <v>0.78</v>
      </c>
      <c r="F5804" s="37">
        <v>0.79559999999999997</v>
      </c>
      <c r="G5804" s="37">
        <v>40</v>
      </c>
      <c r="H5804" s="37">
        <v>0.83</v>
      </c>
      <c r="I5804" s="37">
        <v>0.98329999999999995</v>
      </c>
    </row>
    <row r="5805" spans="4:9" x14ac:dyDescent="0.25">
      <c r="D5805" s="37">
        <v>42</v>
      </c>
      <c r="E5805" s="37">
        <v>0.78100000000000003</v>
      </c>
      <c r="F5805" s="37">
        <v>0.79659999999999997</v>
      </c>
      <c r="G5805" s="37">
        <v>40</v>
      </c>
      <c r="H5805" s="37">
        <v>0.83099999999999996</v>
      </c>
      <c r="I5805" s="37">
        <v>0.98329999999999995</v>
      </c>
    </row>
    <row r="5806" spans="4:9" x14ac:dyDescent="0.25">
      <c r="D5806" s="37">
        <v>42</v>
      </c>
      <c r="E5806" s="37">
        <v>0.78200000000000003</v>
      </c>
      <c r="F5806" s="37">
        <v>0.79759999999999998</v>
      </c>
      <c r="G5806" s="37">
        <v>40</v>
      </c>
      <c r="H5806" s="37">
        <v>0.83199999999999996</v>
      </c>
      <c r="I5806" s="37">
        <v>0.98340000000000005</v>
      </c>
    </row>
    <row r="5807" spans="4:9" x14ac:dyDescent="0.25">
      <c r="D5807" s="37">
        <v>42</v>
      </c>
      <c r="E5807" s="37">
        <v>0.78300000000000003</v>
      </c>
      <c r="F5807" s="37">
        <v>0.79849999999999999</v>
      </c>
      <c r="G5807" s="37">
        <v>40</v>
      </c>
      <c r="H5807" s="37">
        <v>0.83299999999999996</v>
      </c>
      <c r="I5807" s="37">
        <v>0.98340000000000005</v>
      </c>
    </row>
    <row r="5808" spans="4:9" x14ac:dyDescent="0.25">
      <c r="D5808" s="37">
        <v>42</v>
      </c>
      <c r="E5808" s="37">
        <v>0.78400000000000003</v>
      </c>
      <c r="F5808" s="37">
        <v>0.79949999999999999</v>
      </c>
      <c r="G5808" s="37">
        <v>40</v>
      </c>
      <c r="H5808" s="37">
        <v>0.83399999999999996</v>
      </c>
      <c r="I5808" s="37">
        <v>0.98350000000000004</v>
      </c>
    </row>
    <row r="5809" spans="4:9" x14ac:dyDescent="0.25">
      <c r="D5809" s="37">
        <v>42</v>
      </c>
      <c r="E5809" s="37">
        <v>0.78500000000000003</v>
      </c>
      <c r="F5809" s="37">
        <v>0.80049999999999999</v>
      </c>
      <c r="G5809" s="37">
        <v>40</v>
      </c>
      <c r="H5809" s="37">
        <v>0.83499999999999996</v>
      </c>
      <c r="I5809" s="37">
        <v>0.98350000000000004</v>
      </c>
    </row>
    <row r="5810" spans="4:9" x14ac:dyDescent="0.25">
      <c r="D5810" s="37">
        <v>42</v>
      </c>
      <c r="E5810" s="37">
        <v>0.78600000000000003</v>
      </c>
      <c r="F5810" s="37">
        <v>0.80149999999999999</v>
      </c>
      <c r="G5810" s="37">
        <v>40</v>
      </c>
      <c r="H5810" s="37">
        <v>0.83599999999999997</v>
      </c>
      <c r="I5810" s="37">
        <v>0.98360000000000003</v>
      </c>
    </row>
    <row r="5811" spans="4:9" x14ac:dyDescent="0.25">
      <c r="D5811" s="37">
        <v>42</v>
      </c>
      <c r="E5811" s="37">
        <v>0.78700000000000003</v>
      </c>
      <c r="F5811" s="37">
        <v>0.8024</v>
      </c>
      <c r="G5811" s="37">
        <v>40</v>
      </c>
      <c r="H5811" s="37">
        <v>0.83699999999999997</v>
      </c>
      <c r="I5811" s="37">
        <v>0.98360000000000003</v>
      </c>
    </row>
    <row r="5812" spans="4:9" x14ac:dyDescent="0.25">
      <c r="D5812" s="37">
        <v>42</v>
      </c>
      <c r="E5812" s="37">
        <v>0.78800000000000003</v>
      </c>
      <c r="F5812" s="37">
        <v>0.8034</v>
      </c>
      <c r="G5812" s="37">
        <v>40</v>
      </c>
      <c r="H5812" s="37">
        <v>0.83799999999999997</v>
      </c>
      <c r="I5812" s="37">
        <v>0.98360000000000003</v>
      </c>
    </row>
    <row r="5813" spans="4:9" x14ac:dyDescent="0.25">
      <c r="D5813" s="37">
        <v>42</v>
      </c>
      <c r="E5813" s="37">
        <v>0.78900000000000003</v>
      </c>
      <c r="F5813" s="37">
        <v>0.8044</v>
      </c>
      <c r="G5813" s="37">
        <v>40</v>
      </c>
      <c r="H5813" s="37">
        <v>0.83899999999999997</v>
      </c>
      <c r="I5813" s="37">
        <v>0.98360000000000003</v>
      </c>
    </row>
    <row r="5814" spans="4:9" x14ac:dyDescent="0.25">
      <c r="D5814" s="37">
        <v>42</v>
      </c>
      <c r="E5814" s="37">
        <v>0.79</v>
      </c>
      <c r="F5814" s="37">
        <v>0.80530000000000002</v>
      </c>
      <c r="G5814" s="37">
        <v>40</v>
      </c>
      <c r="H5814" s="37">
        <v>0.84</v>
      </c>
      <c r="I5814" s="37">
        <v>0.98370000000000002</v>
      </c>
    </row>
    <row r="5815" spans="4:9" x14ac:dyDescent="0.25">
      <c r="D5815" s="37">
        <v>42</v>
      </c>
      <c r="E5815" s="37">
        <v>0.79100000000000004</v>
      </c>
      <c r="F5815" s="37">
        <v>0.80630000000000002</v>
      </c>
      <c r="G5815" s="37">
        <v>40</v>
      </c>
      <c r="H5815" s="37">
        <v>0.84099999999999997</v>
      </c>
      <c r="I5815" s="37">
        <v>0.98370000000000002</v>
      </c>
    </row>
    <row r="5816" spans="4:9" x14ac:dyDescent="0.25">
      <c r="D5816" s="37">
        <v>42</v>
      </c>
      <c r="E5816" s="37">
        <v>0.79200000000000004</v>
      </c>
      <c r="F5816" s="37">
        <v>0.80730000000000002</v>
      </c>
      <c r="G5816" s="37">
        <v>40</v>
      </c>
      <c r="H5816" s="37">
        <v>0.84199999999999997</v>
      </c>
      <c r="I5816" s="37">
        <v>0.98380000000000001</v>
      </c>
    </row>
    <row r="5817" spans="4:9" x14ac:dyDescent="0.25">
      <c r="D5817" s="37">
        <v>42</v>
      </c>
      <c r="E5817" s="37">
        <v>0.79300000000000004</v>
      </c>
      <c r="F5817" s="37">
        <v>0.80830000000000002</v>
      </c>
      <c r="G5817" s="37">
        <v>40</v>
      </c>
      <c r="H5817" s="37">
        <v>0.84299999999999997</v>
      </c>
      <c r="I5817" s="37">
        <v>0.98380000000000001</v>
      </c>
    </row>
    <row r="5818" spans="4:9" x14ac:dyDescent="0.25">
      <c r="D5818" s="37">
        <v>42</v>
      </c>
      <c r="E5818" s="37">
        <v>0.79400000000000004</v>
      </c>
      <c r="F5818" s="37">
        <v>0.80930000000000002</v>
      </c>
      <c r="G5818" s="37">
        <v>40</v>
      </c>
      <c r="H5818" s="37">
        <v>0.84399999999999997</v>
      </c>
      <c r="I5818" s="37">
        <v>0.9839</v>
      </c>
    </row>
    <row r="5819" spans="4:9" x14ac:dyDescent="0.25">
      <c r="D5819" s="37">
        <v>42</v>
      </c>
      <c r="E5819" s="37">
        <v>0.79500000000000004</v>
      </c>
      <c r="F5819" s="37">
        <v>0.81020000000000003</v>
      </c>
      <c r="G5819" s="37">
        <v>40</v>
      </c>
      <c r="H5819" s="37">
        <v>0.84499999999999997</v>
      </c>
      <c r="I5819" s="37">
        <v>0.9839</v>
      </c>
    </row>
    <row r="5820" spans="4:9" x14ac:dyDescent="0.25">
      <c r="D5820" s="37">
        <v>42</v>
      </c>
      <c r="E5820" s="37">
        <v>0.79600000000000004</v>
      </c>
      <c r="F5820" s="37">
        <v>0.81120000000000003</v>
      </c>
      <c r="G5820" s="37">
        <v>40</v>
      </c>
      <c r="H5820" s="37">
        <v>0.84599999999999997</v>
      </c>
      <c r="I5820" s="37">
        <v>0.9839</v>
      </c>
    </row>
    <row r="5821" spans="4:9" x14ac:dyDescent="0.25">
      <c r="D5821" s="37">
        <v>42</v>
      </c>
      <c r="E5821" s="37">
        <v>0.79700000000000004</v>
      </c>
      <c r="F5821" s="37">
        <v>0.81220000000000003</v>
      </c>
      <c r="G5821" s="37">
        <v>40</v>
      </c>
      <c r="H5821" s="37">
        <v>0.84699999999999998</v>
      </c>
      <c r="I5821" s="37">
        <v>0.9839</v>
      </c>
    </row>
    <row r="5822" spans="4:9" x14ac:dyDescent="0.25">
      <c r="D5822" s="37">
        <v>42</v>
      </c>
      <c r="E5822" s="37">
        <v>0.79800000000000004</v>
      </c>
      <c r="F5822" s="37">
        <v>0.81320000000000003</v>
      </c>
      <c r="G5822" s="37">
        <v>40</v>
      </c>
      <c r="H5822" s="37">
        <v>0.84799999999999998</v>
      </c>
      <c r="I5822" s="37">
        <v>0.98399999999999999</v>
      </c>
    </row>
    <row r="5823" spans="4:9" x14ac:dyDescent="0.25">
      <c r="D5823" s="37">
        <v>42</v>
      </c>
      <c r="E5823" s="37">
        <v>0.79900000000000004</v>
      </c>
      <c r="F5823" s="37">
        <v>0.81410000000000005</v>
      </c>
      <c r="G5823" s="37">
        <v>40</v>
      </c>
      <c r="H5823" s="37">
        <v>0.84899999999999998</v>
      </c>
      <c r="I5823" s="37">
        <v>0.98399999999999999</v>
      </c>
    </row>
    <row r="5824" spans="4:9" x14ac:dyDescent="0.25">
      <c r="D5824" s="37">
        <v>42</v>
      </c>
      <c r="E5824" s="37">
        <v>0.8</v>
      </c>
      <c r="F5824" s="37">
        <v>0.81510000000000005</v>
      </c>
      <c r="G5824" s="37">
        <v>40</v>
      </c>
      <c r="H5824" s="37">
        <v>0.85</v>
      </c>
      <c r="I5824" s="37">
        <v>0.98409999999999997</v>
      </c>
    </row>
    <row r="5825" spans="4:9" x14ac:dyDescent="0.25">
      <c r="D5825" s="37">
        <v>42</v>
      </c>
      <c r="E5825" s="37">
        <v>0.80100000000000005</v>
      </c>
      <c r="F5825" s="37">
        <v>0.81610000000000005</v>
      </c>
      <c r="G5825" s="37">
        <v>40</v>
      </c>
      <c r="H5825" s="37">
        <v>0.85099999999999998</v>
      </c>
      <c r="I5825" s="37">
        <v>0.98409999999999997</v>
      </c>
    </row>
    <row r="5826" spans="4:9" x14ac:dyDescent="0.25">
      <c r="D5826" s="37">
        <v>42</v>
      </c>
      <c r="E5826" s="37">
        <v>0.80200000000000005</v>
      </c>
      <c r="F5826" s="37">
        <v>0.81710000000000005</v>
      </c>
      <c r="G5826" s="37">
        <v>40</v>
      </c>
      <c r="H5826" s="37">
        <v>0.85199999999999998</v>
      </c>
      <c r="I5826" s="37">
        <v>0.98409999999999997</v>
      </c>
    </row>
    <row r="5827" spans="4:9" x14ac:dyDescent="0.25">
      <c r="D5827" s="37">
        <v>42</v>
      </c>
      <c r="E5827" s="37">
        <v>0.80300000000000005</v>
      </c>
      <c r="F5827" s="37">
        <v>0.81799999999999995</v>
      </c>
      <c r="G5827" s="37">
        <v>40</v>
      </c>
      <c r="H5827" s="37">
        <v>0.85299999999999998</v>
      </c>
      <c r="I5827" s="37">
        <v>0.98409999999999997</v>
      </c>
    </row>
    <row r="5828" spans="4:9" x14ac:dyDescent="0.25">
      <c r="D5828" s="37">
        <v>42</v>
      </c>
      <c r="E5828" s="37">
        <v>0.80400000000000005</v>
      </c>
      <c r="F5828" s="37">
        <v>0.81899999999999995</v>
      </c>
      <c r="G5828" s="37">
        <v>40</v>
      </c>
      <c r="H5828" s="37">
        <v>0.85399999999999998</v>
      </c>
      <c r="I5828" s="37">
        <v>0.98419999999999996</v>
      </c>
    </row>
    <row r="5829" spans="4:9" x14ac:dyDescent="0.25">
      <c r="D5829" s="37">
        <v>42</v>
      </c>
      <c r="E5829" s="37">
        <v>0.80500000000000005</v>
      </c>
      <c r="F5829" s="37">
        <v>0.82</v>
      </c>
      <c r="G5829" s="37">
        <v>40</v>
      </c>
      <c r="H5829" s="37">
        <v>0.85499999999999998</v>
      </c>
      <c r="I5829" s="37">
        <v>0.98419999999999996</v>
      </c>
    </row>
    <row r="5830" spans="4:9" x14ac:dyDescent="0.25">
      <c r="D5830" s="37">
        <v>42</v>
      </c>
      <c r="E5830" s="37">
        <v>0.80600000000000005</v>
      </c>
      <c r="F5830" s="37">
        <v>0.82099999999999995</v>
      </c>
      <c r="G5830" s="37">
        <v>40</v>
      </c>
      <c r="H5830" s="37">
        <v>0.85599999999999998</v>
      </c>
      <c r="I5830" s="37">
        <v>0.98419999999999996</v>
      </c>
    </row>
    <row r="5831" spans="4:9" x14ac:dyDescent="0.25">
      <c r="D5831" s="37">
        <v>42</v>
      </c>
      <c r="E5831" s="37">
        <v>0.80700000000000005</v>
      </c>
      <c r="F5831" s="37">
        <v>0.82189999999999996</v>
      </c>
      <c r="G5831" s="37">
        <v>40</v>
      </c>
      <c r="H5831" s="37">
        <v>0.85699999999999998</v>
      </c>
      <c r="I5831" s="37">
        <v>0.98419999999999996</v>
      </c>
    </row>
    <row r="5832" spans="4:9" x14ac:dyDescent="0.25">
      <c r="D5832" s="37">
        <v>42</v>
      </c>
      <c r="E5832" s="37">
        <v>0.80800000000000005</v>
      </c>
      <c r="F5832" s="37">
        <v>0.82289999999999996</v>
      </c>
      <c r="G5832" s="37">
        <v>40</v>
      </c>
      <c r="H5832" s="37">
        <v>0.85799999999999998</v>
      </c>
      <c r="I5832" s="37">
        <v>0.98429999999999995</v>
      </c>
    </row>
    <row r="5833" spans="4:9" x14ac:dyDescent="0.25">
      <c r="D5833" s="37">
        <v>42</v>
      </c>
      <c r="E5833" s="37">
        <v>0.80900000000000005</v>
      </c>
      <c r="F5833" s="37">
        <v>0.82389999999999997</v>
      </c>
      <c r="G5833" s="37">
        <v>40</v>
      </c>
      <c r="H5833" s="37">
        <v>0.85899999999999999</v>
      </c>
      <c r="I5833" s="37">
        <v>0.98429999999999995</v>
      </c>
    </row>
    <row r="5834" spans="4:9" x14ac:dyDescent="0.25">
      <c r="D5834" s="37">
        <v>42</v>
      </c>
      <c r="E5834" s="37">
        <v>0.81</v>
      </c>
      <c r="F5834" s="37">
        <v>0.82489999999999997</v>
      </c>
      <c r="G5834" s="37">
        <v>40</v>
      </c>
      <c r="H5834" s="37">
        <v>0.86</v>
      </c>
      <c r="I5834" s="37">
        <v>0.98440000000000005</v>
      </c>
    </row>
    <row r="5835" spans="4:9" x14ac:dyDescent="0.25">
      <c r="D5835" s="37">
        <v>42</v>
      </c>
      <c r="E5835" s="37">
        <v>0.81100000000000005</v>
      </c>
      <c r="F5835" s="37">
        <v>0.82589999999999997</v>
      </c>
      <c r="G5835" s="37">
        <v>40</v>
      </c>
      <c r="H5835" s="37">
        <v>0.86099999999999999</v>
      </c>
      <c r="I5835" s="37">
        <v>0.98440000000000005</v>
      </c>
    </row>
    <row r="5836" spans="4:9" x14ac:dyDescent="0.25">
      <c r="D5836" s="37">
        <v>42</v>
      </c>
      <c r="E5836" s="37">
        <v>0.81200000000000006</v>
      </c>
      <c r="F5836" s="37">
        <v>0.82679999999999998</v>
      </c>
      <c r="G5836" s="37">
        <v>40</v>
      </c>
      <c r="H5836" s="37">
        <v>0.86199999999999999</v>
      </c>
      <c r="I5836" s="37">
        <v>0.98440000000000005</v>
      </c>
    </row>
    <row r="5837" spans="4:9" x14ac:dyDescent="0.25">
      <c r="D5837" s="37">
        <v>42</v>
      </c>
      <c r="E5837" s="37">
        <v>0.81299999999999994</v>
      </c>
      <c r="F5837" s="37">
        <v>0.82779999999999998</v>
      </c>
      <c r="G5837" s="37">
        <v>40</v>
      </c>
      <c r="H5837" s="37">
        <v>0.86299999999999999</v>
      </c>
      <c r="I5837" s="37">
        <v>0.98440000000000005</v>
      </c>
    </row>
    <row r="5838" spans="4:9" x14ac:dyDescent="0.25">
      <c r="D5838" s="37">
        <v>42</v>
      </c>
      <c r="E5838" s="37">
        <v>0.81399999999999995</v>
      </c>
      <c r="F5838" s="37">
        <v>0.82879999999999998</v>
      </c>
      <c r="G5838" s="37">
        <v>40</v>
      </c>
      <c r="H5838" s="37">
        <v>0.86399999999999999</v>
      </c>
      <c r="I5838" s="37">
        <v>0.98450000000000004</v>
      </c>
    </row>
    <row r="5839" spans="4:9" x14ac:dyDescent="0.25">
      <c r="D5839" s="37">
        <v>42</v>
      </c>
      <c r="E5839" s="37">
        <v>0.81499999999999995</v>
      </c>
      <c r="F5839" s="37">
        <v>0.82979999999999998</v>
      </c>
      <c r="G5839" s="37">
        <v>40</v>
      </c>
      <c r="H5839" s="37">
        <v>0.86499999999999999</v>
      </c>
      <c r="I5839" s="37">
        <v>0.98450000000000004</v>
      </c>
    </row>
    <row r="5840" spans="4:9" x14ac:dyDescent="0.25">
      <c r="D5840" s="37">
        <v>42</v>
      </c>
      <c r="E5840" s="37">
        <v>0.81599999999999995</v>
      </c>
      <c r="F5840" s="37">
        <v>0.83079999999999998</v>
      </c>
      <c r="G5840" s="37">
        <v>40</v>
      </c>
      <c r="H5840" s="37">
        <v>0.86599999999999999</v>
      </c>
      <c r="I5840" s="37">
        <v>0.98460000000000003</v>
      </c>
    </row>
    <row r="5841" spans="4:9" x14ac:dyDescent="0.25">
      <c r="D5841" s="37">
        <v>42</v>
      </c>
      <c r="E5841" s="37">
        <v>0.81699999999999995</v>
      </c>
      <c r="F5841" s="37">
        <v>0.83179999999999998</v>
      </c>
      <c r="G5841" s="37">
        <v>40</v>
      </c>
      <c r="H5841" s="37">
        <v>0.86699999999999999</v>
      </c>
      <c r="I5841" s="37">
        <v>0.98460000000000003</v>
      </c>
    </row>
    <row r="5842" spans="4:9" x14ac:dyDescent="0.25">
      <c r="D5842" s="37">
        <v>42</v>
      </c>
      <c r="E5842" s="37">
        <v>0.81799999999999995</v>
      </c>
      <c r="F5842" s="37">
        <v>0.8327</v>
      </c>
      <c r="G5842" s="37">
        <v>40</v>
      </c>
      <c r="H5842" s="37">
        <v>0.86799999999999999</v>
      </c>
      <c r="I5842" s="37">
        <v>0.98460000000000003</v>
      </c>
    </row>
    <row r="5843" spans="4:9" x14ac:dyDescent="0.25">
      <c r="D5843" s="37">
        <v>42</v>
      </c>
      <c r="E5843" s="37">
        <v>0.81899999999999995</v>
      </c>
      <c r="F5843" s="37">
        <v>0.8337</v>
      </c>
      <c r="G5843" s="37">
        <v>40</v>
      </c>
      <c r="H5843" s="37">
        <v>0.86899999999999999</v>
      </c>
      <c r="I5843" s="37">
        <v>0.98460000000000003</v>
      </c>
    </row>
    <row r="5844" spans="4:9" x14ac:dyDescent="0.25">
      <c r="D5844" s="37">
        <v>42</v>
      </c>
      <c r="E5844" s="37">
        <v>0.82</v>
      </c>
      <c r="F5844" s="37">
        <v>0.8347</v>
      </c>
      <c r="G5844" s="37">
        <v>40</v>
      </c>
      <c r="H5844" s="37">
        <v>0.87</v>
      </c>
      <c r="I5844" s="37">
        <v>0.98470000000000002</v>
      </c>
    </row>
    <row r="5845" spans="4:9" x14ac:dyDescent="0.25">
      <c r="D5845" s="37">
        <v>42</v>
      </c>
      <c r="E5845" s="37">
        <v>0.82099999999999995</v>
      </c>
      <c r="F5845" s="37">
        <v>0.8357</v>
      </c>
      <c r="G5845" s="37">
        <v>40</v>
      </c>
      <c r="H5845" s="37">
        <v>0.871</v>
      </c>
      <c r="I5845" s="37">
        <v>0.98470000000000002</v>
      </c>
    </row>
    <row r="5846" spans="4:9" x14ac:dyDescent="0.25">
      <c r="D5846" s="37">
        <v>42</v>
      </c>
      <c r="E5846" s="37">
        <v>0.82199999999999995</v>
      </c>
      <c r="F5846" s="37">
        <v>0.8367</v>
      </c>
      <c r="G5846" s="37">
        <v>40</v>
      </c>
      <c r="H5846" s="37">
        <v>0.872</v>
      </c>
      <c r="I5846" s="37">
        <v>0.98470000000000002</v>
      </c>
    </row>
    <row r="5847" spans="4:9" x14ac:dyDescent="0.25">
      <c r="D5847" s="37">
        <v>42</v>
      </c>
      <c r="E5847" s="37">
        <v>0.82299999999999995</v>
      </c>
      <c r="F5847" s="37">
        <v>0.83760000000000001</v>
      </c>
      <c r="G5847" s="37">
        <v>40</v>
      </c>
      <c r="H5847" s="37">
        <v>0.873</v>
      </c>
      <c r="I5847" s="37">
        <v>0.98470000000000002</v>
      </c>
    </row>
    <row r="5848" spans="4:9" x14ac:dyDescent="0.25">
      <c r="D5848" s="37">
        <v>42</v>
      </c>
      <c r="E5848" s="37">
        <v>0.82399999999999995</v>
      </c>
      <c r="F5848" s="37">
        <v>0.83860000000000001</v>
      </c>
      <c r="G5848" s="37">
        <v>40</v>
      </c>
      <c r="H5848" s="37">
        <v>0.874</v>
      </c>
      <c r="I5848" s="37">
        <v>0.98480000000000001</v>
      </c>
    </row>
    <row r="5849" spans="4:9" x14ac:dyDescent="0.25">
      <c r="D5849" s="37">
        <v>42</v>
      </c>
      <c r="E5849" s="37">
        <v>0.82499999999999996</v>
      </c>
      <c r="F5849" s="37">
        <v>0.83960000000000001</v>
      </c>
      <c r="G5849" s="37">
        <v>40</v>
      </c>
      <c r="H5849" s="37">
        <v>0.875</v>
      </c>
      <c r="I5849" s="37">
        <v>0.98480000000000001</v>
      </c>
    </row>
    <row r="5850" spans="4:9" x14ac:dyDescent="0.25">
      <c r="D5850" s="37">
        <v>42</v>
      </c>
      <c r="E5850" s="37">
        <v>0.82599999999999996</v>
      </c>
      <c r="F5850" s="37">
        <v>0.84060000000000001</v>
      </c>
      <c r="G5850" s="37">
        <v>40</v>
      </c>
      <c r="H5850" s="37">
        <v>0.876</v>
      </c>
      <c r="I5850" s="37">
        <v>0.98480000000000001</v>
      </c>
    </row>
    <row r="5851" spans="4:9" x14ac:dyDescent="0.25">
      <c r="D5851" s="37">
        <v>42</v>
      </c>
      <c r="E5851" s="37">
        <v>0.82699999999999996</v>
      </c>
      <c r="F5851" s="37">
        <v>0.84160000000000001</v>
      </c>
      <c r="G5851" s="37">
        <v>40</v>
      </c>
      <c r="H5851" s="37">
        <v>0.877</v>
      </c>
      <c r="I5851" s="37">
        <v>0.98480000000000001</v>
      </c>
    </row>
    <row r="5852" spans="4:9" x14ac:dyDescent="0.25">
      <c r="D5852" s="37">
        <v>42</v>
      </c>
      <c r="E5852" s="37">
        <v>0.82799999999999996</v>
      </c>
      <c r="F5852" s="37">
        <v>0.84260000000000002</v>
      </c>
      <c r="G5852" s="37">
        <v>40</v>
      </c>
      <c r="H5852" s="37">
        <v>0.878</v>
      </c>
      <c r="I5852" s="37">
        <v>0.9849</v>
      </c>
    </row>
    <row r="5853" spans="4:9" x14ac:dyDescent="0.25">
      <c r="D5853" s="37">
        <v>42</v>
      </c>
      <c r="E5853" s="37">
        <v>0.82899999999999996</v>
      </c>
      <c r="F5853" s="37">
        <v>0.84350000000000003</v>
      </c>
      <c r="G5853" s="37">
        <v>40</v>
      </c>
      <c r="H5853" s="37">
        <v>0.879</v>
      </c>
      <c r="I5853" s="37">
        <v>0.9849</v>
      </c>
    </row>
    <row r="5854" spans="4:9" x14ac:dyDescent="0.25">
      <c r="D5854" s="37">
        <v>42</v>
      </c>
      <c r="E5854" s="37">
        <v>0.83</v>
      </c>
      <c r="F5854" s="37">
        <v>0.84450000000000003</v>
      </c>
      <c r="G5854" s="37">
        <v>40</v>
      </c>
      <c r="H5854" s="37">
        <v>0.88</v>
      </c>
      <c r="I5854" s="37">
        <v>0.9849</v>
      </c>
    </row>
    <row r="5855" spans="4:9" x14ac:dyDescent="0.25">
      <c r="D5855" s="37">
        <v>42</v>
      </c>
      <c r="E5855" s="37">
        <v>0.83099999999999996</v>
      </c>
      <c r="F5855" s="37">
        <v>0.84550000000000003</v>
      </c>
      <c r="G5855" s="37">
        <v>40</v>
      </c>
      <c r="H5855" s="37">
        <v>0.88100000000000001</v>
      </c>
      <c r="I5855" s="37">
        <v>0.9849</v>
      </c>
    </row>
    <row r="5856" spans="4:9" x14ac:dyDescent="0.25">
      <c r="D5856" s="37">
        <v>42</v>
      </c>
      <c r="E5856" s="37">
        <v>0.83199999999999996</v>
      </c>
      <c r="F5856" s="37">
        <v>0.84650000000000003</v>
      </c>
      <c r="G5856" s="37">
        <v>40</v>
      </c>
      <c r="H5856" s="37">
        <v>0.88200000000000001</v>
      </c>
      <c r="I5856" s="37">
        <v>0.98499999999999999</v>
      </c>
    </row>
    <row r="5857" spans="4:9" x14ac:dyDescent="0.25">
      <c r="D5857" s="37">
        <v>42</v>
      </c>
      <c r="E5857" s="37">
        <v>0.83299999999999996</v>
      </c>
      <c r="F5857" s="37">
        <v>0.84750000000000003</v>
      </c>
      <c r="G5857" s="37">
        <v>40</v>
      </c>
      <c r="H5857" s="37">
        <v>0.88300000000000001</v>
      </c>
      <c r="I5857" s="37">
        <v>0.98499999999999999</v>
      </c>
    </row>
    <row r="5858" spans="4:9" x14ac:dyDescent="0.25">
      <c r="D5858" s="37">
        <v>42</v>
      </c>
      <c r="E5858" s="37">
        <v>0.83399999999999996</v>
      </c>
      <c r="F5858" s="37">
        <v>0.84850000000000003</v>
      </c>
      <c r="G5858" s="37">
        <v>40</v>
      </c>
      <c r="H5858" s="37">
        <v>0.88400000000000001</v>
      </c>
      <c r="I5858" s="37">
        <v>0.98499999999999999</v>
      </c>
    </row>
    <row r="5859" spans="4:9" x14ac:dyDescent="0.25">
      <c r="D5859" s="37">
        <v>42</v>
      </c>
      <c r="E5859" s="37">
        <v>0.83499999999999996</v>
      </c>
      <c r="F5859" s="37">
        <v>0.84950000000000003</v>
      </c>
      <c r="G5859" s="37">
        <v>40</v>
      </c>
      <c r="H5859" s="37">
        <v>0.88500000000000001</v>
      </c>
      <c r="I5859" s="37">
        <v>0.98499999999999999</v>
      </c>
    </row>
    <row r="5860" spans="4:9" x14ac:dyDescent="0.25">
      <c r="D5860" s="37">
        <v>42</v>
      </c>
      <c r="E5860" s="37">
        <v>0.83599999999999997</v>
      </c>
      <c r="F5860" s="37">
        <v>0.85050000000000003</v>
      </c>
      <c r="G5860" s="37">
        <v>40</v>
      </c>
      <c r="H5860" s="37">
        <v>0.88600000000000001</v>
      </c>
      <c r="I5860" s="37">
        <v>0.98509999999999998</v>
      </c>
    </row>
    <row r="5861" spans="4:9" x14ac:dyDescent="0.25">
      <c r="D5861" s="37">
        <v>42</v>
      </c>
      <c r="E5861" s="37">
        <v>0.83699999999999997</v>
      </c>
      <c r="F5861" s="37">
        <v>0.85140000000000005</v>
      </c>
      <c r="G5861" s="37">
        <v>40</v>
      </c>
      <c r="H5861" s="37">
        <v>0.88700000000000001</v>
      </c>
      <c r="I5861" s="37">
        <v>0.98509999999999998</v>
      </c>
    </row>
    <row r="5862" spans="4:9" x14ac:dyDescent="0.25">
      <c r="D5862" s="37">
        <v>42</v>
      </c>
      <c r="E5862" s="37">
        <v>0.83799999999999997</v>
      </c>
      <c r="F5862" s="37">
        <v>0.85240000000000005</v>
      </c>
      <c r="G5862" s="37">
        <v>40</v>
      </c>
      <c r="H5862" s="37">
        <v>0.88800000000000001</v>
      </c>
      <c r="I5862" s="37">
        <v>0.98509999999999998</v>
      </c>
    </row>
    <row r="5863" spans="4:9" x14ac:dyDescent="0.25">
      <c r="D5863" s="37">
        <v>42</v>
      </c>
      <c r="E5863" s="37">
        <v>0.83899999999999997</v>
      </c>
      <c r="F5863" s="37">
        <v>0.85340000000000005</v>
      </c>
      <c r="G5863" s="37">
        <v>40</v>
      </c>
      <c r="H5863" s="37">
        <v>0.88900000000000001</v>
      </c>
      <c r="I5863" s="37">
        <v>0.98509999999999998</v>
      </c>
    </row>
    <row r="5864" spans="4:9" x14ac:dyDescent="0.25">
      <c r="D5864" s="37">
        <v>42</v>
      </c>
      <c r="E5864" s="37">
        <v>0.84</v>
      </c>
      <c r="F5864" s="37">
        <v>0.85440000000000005</v>
      </c>
      <c r="G5864" s="37">
        <v>40</v>
      </c>
      <c r="H5864" s="37">
        <v>0.89</v>
      </c>
      <c r="I5864" s="37">
        <v>0.98519999999999996</v>
      </c>
    </row>
    <row r="5865" spans="4:9" x14ac:dyDescent="0.25">
      <c r="D5865" s="37">
        <v>42</v>
      </c>
      <c r="E5865" s="37">
        <v>0.84099999999999997</v>
      </c>
      <c r="F5865" s="37">
        <v>0.85540000000000005</v>
      </c>
      <c r="G5865" s="37">
        <v>40</v>
      </c>
      <c r="H5865" s="37">
        <v>0.89100000000000001</v>
      </c>
      <c r="I5865" s="37">
        <v>0.98519999999999996</v>
      </c>
    </row>
    <row r="5866" spans="4:9" x14ac:dyDescent="0.25">
      <c r="D5866" s="37">
        <v>42</v>
      </c>
      <c r="E5866" s="37">
        <v>0.84199999999999997</v>
      </c>
      <c r="F5866" s="37">
        <v>0.85640000000000005</v>
      </c>
      <c r="G5866" s="37">
        <v>40</v>
      </c>
      <c r="H5866" s="37">
        <v>0.89200000000000002</v>
      </c>
      <c r="I5866" s="37">
        <v>0.98519999999999996</v>
      </c>
    </row>
    <row r="5867" spans="4:9" x14ac:dyDescent="0.25">
      <c r="D5867" s="37">
        <v>42</v>
      </c>
      <c r="E5867" s="37">
        <v>0.84299999999999997</v>
      </c>
      <c r="F5867" s="37">
        <v>0.85740000000000005</v>
      </c>
      <c r="G5867" s="37">
        <v>40</v>
      </c>
      <c r="H5867" s="37">
        <v>0.89300000000000002</v>
      </c>
      <c r="I5867" s="37">
        <v>0.98519999999999996</v>
      </c>
    </row>
    <row r="5868" spans="4:9" x14ac:dyDescent="0.25">
      <c r="D5868" s="37">
        <v>42</v>
      </c>
      <c r="E5868" s="37">
        <v>0.84399999999999997</v>
      </c>
      <c r="F5868" s="37">
        <v>0.85829999999999995</v>
      </c>
      <c r="G5868" s="37">
        <v>40</v>
      </c>
      <c r="H5868" s="37">
        <v>0.89400000000000002</v>
      </c>
      <c r="I5868" s="37">
        <v>0.98529999999999995</v>
      </c>
    </row>
    <row r="5869" spans="4:9" x14ac:dyDescent="0.25">
      <c r="D5869" s="37">
        <v>42</v>
      </c>
      <c r="E5869" s="37">
        <v>0.84499999999999997</v>
      </c>
      <c r="F5869" s="37">
        <v>0.85929999999999995</v>
      </c>
      <c r="G5869" s="37">
        <v>40</v>
      </c>
      <c r="H5869" s="37">
        <v>0.89500000000000002</v>
      </c>
      <c r="I5869" s="37">
        <v>0.98529999999999995</v>
      </c>
    </row>
    <row r="5870" spans="4:9" x14ac:dyDescent="0.25">
      <c r="D5870" s="37">
        <v>42</v>
      </c>
      <c r="E5870" s="37">
        <v>0.84599999999999997</v>
      </c>
      <c r="F5870" s="37">
        <v>0.86029999999999995</v>
      </c>
      <c r="G5870" s="37">
        <v>40</v>
      </c>
      <c r="H5870" s="37">
        <v>0.89600000000000002</v>
      </c>
      <c r="I5870" s="37">
        <v>0.98529999999999995</v>
      </c>
    </row>
    <row r="5871" spans="4:9" x14ac:dyDescent="0.25">
      <c r="D5871" s="37">
        <v>42</v>
      </c>
      <c r="E5871" s="37">
        <v>0.84699999999999998</v>
      </c>
      <c r="F5871" s="37">
        <v>0.86129999999999995</v>
      </c>
      <c r="G5871" s="37">
        <v>40</v>
      </c>
      <c r="H5871" s="37">
        <v>0.89700000000000002</v>
      </c>
      <c r="I5871" s="37">
        <v>0.98529999999999995</v>
      </c>
    </row>
    <row r="5872" spans="4:9" x14ac:dyDescent="0.25">
      <c r="D5872" s="37">
        <v>42</v>
      </c>
      <c r="E5872" s="37">
        <v>0.84799999999999998</v>
      </c>
      <c r="F5872" s="37">
        <v>0.86229999999999996</v>
      </c>
      <c r="G5872" s="37">
        <v>40</v>
      </c>
      <c r="H5872" s="37">
        <v>0.89800000000000002</v>
      </c>
      <c r="I5872" s="37">
        <v>0.98540000000000005</v>
      </c>
    </row>
    <row r="5873" spans="4:9" x14ac:dyDescent="0.25">
      <c r="D5873" s="37">
        <v>42</v>
      </c>
      <c r="E5873" s="37">
        <v>0.84899999999999998</v>
      </c>
      <c r="F5873" s="37">
        <v>0.86329999999999996</v>
      </c>
      <c r="G5873" s="37">
        <v>40</v>
      </c>
      <c r="H5873" s="37">
        <v>0.89900000000000002</v>
      </c>
      <c r="I5873" s="37">
        <v>0.98540000000000005</v>
      </c>
    </row>
    <row r="5874" spans="4:9" x14ac:dyDescent="0.25">
      <c r="D5874" s="37">
        <v>42</v>
      </c>
      <c r="E5874" s="37">
        <v>0.85</v>
      </c>
      <c r="F5874" s="37">
        <v>0.86429999999999996</v>
      </c>
      <c r="G5874" s="37">
        <v>40</v>
      </c>
      <c r="H5874" s="37">
        <v>0.9</v>
      </c>
      <c r="I5874" s="37">
        <v>0.98540000000000005</v>
      </c>
    </row>
    <row r="5875" spans="4:9" x14ac:dyDescent="0.25">
      <c r="D5875" s="37">
        <v>42</v>
      </c>
      <c r="E5875" s="37">
        <v>0.85099999999999998</v>
      </c>
      <c r="F5875" s="37">
        <v>0.86529999999999996</v>
      </c>
      <c r="G5875" s="37">
        <v>40</v>
      </c>
      <c r="H5875" s="37">
        <v>0.90100000000000002</v>
      </c>
      <c r="I5875" s="37">
        <v>0.98540000000000005</v>
      </c>
    </row>
    <row r="5876" spans="4:9" x14ac:dyDescent="0.25">
      <c r="D5876" s="37">
        <v>42</v>
      </c>
      <c r="E5876" s="37">
        <v>0.85199999999999998</v>
      </c>
      <c r="F5876" s="37">
        <v>0.86619999999999997</v>
      </c>
      <c r="G5876" s="37">
        <v>40</v>
      </c>
      <c r="H5876" s="37">
        <v>0.90200000000000002</v>
      </c>
      <c r="I5876" s="37">
        <v>0.98550000000000004</v>
      </c>
    </row>
    <row r="5877" spans="4:9" x14ac:dyDescent="0.25">
      <c r="D5877" s="37">
        <v>42</v>
      </c>
      <c r="E5877" s="37">
        <v>0.85299999999999998</v>
      </c>
      <c r="F5877" s="37">
        <v>0.86719999999999997</v>
      </c>
      <c r="G5877" s="37">
        <v>40</v>
      </c>
      <c r="H5877" s="37">
        <v>0.90300000000000002</v>
      </c>
      <c r="I5877" s="37">
        <v>0.98550000000000004</v>
      </c>
    </row>
    <row r="5878" spans="4:9" x14ac:dyDescent="0.25">
      <c r="D5878" s="37">
        <v>42</v>
      </c>
      <c r="E5878" s="37">
        <v>0.85399999999999998</v>
      </c>
      <c r="F5878" s="37">
        <v>0.86819999999999997</v>
      </c>
      <c r="G5878" s="37">
        <v>40</v>
      </c>
      <c r="H5878" s="37">
        <v>0.90400000000000003</v>
      </c>
      <c r="I5878" s="37">
        <v>0.98550000000000004</v>
      </c>
    </row>
    <row r="5879" spans="4:9" x14ac:dyDescent="0.25">
      <c r="D5879" s="37">
        <v>42</v>
      </c>
      <c r="E5879" s="37">
        <v>0.85499999999999998</v>
      </c>
      <c r="F5879" s="37">
        <v>0.86919999999999997</v>
      </c>
      <c r="G5879" s="37">
        <v>40</v>
      </c>
      <c r="H5879" s="37">
        <v>0.90500000000000003</v>
      </c>
      <c r="I5879" s="37">
        <v>0.98550000000000004</v>
      </c>
    </row>
    <row r="5880" spans="4:9" x14ac:dyDescent="0.25">
      <c r="D5880" s="37">
        <v>42</v>
      </c>
      <c r="E5880" s="37">
        <v>0.85599999999999998</v>
      </c>
      <c r="F5880" s="37">
        <v>0.87019999999999997</v>
      </c>
      <c r="G5880" s="37">
        <v>40</v>
      </c>
      <c r="H5880" s="37">
        <v>0.90600000000000003</v>
      </c>
      <c r="I5880" s="37">
        <v>0.98550000000000004</v>
      </c>
    </row>
    <row r="5881" spans="4:9" x14ac:dyDescent="0.25">
      <c r="D5881" s="37">
        <v>42</v>
      </c>
      <c r="E5881" s="37">
        <v>0.85699999999999998</v>
      </c>
      <c r="F5881" s="37">
        <v>0.87119999999999997</v>
      </c>
      <c r="G5881" s="37">
        <v>40</v>
      </c>
      <c r="H5881" s="37">
        <v>0.90700000000000003</v>
      </c>
      <c r="I5881" s="37">
        <v>0.98550000000000004</v>
      </c>
    </row>
    <row r="5882" spans="4:9" x14ac:dyDescent="0.25">
      <c r="D5882" s="37">
        <v>42</v>
      </c>
      <c r="E5882" s="37">
        <v>0.85799999999999998</v>
      </c>
      <c r="F5882" s="37">
        <v>0.87219999999999998</v>
      </c>
      <c r="G5882" s="37">
        <v>40</v>
      </c>
      <c r="H5882" s="37">
        <v>0.90800000000000003</v>
      </c>
      <c r="I5882" s="37">
        <v>0.98560000000000003</v>
      </c>
    </row>
    <row r="5883" spans="4:9" x14ac:dyDescent="0.25">
      <c r="D5883" s="37">
        <v>42</v>
      </c>
      <c r="E5883" s="37">
        <v>0.85899999999999999</v>
      </c>
      <c r="F5883" s="37">
        <v>0.87319999999999998</v>
      </c>
      <c r="G5883" s="37">
        <v>40</v>
      </c>
      <c r="H5883" s="37">
        <v>0.90900000000000003</v>
      </c>
      <c r="I5883" s="37">
        <v>0.98560000000000003</v>
      </c>
    </row>
    <row r="5884" spans="4:9" x14ac:dyDescent="0.25">
      <c r="D5884" s="37">
        <v>42</v>
      </c>
      <c r="E5884" s="37">
        <v>0.86</v>
      </c>
      <c r="F5884" s="37">
        <v>0.87419999999999998</v>
      </c>
      <c r="G5884" s="37">
        <v>40</v>
      </c>
      <c r="H5884" s="37">
        <v>0.91</v>
      </c>
      <c r="I5884" s="37">
        <v>0.98560000000000003</v>
      </c>
    </row>
    <row r="5885" spans="4:9" x14ac:dyDescent="0.25">
      <c r="D5885" s="37">
        <v>42</v>
      </c>
      <c r="E5885" s="37">
        <v>0.86099999999999999</v>
      </c>
      <c r="F5885" s="37">
        <v>0.87509999999999999</v>
      </c>
      <c r="G5885" s="37">
        <v>40</v>
      </c>
      <c r="H5885" s="37">
        <v>0.91100000000000003</v>
      </c>
      <c r="I5885" s="37">
        <v>0.98560000000000003</v>
      </c>
    </row>
    <row r="5886" spans="4:9" x14ac:dyDescent="0.25">
      <c r="D5886" s="37">
        <v>42</v>
      </c>
      <c r="E5886" s="37">
        <v>0.86199999999999999</v>
      </c>
      <c r="F5886" s="37">
        <v>0.87609999999999999</v>
      </c>
      <c r="G5886" s="37">
        <v>40</v>
      </c>
      <c r="H5886" s="37">
        <v>0.91200000000000003</v>
      </c>
      <c r="I5886" s="37">
        <v>0.98560000000000003</v>
      </c>
    </row>
    <row r="5887" spans="4:9" x14ac:dyDescent="0.25">
      <c r="D5887" s="37">
        <v>42</v>
      </c>
      <c r="E5887" s="37">
        <v>0.86299999999999999</v>
      </c>
      <c r="F5887" s="37">
        <v>0.87709999999999999</v>
      </c>
      <c r="G5887" s="37">
        <v>40</v>
      </c>
      <c r="H5887" s="37">
        <v>0.91300000000000003</v>
      </c>
      <c r="I5887" s="37">
        <v>0.98560000000000003</v>
      </c>
    </row>
    <row r="5888" spans="4:9" x14ac:dyDescent="0.25">
      <c r="D5888" s="37">
        <v>42</v>
      </c>
      <c r="E5888" s="37">
        <v>0.86399999999999999</v>
      </c>
      <c r="F5888" s="37">
        <v>0.87809999999999999</v>
      </c>
      <c r="G5888" s="37">
        <v>40</v>
      </c>
      <c r="H5888" s="37">
        <v>0.91400000000000003</v>
      </c>
      <c r="I5888" s="37">
        <v>0.98570000000000002</v>
      </c>
    </row>
    <row r="5889" spans="4:9" x14ac:dyDescent="0.25">
      <c r="D5889" s="37">
        <v>42</v>
      </c>
      <c r="E5889" s="37">
        <v>0.86499999999999999</v>
      </c>
      <c r="F5889" s="37">
        <v>0.87909999999999999</v>
      </c>
      <c r="G5889" s="37">
        <v>40</v>
      </c>
      <c r="H5889" s="37">
        <v>0.91500000000000004</v>
      </c>
      <c r="I5889" s="37">
        <v>0.98570000000000002</v>
      </c>
    </row>
    <row r="5890" spans="4:9" x14ac:dyDescent="0.25">
      <c r="D5890" s="37">
        <v>42</v>
      </c>
      <c r="E5890" s="37">
        <v>0.86599999999999999</v>
      </c>
      <c r="F5890" s="37">
        <v>0.88009999999999999</v>
      </c>
      <c r="G5890" s="37">
        <v>40</v>
      </c>
      <c r="H5890" s="37">
        <v>0.91600000000000004</v>
      </c>
      <c r="I5890" s="37">
        <v>0.98570000000000002</v>
      </c>
    </row>
    <row r="5891" spans="4:9" x14ac:dyDescent="0.25">
      <c r="D5891" s="37">
        <v>42</v>
      </c>
      <c r="E5891" s="37">
        <v>0.86699999999999999</v>
      </c>
      <c r="F5891" s="37">
        <v>0.88109999999999999</v>
      </c>
      <c r="G5891" s="37">
        <v>40</v>
      </c>
      <c r="H5891" s="37">
        <v>0.91700000000000004</v>
      </c>
      <c r="I5891" s="37">
        <v>0.98570000000000002</v>
      </c>
    </row>
    <row r="5892" spans="4:9" x14ac:dyDescent="0.25">
      <c r="D5892" s="37">
        <v>42</v>
      </c>
      <c r="E5892" s="37">
        <v>0.86799999999999999</v>
      </c>
      <c r="F5892" s="37">
        <v>0.8821</v>
      </c>
      <c r="G5892" s="37">
        <v>40</v>
      </c>
      <c r="H5892" s="37">
        <v>0.91800000000000004</v>
      </c>
      <c r="I5892" s="37">
        <v>0.98570000000000002</v>
      </c>
    </row>
    <row r="5893" spans="4:9" x14ac:dyDescent="0.25">
      <c r="D5893" s="37">
        <v>42</v>
      </c>
      <c r="E5893" s="37">
        <v>0.86899999999999999</v>
      </c>
      <c r="F5893" s="37">
        <v>0.8831</v>
      </c>
      <c r="G5893" s="37">
        <v>40</v>
      </c>
      <c r="H5893" s="37">
        <v>0.91900000000000004</v>
      </c>
      <c r="I5893" s="37">
        <v>0.98570000000000002</v>
      </c>
    </row>
    <row r="5894" spans="4:9" x14ac:dyDescent="0.25">
      <c r="D5894" s="37">
        <v>42</v>
      </c>
      <c r="E5894" s="37">
        <v>0.87</v>
      </c>
      <c r="F5894" s="37">
        <v>0.8841</v>
      </c>
      <c r="G5894" s="37">
        <v>40</v>
      </c>
      <c r="H5894" s="37">
        <v>0.92</v>
      </c>
      <c r="I5894" s="37">
        <v>0.98580000000000001</v>
      </c>
    </row>
    <row r="5895" spans="4:9" x14ac:dyDescent="0.25">
      <c r="D5895" s="37">
        <v>42</v>
      </c>
      <c r="E5895" s="37">
        <v>0.871</v>
      </c>
      <c r="F5895" s="37">
        <v>0.8851</v>
      </c>
      <c r="G5895" s="37">
        <v>40</v>
      </c>
      <c r="H5895" s="37">
        <v>0.92100000000000004</v>
      </c>
      <c r="I5895" s="37">
        <v>0.98580000000000001</v>
      </c>
    </row>
    <row r="5896" spans="4:9" x14ac:dyDescent="0.25">
      <c r="D5896" s="37">
        <v>42</v>
      </c>
      <c r="E5896" s="37">
        <v>0.872</v>
      </c>
      <c r="F5896" s="37">
        <v>0.8861</v>
      </c>
      <c r="G5896" s="37">
        <v>40</v>
      </c>
      <c r="H5896" s="37">
        <v>0.92200000000000004</v>
      </c>
      <c r="I5896" s="37">
        <v>0.98580000000000001</v>
      </c>
    </row>
    <row r="5897" spans="4:9" x14ac:dyDescent="0.25">
      <c r="D5897" s="37">
        <v>42</v>
      </c>
      <c r="E5897" s="37">
        <v>0.873</v>
      </c>
      <c r="F5897" s="37">
        <v>0.8871</v>
      </c>
      <c r="G5897" s="37">
        <v>40</v>
      </c>
      <c r="H5897" s="37">
        <v>0.92300000000000004</v>
      </c>
      <c r="I5897" s="37">
        <v>0.98580000000000001</v>
      </c>
    </row>
    <row r="5898" spans="4:9" x14ac:dyDescent="0.25">
      <c r="D5898" s="37">
        <v>42</v>
      </c>
      <c r="E5898" s="37">
        <v>0.874</v>
      </c>
      <c r="F5898" s="37">
        <v>0.88800000000000001</v>
      </c>
      <c r="G5898" s="37">
        <v>40</v>
      </c>
      <c r="H5898" s="37">
        <v>0.92400000000000004</v>
      </c>
      <c r="I5898" s="37">
        <v>0.9859</v>
      </c>
    </row>
    <row r="5899" spans="4:9" x14ac:dyDescent="0.25">
      <c r="D5899" s="37">
        <v>42</v>
      </c>
      <c r="E5899" s="37">
        <v>0.875</v>
      </c>
      <c r="F5899" s="37">
        <v>0.88900000000000001</v>
      </c>
      <c r="G5899" s="37">
        <v>40</v>
      </c>
      <c r="H5899" s="37">
        <v>0.92500000000000004</v>
      </c>
      <c r="I5899" s="37">
        <v>0.9859</v>
      </c>
    </row>
    <row r="5900" spans="4:9" x14ac:dyDescent="0.25">
      <c r="D5900" s="37">
        <v>42</v>
      </c>
      <c r="E5900" s="37">
        <v>0.876</v>
      </c>
      <c r="F5900" s="37">
        <v>0.89</v>
      </c>
      <c r="G5900" s="37">
        <v>40</v>
      </c>
      <c r="H5900" s="37">
        <v>0.92600000000000005</v>
      </c>
      <c r="I5900" s="37">
        <v>0.9859</v>
      </c>
    </row>
    <row r="5901" spans="4:9" x14ac:dyDescent="0.25">
      <c r="D5901" s="37">
        <v>42</v>
      </c>
      <c r="E5901" s="37">
        <v>0.877</v>
      </c>
      <c r="F5901" s="37">
        <v>0.89100000000000001</v>
      </c>
      <c r="G5901" s="37">
        <v>40</v>
      </c>
      <c r="H5901" s="37">
        <v>0.92700000000000005</v>
      </c>
      <c r="I5901" s="37">
        <v>0.9859</v>
      </c>
    </row>
    <row r="5902" spans="4:9" x14ac:dyDescent="0.25">
      <c r="D5902" s="37">
        <v>42</v>
      </c>
      <c r="E5902" s="37">
        <v>0.878</v>
      </c>
      <c r="F5902" s="37">
        <v>0.89200000000000002</v>
      </c>
      <c r="G5902" s="37">
        <v>40</v>
      </c>
      <c r="H5902" s="37">
        <v>0.92800000000000005</v>
      </c>
      <c r="I5902" s="37">
        <v>0.9859</v>
      </c>
    </row>
    <row r="5903" spans="4:9" x14ac:dyDescent="0.25">
      <c r="D5903" s="37">
        <v>42</v>
      </c>
      <c r="E5903" s="37">
        <v>0.879</v>
      </c>
      <c r="F5903" s="37">
        <v>0.89300000000000002</v>
      </c>
      <c r="G5903" s="37">
        <v>40</v>
      </c>
      <c r="H5903" s="37">
        <v>0.92900000000000005</v>
      </c>
      <c r="I5903" s="37">
        <v>0.9859</v>
      </c>
    </row>
    <row r="5904" spans="4:9" x14ac:dyDescent="0.25">
      <c r="D5904" s="37">
        <v>42</v>
      </c>
      <c r="E5904" s="37">
        <v>0.88</v>
      </c>
      <c r="F5904" s="37">
        <v>0.89400000000000002</v>
      </c>
      <c r="G5904" s="37">
        <v>40</v>
      </c>
      <c r="H5904" s="37">
        <v>0.93</v>
      </c>
      <c r="I5904" s="37">
        <v>0.98599999999999999</v>
      </c>
    </row>
    <row r="5905" spans="4:9" x14ac:dyDescent="0.25">
      <c r="D5905" s="37">
        <v>42</v>
      </c>
      <c r="E5905" s="37">
        <v>0.88100000000000001</v>
      </c>
      <c r="F5905" s="37">
        <v>0.89500000000000002</v>
      </c>
      <c r="G5905" s="37">
        <v>40</v>
      </c>
      <c r="H5905" s="37">
        <v>0.93100000000000005</v>
      </c>
      <c r="I5905" s="37">
        <v>0.98599999999999999</v>
      </c>
    </row>
    <row r="5906" spans="4:9" x14ac:dyDescent="0.25">
      <c r="D5906" s="37">
        <v>42</v>
      </c>
      <c r="E5906" s="37">
        <v>0.88200000000000001</v>
      </c>
      <c r="F5906" s="37">
        <v>0.89600000000000002</v>
      </c>
      <c r="G5906" s="37">
        <v>40</v>
      </c>
      <c r="H5906" s="37">
        <v>0.93200000000000005</v>
      </c>
      <c r="I5906" s="37">
        <v>0.98599999999999999</v>
      </c>
    </row>
    <row r="5907" spans="4:9" x14ac:dyDescent="0.25">
      <c r="D5907" s="37">
        <v>42</v>
      </c>
      <c r="E5907" s="37">
        <v>0.88300000000000001</v>
      </c>
      <c r="F5907" s="37">
        <v>0.89700000000000002</v>
      </c>
      <c r="G5907" s="37">
        <v>40</v>
      </c>
      <c r="H5907" s="37">
        <v>0.93300000000000005</v>
      </c>
      <c r="I5907" s="37">
        <v>0.98599999999999999</v>
      </c>
    </row>
    <row r="5908" spans="4:9" x14ac:dyDescent="0.25">
      <c r="D5908" s="37">
        <v>42</v>
      </c>
      <c r="E5908" s="37">
        <v>0.88400000000000001</v>
      </c>
      <c r="F5908" s="37">
        <v>0.89800000000000002</v>
      </c>
      <c r="G5908" s="37">
        <v>40</v>
      </c>
      <c r="H5908" s="37">
        <v>0.93400000000000005</v>
      </c>
      <c r="I5908" s="37">
        <v>0.98599999999999999</v>
      </c>
    </row>
    <row r="5909" spans="4:9" x14ac:dyDescent="0.25">
      <c r="D5909" s="37">
        <v>42</v>
      </c>
      <c r="E5909" s="37">
        <v>0.88500000000000001</v>
      </c>
      <c r="F5909" s="37">
        <v>0.89900000000000002</v>
      </c>
      <c r="G5909" s="37">
        <v>40</v>
      </c>
      <c r="H5909" s="37">
        <v>0.93500000000000005</v>
      </c>
      <c r="I5909" s="37">
        <v>0.98599999999999999</v>
      </c>
    </row>
    <row r="5910" spans="4:9" x14ac:dyDescent="0.25">
      <c r="D5910" s="37">
        <v>42</v>
      </c>
      <c r="E5910" s="37">
        <v>0.88600000000000001</v>
      </c>
      <c r="F5910" s="37">
        <v>0.9</v>
      </c>
      <c r="G5910" s="37">
        <v>40</v>
      </c>
      <c r="H5910" s="37">
        <v>0.93600000000000005</v>
      </c>
      <c r="I5910" s="37">
        <v>0.98609999999999998</v>
      </c>
    </row>
    <row r="5911" spans="4:9" x14ac:dyDescent="0.25">
      <c r="D5911" s="37">
        <v>42</v>
      </c>
      <c r="E5911" s="37">
        <v>0.88700000000000001</v>
      </c>
      <c r="F5911" s="37">
        <v>0.90100000000000002</v>
      </c>
      <c r="G5911" s="37">
        <v>40</v>
      </c>
      <c r="H5911" s="37">
        <v>0.93700000000000006</v>
      </c>
      <c r="I5911" s="37">
        <v>0.98609999999999998</v>
      </c>
    </row>
    <row r="5912" spans="4:9" x14ac:dyDescent="0.25">
      <c r="D5912" s="37">
        <v>42</v>
      </c>
      <c r="E5912" s="37">
        <v>0.88800000000000001</v>
      </c>
      <c r="F5912" s="37">
        <v>0.90200000000000002</v>
      </c>
      <c r="G5912" s="37">
        <v>40</v>
      </c>
      <c r="H5912" s="37">
        <v>0.93799999999999994</v>
      </c>
      <c r="I5912" s="37">
        <v>0.98609999999999998</v>
      </c>
    </row>
    <row r="5913" spans="4:9" x14ac:dyDescent="0.25">
      <c r="D5913" s="37">
        <v>42</v>
      </c>
      <c r="E5913" s="37">
        <v>0.88900000000000001</v>
      </c>
      <c r="F5913" s="37">
        <v>0.90300000000000002</v>
      </c>
      <c r="G5913" s="37">
        <v>40</v>
      </c>
      <c r="H5913" s="37">
        <v>0.93899999999999995</v>
      </c>
      <c r="I5913" s="37">
        <v>0.98609999999999998</v>
      </c>
    </row>
    <row r="5914" spans="4:9" x14ac:dyDescent="0.25">
      <c r="D5914" s="37">
        <v>42</v>
      </c>
      <c r="E5914" s="37">
        <v>0.89</v>
      </c>
      <c r="F5914" s="37">
        <v>0.90400000000000003</v>
      </c>
      <c r="G5914" s="37">
        <v>40</v>
      </c>
      <c r="H5914" s="37">
        <v>0.94</v>
      </c>
      <c r="I5914" s="37">
        <v>0.98609999999999998</v>
      </c>
    </row>
    <row r="5915" spans="4:9" x14ac:dyDescent="0.25">
      <c r="D5915" s="37">
        <v>42</v>
      </c>
      <c r="E5915" s="37">
        <v>0.89100000000000001</v>
      </c>
      <c r="F5915" s="37">
        <v>0.90490000000000004</v>
      </c>
      <c r="G5915" s="37">
        <v>40</v>
      </c>
      <c r="H5915" s="37">
        <v>0.94099999999999995</v>
      </c>
      <c r="I5915" s="37">
        <v>0.98609999999999998</v>
      </c>
    </row>
    <row r="5916" spans="4:9" x14ac:dyDescent="0.25">
      <c r="D5916" s="37">
        <v>42</v>
      </c>
      <c r="E5916" s="37">
        <v>0.89200000000000002</v>
      </c>
      <c r="F5916" s="37">
        <v>0.90590000000000004</v>
      </c>
      <c r="G5916" s="37">
        <v>40</v>
      </c>
      <c r="H5916" s="37">
        <v>0.94199999999999995</v>
      </c>
      <c r="I5916" s="37">
        <v>0.98619999999999997</v>
      </c>
    </row>
    <row r="5917" spans="4:9" x14ac:dyDescent="0.25">
      <c r="D5917" s="37">
        <v>42</v>
      </c>
      <c r="E5917" s="37">
        <v>0.89300000000000002</v>
      </c>
      <c r="F5917" s="37">
        <v>0.90690000000000004</v>
      </c>
      <c r="G5917" s="37">
        <v>40</v>
      </c>
      <c r="H5917" s="37">
        <v>0.94299999999999995</v>
      </c>
      <c r="I5917" s="37">
        <v>0.98619999999999997</v>
      </c>
    </row>
    <row r="5918" spans="4:9" x14ac:dyDescent="0.25">
      <c r="D5918" s="37">
        <v>42</v>
      </c>
      <c r="E5918" s="37">
        <v>0.89400000000000002</v>
      </c>
      <c r="F5918" s="37">
        <v>0.90790000000000004</v>
      </c>
      <c r="G5918" s="37">
        <v>40</v>
      </c>
      <c r="H5918" s="37">
        <v>0.94399999999999995</v>
      </c>
      <c r="I5918" s="37">
        <v>0.98619999999999997</v>
      </c>
    </row>
    <row r="5919" spans="4:9" x14ac:dyDescent="0.25">
      <c r="D5919" s="37">
        <v>42</v>
      </c>
      <c r="E5919" s="37">
        <v>0.89500000000000002</v>
      </c>
      <c r="F5919" s="37">
        <v>0.90890000000000004</v>
      </c>
      <c r="G5919" s="37">
        <v>40</v>
      </c>
      <c r="H5919" s="37">
        <v>0.94499999999999995</v>
      </c>
      <c r="I5919" s="37">
        <v>0.98619999999999997</v>
      </c>
    </row>
    <row r="5920" spans="4:9" x14ac:dyDescent="0.25">
      <c r="D5920" s="37">
        <v>42</v>
      </c>
      <c r="E5920" s="37">
        <v>0.89600000000000002</v>
      </c>
      <c r="F5920" s="37">
        <v>0.90990000000000004</v>
      </c>
      <c r="G5920" s="37">
        <v>40</v>
      </c>
      <c r="H5920" s="37">
        <v>0.94599999999999995</v>
      </c>
      <c r="I5920" s="37">
        <v>0.98619999999999997</v>
      </c>
    </row>
    <row r="5921" spans="4:9" x14ac:dyDescent="0.25">
      <c r="D5921" s="37">
        <v>42</v>
      </c>
      <c r="E5921" s="37">
        <v>0.89700000000000002</v>
      </c>
      <c r="F5921" s="37">
        <v>0.91090000000000004</v>
      </c>
      <c r="G5921" s="37">
        <v>40</v>
      </c>
      <c r="H5921" s="37">
        <v>0.94699999999999995</v>
      </c>
      <c r="I5921" s="37">
        <v>0.98619999999999997</v>
      </c>
    </row>
    <row r="5922" spans="4:9" x14ac:dyDescent="0.25">
      <c r="D5922" s="37">
        <v>42</v>
      </c>
      <c r="E5922" s="37">
        <v>0.89800000000000002</v>
      </c>
      <c r="F5922" s="37">
        <v>0.91190000000000004</v>
      </c>
      <c r="G5922" s="37">
        <v>40</v>
      </c>
      <c r="H5922" s="37">
        <v>0.94799999999999995</v>
      </c>
      <c r="I5922" s="37">
        <v>0.98629999999999995</v>
      </c>
    </row>
    <row r="5923" spans="4:9" x14ac:dyDescent="0.25">
      <c r="D5923" s="37">
        <v>42</v>
      </c>
      <c r="E5923" s="37">
        <v>0.89900000000000002</v>
      </c>
      <c r="F5923" s="37">
        <v>0.91290000000000004</v>
      </c>
      <c r="G5923" s="37">
        <v>40</v>
      </c>
      <c r="H5923" s="37">
        <v>0.94899999999999995</v>
      </c>
      <c r="I5923" s="37">
        <v>0.98629999999999995</v>
      </c>
    </row>
    <row r="5924" spans="4:9" x14ac:dyDescent="0.25">
      <c r="D5924" s="37">
        <v>42</v>
      </c>
      <c r="E5924" s="37">
        <v>0.9</v>
      </c>
      <c r="F5924" s="37">
        <v>0.91390000000000005</v>
      </c>
      <c r="G5924" s="37">
        <v>40</v>
      </c>
      <c r="H5924" s="37">
        <v>0.95</v>
      </c>
      <c r="I5924" s="37">
        <v>0.98629999999999995</v>
      </c>
    </row>
    <row r="5925" spans="4:9" x14ac:dyDescent="0.25">
      <c r="D5925" s="37">
        <v>42</v>
      </c>
      <c r="E5925" s="37">
        <v>0.90100000000000002</v>
      </c>
      <c r="F5925" s="37">
        <v>0.91490000000000005</v>
      </c>
      <c r="G5925" s="37">
        <v>40.5</v>
      </c>
      <c r="H5925" s="37">
        <v>0.76</v>
      </c>
      <c r="I5925" s="37">
        <v>0.9788</v>
      </c>
    </row>
    <row r="5926" spans="4:9" x14ac:dyDescent="0.25">
      <c r="D5926" s="37">
        <v>42</v>
      </c>
      <c r="E5926" s="37">
        <v>0.90200000000000002</v>
      </c>
      <c r="F5926" s="37">
        <v>0.91590000000000005</v>
      </c>
      <c r="G5926" s="37">
        <v>40.5</v>
      </c>
      <c r="H5926" s="37">
        <v>0.76100000000000001</v>
      </c>
      <c r="I5926" s="37">
        <v>0.9788</v>
      </c>
    </row>
    <row r="5927" spans="4:9" x14ac:dyDescent="0.25">
      <c r="D5927" s="37">
        <v>42</v>
      </c>
      <c r="E5927" s="37">
        <v>0.90300000000000002</v>
      </c>
      <c r="F5927" s="37">
        <v>0.91690000000000005</v>
      </c>
      <c r="G5927" s="37">
        <v>40.5</v>
      </c>
      <c r="H5927" s="37">
        <v>0.76200000000000001</v>
      </c>
      <c r="I5927" s="37">
        <v>0.97899999999999998</v>
      </c>
    </row>
    <row r="5928" spans="4:9" x14ac:dyDescent="0.25">
      <c r="D5928" s="37">
        <v>42</v>
      </c>
      <c r="E5928" s="37">
        <v>0.90400000000000003</v>
      </c>
      <c r="F5928" s="37">
        <v>0.91790000000000005</v>
      </c>
      <c r="G5928" s="37">
        <v>40.5</v>
      </c>
      <c r="H5928" s="37">
        <v>0.76300000000000001</v>
      </c>
      <c r="I5928" s="37">
        <v>0.97899999999999998</v>
      </c>
    </row>
    <row r="5929" spans="4:9" x14ac:dyDescent="0.25">
      <c r="D5929" s="37">
        <v>42</v>
      </c>
      <c r="E5929" s="37">
        <v>0.90500000000000003</v>
      </c>
      <c r="F5929" s="37">
        <v>0.91890000000000005</v>
      </c>
      <c r="G5929" s="37">
        <v>40.5</v>
      </c>
      <c r="H5929" s="37">
        <v>0.76400000000000001</v>
      </c>
      <c r="I5929" s="37">
        <v>0.97909999999999997</v>
      </c>
    </row>
    <row r="5930" spans="4:9" x14ac:dyDescent="0.25">
      <c r="D5930" s="37">
        <v>42</v>
      </c>
      <c r="E5930" s="37">
        <v>0.90600000000000003</v>
      </c>
      <c r="F5930" s="37">
        <v>0.91990000000000005</v>
      </c>
      <c r="G5930" s="37">
        <v>40.5</v>
      </c>
      <c r="H5930" s="37">
        <v>0.76500000000000001</v>
      </c>
      <c r="I5930" s="37">
        <v>0.97909999999999997</v>
      </c>
    </row>
    <row r="5931" spans="4:9" x14ac:dyDescent="0.25">
      <c r="D5931" s="37">
        <v>42</v>
      </c>
      <c r="E5931" s="37">
        <v>0.90700000000000003</v>
      </c>
      <c r="F5931" s="37">
        <v>0.92090000000000005</v>
      </c>
      <c r="G5931" s="37">
        <v>40.5</v>
      </c>
      <c r="H5931" s="37">
        <v>0.76600000000000001</v>
      </c>
      <c r="I5931" s="37">
        <v>0.97929999999999995</v>
      </c>
    </row>
    <row r="5932" spans="4:9" x14ac:dyDescent="0.25">
      <c r="D5932" s="37">
        <v>42</v>
      </c>
      <c r="E5932" s="37">
        <v>0.90800000000000003</v>
      </c>
      <c r="F5932" s="37">
        <v>0.92190000000000005</v>
      </c>
      <c r="G5932" s="37">
        <v>40.5</v>
      </c>
      <c r="H5932" s="37">
        <v>0.76700000000000002</v>
      </c>
      <c r="I5932" s="37">
        <v>0.97929999999999995</v>
      </c>
    </row>
    <row r="5933" spans="4:9" x14ac:dyDescent="0.25">
      <c r="D5933" s="37">
        <v>42</v>
      </c>
      <c r="E5933" s="37">
        <v>0.90900000000000003</v>
      </c>
      <c r="F5933" s="37">
        <v>0.92290000000000005</v>
      </c>
      <c r="G5933" s="37">
        <v>40.5</v>
      </c>
      <c r="H5933" s="37">
        <v>0.76800000000000002</v>
      </c>
      <c r="I5933" s="37">
        <v>0.97940000000000005</v>
      </c>
    </row>
    <row r="5934" spans="4:9" x14ac:dyDescent="0.25">
      <c r="D5934" s="37">
        <v>42</v>
      </c>
      <c r="E5934" s="37">
        <v>0.91</v>
      </c>
      <c r="F5934" s="37">
        <v>0.92390000000000005</v>
      </c>
      <c r="G5934" s="37">
        <v>40.5</v>
      </c>
      <c r="H5934" s="37">
        <v>0.76900000000000002</v>
      </c>
      <c r="I5934" s="37">
        <v>0.97940000000000005</v>
      </c>
    </row>
    <row r="5935" spans="4:9" x14ac:dyDescent="0.25">
      <c r="D5935" s="37">
        <v>42</v>
      </c>
      <c r="E5935" s="37">
        <v>0.91100000000000003</v>
      </c>
      <c r="F5935" s="37">
        <v>0.92490000000000006</v>
      </c>
      <c r="G5935" s="37">
        <v>40.5</v>
      </c>
      <c r="H5935" s="37">
        <v>0.77</v>
      </c>
      <c r="I5935" s="37">
        <v>0.97960000000000003</v>
      </c>
    </row>
    <row r="5936" spans="4:9" x14ac:dyDescent="0.25">
      <c r="D5936" s="37">
        <v>42</v>
      </c>
      <c r="E5936" s="37">
        <v>0.91200000000000003</v>
      </c>
      <c r="F5936" s="37">
        <v>0.92589999999999995</v>
      </c>
      <c r="G5936" s="37">
        <v>40.5</v>
      </c>
      <c r="H5936" s="37">
        <v>0.77100000000000002</v>
      </c>
      <c r="I5936" s="37">
        <v>0.97960000000000003</v>
      </c>
    </row>
    <row r="5937" spans="4:9" x14ac:dyDescent="0.25">
      <c r="D5937" s="37">
        <v>42</v>
      </c>
      <c r="E5937" s="37">
        <v>0.91300000000000003</v>
      </c>
      <c r="F5937" s="37">
        <v>0.92689999999999995</v>
      </c>
      <c r="G5937" s="37">
        <v>40.5</v>
      </c>
      <c r="H5937" s="37">
        <v>0.77200000000000002</v>
      </c>
      <c r="I5937" s="37">
        <v>0.97970000000000002</v>
      </c>
    </row>
    <row r="5938" spans="4:9" x14ac:dyDescent="0.25">
      <c r="D5938" s="37">
        <v>42</v>
      </c>
      <c r="E5938" s="37">
        <v>0.91400000000000003</v>
      </c>
      <c r="F5938" s="37">
        <v>0.92789999999999995</v>
      </c>
      <c r="G5938" s="37">
        <v>40.5</v>
      </c>
      <c r="H5938" s="37">
        <v>0.77300000000000002</v>
      </c>
      <c r="I5938" s="37">
        <v>0.97970000000000002</v>
      </c>
    </row>
    <row r="5939" spans="4:9" x14ac:dyDescent="0.25">
      <c r="D5939" s="37">
        <v>42</v>
      </c>
      <c r="E5939" s="37">
        <v>0.91500000000000004</v>
      </c>
      <c r="F5939" s="37">
        <v>0.92889999999999995</v>
      </c>
      <c r="G5939" s="37">
        <v>40.5</v>
      </c>
      <c r="H5939" s="37">
        <v>0.77400000000000002</v>
      </c>
      <c r="I5939" s="37">
        <v>0.9798</v>
      </c>
    </row>
    <row r="5940" spans="4:9" x14ac:dyDescent="0.25">
      <c r="D5940" s="37">
        <v>42</v>
      </c>
      <c r="E5940" s="37">
        <v>0.91600000000000004</v>
      </c>
      <c r="F5940" s="37">
        <v>0.92989999999999995</v>
      </c>
      <c r="G5940" s="37">
        <v>40.5</v>
      </c>
      <c r="H5940" s="37">
        <v>0.77500000000000002</v>
      </c>
      <c r="I5940" s="37">
        <v>0.9798</v>
      </c>
    </row>
    <row r="5941" spans="4:9" x14ac:dyDescent="0.25">
      <c r="D5941" s="37">
        <v>42</v>
      </c>
      <c r="E5941" s="37">
        <v>0.91700000000000004</v>
      </c>
      <c r="F5941" s="37">
        <v>0.93089999999999995</v>
      </c>
      <c r="G5941" s="37">
        <v>40.5</v>
      </c>
      <c r="H5941" s="37">
        <v>0.77600000000000002</v>
      </c>
      <c r="I5941" s="37">
        <v>0.97989999999999999</v>
      </c>
    </row>
    <row r="5942" spans="4:9" x14ac:dyDescent="0.25">
      <c r="D5942" s="37">
        <v>42</v>
      </c>
      <c r="E5942" s="37">
        <v>0.91800000000000004</v>
      </c>
      <c r="F5942" s="37">
        <v>0.93189999999999995</v>
      </c>
      <c r="G5942" s="37">
        <v>40.5</v>
      </c>
      <c r="H5942" s="37">
        <v>0.77700000000000002</v>
      </c>
      <c r="I5942" s="37">
        <v>0.97989999999999999</v>
      </c>
    </row>
    <row r="5943" spans="4:9" x14ac:dyDescent="0.25">
      <c r="D5943" s="37">
        <v>42</v>
      </c>
      <c r="E5943" s="37">
        <v>0.91900000000000004</v>
      </c>
      <c r="F5943" s="37">
        <v>0.93289999999999995</v>
      </c>
      <c r="G5943" s="37">
        <v>40.5</v>
      </c>
      <c r="H5943" s="37">
        <v>0.77800000000000002</v>
      </c>
      <c r="I5943" s="37">
        <v>0.98009999999999997</v>
      </c>
    </row>
    <row r="5944" spans="4:9" x14ac:dyDescent="0.25">
      <c r="D5944" s="37">
        <v>42</v>
      </c>
      <c r="E5944" s="37">
        <v>0.92</v>
      </c>
      <c r="F5944" s="37">
        <v>0.93389999999999995</v>
      </c>
      <c r="G5944" s="37">
        <v>40.5</v>
      </c>
      <c r="H5944" s="37">
        <v>0.77900000000000003</v>
      </c>
      <c r="I5944" s="37">
        <v>0.98009999999999997</v>
      </c>
    </row>
    <row r="5945" spans="4:9" x14ac:dyDescent="0.25">
      <c r="D5945" s="37">
        <v>42</v>
      </c>
      <c r="E5945" s="37">
        <v>0.92100000000000004</v>
      </c>
      <c r="F5945" s="37">
        <v>0.93489999999999995</v>
      </c>
      <c r="G5945" s="37">
        <v>40.5</v>
      </c>
      <c r="H5945" s="37">
        <v>0.78</v>
      </c>
      <c r="I5945" s="37">
        <v>0.98019999999999996</v>
      </c>
    </row>
    <row r="5946" spans="4:9" x14ac:dyDescent="0.25">
      <c r="D5946" s="37">
        <v>42</v>
      </c>
      <c r="E5946" s="37">
        <v>0.92200000000000004</v>
      </c>
      <c r="F5946" s="37">
        <v>0.93589999999999995</v>
      </c>
      <c r="G5946" s="37">
        <v>40.5</v>
      </c>
      <c r="H5946" s="37">
        <v>0.78100000000000003</v>
      </c>
      <c r="I5946" s="37">
        <v>0.98019999999999996</v>
      </c>
    </row>
    <row r="5947" spans="4:9" x14ac:dyDescent="0.25">
      <c r="D5947" s="37">
        <v>42</v>
      </c>
      <c r="E5947" s="37">
        <v>0.92300000000000004</v>
      </c>
      <c r="F5947" s="37">
        <v>0.93679999999999997</v>
      </c>
      <c r="G5947" s="37">
        <v>40.5</v>
      </c>
      <c r="H5947" s="37">
        <v>0.78200000000000003</v>
      </c>
      <c r="I5947" s="37">
        <v>0.98040000000000005</v>
      </c>
    </row>
    <row r="5948" spans="4:9" x14ac:dyDescent="0.25">
      <c r="D5948" s="37">
        <v>42</v>
      </c>
      <c r="E5948" s="37">
        <v>0.92400000000000004</v>
      </c>
      <c r="F5948" s="37">
        <v>0.93779999999999997</v>
      </c>
      <c r="G5948" s="37">
        <v>40.5</v>
      </c>
      <c r="H5948" s="37">
        <v>0.78300000000000003</v>
      </c>
      <c r="I5948" s="37">
        <v>0.98040000000000005</v>
      </c>
    </row>
    <row r="5949" spans="4:9" x14ac:dyDescent="0.25">
      <c r="D5949" s="37">
        <v>42</v>
      </c>
      <c r="E5949" s="37">
        <v>0.92500000000000004</v>
      </c>
      <c r="F5949" s="37">
        <v>0.93879999999999997</v>
      </c>
      <c r="G5949" s="37">
        <v>40.5</v>
      </c>
      <c r="H5949" s="37">
        <v>0.78400000000000003</v>
      </c>
      <c r="I5949" s="37">
        <v>0.98050000000000004</v>
      </c>
    </row>
    <row r="5950" spans="4:9" x14ac:dyDescent="0.25">
      <c r="D5950" s="37">
        <v>42</v>
      </c>
      <c r="E5950" s="37">
        <v>0.92600000000000005</v>
      </c>
      <c r="F5950" s="37">
        <v>0.93979999999999997</v>
      </c>
      <c r="G5950" s="37">
        <v>40.5</v>
      </c>
      <c r="H5950" s="37">
        <v>0.78500000000000003</v>
      </c>
      <c r="I5950" s="37">
        <v>0.98050000000000004</v>
      </c>
    </row>
    <row r="5951" spans="4:9" x14ac:dyDescent="0.25">
      <c r="D5951" s="37">
        <v>42</v>
      </c>
      <c r="E5951" s="37">
        <v>0.92700000000000005</v>
      </c>
      <c r="F5951" s="37">
        <v>0.94079999999999997</v>
      </c>
      <c r="G5951" s="37">
        <v>40.5</v>
      </c>
      <c r="H5951" s="37">
        <v>0.78600000000000003</v>
      </c>
      <c r="I5951" s="37">
        <v>0.98060000000000003</v>
      </c>
    </row>
    <row r="5952" spans="4:9" x14ac:dyDescent="0.25">
      <c r="D5952" s="37">
        <v>42</v>
      </c>
      <c r="E5952" s="37">
        <v>0.92800000000000005</v>
      </c>
      <c r="F5952" s="37">
        <v>0.94179999999999997</v>
      </c>
      <c r="G5952" s="37">
        <v>40.5</v>
      </c>
      <c r="H5952" s="37">
        <v>0.78700000000000003</v>
      </c>
      <c r="I5952" s="37">
        <v>0.98060000000000003</v>
      </c>
    </row>
    <row r="5953" spans="4:9" x14ac:dyDescent="0.25">
      <c r="D5953" s="37">
        <v>42</v>
      </c>
      <c r="E5953" s="37">
        <v>0.92900000000000005</v>
      </c>
      <c r="F5953" s="37">
        <v>0.94279999999999997</v>
      </c>
      <c r="G5953" s="37">
        <v>40.5</v>
      </c>
      <c r="H5953" s="37">
        <v>0.78800000000000003</v>
      </c>
      <c r="I5953" s="37">
        <v>0.98080000000000001</v>
      </c>
    </row>
    <row r="5954" spans="4:9" x14ac:dyDescent="0.25">
      <c r="D5954" s="37">
        <v>42.5</v>
      </c>
      <c r="E5954" s="37">
        <v>0.76</v>
      </c>
      <c r="F5954" s="37">
        <v>0.77659999999999996</v>
      </c>
      <c r="G5954" s="37">
        <v>40.5</v>
      </c>
      <c r="H5954" s="37">
        <v>0.78900000000000003</v>
      </c>
      <c r="I5954" s="37">
        <v>0.98080000000000001</v>
      </c>
    </row>
    <row r="5955" spans="4:9" x14ac:dyDescent="0.25">
      <c r="D5955" s="37">
        <v>42.5</v>
      </c>
      <c r="E5955" s="37">
        <v>0.76100000000000001</v>
      </c>
      <c r="F5955" s="37">
        <v>0.77759999999999996</v>
      </c>
      <c r="G5955" s="37">
        <v>40.5</v>
      </c>
      <c r="H5955" s="37">
        <v>0.79</v>
      </c>
      <c r="I5955" s="37">
        <v>0.98089999999999999</v>
      </c>
    </row>
    <row r="5956" spans="4:9" x14ac:dyDescent="0.25">
      <c r="D5956" s="37">
        <v>42.5</v>
      </c>
      <c r="E5956" s="37">
        <v>0.76200000000000001</v>
      </c>
      <c r="F5956" s="37">
        <v>0.77859999999999996</v>
      </c>
      <c r="G5956" s="37">
        <v>40.5</v>
      </c>
      <c r="H5956" s="37">
        <v>0.79100000000000004</v>
      </c>
      <c r="I5956" s="37">
        <v>0.98089999999999999</v>
      </c>
    </row>
    <row r="5957" spans="4:9" x14ac:dyDescent="0.25">
      <c r="D5957" s="37">
        <v>42.5</v>
      </c>
      <c r="E5957" s="37">
        <v>0.76300000000000001</v>
      </c>
      <c r="F5957" s="37">
        <v>0.77949999999999997</v>
      </c>
      <c r="G5957" s="37">
        <v>40.5</v>
      </c>
      <c r="H5957" s="37">
        <v>0.79200000000000004</v>
      </c>
      <c r="I5957" s="37">
        <v>0.98099999999999998</v>
      </c>
    </row>
    <row r="5958" spans="4:9" x14ac:dyDescent="0.25">
      <c r="D5958" s="37">
        <v>42.5</v>
      </c>
      <c r="E5958" s="37">
        <v>0.76400000000000001</v>
      </c>
      <c r="F5958" s="37">
        <v>0.78049999999999997</v>
      </c>
      <c r="G5958" s="37">
        <v>40.5</v>
      </c>
      <c r="H5958" s="37">
        <v>0.79300000000000004</v>
      </c>
      <c r="I5958" s="37">
        <v>0.98099999999999998</v>
      </c>
    </row>
    <row r="5959" spans="4:9" x14ac:dyDescent="0.25">
      <c r="D5959" s="37">
        <v>42.5</v>
      </c>
      <c r="E5959" s="37">
        <v>0.76500000000000001</v>
      </c>
      <c r="F5959" s="37">
        <v>0.78149999999999997</v>
      </c>
      <c r="G5959" s="37">
        <v>40.5</v>
      </c>
      <c r="H5959" s="37">
        <v>0.79400000000000004</v>
      </c>
      <c r="I5959" s="37">
        <v>0.98109999999999997</v>
      </c>
    </row>
    <row r="5960" spans="4:9" x14ac:dyDescent="0.25">
      <c r="D5960" s="37">
        <v>42.5</v>
      </c>
      <c r="E5960" s="37">
        <v>0.76600000000000001</v>
      </c>
      <c r="F5960" s="37">
        <v>0.78239999999999998</v>
      </c>
      <c r="G5960" s="37">
        <v>40.5</v>
      </c>
      <c r="H5960" s="37">
        <v>0.79500000000000004</v>
      </c>
      <c r="I5960" s="37">
        <v>0.98109999999999997</v>
      </c>
    </row>
    <row r="5961" spans="4:9" x14ac:dyDescent="0.25">
      <c r="D5961" s="37">
        <v>42.5</v>
      </c>
      <c r="E5961" s="37">
        <v>0.76700000000000002</v>
      </c>
      <c r="F5961" s="37">
        <v>0.78339999999999999</v>
      </c>
      <c r="G5961" s="37">
        <v>40.5</v>
      </c>
      <c r="H5961" s="37">
        <v>0.79600000000000004</v>
      </c>
      <c r="I5961" s="37">
        <v>0.98119999999999996</v>
      </c>
    </row>
    <row r="5962" spans="4:9" x14ac:dyDescent="0.25">
      <c r="D5962" s="37">
        <v>42.5</v>
      </c>
      <c r="E5962" s="37">
        <v>0.76800000000000002</v>
      </c>
      <c r="F5962" s="37">
        <v>0.7843</v>
      </c>
      <c r="G5962" s="37">
        <v>40.5</v>
      </c>
      <c r="H5962" s="37">
        <v>0.79700000000000004</v>
      </c>
      <c r="I5962" s="37">
        <v>0.98119999999999996</v>
      </c>
    </row>
    <row r="5963" spans="4:9" x14ac:dyDescent="0.25">
      <c r="D5963" s="37">
        <v>42.5</v>
      </c>
      <c r="E5963" s="37">
        <v>0.76900000000000002</v>
      </c>
      <c r="F5963" s="37">
        <v>0.7853</v>
      </c>
      <c r="G5963" s="37">
        <v>40.5</v>
      </c>
      <c r="H5963" s="37">
        <v>0.79800000000000004</v>
      </c>
      <c r="I5963" s="37">
        <v>0.98129999999999995</v>
      </c>
    </row>
    <row r="5964" spans="4:9" x14ac:dyDescent="0.25">
      <c r="D5964" s="37">
        <v>42.5</v>
      </c>
      <c r="E5964" s="37">
        <v>0.77</v>
      </c>
      <c r="F5964" s="37">
        <v>0.7863</v>
      </c>
      <c r="G5964" s="37">
        <v>40.5</v>
      </c>
      <c r="H5964" s="37">
        <v>0.79900000000000004</v>
      </c>
      <c r="I5964" s="37">
        <v>0.98129999999999995</v>
      </c>
    </row>
    <row r="5965" spans="4:9" x14ac:dyDescent="0.25">
      <c r="D5965" s="37">
        <v>42.5</v>
      </c>
      <c r="E5965" s="37">
        <v>0.77100000000000002</v>
      </c>
      <c r="F5965" s="37">
        <v>0.78720000000000001</v>
      </c>
      <c r="G5965" s="37">
        <v>40.5</v>
      </c>
      <c r="H5965" s="37">
        <v>0.8</v>
      </c>
      <c r="I5965" s="37">
        <v>0.98140000000000005</v>
      </c>
    </row>
    <row r="5966" spans="4:9" x14ac:dyDescent="0.25">
      <c r="D5966" s="37">
        <v>42.5</v>
      </c>
      <c r="E5966" s="37">
        <v>0.77200000000000002</v>
      </c>
      <c r="F5966" s="37">
        <v>0.78820000000000001</v>
      </c>
      <c r="G5966" s="37">
        <v>40.5</v>
      </c>
      <c r="H5966" s="37">
        <v>0.80100000000000005</v>
      </c>
      <c r="I5966" s="37">
        <v>0.98140000000000005</v>
      </c>
    </row>
    <row r="5967" spans="4:9" x14ac:dyDescent="0.25">
      <c r="D5967" s="37">
        <v>42.5</v>
      </c>
      <c r="E5967" s="37">
        <v>0.77300000000000002</v>
      </c>
      <c r="F5967" s="37">
        <v>0.78920000000000001</v>
      </c>
      <c r="G5967" s="37">
        <v>40.5</v>
      </c>
      <c r="H5967" s="37">
        <v>0.80200000000000005</v>
      </c>
      <c r="I5967" s="37">
        <v>0.98160000000000003</v>
      </c>
    </row>
    <row r="5968" spans="4:9" x14ac:dyDescent="0.25">
      <c r="D5968" s="37">
        <v>42.5</v>
      </c>
      <c r="E5968" s="37">
        <v>0.77400000000000002</v>
      </c>
      <c r="F5968" s="37">
        <v>0.79020000000000001</v>
      </c>
      <c r="G5968" s="37">
        <v>40.5</v>
      </c>
      <c r="H5968" s="37">
        <v>0.80300000000000005</v>
      </c>
      <c r="I5968" s="37">
        <v>0.98160000000000003</v>
      </c>
    </row>
    <row r="5969" spans="4:9" x14ac:dyDescent="0.25">
      <c r="D5969" s="37">
        <v>42.5</v>
      </c>
      <c r="E5969" s="37">
        <v>0.77500000000000002</v>
      </c>
      <c r="F5969" s="37">
        <v>0.79110000000000003</v>
      </c>
      <c r="G5969" s="37">
        <v>40.5</v>
      </c>
      <c r="H5969" s="37">
        <v>0.80400000000000005</v>
      </c>
      <c r="I5969" s="37">
        <v>0.98170000000000002</v>
      </c>
    </row>
    <row r="5970" spans="4:9" x14ac:dyDescent="0.25">
      <c r="D5970" s="37">
        <v>42.5</v>
      </c>
      <c r="E5970" s="37">
        <v>0.77600000000000002</v>
      </c>
      <c r="F5970" s="37">
        <v>0.79210000000000003</v>
      </c>
      <c r="G5970" s="37">
        <v>40.5</v>
      </c>
      <c r="H5970" s="37">
        <v>0.80500000000000005</v>
      </c>
      <c r="I5970" s="37">
        <v>0.98170000000000002</v>
      </c>
    </row>
    <row r="5971" spans="4:9" x14ac:dyDescent="0.25">
      <c r="D5971" s="37">
        <v>42.5</v>
      </c>
      <c r="E5971" s="37">
        <v>0.77700000000000002</v>
      </c>
      <c r="F5971" s="37">
        <v>0.79310000000000003</v>
      </c>
      <c r="G5971" s="37">
        <v>40.5</v>
      </c>
      <c r="H5971" s="37">
        <v>0.80600000000000005</v>
      </c>
      <c r="I5971" s="37">
        <v>0.98180000000000001</v>
      </c>
    </row>
    <row r="5972" spans="4:9" x14ac:dyDescent="0.25">
      <c r="D5972" s="37">
        <v>42.5</v>
      </c>
      <c r="E5972" s="37">
        <v>0.77800000000000002</v>
      </c>
      <c r="F5972" s="37">
        <v>0.79400000000000004</v>
      </c>
      <c r="G5972" s="37">
        <v>40.5</v>
      </c>
      <c r="H5972" s="37">
        <v>0.80700000000000005</v>
      </c>
      <c r="I5972" s="37">
        <v>0.98180000000000001</v>
      </c>
    </row>
    <row r="5973" spans="4:9" x14ac:dyDescent="0.25">
      <c r="D5973" s="37">
        <v>42.5</v>
      </c>
      <c r="E5973" s="37">
        <v>0.77900000000000003</v>
      </c>
      <c r="F5973" s="37">
        <v>0.79500000000000004</v>
      </c>
      <c r="G5973" s="37">
        <v>40.5</v>
      </c>
      <c r="H5973" s="37">
        <v>0.80800000000000005</v>
      </c>
      <c r="I5973" s="37">
        <v>0.9819</v>
      </c>
    </row>
    <row r="5974" spans="4:9" x14ac:dyDescent="0.25">
      <c r="D5974" s="37">
        <v>42.5</v>
      </c>
      <c r="E5974" s="37">
        <v>0.78</v>
      </c>
      <c r="F5974" s="37">
        <v>0.79600000000000004</v>
      </c>
      <c r="G5974" s="37">
        <v>40.5</v>
      </c>
      <c r="H5974" s="37">
        <v>0.80900000000000005</v>
      </c>
      <c r="I5974" s="37">
        <v>0.9819</v>
      </c>
    </row>
    <row r="5975" spans="4:9" x14ac:dyDescent="0.25">
      <c r="D5975" s="37">
        <v>42.5</v>
      </c>
      <c r="E5975" s="37">
        <v>0.78100000000000003</v>
      </c>
      <c r="F5975" s="37">
        <v>0.79690000000000005</v>
      </c>
      <c r="G5975" s="37">
        <v>40.5</v>
      </c>
      <c r="H5975" s="37">
        <v>0.81</v>
      </c>
      <c r="I5975" s="37">
        <v>0.98199999999999998</v>
      </c>
    </row>
    <row r="5976" spans="4:9" x14ac:dyDescent="0.25">
      <c r="D5976" s="37">
        <v>42.5</v>
      </c>
      <c r="E5976" s="37">
        <v>0.78200000000000003</v>
      </c>
      <c r="F5976" s="37">
        <v>0.79790000000000005</v>
      </c>
      <c r="G5976" s="37">
        <v>40.5</v>
      </c>
      <c r="H5976" s="37">
        <v>0.81100000000000005</v>
      </c>
      <c r="I5976" s="37">
        <v>0.98199999999999998</v>
      </c>
    </row>
    <row r="5977" spans="4:9" x14ac:dyDescent="0.25">
      <c r="D5977" s="37">
        <v>42.5</v>
      </c>
      <c r="E5977" s="37">
        <v>0.78300000000000003</v>
      </c>
      <c r="F5977" s="37">
        <v>0.79890000000000005</v>
      </c>
      <c r="G5977" s="37">
        <v>40.5</v>
      </c>
      <c r="H5977" s="37">
        <v>0.81200000000000006</v>
      </c>
      <c r="I5977" s="37">
        <v>0.98209999999999997</v>
      </c>
    </row>
    <row r="5978" spans="4:9" x14ac:dyDescent="0.25">
      <c r="D5978" s="37">
        <v>42.5</v>
      </c>
      <c r="E5978" s="37">
        <v>0.78400000000000003</v>
      </c>
      <c r="F5978" s="37">
        <v>0.79990000000000006</v>
      </c>
      <c r="G5978" s="37">
        <v>40.5</v>
      </c>
      <c r="H5978" s="37">
        <v>0.81299999999999994</v>
      </c>
      <c r="I5978" s="37">
        <v>0.98209999999999997</v>
      </c>
    </row>
    <row r="5979" spans="4:9" x14ac:dyDescent="0.25">
      <c r="D5979" s="37">
        <v>42.5</v>
      </c>
      <c r="E5979" s="37">
        <v>0.78500000000000003</v>
      </c>
      <c r="F5979" s="37">
        <v>0.80079999999999996</v>
      </c>
      <c r="G5979" s="37">
        <v>40.5</v>
      </c>
      <c r="H5979" s="37">
        <v>0.81399999999999995</v>
      </c>
      <c r="I5979" s="37">
        <v>0.98219999999999996</v>
      </c>
    </row>
    <row r="5980" spans="4:9" x14ac:dyDescent="0.25">
      <c r="D5980" s="37">
        <v>42.5</v>
      </c>
      <c r="E5980" s="37">
        <v>0.78600000000000003</v>
      </c>
      <c r="F5980" s="37">
        <v>0.80179999999999996</v>
      </c>
      <c r="G5980" s="37">
        <v>40.5</v>
      </c>
      <c r="H5980" s="37">
        <v>0.81499999999999995</v>
      </c>
      <c r="I5980" s="37">
        <v>0.98219999999999996</v>
      </c>
    </row>
    <row r="5981" spans="4:9" x14ac:dyDescent="0.25">
      <c r="D5981" s="37">
        <v>42.5</v>
      </c>
      <c r="E5981" s="37">
        <v>0.78700000000000003</v>
      </c>
      <c r="F5981" s="37">
        <v>0.80279999999999996</v>
      </c>
      <c r="G5981" s="37">
        <v>40.5</v>
      </c>
      <c r="H5981" s="37">
        <v>0.81599999999999995</v>
      </c>
      <c r="I5981" s="37">
        <v>0.98229999999999995</v>
      </c>
    </row>
    <row r="5982" spans="4:9" x14ac:dyDescent="0.25">
      <c r="D5982" s="37">
        <v>42.5</v>
      </c>
      <c r="E5982" s="37">
        <v>0.78800000000000003</v>
      </c>
      <c r="F5982" s="37">
        <v>0.80369999999999997</v>
      </c>
      <c r="G5982" s="37">
        <v>40.5</v>
      </c>
      <c r="H5982" s="37">
        <v>0.81699999999999995</v>
      </c>
      <c r="I5982" s="37">
        <v>0.98229999999999995</v>
      </c>
    </row>
    <row r="5983" spans="4:9" x14ac:dyDescent="0.25">
      <c r="D5983" s="37">
        <v>42.5</v>
      </c>
      <c r="E5983" s="37">
        <v>0.78900000000000003</v>
      </c>
      <c r="F5983" s="37">
        <v>0.80469999999999997</v>
      </c>
      <c r="G5983" s="37">
        <v>40.5</v>
      </c>
      <c r="H5983" s="37">
        <v>0.81799999999999995</v>
      </c>
      <c r="I5983" s="37">
        <v>0.98240000000000005</v>
      </c>
    </row>
    <row r="5984" spans="4:9" x14ac:dyDescent="0.25">
      <c r="D5984" s="37">
        <v>42.5</v>
      </c>
      <c r="E5984" s="37">
        <v>0.79</v>
      </c>
      <c r="F5984" s="37">
        <v>0.80569999999999997</v>
      </c>
      <c r="G5984" s="37">
        <v>40.5</v>
      </c>
      <c r="H5984" s="37">
        <v>0.81899999999999995</v>
      </c>
      <c r="I5984" s="37">
        <v>0.98240000000000005</v>
      </c>
    </row>
    <row r="5985" spans="4:9" x14ac:dyDescent="0.25">
      <c r="D5985" s="37">
        <v>42.5</v>
      </c>
      <c r="E5985" s="37">
        <v>0.79100000000000004</v>
      </c>
      <c r="F5985" s="37">
        <v>0.80669999999999997</v>
      </c>
      <c r="G5985" s="37">
        <v>40.5</v>
      </c>
      <c r="H5985" s="37">
        <v>0.82</v>
      </c>
      <c r="I5985" s="37">
        <v>0.98250000000000004</v>
      </c>
    </row>
    <row r="5986" spans="4:9" x14ac:dyDescent="0.25">
      <c r="D5986" s="37">
        <v>42.5</v>
      </c>
      <c r="E5986" s="37">
        <v>0.79200000000000004</v>
      </c>
      <c r="F5986" s="37">
        <v>0.80759999999999998</v>
      </c>
      <c r="G5986" s="37">
        <v>40.5</v>
      </c>
      <c r="H5986" s="37">
        <v>0.82099999999999995</v>
      </c>
      <c r="I5986" s="37">
        <v>0.98250000000000004</v>
      </c>
    </row>
    <row r="5987" spans="4:9" x14ac:dyDescent="0.25">
      <c r="D5987" s="37">
        <v>42.5</v>
      </c>
      <c r="E5987" s="37">
        <v>0.79300000000000004</v>
      </c>
      <c r="F5987" s="37">
        <v>0.80859999999999999</v>
      </c>
      <c r="G5987" s="37">
        <v>40.5</v>
      </c>
      <c r="H5987" s="37">
        <v>0.82199999999999995</v>
      </c>
      <c r="I5987" s="37">
        <v>0.98260000000000003</v>
      </c>
    </row>
    <row r="5988" spans="4:9" x14ac:dyDescent="0.25">
      <c r="D5988" s="37">
        <v>42.5</v>
      </c>
      <c r="E5988" s="37">
        <v>0.79400000000000004</v>
      </c>
      <c r="F5988" s="37">
        <v>0.80959999999999999</v>
      </c>
      <c r="G5988" s="37">
        <v>40.5</v>
      </c>
      <c r="H5988" s="37">
        <v>0.82299999999999995</v>
      </c>
      <c r="I5988" s="37">
        <v>0.98260000000000003</v>
      </c>
    </row>
    <row r="5989" spans="4:9" x14ac:dyDescent="0.25">
      <c r="D5989" s="37">
        <v>42.5</v>
      </c>
      <c r="E5989" s="37">
        <v>0.79500000000000004</v>
      </c>
      <c r="F5989" s="37">
        <v>0.81059999999999999</v>
      </c>
      <c r="G5989" s="37">
        <v>40.5</v>
      </c>
      <c r="H5989" s="37">
        <v>0.82399999999999995</v>
      </c>
      <c r="I5989" s="37">
        <v>0.98270000000000002</v>
      </c>
    </row>
    <row r="5990" spans="4:9" x14ac:dyDescent="0.25">
      <c r="D5990" s="37">
        <v>42.5</v>
      </c>
      <c r="E5990" s="37">
        <v>0.79600000000000004</v>
      </c>
      <c r="F5990" s="37">
        <v>0.8115</v>
      </c>
      <c r="G5990" s="37">
        <v>40.5</v>
      </c>
      <c r="H5990" s="37">
        <v>0.82499999999999996</v>
      </c>
      <c r="I5990" s="37">
        <v>0.98270000000000002</v>
      </c>
    </row>
    <row r="5991" spans="4:9" x14ac:dyDescent="0.25">
      <c r="D5991" s="37">
        <v>42.5</v>
      </c>
      <c r="E5991" s="37">
        <v>0.79700000000000004</v>
      </c>
      <c r="F5991" s="37">
        <v>0.8125</v>
      </c>
      <c r="G5991" s="37">
        <v>40.5</v>
      </c>
      <c r="H5991" s="37">
        <v>0.82599999999999996</v>
      </c>
      <c r="I5991" s="37">
        <v>0.98270000000000002</v>
      </c>
    </row>
    <row r="5992" spans="4:9" x14ac:dyDescent="0.25">
      <c r="D5992" s="37">
        <v>42.5</v>
      </c>
      <c r="E5992" s="37">
        <v>0.79800000000000004</v>
      </c>
      <c r="F5992" s="37">
        <v>0.8135</v>
      </c>
      <c r="G5992" s="37">
        <v>40.5</v>
      </c>
      <c r="H5992" s="37">
        <v>0.82699999999999996</v>
      </c>
      <c r="I5992" s="37">
        <v>0.98270000000000002</v>
      </c>
    </row>
    <row r="5993" spans="4:9" x14ac:dyDescent="0.25">
      <c r="D5993" s="37">
        <v>42.5</v>
      </c>
      <c r="E5993" s="37">
        <v>0.79900000000000004</v>
      </c>
      <c r="F5993" s="37">
        <v>0.8145</v>
      </c>
      <c r="G5993" s="37">
        <v>40.5</v>
      </c>
      <c r="H5993" s="37">
        <v>0.82799999999999996</v>
      </c>
      <c r="I5993" s="37">
        <v>0.98280000000000001</v>
      </c>
    </row>
    <row r="5994" spans="4:9" x14ac:dyDescent="0.25">
      <c r="D5994" s="37">
        <v>42.5</v>
      </c>
      <c r="E5994" s="37">
        <v>0.8</v>
      </c>
      <c r="F5994" s="37">
        <v>0.81540000000000001</v>
      </c>
      <c r="G5994" s="37">
        <v>40.5</v>
      </c>
      <c r="H5994" s="37">
        <v>0.82899999999999996</v>
      </c>
      <c r="I5994" s="37">
        <v>0.98280000000000001</v>
      </c>
    </row>
    <row r="5995" spans="4:9" x14ac:dyDescent="0.25">
      <c r="D5995" s="37">
        <v>42.5</v>
      </c>
      <c r="E5995" s="37">
        <v>0.80100000000000005</v>
      </c>
      <c r="F5995" s="37">
        <v>0.81640000000000001</v>
      </c>
      <c r="G5995" s="37">
        <v>40.5</v>
      </c>
      <c r="H5995" s="37">
        <v>0.83</v>
      </c>
      <c r="I5995" s="37">
        <v>0.9829</v>
      </c>
    </row>
    <row r="5996" spans="4:9" x14ac:dyDescent="0.25">
      <c r="D5996" s="37">
        <v>42.5</v>
      </c>
      <c r="E5996" s="37">
        <v>0.80200000000000005</v>
      </c>
      <c r="F5996" s="37">
        <v>0.81740000000000002</v>
      </c>
      <c r="G5996" s="37">
        <v>40.5</v>
      </c>
      <c r="H5996" s="37">
        <v>0.83099999999999996</v>
      </c>
      <c r="I5996" s="37">
        <v>0.9829</v>
      </c>
    </row>
    <row r="5997" spans="4:9" x14ac:dyDescent="0.25">
      <c r="D5997" s="37">
        <v>42.5</v>
      </c>
      <c r="E5997" s="37">
        <v>0.80300000000000005</v>
      </c>
      <c r="F5997" s="37">
        <v>0.81840000000000002</v>
      </c>
      <c r="G5997" s="37">
        <v>40.5</v>
      </c>
      <c r="H5997" s="37">
        <v>0.83199999999999996</v>
      </c>
      <c r="I5997" s="37">
        <v>0.98299999999999998</v>
      </c>
    </row>
    <row r="5998" spans="4:9" x14ac:dyDescent="0.25">
      <c r="D5998" s="37">
        <v>42.5</v>
      </c>
      <c r="E5998" s="37">
        <v>0.80400000000000005</v>
      </c>
      <c r="F5998" s="37">
        <v>0.81930000000000003</v>
      </c>
      <c r="G5998" s="37">
        <v>40.5</v>
      </c>
      <c r="H5998" s="37">
        <v>0.83299999999999996</v>
      </c>
      <c r="I5998" s="37">
        <v>0.98299999999999998</v>
      </c>
    </row>
    <row r="5999" spans="4:9" x14ac:dyDescent="0.25">
      <c r="D5999" s="37">
        <v>42.5</v>
      </c>
      <c r="E5999" s="37">
        <v>0.80500000000000005</v>
      </c>
      <c r="F5999" s="37">
        <v>0.82030000000000003</v>
      </c>
      <c r="G5999" s="37">
        <v>40.5</v>
      </c>
      <c r="H5999" s="37">
        <v>0.83399999999999996</v>
      </c>
      <c r="I5999" s="37">
        <v>0.98309999999999997</v>
      </c>
    </row>
    <row r="6000" spans="4:9" x14ac:dyDescent="0.25">
      <c r="D6000" s="37">
        <v>42.5</v>
      </c>
      <c r="E6000" s="37">
        <v>0.80600000000000005</v>
      </c>
      <c r="F6000" s="37">
        <v>0.82130000000000003</v>
      </c>
      <c r="G6000" s="37">
        <v>40.5</v>
      </c>
      <c r="H6000" s="37">
        <v>0.83499999999999996</v>
      </c>
      <c r="I6000" s="37">
        <v>0.98309999999999997</v>
      </c>
    </row>
    <row r="6001" spans="4:9" x14ac:dyDescent="0.25">
      <c r="D6001" s="37">
        <v>42.5</v>
      </c>
      <c r="E6001" s="37">
        <v>0.80700000000000005</v>
      </c>
      <c r="F6001" s="37">
        <v>0.82230000000000003</v>
      </c>
      <c r="G6001" s="37">
        <v>40.5</v>
      </c>
      <c r="H6001" s="37">
        <v>0.83599999999999997</v>
      </c>
      <c r="I6001" s="37">
        <v>0.98309999999999997</v>
      </c>
    </row>
    <row r="6002" spans="4:9" x14ac:dyDescent="0.25">
      <c r="D6002" s="37">
        <v>42.5</v>
      </c>
      <c r="E6002" s="37">
        <v>0.80800000000000005</v>
      </c>
      <c r="F6002" s="37">
        <v>0.82330000000000003</v>
      </c>
      <c r="G6002" s="37">
        <v>40.5</v>
      </c>
      <c r="H6002" s="37">
        <v>0.83699999999999997</v>
      </c>
      <c r="I6002" s="37">
        <v>0.98309999999999997</v>
      </c>
    </row>
    <row r="6003" spans="4:9" x14ac:dyDescent="0.25">
      <c r="D6003" s="37">
        <v>42.5</v>
      </c>
      <c r="E6003" s="37">
        <v>0.80900000000000005</v>
      </c>
      <c r="F6003" s="37">
        <v>0.82420000000000004</v>
      </c>
      <c r="G6003" s="37">
        <v>40.5</v>
      </c>
      <c r="H6003" s="37">
        <v>0.83799999999999997</v>
      </c>
      <c r="I6003" s="37">
        <v>0.98319999999999996</v>
      </c>
    </row>
    <row r="6004" spans="4:9" x14ac:dyDescent="0.25">
      <c r="D6004" s="37">
        <v>42.5</v>
      </c>
      <c r="E6004" s="37">
        <v>0.81</v>
      </c>
      <c r="F6004" s="37">
        <v>0.82520000000000004</v>
      </c>
      <c r="G6004" s="37">
        <v>40.5</v>
      </c>
      <c r="H6004" s="37">
        <v>0.83899999999999997</v>
      </c>
      <c r="I6004" s="37">
        <v>0.98319999999999996</v>
      </c>
    </row>
    <row r="6005" spans="4:9" x14ac:dyDescent="0.25">
      <c r="D6005" s="37">
        <v>42.5</v>
      </c>
      <c r="E6005" s="37">
        <v>0.81100000000000005</v>
      </c>
      <c r="F6005" s="37">
        <v>0.82620000000000005</v>
      </c>
      <c r="G6005" s="37">
        <v>40.5</v>
      </c>
      <c r="H6005" s="37">
        <v>0.84</v>
      </c>
      <c r="I6005" s="37">
        <v>0.98329999999999995</v>
      </c>
    </row>
    <row r="6006" spans="4:9" x14ac:dyDescent="0.25">
      <c r="D6006" s="37">
        <v>42.5</v>
      </c>
      <c r="E6006" s="37">
        <v>0.81200000000000006</v>
      </c>
      <c r="F6006" s="37">
        <v>0.82720000000000005</v>
      </c>
      <c r="G6006" s="37">
        <v>40.5</v>
      </c>
      <c r="H6006" s="37">
        <v>0.84099999999999997</v>
      </c>
      <c r="I6006" s="37">
        <v>0.98329999999999995</v>
      </c>
    </row>
    <row r="6007" spans="4:9" x14ac:dyDescent="0.25">
      <c r="D6007" s="37">
        <v>42.5</v>
      </c>
      <c r="E6007" s="37">
        <v>0.81299999999999994</v>
      </c>
      <c r="F6007" s="37">
        <v>0.82820000000000005</v>
      </c>
      <c r="G6007" s="37">
        <v>40.5</v>
      </c>
      <c r="H6007" s="37">
        <v>0.84199999999999997</v>
      </c>
      <c r="I6007" s="37">
        <v>0.98340000000000005</v>
      </c>
    </row>
    <row r="6008" spans="4:9" x14ac:dyDescent="0.25">
      <c r="D6008" s="37">
        <v>42.5</v>
      </c>
      <c r="E6008" s="37">
        <v>0.81399999999999995</v>
      </c>
      <c r="F6008" s="37">
        <v>0.82909999999999995</v>
      </c>
      <c r="G6008" s="37">
        <v>40.5</v>
      </c>
      <c r="H6008" s="37">
        <v>0.84299999999999997</v>
      </c>
      <c r="I6008" s="37">
        <v>0.98340000000000005</v>
      </c>
    </row>
    <row r="6009" spans="4:9" x14ac:dyDescent="0.25">
      <c r="D6009" s="37">
        <v>42.5</v>
      </c>
      <c r="E6009" s="37">
        <v>0.81499999999999995</v>
      </c>
      <c r="F6009" s="37">
        <v>0.83009999999999995</v>
      </c>
      <c r="G6009" s="37">
        <v>40.5</v>
      </c>
      <c r="H6009" s="37">
        <v>0.84399999999999997</v>
      </c>
      <c r="I6009" s="37">
        <v>0.98350000000000004</v>
      </c>
    </row>
    <row r="6010" spans="4:9" x14ac:dyDescent="0.25">
      <c r="D6010" s="37">
        <v>42.5</v>
      </c>
      <c r="E6010" s="37">
        <v>0.81599999999999995</v>
      </c>
      <c r="F6010" s="37">
        <v>0.83109999999999995</v>
      </c>
      <c r="G6010" s="37">
        <v>40.5</v>
      </c>
      <c r="H6010" s="37">
        <v>0.84499999999999997</v>
      </c>
      <c r="I6010" s="37">
        <v>0.98350000000000004</v>
      </c>
    </row>
    <row r="6011" spans="4:9" x14ac:dyDescent="0.25">
      <c r="D6011" s="37">
        <v>42.5</v>
      </c>
      <c r="E6011" s="37">
        <v>0.81699999999999995</v>
      </c>
      <c r="F6011" s="37">
        <v>0.83209999999999995</v>
      </c>
      <c r="G6011" s="37">
        <v>40.5</v>
      </c>
      <c r="H6011" s="37">
        <v>0.84599999999999997</v>
      </c>
      <c r="I6011" s="37">
        <v>0.98350000000000004</v>
      </c>
    </row>
    <row r="6012" spans="4:9" x14ac:dyDescent="0.25">
      <c r="D6012" s="37">
        <v>42.5</v>
      </c>
      <c r="E6012" s="37">
        <v>0.81799999999999995</v>
      </c>
      <c r="F6012" s="37">
        <v>0.83309999999999995</v>
      </c>
      <c r="G6012" s="37">
        <v>40.5</v>
      </c>
      <c r="H6012" s="37">
        <v>0.84699999999999998</v>
      </c>
      <c r="I6012" s="37">
        <v>0.98350000000000004</v>
      </c>
    </row>
    <row r="6013" spans="4:9" x14ac:dyDescent="0.25">
      <c r="D6013" s="37">
        <v>42.5</v>
      </c>
      <c r="E6013" s="37">
        <v>0.81899999999999995</v>
      </c>
      <c r="F6013" s="37">
        <v>0.83399999999999996</v>
      </c>
      <c r="G6013" s="37">
        <v>40.5</v>
      </c>
      <c r="H6013" s="37">
        <v>0.84799999999999998</v>
      </c>
      <c r="I6013" s="37">
        <v>0.98360000000000003</v>
      </c>
    </row>
    <row r="6014" spans="4:9" x14ac:dyDescent="0.25">
      <c r="D6014" s="37">
        <v>42.5</v>
      </c>
      <c r="E6014" s="37">
        <v>0.82</v>
      </c>
      <c r="F6014" s="37">
        <v>0.83499999999999996</v>
      </c>
      <c r="G6014" s="37">
        <v>40.5</v>
      </c>
      <c r="H6014" s="37">
        <v>0.84899999999999998</v>
      </c>
      <c r="I6014" s="37">
        <v>0.98360000000000003</v>
      </c>
    </row>
    <row r="6015" spans="4:9" x14ac:dyDescent="0.25">
      <c r="D6015" s="37">
        <v>42.5</v>
      </c>
      <c r="E6015" s="37">
        <v>0.82099999999999995</v>
      </c>
      <c r="F6015" s="37">
        <v>0.83599999999999997</v>
      </c>
      <c r="G6015" s="37">
        <v>40.5</v>
      </c>
      <c r="H6015" s="37">
        <v>0.85</v>
      </c>
      <c r="I6015" s="37">
        <v>0.98370000000000002</v>
      </c>
    </row>
    <row r="6016" spans="4:9" x14ac:dyDescent="0.25">
      <c r="D6016" s="37">
        <v>42.5</v>
      </c>
      <c r="E6016" s="37">
        <v>0.82199999999999995</v>
      </c>
      <c r="F6016" s="37">
        <v>0.83699999999999997</v>
      </c>
      <c r="G6016" s="37">
        <v>40.5</v>
      </c>
      <c r="H6016" s="37">
        <v>0.85099999999999998</v>
      </c>
      <c r="I6016" s="37">
        <v>0.98370000000000002</v>
      </c>
    </row>
    <row r="6017" spans="4:9" x14ac:dyDescent="0.25">
      <c r="D6017" s="37">
        <v>42.5</v>
      </c>
      <c r="E6017" s="37">
        <v>0.82299999999999995</v>
      </c>
      <c r="F6017" s="37">
        <v>0.83799999999999997</v>
      </c>
      <c r="G6017" s="37">
        <v>40.5</v>
      </c>
      <c r="H6017" s="37">
        <v>0.85199999999999998</v>
      </c>
      <c r="I6017" s="37">
        <v>0.98370000000000002</v>
      </c>
    </row>
    <row r="6018" spans="4:9" x14ac:dyDescent="0.25">
      <c r="D6018" s="37">
        <v>42.5</v>
      </c>
      <c r="E6018" s="37">
        <v>0.82399999999999995</v>
      </c>
      <c r="F6018" s="37">
        <v>0.83899999999999997</v>
      </c>
      <c r="G6018" s="37">
        <v>40.5</v>
      </c>
      <c r="H6018" s="37">
        <v>0.85299999999999998</v>
      </c>
      <c r="I6018" s="37">
        <v>0.98370000000000002</v>
      </c>
    </row>
    <row r="6019" spans="4:9" x14ac:dyDescent="0.25">
      <c r="D6019" s="37">
        <v>42.5</v>
      </c>
      <c r="E6019" s="37">
        <v>0.82499999999999996</v>
      </c>
      <c r="F6019" s="37">
        <v>0.83989999999999998</v>
      </c>
      <c r="G6019" s="37">
        <v>40.5</v>
      </c>
      <c r="H6019" s="37">
        <v>0.85399999999999998</v>
      </c>
      <c r="I6019" s="37">
        <v>0.98380000000000001</v>
      </c>
    </row>
    <row r="6020" spans="4:9" x14ac:dyDescent="0.25">
      <c r="D6020" s="37">
        <v>42.5</v>
      </c>
      <c r="E6020" s="37">
        <v>0.82599999999999996</v>
      </c>
      <c r="F6020" s="37">
        <v>0.84089999999999998</v>
      </c>
      <c r="G6020" s="37">
        <v>40.5</v>
      </c>
      <c r="H6020" s="37">
        <v>0.85499999999999998</v>
      </c>
      <c r="I6020" s="37">
        <v>0.98380000000000001</v>
      </c>
    </row>
    <row r="6021" spans="4:9" x14ac:dyDescent="0.25">
      <c r="D6021" s="37">
        <v>42.5</v>
      </c>
      <c r="E6021" s="37">
        <v>0.82699999999999996</v>
      </c>
      <c r="F6021" s="37">
        <v>0.84189999999999998</v>
      </c>
      <c r="G6021" s="37">
        <v>40.5</v>
      </c>
      <c r="H6021" s="37">
        <v>0.85599999999999998</v>
      </c>
      <c r="I6021" s="37">
        <v>0.9839</v>
      </c>
    </row>
    <row r="6022" spans="4:9" x14ac:dyDescent="0.25">
      <c r="D6022" s="37">
        <v>42.5</v>
      </c>
      <c r="E6022" s="37">
        <v>0.82799999999999996</v>
      </c>
      <c r="F6022" s="37">
        <v>0.84289999999999998</v>
      </c>
      <c r="G6022" s="37">
        <v>40.5</v>
      </c>
      <c r="H6022" s="37">
        <v>0.85699999999999998</v>
      </c>
      <c r="I6022" s="37">
        <v>0.9839</v>
      </c>
    </row>
    <row r="6023" spans="4:9" x14ac:dyDescent="0.25">
      <c r="D6023" s="37">
        <v>42.5</v>
      </c>
      <c r="E6023" s="37">
        <v>0.82899999999999996</v>
      </c>
      <c r="F6023" s="37">
        <v>0.84389999999999998</v>
      </c>
      <c r="G6023" s="37">
        <v>40.5</v>
      </c>
      <c r="H6023" s="37">
        <v>0.85799999999999998</v>
      </c>
      <c r="I6023" s="37">
        <v>0.9839</v>
      </c>
    </row>
    <row r="6024" spans="4:9" x14ac:dyDescent="0.25">
      <c r="D6024" s="37">
        <v>42.5</v>
      </c>
      <c r="E6024" s="37">
        <v>0.83</v>
      </c>
      <c r="F6024" s="37">
        <v>0.84489999999999998</v>
      </c>
      <c r="G6024" s="37">
        <v>40.5</v>
      </c>
      <c r="H6024" s="37">
        <v>0.85899999999999999</v>
      </c>
      <c r="I6024" s="37">
        <v>0.9839</v>
      </c>
    </row>
    <row r="6025" spans="4:9" x14ac:dyDescent="0.25">
      <c r="D6025" s="37">
        <v>42.5</v>
      </c>
      <c r="E6025" s="37">
        <v>0.83099999999999996</v>
      </c>
      <c r="F6025" s="37">
        <v>0.8458</v>
      </c>
      <c r="G6025" s="37">
        <v>40.5</v>
      </c>
      <c r="H6025" s="37">
        <v>0.86</v>
      </c>
      <c r="I6025" s="37">
        <v>0.98399999999999999</v>
      </c>
    </row>
    <row r="6026" spans="4:9" x14ac:dyDescent="0.25">
      <c r="D6026" s="37">
        <v>42.5</v>
      </c>
      <c r="E6026" s="37">
        <v>0.83199999999999996</v>
      </c>
      <c r="F6026" s="37">
        <v>0.8468</v>
      </c>
      <c r="G6026" s="37">
        <v>40.5</v>
      </c>
      <c r="H6026" s="37">
        <v>0.86099999999999999</v>
      </c>
      <c r="I6026" s="37">
        <v>0.98399999999999999</v>
      </c>
    </row>
    <row r="6027" spans="4:9" x14ac:dyDescent="0.25">
      <c r="D6027" s="37">
        <v>42.5</v>
      </c>
      <c r="E6027" s="37">
        <v>0.83299999999999996</v>
      </c>
      <c r="F6027" s="37">
        <v>0.8478</v>
      </c>
      <c r="G6027" s="37">
        <v>40.5</v>
      </c>
      <c r="H6027" s="37">
        <v>0.86199999999999999</v>
      </c>
      <c r="I6027" s="37">
        <v>0.98399999999999999</v>
      </c>
    </row>
    <row r="6028" spans="4:9" x14ac:dyDescent="0.25">
      <c r="D6028" s="37">
        <v>42.5</v>
      </c>
      <c r="E6028" s="37">
        <v>0.83399999999999996</v>
      </c>
      <c r="F6028" s="37">
        <v>0.8488</v>
      </c>
      <c r="G6028" s="37">
        <v>40.5</v>
      </c>
      <c r="H6028" s="37">
        <v>0.86299999999999999</v>
      </c>
      <c r="I6028" s="37">
        <v>0.98399999999999999</v>
      </c>
    </row>
    <row r="6029" spans="4:9" x14ac:dyDescent="0.25">
      <c r="D6029" s="37">
        <v>42.5</v>
      </c>
      <c r="E6029" s="37">
        <v>0.83499999999999996</v>
      </c>
      <c r="F6029" s="37">
        <v>0.8498</v>
      </c>
      <c r="G6029" s="37">
        <v>40.5</v>
      </c>
      <c r="H6029" s="37">
        <v>0.86399999999999999</v>
      </c>
      <c r="I6029" s="37">
        <v>0.98409999999999997</v>
      </c>
    </row>
    <row r="6030" spans="4:9" x14ac:dyDescent="0.25">
      <c r="D6030" s="37">
        <v>42.5</v>
      </c>
      <c r="E6030" s="37">
        <v>0.83599999999999997</v>
      </c>
      <c r="F6030" s="37">
        <v>0.8508</v>
      </c>
      <c r="G6030" s="37">
        <v>40.5</v>
      </c>
      <c r="H6030" s="37">
        <v>0.86499999999999999</v>
      </c>
      <c r="I6030" s="37">
        <v>0.98409999999999997</v>
      </c>
    </row>
    <row r="6031" spans="4:9" x14ac:dyDescent="0.25">
      <c r="D6031" s="37">
        <v>42.5</v>
      </c>
      <c r="E6031" s="37">
        <v>0.83699999999999997</v>
      </c>
      <c r="F6031" s="37">
        <v>0.8518</v>
      </c>
      <c r="G6031" s="37">
        <v>40.5</v>
      </c>
      <c r="H6031" s="37">
        <v>0.86599999999999999</v>
      </c>
      <c r="I6031" s="37">
        <v>0.98419999999999996</v>
      </c>
    </row>
    <row r="6032" spans="4:9" x14ac:dyDescent="0.25">
      <c r="D6032" s="37">
        <v>42.5</v>
      </c>
      <c r="E6032" s="37">
        <v>0.83799999999999997</v>
      </c>
      <c r="F6032" s="37">
        <v>0.85270000000000001</v>
      </c>
      <c r="G6032" s="37">
        <v>40.5</v>
      </c>
      <c r="H6032" s="37">
        <v>0.86699999999999999</v>
      </c>
      <c r="I6032" s="37">
        <v>0.98419999999999996</v>
      </c>
    </row>
    <row r="6033" spans="4:9" x14ac:dyDescent="0.25">
      <c r="D6033" s="37">
        <v>42.5</v>
      </c>
      <c r="E6033" s="37">
        <v>0.83899999999999997</v>
      </c>
      <c r="F6033" s="37">
        <v>0.85370000000000001</v>
      </c>
      <c r="G6033" s="37">
        <v>40.5</v>
      </c>
      <c r="H6033" s="37">
        <v>0.86799999999999999</v>
      </c>
      <c r="I6033" s="37">
        <v>0.98419999999999996</v>
      </c>
    </row>
    <row r="6034" spans="4:9" x14ac:dyDescent="0.25">
      <c r="D6034" s="37">
        <v>42.5</v>
      </c>
      <c r="E6034" s="37">
        <v>0.84</v>
      </c>
      <c r="F6034" s="37">
        <v>0.85470000000000002</v>
      </c>
      <c r="G6034" s="37">
        <v>40.5</v>
      </c>
      <c r="H6034" s="37">
        <v>0.86899999999999999</v>
      </c>
      <c r="I6034" s="37">
        <v>0.98419999999999996</v>
      </c>
    </row>
    <row r="6035" spans="4:9" x14ac:dyDescent="0.25">
      <c r="D6035" s="37">
        <v>42.5</v>
      </c>
      <c r="E6035" s="37">
        <v>0.84099999999999997</v>
      </c>
      <c r="F6035" s="37">
        <v>0.85570000000000002</v>
      </c>
      <c r="G6035" s="37">
        <v>40.5</v>
      </c>
      <c r="H6035" s="37">
        <v>0.87</v>
      </c>
      <c r="I6035" s="37">
        <v>0.98429999999999995</v>
      </c>
    </row>
    <row r="6036" spans="4:9" x14ac:dyDescent="0.25">
      <c r="D6036" s="37">
        <v>42.5</v>
      </c>
      <c r="E6036" s="37">
        <v>0.84199999999999997</v>
      </c>
      <c r="F6036" s="37">
        <v>0.85670000000000002</v>
      </c>
      <c r="G6036" s="37">
        <v>40.5</v>
      </c>
      <c r="H6036" s="37">
        <v>0.871</v>
      </c>
      <c r="I6036" s="37">
        <v>0.98429999999999995</v>
      </c>
    </row>
    <row r="6037" spans="4:9" x14ac:dyDescent="0.25">
      <c r="D6037" s="37">
        <v>42.5</v>
      </c>
      <c r="E6037" s="37">
        <v>0.84299999999999997</v>
      </c>
      <c r="F6037" s="37">
        <v>0.85770000000000002</v>
      </c>
      <c r="G6037" s="37">
        <v>40.5</v>
      </c>
      <c r="H6037" s="37">
        <v>0.872</v>
      </c>
      <c r="I6037" s="37">
        <v>0.98440000000000005</v>
      </c>
    </row>
    <row r="6038" spans="4:9" x14ac:dyDescent="0.25">
      <c r="D6038" s="37">
        <v>42.5</v>
      </c>
      <c r="E6038" s="37">
        <v>0.84399999999999997</v>
      </c>
      <c r="F6038" s="37">
        <v>0.85870000000000002</v>
      </c>
      <c r="G6038" s="37">
        <v>40.5</v>
      </c>
      <c r="H6038" s="37">
        <v>0.873</v>
      </c>
      <c r="I6038" s="37">
        <v>0.98440000000000005</v>
      </c>
    </row>
    <row r="6039" spans="4:9" x14ac:dyDescent="0.25">
      <c r="D6039" s="37">
        <v>42.5</v>
      </c>
      <c r="E6039" s="37">
        <v>0.84499999999999997</v>
      </c>
      <c r="F6039" s="37">
        <v>0.85970000000000002</v>
      </c>
      <c r="G6039" s="37">
        <v>40.5</v>
      </c>
      <c r="H6039" s="37">
        <v>0.874</v>
      </c>
      <c r="I6039" s="37">
        <v>0.98440000000000005</v>
      </c>
    </row>
    <row r="6040" spans="4:9" x14ac:dyDescent="0.25">
      <c r="D6040" s="37">
        <v>42.5</v>
      </c>
      <c r="E6040" s="37">
        <v>0.84599999999999997</v>
      </c>
      <c r="F6040" s="37">
        <v>0.86060000000000003</v>
      </c>
      <c r="G6040" s="37">
        <v>40.5</v>
      </c>
      <c r="H6040" s="37">
        <v>0.875</v>
      </c>
      <c r="I6040" s="37">
        <v>0.98440000000000005</v>
      </c>
    </row>
    <row r="6041" spans="4:9" x14ac:dyDescent="0.25">
      <c r="D6041" s="37">
        <v>42.5</v>
      </c>
      <c r="E6041" s="37">
        <v>0.84699999999999998</v>
      </c>
      <c r="F6041" s="37">
        <v>0.86160000000000003</v>
      </c>
      <c r="G6041" s="37">
        <v>40.5</v>
      </c>
      <c r="H6041" s="37">
        <v>0.876</v>
      </c>
      <c r="I6041" s="37">
        <v>0.98450000000000004</v>
      </c>
    </row>
    <row r="6042" spans="4:9" x14ac:dyDescent="0.25">
      <c r="D6042" s="37">
        <v>42.5</v>
      </c>
      <c r="E6042" s="37">
        <v>0.84799999999999998</v>
      </c>
      <c r="F6042" s="37">
        <v>0.86260000000000003</v>
      </c>
      <c r="G6042" s="37">
        <v>40.5</v>
      </c>
      <c r="H6042" s="37">
        <v>0.877</v>
      </c>
      <c r="I6042" s="37">
        <v>0.98450000000000004</v>
      </c>
    </row>
    <row r="6043" spans="4:9" x14ac:dyDescent="0.25">
      <c r="D6043" s="37">
        <v>42.5</v>
      </c>
      <c r="E6043" s="37">
        <v>0.84899999999999998</v>
      </c>
      <c r="F6043" s="37">
        <v>0.86360000000000003</v>
      </c>
      <c r="G6043" s="37">
        <v>40.5</v>
      </c>
      <c r="H6043" s="37">
        <v>0.878</v>
      </c>
      <c r="I6043" s="37">
        <v>0.98450000000000004</v>
      </c>
    </row>
    <row r="6044" spans="4:9" x14ac:dyDescent="0.25">
      <c r="D6044" s="37">
        <v>42.5</v>
      </c>
      <c r="E6044" s="37">
        <v>0.85</v>
      </c>
      <c r="F6044" s="37">
        <v>0.86460000000000004</v>
      </c>
      <c r="G6044" s="37">
        <v>40.5</v>
      </c>
      <c r="H6044" s="37">
        <v>0.879</v>
      </c>
      <c r="I6044" s="37">
        <v>0.98450000000000004</v>
      </c>
    </row>
    <row r="6045" spans="4:9" x14ac:dyDescent="0.25">
      <c r="D6045" s="37">
        <v>42.5</v>
      </c>
      <c r="E6045" s="37">
        <v>0.85099999999999998</v>
      </c>
      <c r="F6045" s="37">
        <v>0.86560000000000004</v>
      </c>
      <c r="G6045" s="37">
        <v>40.5</v>
      </c>
      <c r="H6045" s="37">
        <v>0.88</v>
      </c>
      <c r="I6045" s="37">
        <v>0.98460000000000003</v>
      </c>
    </row>
    <row r="6046" spans="4:9" x14ac:dyDescent="0.25">
      <c r="D6046" s="37">
        <v>42.5</v>
      </c>
      <c r="E6046" s="37">
        <v>0.85199999999999998</v>
      </c>
      <c r="F6046" s="37">
        <v>0.86660000000000004</v>
      </c>
      <c r="G6046" s="37">
        <v>40.5</v>
      </c>
      <c r="H6046" s="37">
        <v>0.88100000000000001</v>
      </c>
      <c r="I6046" s="37">
        <v>0.98460000000000003</v>
      </c>
    </row>
    <row r="6047" spans="4:9" x14ac:dyDescent="0.25">
      <c r="D6047" s="37">
        <v>42.5</v>
      </c>
      <c r="E6047" s="37">
        <v>0.85299999999999998</v>
      </c>
      <c r="F6047" s="37">
        <v>0.86760000000000004</v>
      </c>
      <c r="G6047" s="37">
        <v>40.5</v>
      </c>
      <c r="H6047" s="37">
        <v>0.88200000000000001</v>
      </c>
      <c r="I6047" s="37">
        <v>0.98460000000000003</v>
      </c>
    </row>
    <row r="6048" spans="4:9" x14ac:dyDescent="0.25">
      <c r="D6048" s="37">
        <v>42.5</v>
      </c>
      <c r="E6048" s="37">
        <v>0.85399999999999998</v>
      </c>
      <c r="F6048" s="37">
        <v>0.86850000000000005</v>
      </c>
      <c r="G6048" s="37">
        <v>40.5</v>
      </c>
      <c r="H6048" s="37">
        <v>0.88300000000000001</v>
      </c>
      <c r="I6048" s="37">
        <v>0.98460000000000003</v>
      </c>
    </row>
    <row r="6049" spans="4:9" x14ac:dyDescent="0.25">
      <c r="D6049" s="37">
        <v>42.5</v>
      </c>
      <c r="E6049" s="37">
        <v>0.85499999999999998</v>
      </c>
      <c r="F6049" s="37">
        <v>0.86950000000000005</v>
      </c>
      <c r="G6049" s="37">
        <v>40.5</v>
      </c>
      <c r="H6049" s="37">
        <v>0.88400000000000001</v>
      </c>
      <c r="I6049" s="37">
        <v>0.98470000000000002</v>
      </c>
    </row>
    <row r="6050" spans="4:9" x14ac:dyDescent="0.25">
      <c r="D6050" s="37">
        <v>42.5</v>
      </c>
      <c r="E6050" s="37">
        <v>0.85599999999999998</v>
      </c>
      <c r="F6050" s="37">
        <v>0.87050000000000005</v>
      </c>
      <c r="G6050" s="37">
        <v>40.5</v>
      </c>
      <c r="H6050" s="37">
        <v>0.88500000000000001</v>
      </c>
      <c r="I6050" s="37">
        <v>0.98470000000000002</v>
      </c>
    </row>
    <row r="6051" spans="4:9" x14ac:dyDescent="0.25">
      <c r="D6051" s="37">
        <v>42.5</v>
      </c>
      <c r="E6051" s="37">
        <v>0.85699999999999998</v>
      </c>
      <c r="F6051" s="37">
        <v>0.87150000000000005</v>
      </c>
      <c r="G6051" s="37">
        <v>40.5</v>
      </c>
      <c r="H6051" s="37">
        <v>0.88600000000000001</v>
      </c>
      <c r="I6051" s="37">
        <v>0.98470000000000002</v>
      </c>
    </row>
    <row r="6052" spans="4:9" x14ac:dyDescent="0.25">
      <c r="D6052" s="37">
        <v>42.5</v>
      </c>
      <c r="E6052" s="37">
        <v>0.85799999999999998</v>
      </c>
      <c r="F6052" s="37">
        <v>0.87250000000000005</v>
      </c>
      <c r="G6052" s="37">
        <v>40.5</v>
      </c>
      <c r="H6052" s="37">
        <v>0.88700000000000001</v>
      </c>
      <c r="I6052" s="37">
        <v>0.98470000000000002</v>
      </c>
    </row>
    <row r="6053" spans="4:9" x14ac:dyDescent="0.25">
      <c r="D6053" s="37">
        <v>42.5</v>
      </c>
      <c r="E6053" s="37">
        <v>0.85899999999999999</v>
      </c>
      <c r="F6053" s="37">
        <v>0.87350000000000005</v>
      </c>
      <c r="G6053" s="37">
        <v>40.5</v>
      </c>
      <c r="H6053" s="37">
        <v>0.88800000000000001</v>
      </c>
      <c r="I6053" s="37">
        <v>0.98480000000000001</v>
      </c>
    </row>
    <row r="6054" spans="4:9" x14ac:dyDescent="0.25">
      <c r="D6054" s="37">
        <v>42.5</v>
      </c>
      <c r="E6054" s="37">
        <v>0.86</v>
      </c>
      <c r="F6054" s="37">
        <v>0.87450000000000006</v>
      </c>
      <c r="G6054" s="37">
        <v>40.5</v>
      </c>
      <c r="H6054" s="37">
        <v>0.88900000000000001</v>
      </c>
      <c r="I6054" s="37">
        <v>0.98480000000000001</v>
      </c>
    </row>
    <row r="6055" spans="4:9" x14ac:dyDescent="0.25">
      <c r="D6055" s="37">
        <v>42.5</v>
      </c>
      <c r="E6055" s="37">
        <v>0.86099999999999999</v>
      </c>
      <c r="F6055" s="37">
        <v>0.87549999999999994</v>
      </c>
      <c r="G6055" s="37">
        <v>40.5</v>
      </c>
      <c r="H6055" s="37">
        <v>0.89</v>
      </c>
      <c r="I6055" s="37">
        <v>0.98480000000000001</v>
      </c>
    </row>
    <row r="6056" spans="4:9" x14ac:dyDescent="0.25">
      <c r="D6056" s="37">
        <v>42.5</v>
      </c>
      <c r="E6056" s="37">
        <v>0.86199999999999999</v>
      </c>
      <c r="F6056" s="37">
        <v>0.87649999999999995</v>
      </c>
      <c r="G6056" s="37">
        <v>40.5</v>
      </c>
      <c r="H6056" s="37">
        <v>0.89100000000000001</v>
      </c>
      <c r="I6056" s="37">
        <v>0.98480000000000001</v>
      </c>
    </row>
    <row r="6057" spans="4:9" x14ac:dyDescent="0.25">
      <c r="D6057" s="37">
        <v>42.5</v>
      </c>
      <c r="E6057" s="37">
        <v>0.86299999999999999</v>
      </c>
      <c r="F6057" s="37">
        <v>0.87739999999999996</v>
      </c>
      <c r="G6057" s="37">
        <v>40.5</v>
      </c>
      <c r="H6057" s="37">
        <v>0.89200000000000002</v>
      </c>
      <c r="I6057" s="37">
        <v>0.9849</v>
      </c>
    </row>
    <row r="6058" spans="4:9" x14ac:dyDescent="0.25">
      <c r="D6058" s="37">
        <v>42.5</v>
      </c>
      <c r="E6058" s="37">
        <v>0.86399999999999999</v>
      </c>
      <c r="F6058" s="37">
        <v>0.87839999999999996</v>
      </c>
      <c r="G6058" s="37">
        <v>40.5</v>
      </c>
      <c r="H6058" s="37">
        <v>0.89300000000000002</v>
      </c>
      <c r="I6058" s="37">
        <v>0.9849</v>
      </c>
    </row>
    <row r="6059" spans="4:9" x14ac:dyDescent="0.25">
      <c r="D6059" s="37">
        <v>42.5</v>
      </c>
      <c r="E6059" s="37">
        <v>0.86499999999999999</v>
      </c>
      <c r="F6059" s="37">
        <v>0.87939999999999996</v>
      </c>
      <c r="G6059" s="37">
        <v>40.5</v>
      </c>
      <c r="H6059" s="37">
        <v>0.89400000000000002</v>
      </c>
      <c r="I6059" s="37">
        <v>0.9849</v>
      </c>
    </row>
    <row r="6060" spans="4:9" x14ac:dyDescent="0.25">
      <c r="D6060" s="37">
        <v>42.5</v>
      </c>
      <c r="E6060" s="37">
        <v>0.86599999999999999</v>
      </c>
      <c r="F6060" s="37">
        <v>0.88039999999999996</v>
      </c>
      <c r="G6060" s="37">
        <v>40.5</v>
      </c>
      <c r="H6060" s="37">
        <v>0.89500000000000002</v>
      </c>
      <c r="I6060" s="37">
        <v>0.9849</v>
      </c>
    </row>
    <row r="6061" spans="4:9" x14ac:dyDescent="0.25">
      <c r="D6061" s="37">
        <v>42.5</v>
      </c>
      <c r="E6061" s="37">
        <v>0.86699999999999999</v>
      </c>
      <c r="F6061" s="37">
        <v>0.88139999999999996</v>
      </c>
      <c r="G6061" s="37">
        <v>40.5</v>
      </c>
      <c r="H6061" s="37">
        <v>0.89600000000000002</v>
      </c>
      <c r="I6061" s="37">
        <v>0.98499999999999999</v>
      </c>
    </row>
    <row r="6062" spans="4:9" x14ac:dyDescent="0.25">
      <c r="D6062" s="37">
        <v>42.5</v>
      </c>
      <c r="E6062" s="37">
        <v>0.86799999999999999</v>
      </c>
      <c r="F6062" s="37">
        <v>0.88239999999999996</v>
      </c>
      <c r="G6062" s="37">
        <v>40.5</v>
      </c>
      <c r="H6062" s="37">
        <v>0.89700000000000002</v>
      </c>
      <c r="I6062" s="37">
        <v>0.98499999999999999</v>
      </c>
    </row>
    <row r="6063" spans="4:9" x14ac:dyDescent="0.25">
      <c r="D6063" s="37">
        <v>42.5</v>
      </c>
      <c r="E6063" s="37">
        <v>0.86899999999999999</v>
      </c>
      <c r="F6063" s="37">
        <v>0.88339999999999996</v>
      </c>
      <c r="G6063" s="37">
        <v>40.5</v>
      </c>
      <c r="H6063" s="37">
        <v>0.89800000000000002</v>
      </c>
      <c r="I6063" s="37">
        <v>0.98499999999999999</v>
      </c>
    </row>
    <row r="6064" spans="4:9" x14ac:dyDescent="0.25">
      <c r="D6064" s="37">
        <v>42.5</v>
      </c>
      <c r="E6064" s="37">
        <v>0.87</v>
      </c>
      <c r="F6064" s="37">
        <v>0.88439999999999996</v>
      </c>
      <c r="G6064" s="37">
        <v>40.5</v>
      </c>
      <c r="H6064" s="37">
        <v>0.89900000000000002</v>
      </c>
      <c r="I6064" s="37">
        <v>0.98499999999999999</v>
      </c>
    </row>
    <row r="6065" spans="4:9" x14ac:dyDescent="0.25">
      <c r="D6065" s="37">
        <v>42.5</v>
      </c>
      <c r="E6065" s="37">
        <v>0.871</v>
      </c>
      <c r="F6065" s="37">
        <v>0.88539999999999996</v>
      </c>
      <c r="G6065" s="37">
        <v>40.5</v>
      </c>
      <c r="H6065" s="37">
        <v>0.9</v>
      </c>
      <c r="I6065" s="37">
        <v>0.98509999999999998</v>
      </c>
    </row>
    <row r="6066" spans="4:9" x14ac:dyDescent="0.25">
      <c r="D6066" s="37">
        <v>42.5</v>
      </c>
      <c r="E6066" s="37">
        <v>0.872</v>
      </c>
      <c r="F6066" s="37">
        <v>0.88639999999999997</v>
      </c>
      <c r="G6066" s="37">
        <v>40.5</v>
      </c>
      <c r="H6066" s="37">
        <v>0.90100000000000002</v>
      </c>
      <c r="I6066" s="37">
        <v>0.98509999999999998</v>
      </c>
    </row>
    <row r="6067" spans="4:9" x14ac:dyDescent="0.25">
      <c r="D6067" s="37">
        <v>42.5</v>
      </c>
      <c r="E6067" s="37">
        <v>0.873</v>
      </c>
      <c r="F6067" s="37">
        <v>0.88739999999999997</v>
      </c>
      <c r="G6067" s="37">
        <v>40.5</v>
      </c>
      <c r="H6067" s="37">
        <v>0.90200000000000002</v>
      </c>
      <c r="I6067" s="37">
        <v>0.98509999999999998</v>
      </c>
    </row>
    <row r="6068" spans="4:9" x14ac:dyDescent="0.25">
      <c r="D6068" s="37">
        <v>42.5</v>
      </c>
      <c r="E6068" s="37">
        <v>0.874</v>
      </c>
      <c r="F6068" s="37">
        <v>0.88839999999999997</v>
      </c>
      <c r="G6068" s="37">
        <v>40.5</v>
      </c>
      <c r="H6068" s="37">
        <v>0.90300000000000002</v>
      </c>
      <c r="I6068" s="37">
        <v>0.98509999999999998</v>
      </c>
    </row>
    <row r="6069" spans="4:9" x14ac:dyDescent="0.25">
      <c r="D6069" s="37">
        <v>42.5</v>
      </c>
      <c r="E6069" s="37">
        <v>0.875</v>
      </c>
      <c r="F6069" s="37">
        <v>0.88939999999999997</v>
      </c>
      <c r="G6069" s="37">
        <v>40.5</v>
      </c>
      <c r="H6069" s="37">
        <v>0.90400000000000003</v>
      </c>
      <c r="I6069" s="37">
        <v>0.98509999999999998</v>
      </c>
    </row>
    <row r="6070" spans="4:9" x14ac:dyDescent="0.25">
      <c r="D6070" s="37">
        <v>42.5</v>
      </c>
      <c r="E6070" s="37">
        <v>0.876</v>
      </c>
      <c r="F6070" s="37">
        <v>0.89029999999999998</v>
      </c>
      <c r="G6070" s="37">
        <v>40.5</v>
      </c>
      <c r="H6070" s="37">
        <v>0.90500000000000003</v>
      </c>
      <c r="I6070" s="37">
        <v>0.98509999999999998</v>
      </c>
    </row>
    <row r="6071" spans="4:9" x14ac:dyDescent="0.25">
      <c r="D6071" s="37">
        <v>42.5</v>
      </c>
      <c r="E6071" s="37">
        <v>0.877</v>
      </c>
      <c r="F6071" s="37">
        <v>0.89129999999999998</v>
      </c>
      <c r="G6071" s="37">
        <v>40.5</v>
      </c>
      <c r="H6071" s="37">
        <v>0.90600000000000003</v>
      </c>
      <c r="I6071" s="37">
        <v>0.98519999999999996</v>
      </c>
    </row>
    <row r="6072" spans="4:9" x14ac:dyDescent="0.25">
      <c r="D6072" s="37">
        <v>42.5</v>
      </c>
      <c r="E6072" s="37">
        <v>0.878</v>
      </c>
      <c r="F6072" s="37">
        <v>0.89229999999999998</v>
      </c>
      <c r="G6072" s="37">
        <v>40.5</v>
      </c>
      <c r="H6072" s="37">
        <v>0.90700000000000003</v>
      </c>
      <c r="I6072" s="37">
        <v>0.98519999999999996</v>
      </c>
    </row>
    <row r="6073" spans="4:9" x14ac:dyDescent="0.25">
      <c r="D6073" s="37">
        <v>42.5</v>
      </c>
      <c r="E6073" s="37">
        <v>0.879</v>
      </c>
      <c r="F6073" s="37">
        <v>0.89329999999999998</v>
      </c>
      <c r="G6073" s="37">
        <v>40.5</v>
      </c>
      <c r="H6073" s="37">
        <v>0.90800000000000003</v>
      </c>
      <c r="I6073" s="37">
        <v>0.98519999999999996</v>
      </c>
    </row>
    <row r="6074" spans="4:9" x14ac:dyDescent="0.25">
      <c r="D6074" s="37">
        <v>42.5</v>
      </c>
      <c r="E6074" s="37">
        <v>0.88</v>
      </c>
      <c r="F6074" s="37">
        <v>0.89429999999999998</v>
      </c>
      <c r="G6074" s="37">
        <v>40.5</v>
      </c>
      <c r="H6074" s="37">
        <v>0.90900000000000003</v>
      </c>
      <c r="I6074" s="37">
        <v>0.98519999999999996</v>
      </c>
    </row>
    <row r="6075" spans="4:9" x14ac:dyDescent="0.25">
      <c r="D6075" s="37">
        <v>42.5</v>
      </c>
      <c r="E6075" s="37">
        <v>0.88100000000000001</v>
      </c>
      <c r="F6075" s="37">
        <v>0.89529999999999998</v>
      </c>
      <c r="G6075" s="37">
        <v>40.5</v>
      </c>
      <c r="H6075" s="37">
        <v>0.91</v>
      </c>
      <c r="I6075" s="37">
        <v>0.98519999999999996</v>
      </c>
    </row>
    <row r="6076" spans="4:9" x14ac:dyDescent="0.25">
      <c r="D6076" s="37">
        <v>42.5</v>
      </c>
      <c r="E6076" s="37">
        <v>0.88200000000000001</v>
      </c>
      <c r="F6076" s="37">
        <v>0.89629999999999999</v>
      </c>
      <c r="G6076" s="37">
        <v>40.5</v>
      </c>
      <c r="H6076" s="37">
        <v>0.91100000000000003</v>
      </c>
      <c r="I6076" s="37">
        <v>0.98519999999999996</v>
      </c>
    </row>
    <row r="6077" spans="4:9" x14ac:dyDescent="0.25">
      <c r="D6077" s="37">
        <v>42.5</v>
      </c>
      <c r="E6077" s="37">
        <v>0.88300000000000001</v>
      </c>
      <c r="F6077" s="37">
        <v>0.89729999999999999</v>
      </c>
      <c r="G6077" s="37">
        <v>40.5</v>
      </c>
      <c r="H6077" s="37">
        <v>0.91200000000000003</v>
      </c>
      <c r="I6077" s="37">
        <v>0.98529999999999995</v>
      </c>
    </row>
    <row r="6078" spans="4:9" x14ac:dyDescent="0.25">
      <c r="D6078" s="37">
        <v>42.5</v>
      </c>
      <c r="E6078" s="37">
        <v>0.88400000000000001</v>
      </c>
      <c r="F6078" s="37">
        <v>0.89829999999999999</v>
      </c>
      <c r="G6078" s="37">
        <v>40.5</v>
      </c>
      <c r="H6078" s="37">
        <v>0.91300000000000003</v>
      </c>
      <c r="I6078" s="37">
        <v>0.98529999999999995</v>
      </c>
    </row>
    <row r="6079" spans="4:9" x14ac:dyDescent="0.25">
      <c r="D6079" s="37">
        <v>42.5</v>
      </c>
      <c r="E6079" s="37">
        <v>0.88500000000000001</v>
      </c>
      <c r="F6079" s="37">
        <v>0.89929999999999999</v>
      </c>
      <c r="G6079" s="37">
        <v>40.5</v>
      </c>
      <c r="H6079" s="37">
        <v>0.91400000000000003</v>
      </c>
      <c r="I6079" s="37">
        <v>0.98529999999999995</v>
      </c>
    </row>
    <row r="6080" spans="4:9" x14ac:dyDescent="0.25">
      <c r="D6080" s="37">
        <v>42.5</v>
      </c>
      <c r="E6080" s="37">
        <v>0.88600000000000001</v>
      </c>
      <c r="F6080" s="37">
        <v>0.90029999999999999</v>
      </c>
      <c r="G6080" s="37">
        <v>40.5</v>
      </c>
      <c r="H6080" s="37">
        <v>0.91500000000000004</v>
      </c>
      <c r="I6080" s="37">
        <v>0.98529999999999995</v>
      </c>
    </row>
    <row r="6081" spans="4:9" x14ac:dyDescent="0.25">
      <c r="D6081" s="37">
        <v>42.5</v>
      </c>
      <c r="E6081" s="37">
        <v>0.88700000000000001</v>
      </c>
      <c r="F6081" s="37">
        <v>0.90129999999999999</v>
      </c>
      <c r="G6081" s="37">
        <v>40.5</v>
      </c>
      <c r="H6081" s="37">
        <v>0.91600000000000004</v>
      </c>
      <c r="I6081" s="37">
        <v>0.98540000000000005</v>
      </c>
    </row>
    <row r="6082" spans="4:9" x14ac:dyDescent="0.25">
      <c r="D6082" s="37">
        <v>42.5</v>
      </c>
      <c r="E6082" s="37">
        <v>0.88800000000000001</v>
      </c>
      <c r="F6082" s="37">
        <v>0.90229999999999999</v>
      </c>
      <c r="G6082" s="37">
        <v>40.5</v>
      </c>
      <c r="H6082" s="37">
        <v>0.91700000000000004</v>
      </c>
      <c r="I6082" s="37">
        <v>0.98540000000000005</v>
      </c>
    </row>
    <row r="6083" spans="4:9" x14ac:dyDescent="0.25">
      <c r="D6083" s="37">
        <v>42.5</v>
      </c>
      <c r="E6083" s="37">
        <v>0.88900000000000001</v>
      </c>
      <c r="F6083" s="37">
        <v>0.90329999999999999</v>
      </c>
      <c r="G6083" s="37">
        <v>40.5</v>
      </c>
      <c r="H6083" s="37">
        <v>0.91800000000000004</v>
      </c>
      <c r="I6083" s="37">
        <v>0.98540000000000005</v>
      </c>
    </row>
    <row r="6084" spans="4:9" x14ac:dyDescent="0.25">
      <c r="D6084" s="37">
        <v>42.5</v>
      </c>
      <c r="E6084" s="37">
        <v>0.89</v>
      </c>
      <c r="F6084" s="37">
        <v>0.90429999999999999</v>
      </c>
      <c r="G6084" s="37">
        <v>40.5</v>
      </c>
      <c r="H6084" s="37">
        <v>0.91900000000000004</v>
      </c>
      <c r="I6084" s="37">
        <v>0.98540000000000005</v>
      </c>
    </row>
    <row r="6085" spans="4:9" x14ac:dyDescent="0.25">
      <c r="D6085" s="37">
        <v>42.5</v>
      </c>
      <c r="E6085" s="37">
        <v>0.89100000000000001</v>
      </c>
      <c r="F6085" s="37">
        <v>0.90529999999999999</v>
      </c>
      <c r="G6085" s="37">
        <v>40.5</v>
      </c>
      <c r="H6085" s="37">
        <v>0.92</v>
      </c>
      <c r="I6085" s="37">
        <v>0.98540000000000005</v>
      </c>
    </row>
    <row r="6086" spans="4:9" x14ac:dyDescent="0.25">
      <c r="D6086" s="37">
        <v>42.5</v>
      </c>
      <c r="E6086" s="37">
        <v>0.89200000000000002</v>
      </c>
      <c r="F6086" s="37">
        <v>0.90629999999999999</v>
      </c>
      <c r="G6086" s="37">
        <v>40.5</v>
      </c>
      <c r="H6086" s="37">
        <v>0.92100000000000004</v>
      </c>
      <c r="I6086" s="37">
        <v>0.98540000000000005</v>
      </c>
    </row>
    <row r="6087" spans="4:9" x14ac:dyDescent="0.25">
      <c r="D6087" s="37">
        <v>42.5</v>
      </c>
      <c r="E6087" s="37">
        <v>0.89300000000000002</v>
      </c>
      <c r="F6087" s="37">
        <v>0.9073</v>
      </c>
      <c r="G6087" s="37">
        <v>40.5</v>
      </c>
      <c r="H6087" s="37">
        <v>0.92200000000000004</v>
      </c>
      <c r="I6087" s="37">
        <v>0.98550000000000004</v>
      </c>
    </row>
    <row r="6088" spans="4:9" x14ac:dyDescent="0.25">
      <c r="D6088" s="37">
        <v>42.5</v>
      </c>
      <c r="E6088" s="37">
        <v>0.89400000000000002</v>
      </c>
      <c r="F6088" s="37">
        <v>0.9083</v>
      </c>
      <c r="G6088" s="37">
        <v>40.5</v>
      </c>
      <c r="H6088" s="37">
        <v>0.92300000000000004</v>
      </c>
      <c r="I6088" s="37">
        <v>0.98550000000000004</v>
      </c>
    </row>
    <row r="6089" spans="4:9" x14ac:dyDescent="0.25">
      <c r="D6089" s="37">
        <v>42.5</v>
      </c>
      <c r="E6089" s="37">
        <v>0.89500000000000002</v>
      </c>
      <c r="F6089" s="37">
        <v>0.9093</v>
      </c>
      <c r="G6089" s="37">
        <v>40.5</v>
      </c>
      <c r="H6089" s="37">
        <v>0.92400000000000004</v>
      </c>
      <c r="I6089" s="37">
        <v>0.98550000000000004</v>
      </c>
    </row>
    <row r="6090" spans="4:9" x14ac:dyDescent="0.25">
      <c r="D6090" s="37">
        <v>42.5</v>
      </c>
      <c r="E6090" s="37">
        <v>0.89600000000000002</v>
      </c>
      <c r="F6090" s="37">
        <v>0.91020000000000001</v>
      </c>
      <c r="G6090" s="37">
        <v>40.5</v>
      </c>
      <c r="H6090" s="37">
        <v>0.92500000000000004</v>
      </c>
      <c r="I6090" s="37">
        <v>0.98550000000000004</v>
      </c>
    </row>
    <row r="6091" spans="4:9" x14ac:dyDescent="0.25">
      <c r="D6091" s="37">
        <v>42.5</v>
      </c>
      <c r="E6091" s="37">
        <v>0.89700000000000002</v>
      </c>
      <c r="F6091" s="37">
        <v>0.91120000000000001</v>
      </c>
      <c r="G6091" s="37">
        <v>40.5</v>
      </c>
      <c r="H6091" s="37">
        <v>0.92600000000000005</v>
      </c>
      <c r="I6091" s="37">
        <v>0.98550000000000004</v>
      </c>
    </row>
    <row r="6092" spans="4:9" x14ac:dyDescent="0.25">
      <c r="D6092" s="37">
        <v>42.5</v>
      </c>
      <c r="E6092" s="37">
        <v>0.89800000000000002</v>
      </c>
      <c r="F6092" s="37">
        <v>0.91220000000000001</v>
      </c>
      <c r="G6092" s="37">
        <v>40.5</v>
      </c>
      <c r="H6092" s="37">
        <v>0.92700000000000005</v>
      </c>
      <c r="I6092" s="37">
        <v>0.98550000000000004</v>
      </c>
    </row>
    <row r="6093" spans="4:9" x14ac:dyDescent="0.25">
      <c r="D6093" s="37">
        <v>42.5</v>
      </c>
      <c r="E6093" s="37">
        <v>0.89900000000000002</v>
      </c>
      <c r="F6093" s="37">
        <v>0.91320000000000001</v>
      </c>
      <c r="G6093" s="37">
        <v>40.5</v>
      </c>
      <c r="H6093" s="37">
        <v>0.92800000000000005</v>
      </c>
      <c r="I6093" s="37">
        <v>0.98560000000000003</v>
      </c>
    </row>
    <row r="6094" spans="4:9" x14ac:dyDescent="0.25">
      <c r="D6094" s="37">
        <v>42.5</v>
      </c>
      <c r="E6094" s="37">
        <v>0.9</v>
      </c>
      <c r="F6094" s="37">
        <v>0.91420000000000001</v>
      </c>
      <c r="G6094" s="37">
        <v>40.5</v>
      </c>
      <c r="H6094" s="37">
        <v>0.92900000000000005</v>
      </c>
      <c r="I6094" s="37">
        <v>0.98560000000000003</v>
      </c>
    </row>
    <row r="6095" spans="4:9" x14ac:dyDescent="0.25">
      <c r="D6095" s="37">
        <v>42.5</v>
      </c>
      <c r="E6095" s="37">
        <v>0.90100000000000002</v>
      </c>
      <c r="F6095" s="37">
        <v>0.91520000000000001</v>
      </c>
      <c r="G6095" s="37">
        <v>40.5</v>
      </c>
      <c r="H6095" s="37">
        <v>0.93</v>
      </c>
      <c r="I6095" s="37">
        <v>0.98560000000000003</v>
      </c>
    </row>
    <row r="6096" spans="4:9" x14ac:dyDescent="0.25">
      <c r="D6096" s="37">
        <v>42.5</v>
      </c>
      <c r="E6096" s="37">
        <v>0.90200000000000002</v>
      </c>
      <c r="F6096" s="37">
        <v>0.91620000000000001</v>
      </c>
      <c r="G6096" s="37">
        <v>40.5</v>
      </c>
      <c r="H6096" s="37">
        <v>0.93100000000000005</v>
      </c>
      <c r="I6096" s="37">
        <v>0.98560000000000003</v>
      </c>
    </row>
    <row r="6097" spans="4:9" x14ac:dyDescent="0.25">
      <c r="D6097" s="37">
        <v>42.5</v>
      </c>
      <c r="E6097" s="37">
        <v>0.90300000000000002</v>
      </c>
      <c r="F6097" s="37">
        <v>0.91720000000000002</v>
      </c>
      <c r="G6097" s="37">
        <v>40.5</v>
      </c>
      <c r="H6097" s="37">
        <v>0.93200000000000005</v>
      </c>
      <c r="I6097" s="37">
        <v>0.98560000000000003</v>
      </c>
    </row>
    <row r="6098" spans="4:9" x14ac:dyDescent="0.25">
      <c r="D6098" s="37">
        <v>42.5</v>
      </c>
      <c r="E6098" s="37">
        <v>0.90400000000000003</v>
      </c>
      <c r="F6098" s="37">
        <v>0.91820000000000002</v>
      </c>
      <c r="G6098" s="37">
        <v>40.5</v>
      </c>
      <c r="H6098" s="37">
        <v>0.93300000000000005</v>
      </c>
      <c r="I6098" s="37">
        <v>0.98560000000000003</v>
      </c>
    </row>
    <row r="6099" spans="4:9" x14ac:dyDescent="0.25">
      <c r="D6099" s="37">
        <v>42.5</v>
      </c>
      <c r="E6099" s="37">
        <v>0.90500000000000003</v>
      </c>
      <c r="F6099" s="37">
        <v>0.91920000000000002</v>
      </c>
      <c r="G6099" s="37">
        <v>40.5</v>
      </c>
      <c r="H6099" s="37">
        <v>0.93400000000000005</v>
      </c>
      <c r="I6099" s="37">
        <v>0.98570000000000002</v>
      </c>
    </row>
    <row r="6100" spans="4:9" x14ac:dyDescent="0.25">
      <c r="D6100" s="37">
        <v>42.5</v>
      </c>
      <c r="E6100" s="37">
        <v>0.90600000000000003</v>
      </c>
      <c r="F6100" s="37">
        <v>0.92020000000000002</v>
      </c>
      <c r="G6100" s="37">
        <v>40.5</v>
      </c>
      <c r="H6100" s="37">
        <v>0.93500000000000005</v>
      </c>
      <c r="I6100" s="37">
        <v>0.98570000000000002</v>
      </c>
    </row>
    <row r="6101" spans="4:9" x14ac:dyDescent="0.25">
      <c r="D6101" s="37">
        <v>42.5</v>
      </c>
      <c r="E6101" s="37">
        <v>0.90700000000000003</v>
      </c>
      <c r="F6101" s="37">
        <v>0.92120000000000002</v>
      </c>
      <c r="G6101" s="37">
        <v>40.5</v>
      </c>
      <c r="H6101" s="37">
        <v>0.93600000000000005</v>
      </c>
      <c r="I6101" s="37">
        <v>0.98570000000000002</v>
      </c>
    </row>
    <row r="6102" spans="4:9" x14ac:dyDescent="0.25">
      <c r="D6102" s="37">
        <v>42.5</v>
      </c>
      <c r="E6102" s="37">
        <v>0.90800000000000003</v>
      </c>
      <c r="F6102" s="37">
        <v>0.92220000000000002</v>
      </c>
      <c r="G6102" s="37">
        <v>40.5</v>
      </c>
      <c r="H6102" s="37">
        <v>0.93700000000000006</v>
      </c>
      <c r="I6102" s="37">
        <v>0.98570000000000002</v>
      </c>
    </row>
    <row r="6103" spans="4:9" x14ac:dyDescent="0.25">
      <c r="D6103" s="37">
        <v>42.5</v>
      </c>
      <c r="E6103" s="37">
        <v>0.90900000000000003</v>
      </c>
      <c r="F6103" s="37">
        <v>0.92320000000000002</v>
      </c>
      <c r="G6103" s="37">
        <v>40.5</v>
      </c>
      <c r="H6103" s="37">
        <v>0.93799999999999994</v>
      </c>
      <c r="I6103" s="37">
        <v>0.98580000000000001</v>
      </c>
    </row>
    <row r="6104" spans="4:9" x14ac:dyDescent="0.25">
      <c r="D6104" s="37">
        <v>42.5</v>
      </c>
      <c r="E6104" s="37">
        <v>0.91</v>
      </c>
      <c r="F6104" s="37">
        <v>0.92420000000000002</v>
      </c>
      <c r="G6104" s="37">
        <v>40.5</v>
      </c>
      <c r="H6104" s="37">
        <v>0.93899999999999995</v>
      </c>
      <c r="I6104" s="37">
        <v>0.98580000000000001</v>
      </c>
    </row>
    <row r="6105" spans="4:9" x14ac:dyDescent="0.25">
      <c r="D6105" s="37">
        <v>42.5</v>
      </c>
      <c r="E6105" s="37">
        <v>0.91100000000000003</v>
      </c>
      <c r="F6105" s="37">
        <v>0.92520000000000002</v>
      </c>
      <c r="G6105" s="37">
        <v>40.5</v>
      </c>
      <c r="H6105" s="37">
        <v>0.94</v>
      </c>
      <c r="I6105" s="37">
        <v>0.98580000000000001</v>
      </c>
    </row>
    <row r="6106" spans="4:9" x14ac:dyDescent="0.25">
      <c r="D6106" s="37">
        <v>42.5</v>
      </c>
      <c r="E6106" s="37">
        <v>0.91200000000000003</v>
      </c>
      <c r="F6106" s="37">
        <v>0.92620000000000002</v>
      </c>
      <c r="G6106" s="37">
        <v>40.5</v>
      </c>
      <c r="H6106" s="37">
        <v>0.94099999999999995</v>
      </c>
      <c r="I6106" s="37">
        <v>0.98580000000000001</v>
      </c>
    </row>
    <row r="6107" spans="4:9" x14ac:dyDescent="0.25">
      <c r="D6107" s="37">
        <v>42.5</v>
      </c>
      <c r="E6107" s="37">
        <v>0.91300000000000003</v>
      </c>
      <c r="F6107" s="37">
        <v>0.92720000000000002</v>
      </c>
      <c r="G6107" s="37">
        <v>40.5</v>
      </c>
      <c r="H6107" s="37">
        <v>0.94199999999999995</v>
      </c>
      <c r="I6107" s="37">
        <v>0.98580000000000001</v>
      </c>
    </row>
    <row r="6108" spans="4:9" x14ac:dyDescent="0.25">
      <c r="D6108" s="37">
        <v>42.5</v>
      </c>
      <c r="E6108" s="37">
        <v>0.91400000000000003</v>
      </c>
      <c r="F6108" s="37">
        <v>0.92820000000000003</v>
      </c>
      <c r="G6108" s="37">
        <v>40.5</v>
      </c>
      <c r="H6108" s="37">
        <v>0.94299999999999995</v>
      </c>
      <c r="I6108" s="37">
        <v>0.98580000000000001</v>
      </c>
    </row>
    <row r="6109" spans="4:9" x14ac:dyDescent="0.25">
      <c r="D6109" s="37">
        <v>42.5</v>
      </c>
      <c r="E6109" s="37">
        <v>0.91500000000000004</v>
      </c>
      <c r="F6109" s="37">
        <v>0.92920000000000003</v>
      </c>
      <c r="G6109" s="37">
        <v>40.5</v>
      </c>
      <c r="H6109" s="37">
        <v>0.94399999999999995</v>
      </c>
      <c r="I6109" s="37">
        <v>0.9859</v>
      </c>
    </row>
    <row r="6110" spans="4:9" x14ac:dyDescent="0.25">
      <c r="D6110" s="37">
        <v>42.5</v>
      </c>
      <c r="E6110" s="37">
        <v>0.91600000000000004</v>
      </c>
      <c r="F6110" s="37">
        <v>0.93020000000000003</v>
      </c>
      <c r="G6110" s="37">
        <v>40.5</v>
      </c>
      <c r="H6110" s="37">
        <v>0.94499999999999995</v>
      </c>
      <c r="I6110" s="37">
        <v>0.9859</v>
      </c>
    </row>
    <row r="6111" spans="4:9" x14ac:dyDescent="0.25">
      <c r="D6111" s="37">
        <v>42.5</v>
      </c>
      <c r="E6111" s="37">
        <v>0.91700000000000004</v>
      </c>
      <c r="F6111" s="37">
        <v>0.93120000000000003</v>
      </c>
      <c r="G6111" s="37">
        <v>40.5</v>
      </c>
      <c r="H6111" s="37">
        <v>0.94599999999999995</v>
      </c>
      <c r="I6111" s="37">
        <v>0.9859</v>
      </c>
    </row>
    <row r="6112" spans="4:9" x14ac:dyDescent="0.25">
      <c r="D6112" s="37">
        <v>42.5</v>
      </c>
      <c r="E6112" s="37">
        <v>0.91800000000000004</v>
      </c>
      <c r="F6112" s="37">
        <v>0.93220000000000003</v>
      </c>
      <c r="G6112" s="37">
        <v>40.5</v>
      </c>
      <c r="H6112" s="37">
        <v>0.94699999999999995</v>
      </c>
      <c r="I6112" s="37">
        <v>0.9859</v>
      </c>
    </row>
    <row r="6113" spans="4:9" x14ac:dyDescent="0.25">
      <c r="D6113" s="37">
        <v>42.5</v>
      </c>
      <c r="E6113" s="37">
        <v>0.91900000000000004</v>
      </c>
      <c r="F6113" s="37">
        <v>0.93320000000000003</v>
      </c>
      <c r="G6113" s="37">
        <v>40.5</v>
      </c>
      <c r="H6113" s="37">
        <v>0.94799999999999995</v>
      </c>
      <c r="I6113" s="37">
        <v>0.9859</v>
      </c>
    </row>
    <row r="6114" spans="4:9" x14ac:dyDescent="0.25">
      <c r="D6114" s="37">
        <v>42.5</v>
      </c>
      <c r="E6114" s="37">
        <v>0.92</v>
      </c>
      <c r="F6114" s="37">
        <v>0.93420000000000003</v>
      </c>
      <c r="G6114" s="37">
        <v>40.5</v>
      </c>
      <c r="H6114" s="37">
        <v>0.94899999999999995</v>
      </c>
      <c r="I6114" s="37">
        <v>0.9859</v>
      </c>
    </row>
    <row r="6115" spans="4:9" x14ac:dyDescent="0.25">
      <c r="D6115" s="37">
        <v>42.5</v>
      </c>
      <c r="E6115" s="37">
        <v>0.92100000000000004</v>
      </c>
      <c r="F6115" s="37">
        <v>0.93520000000000003</v>
      </c>
      <c r="G6115" s="37">
        <v>40.5</v>
      </c>
      <c r="H6115" s="37">
        <v>0.95</v>
      </c>
      <c r="I6115" s="37">
        <v>0.98599999999999999</v>
      </c>
    </row>
    <row r="6116" spans="4:9" x14ac:dyDescent="0.25">
      <c r="D6116" s="37">
        <v>42.5</v>
      </c>
      <c r="E6116" s="37">
        <v>0.92200000000000004</v>
      </c>
      <c r="F6116" s="37">
        <v>0.93620000000000003</v>
      </c>
      <c r="G6116" s="37">
        <v>41</v>
      </c>
      <c r="H6116" s="37">
        <v>0.76</v>
      </c>
      <c r="I6116" s="37">
        <v>0.97829999999999995</v>
      </c>
    </row>
    <row r="6117" spans="4:9" x14ac:dyDescent="0.25">
      <c r="D6117" s="37">
        <v>42.5</v>
      </c>
      <c r="E6117" s="37">
        <v>0.92300000000000004</v>
      </c>
      <c r="F6117" s="37">
        <v>0.93720000000000003</v>
      </c>
      <c r="G6117" s="37">
        <v>41</v>
      </c>
      <c r="H6117" s="37">
        <v>0.76100000000000001</v>
      </c>
      <c r="I6117" s="37">
        <v>0.97829999999999995</v>
      </c>
    </row>
    <row r="6118" spans="4:9" x14ac:dyDescent="0.25">
      <c r="D6118" s="37">
        <v>42.5</v>
      </c>
      <c r="E6118" s="37">
        <v>0.92400000000000004</v>
      </c>
      <c r="F6118" s="37">
        <v>0.93820000000000003</v>
      </c>
      <c r="G6118" s="37">
        <v>41</v>
      </c>
      <c r="H6118" s="37">
        <v>0.76200000000000001</v>
      </c>
      <c r="I6118" s="37">
        <v>0.97840000000000005</v>
      </c>
    </row>
    <row r="6119" spans="4:9" x14ac:dyDescent="0.25">
      <c r="D6119" s="37">
        <v>42.5</v>
      </c>
      <c r="E6119" s="37">
        <v>0.92500000000000004</v>
      </c>
      <c r="F6119" s="37">
        <v>0.93920000000000003</v>
      </c>
      <c r="G6119" s="37">
        <v>41</v>
      </c>
      <c r="H6119" s="37">
        <v>0.76300000000000001</v>
      </c>
      <c r="I6119" s="37">
        <v>0.97840000000000005</v>
      </c>
    </row>
    <row r="6120" spans="4:9" x14ac:dyDescent="0.25">
      <c r="D6120" s="37">
        <v>42.5</v>
      </c>
      <c r="E6120" s="37">
        <v>0.92600000000000005</v>
      </c>
      <c r="F6120" s="37">
        <v>0.94020000000000004</v>
      </c>
      <c r="G6120" s="37">
        <v>41</v>
      </c>
      <c r="H6120" s="37">
        <v>0.76400000000000001</v>
      </c>
      <c r="I6120" s="37">
        <v>0.97860000000000003</v>
      </c>
    </row>
    <row r="6121" spans="4:9" x14ac:dyDescent="0.25">
      <c r="D6121" s="37">
        <v>42.5</v>
      </c>
      <c r="E6121" s="37">
        <v>0.92700000000000005</v>
      </c>
      <c r="F6121" s="37">
        <v>0.94110000000000005</v>
      </c>
      <c r="G6121" s="37">
        <v>41</v>
      </c>
      <c r="H6121" s="37">
        <v>0.76500000000000001</v>
      </c>
      <c r="I6121" s="37">
        <v>0.97860000000000003</v>
      </c>
    </row>
    <row r="6122" spans="4:9" x14ac:dyDescent="0.25">
      <c r="D6122" s="37">
        <v>42.5</v>
      </c>
      <c r="E6122" s="37">
        <v>0.92800000000000005</v>
      </c>
      <c r="F6122" s="37">
        <v>0.94210000000000005</v>
      </c>
      <c r="G6122" s="37">
        <v>41</v>
      </c>
      <c r="H6122" s="37">
        <v>0.76600000000000001</v>
      </c>
      <c r="I6122" s="37">
        <v>0.9788</v>
      </c>
    </row>
    <row r="6123" spans="4:9" x14ac:dyDescent="0.25">
      <c r="D6123" s="37">
        <v>42.5</v>
      </c>
      <c r="E6123" s="37">
        <v>0.92900000000000005</v>
      </c>
      <c r="F6123" s="37">
        <v>0.94310000000000005</v>
      </c>
      <c r="G6123" s="37">
        <v>41</v>
      </c>
      <c r="H6123" s="37">
        <v>0.76700000000000002</v>
      </c>
      <c r="I6123" s="37">
        <v>0.9788</v>
      </c>
    </row>
    <row r="6124" spans="4:9" x14ac:dyDescent="0.25">
      <c r="D6124" s="37">
        <v>43</v>
      </c>
      <c r="E6124" s="37">
        <v>0.76</v>
      </c>
      <c r="F6124" s="37">
        <v>0.77700000000000002</v>
      </c>
      <c r="G6124" s="37">
        <v>41</v>
      </c>
      <c r="H6124" s="37">
        <v>0.76800000000000002</v>
      </c>
      <c r="I6124" s="37">
        <v>0.97889999999999999</v>
      </c>
    </row>
    <row r="6125" spans="4:9" x14ac:dyDescent="0.25">
      <c r="D6125" s="37">
        <v>43</v>
      </c>
      <c r="E6125" s="37">
        <v>0.76100000000000001</v>
      </c>
      <c r="F6125" s="37">
        <v>0.77800000000000002</v>
      </c>
      <c r="G6125" s="37">
        <v>41</v>
      </c>
      <c r="H6125" s="37">
        <v>0.76900000000000002</v>
      </c>
      <c r="I6125" s="37">
        <v>0.97889999999999999</v>
      </c>
    </row>
    <row r="6126" spans="4:9" x14ac:dyDescent="0.25">
      <c r="D6126" s="37">
        <v>43</v>
      </c>
      <c r="E6126" s="37">
        <v>0.76200000000000001</v>
      </c>
      <c r="F6126" s="37">
        <v>0.77890000000000004</v>
      </c>
      <c r="G6126" s="37">
        <v>41</v>
      </c>
      <c r="H6126" s="37">
        <v>0.77</v>
      </c>
      <c r="I6126" s="37">
        <v>0.97899999999999998</v>
      </c>
    </row>
    <row r="6127" spans="4:9" x14ac:dyDescent="0.25">
      <c r="D6127" s="37">
        <v>43</v>
      </c>
      <c r="E6127" s="37">
        <v>0.76300000000000001</v>
      </c>
      <c r="F6127" s="37">
        <v>0.77990000000000004</v>
      </c>
      <c r="G6127" s="37">
        <v>41</v>
      </c>
      <c r="H6127" s="37">
        <v>0.77100000000000002</v>
      </c>
      <c r="I6127" s="37">
        <v>0.97899999999999998</v>
      </c>
    </row>
    <row r="6128" spans="4:9" x14ac:dyDescent="0.25">
      <c r="D6128" s="37">
        <v>43</v>
      </c>
      <c r="E6128" s="37">
        <v>0.76400000000000001</v>
      </c>
      <c r="F6128" s="37">
        <v>0.78080000000000005</v>
      </c>
      <c r="G6128" s="37">
        <v>41</v>
      </c>
      <c r="H6128" s="37">
        <v>0.77200000000000002</v>
      </c>
      <c r="I6128" s="37">
        <v>0.97919999999999996</v>
      </c>
    </row>
    <row r="6129" spans="4:9" x14ac:dyDescent="0.25">
      <c r="D6129" s="37">
        <v>43</v>
      </c>
      <c r="E6129" s="37">
        <v>0.76500000000000001</v>
      </c>
      <c r="F6129" s="37">
        <v>0.78180000000000005</v>
      </c>
      <c r="G6129" s="37">
        <v>41</v>
      </c>
      <c r="H6129" s="37">
        <v>0.77300000000000002</v>
      </c>
      <c r="I6129" s="37">
        <v>0.97919999999999996</v>
      </c>
    </row>
    <row r="6130" spans="4:9" x14ac:dyDescent="0.25">
      <c r="D6130" s="37">
        <v>43</v>
      </c>
      <c r="E6130" s="37">
        <v>0.76600000000000001</v>
      </c>
      <c r="F6130" s="37">
        <v>0.78280000000000005</v>
      </c>
      <c r="G6130" s="37">
        <v>41</v>
      </c>
      <c r="H6130" s="37">
        <v>0.77400000000000002</v>
      </c>
      <c r="I6130" s="37">
        <v>0.97929999999999995</v>
      </c>
    </row>
    <row r="6131" spans="4:9" x14ac:dyDescent="0.25">
      <c r="D6131" s="37">
        <v>43</v>
      </c>
      <c r="E6131" s="37">
        <v>0.76700000000000002</v>
      </c>
      <c r="F6131" s="37">
        <v>0.78369999999999995</v>
      </c>
      <c r="G6131" s="37">
        <v>41</v>
      </c>
      <c r="H6131" s="37">
        <v>0.77500000000000002</v>
      </c>
      <c r="I6131" s="37">
        <v>0.97929999999999995</v>
      </c>
    </row>
    <row r="6132" spans="4:9" x14ac:dyDescent="0.25">
      <c r="D6132" s="37">
        <v>43</v>
      </c>
      <c r="E6132" s="37">
        <v>0.76800000000000002</v>
      </c>
      <c r="F6132" s="37">
        <v>0.78469999999999995</v>
      </c>
      <c r="G6132" s="37">
        <v>41</v>
      </c>
      <c r="H6132" s="37">
        <v>0.77600000000000002</v>
      </c>
      <c r="I6132" s="37">
        <v>0.97950000000000004</v>
      </c>
    </row>
    <row r="6133" spans="4:9" x14ac:dyDescent="0.25">
      <c r="D6133" s="37">
        <v>43</v>
      </c>
      <c r="E6133" s="37">
        <v>0.76900000000000002</v>
      </c>
      <c r="F6133" s="37">
        <v>0.78569999999999995</v>
      </c>
      <c r="G6133" s="37">
        <v>41</v>
      </c>
      <c r="H6133" s="37">
        <v>0.77700000000000002</v>
      </c>
      <c r="I6133" s="37">
        <v>0.97950000000000004</v>
      </c>
    </row>
    <row r="6134" spans="4:9" x14ac:dyDescent="0.25">
      <c r="D6134" s="37">
        <v>43</v>
      </c>
      <c r="E6134" s="37">
        <v>0.77</v>
      </c>
      <c r="F6134" s="37">
        <v>0.78659999999999997</v>
      </c>
      <c r="G6134" s="37">
        <v>41</v>
      </c>
      <c r="H6134" s="37">
        <v>0.77800000000000002</v>
      </c>
      <c r="I6134" s="37">
        <v>0.97960000000000003</v>
      </c>
    </row>
    <row r="6135" spans="4:9" x14ac:dyDescent="0.25">
      <c r="D6135" s="37">
        <v>43</v>
      </c>
      <c r="E6135" s="37">
        <v>0.77100000000000002</v>
      </c>
      <c r="F6135" s="37">
        <v>0.78759999999999997</v>
      </c>
      <c r="G6135" s="37">
        <v>41</v>
      </c>
      <c r="H6135" s="37">
        <v>0.77900000000000003</v>
      </c>
      <c r="I6135" s="37">
        <v>0.97960000000000003</v>
      </c>
    </row>
    <row r="6136" spans="4:9" x14ac:dyDescent="0.25">
      <c r="D6136" s="37">
        <v>43</v>
      </c>
      <c r="E6136" s="37">
        <v>0.77200000000000002</v>
      </c>
      <c r="F6136" s="37">
        <v>0.78859999999999997</v>
      </c>
      <c r="G6136" s="37">
        <v>41</v>
      </c>
      <c r="H6136" s="37">
        <v>0.78</v>
      </c>
      <c r="I6136" s="37">
        <v>0.97970000000000002</v>
      </c>
    </row>
    <row r="6137" spans="4:9" x14ac:dyDescent="0.25">
      <c r="D6137" s="37">
        <v>43</v>
      </c>
      <c r="E6137" s="37">
        <v>0.77300000000000002</v>
      </c>
      <c r="F6137" s="37">
        <v>0.78949999999999998</v>
      </c>
      <c r="G6137" s="37">
        <v>41</v>
      </c>
      <c r="H6137" s="37">
        <v>0.78100000000000003</v>
      </c>
      <c r="I6137" s="37">
        <v>0.97970000000000002</v>
      </c>
    </row>
    <row r="6138" spans="4:9" x14ac:dyDescent="0.25">
      <c r="D6138" s="37">
        <v>43</v>
      </c>
      <c r="E6138" s="37">
        <v>0.77400000000000002</v>
      </c>
      <c r="F6138" s="37">
        <v>0.79049999999999998</v>
      </c>
      <c r="G6138" s="37">
        <v>41</v>
      </c>
      <c r="H6138" s="37">
        <v>0.78200000000000003</v>
      </c>
      <c r="I6138" s="37">
        <v>0.97989999999999999</v>
      </c>
    </row>
    <row r="6139" spans="4:9" x14ac:dyDescent="0.25">
      <c r="D6139" s="37">
        <v>43</v>
      </c>
      <c r="E6139" s="37">
        <v>0.77500000000000002</v>
      </c>
      <c r="F6139" s="37">
        <v>0.79149999999999998</v>
      </c>
      <c r="G6139" s="37">
        <v>41</v>
      </c>
      <c r="H6139" s="37">
        <v>0.78300000000000003</v>
      </c>
      <c r="I6139" s="37">
        <v>0.97989999999999999</v>
      </c>
    </row>
    <row r="6140" spans="4:9" x14ac:dyDescent="0.25">
      <c r="D6140" s="37">
        <v>43</v>
      </c>
      <c r="E6140" s="37">
        <v>0.77600000000000002</v>
      </c>
      <c r="F6140" s="37">
        <v>0.79239999999999999</v>
      </c>
      <c r="G6140" s="37">
        <v>41</v>
      </c>
      <c r="H6140" s="37">
        <v>0.78400000000000003</v>
      </c>
      <c r="I6140" s="37">
        <v>0.98</v>
      </c>
    </row>
    <row r="6141" spans="4:9" x14ac:dyDescent="0.25">
      <c r="D6141" s="37">
        <v>43</v>
      </c>
      <c r="E6141" s="37">
        <v>0.77700000000000002</v>
      </c>
      <c r="F6141" s="37">
        <v>0.79339999999999999</v>
      </c>
      <c r="G6141" s="37">
        <v>41</v>
      </c>
      <c r="H6141" s="37">
        <v>0.78500000000000003</v>
      </c>
      <c r="I6141" s="37">
        <v>0.98</v>
      </c>
    </row>
    <row r="6142" spans="4:9" x14ac:dyDescent="0.25">
      <c r="D6142" s="37">
        <v>43</v>
      </c>
      <c r="E6142" s="37">
        <v>0.77800000000000002</v>
      </c>
      <c r="F6142" s="37">
        <v>0.7944</v>
      </c>
      <c r="G6142" s="37">
        <v>41</v>
      </c>
      <c r="H6142" s="37">
        <v>0.78600000000000003</v>
      </c>
      <c r="I6142" s="37">
        <v>0.98009999999999997</v>
      </c>
    </row>
    <row r="6143" spans="4:9" x14ac:dyDescent="0.25">
      <c r="D6143" s="37">
        <v>43</v>
      </c>
      <c r="E6143" s="37">
        <v>0.77900000000000003</v>
      </c>
      <c r="F6143" s="37">
        <v>0.7954</v>
      </c>
      <c r="G6143" s="37">
        <v>41</v>
      </c>
      <c r="H6143" s="37">
        <v>0.78700000000000003</v>
      </c>
      <c r="I6143" s="37">
        <v>0.98009999999999997</v>
      </c>
    </row>
    <row r="6144" spans="4:9" x14ac:dyDescent="0.25">
      <c r="D6144" s="37">
        <v>43</v>
      </c>
      <c r="E6144" s="37">
        <v>0.78</v>
      </c>
      <c r="F6144" s="37">
        <v>0.79630000000000001</v>
      </c>
      <c r="G6144" s="37">
        <v>41</v>
      </c>
      <c r="H6144" s="37">
        <v>0.78800000000000003</v>
      </c>
      <c r="I6144" s="37">
        <v>0.98029999999999995</v>
      </c>
    </row>
    <row r="6145" spans="4:9" x14ac:dyDescent="0.25">
      <c r="D6145" s="37">
        <v>43</v>
      </c>
      <c r="E6145" s="37">
        <v>0.78100000000000003</v>
      </c>
      <c r="F6145" s="37">
        <v>0.79730000000000001</v>
      </c>
      <c r="G6145" s="37">
        <v>41</v>
      </c>
      <c r="H6145" s="37">
        <v>0.78900000000000003</v>
      </c>
      <c r="I6145" s="37">
        <v>0.98029999999999995</v>
      </c>
    </row>
    <row r="6146" spans="4:9" x14ac:dyDescent="0.25">
      <c r="D6146" s="37">
        <v>43</v>
      </c>
      <c r="E6146" s="37">
        <v>0.78200000000000003</v>
      </c>
      <c r="F6146" s="37">
        <v>0.79830000000000001</v>
      </c>
      <c r="G6146" s="37">
        <v>41</v>
      </c>
      <c r="H6146" s="37">
        <v>0.79</v>
      </c>
      <c r="I6146" s="37">
        <v>0.98040000000000005</v>
      </c>
    </row>
    <row r="6147" spans="4:9" x14ac:dyDescent="0.25">
      <c r="D6147" s="37">
        <v>43</v>
      </c>
      <c r="E6147" s="37">
        <v>0.78300000000000003</v>
      </c>
      <c r="F6147" s="37">
        <v>0.79920000000000002</v>
      </c>
      <c r="G6147" s="37">
        <v>41</v>
      </c>
      <c r="H6147" s="37">
        <v>0.79100000000000004</v>
      </c>
      <c r="I6147" s="37">
        <v>0.98040000000000005</v>
      </c>
    </row>
    <row r="6148" spans="4:9" x14ac:dyDescent="0.25">
      <c r="D6148" s="37">
        <v>43</v>
      </c>
      <c r="E6148" s="37">
        <v>0.78400000000000003</v>
      </c>
      <c r="F6148" s="37">
        <v>0.80020000000000002</v>
      </c>
      <c r="G6148" s="37">
        <v>41</v>
      </c>
      <c r="H6148" s="37">
        <v>0.79200000000000004</v>
      </c>
      <c r="I6148" s="37">
        <v>0.98050000000000004</v>
      </c>
    </row>
    <row r="6149" spans="4:9" x14ac:dyDescent="0.25">
      <c r="D6149" s="37">
        <v>43</v>
      </c>
      <c r="E6149" s="37">
        <v>0.78500000000000003</v>
      </c>
      <c r="F6149" s="37">
        <v>0.80120000000000002</v>
      </c>
      <c r="G6149" s="37">
        <v>41</v>
      </c>
      <c r="H6149" s="37">
        <v>0.79300000000000004</v>
      </c>
      <c r="I6149" s="37">
        <v>0.98050000000000004</v>
      </c>
    </row>
    <row r="6150" spans="4:9" x14ac:dyDescent="0.25">
      <c r="D6150" s="37">
        <v>43</v>
      </c>
      <c r="E6150" s="37">
        <v>0.78600000000000003</v>
      </c>
      <c r="F6150" s="37">
        <v>0.80210000000000004</v>
      </c>
      <c r="G6150" s="37">
        <v>41</v>
      </c>
      <c r="H6150" s="37">
        <v>0.79400000000000004</v>
      </c>
      <c r="I6150" s="37">
        <v>0.98060000000000003</v>
      </c>
    </row>
    <row r="6151" spans="4:9" x14ac:dyDescent="0.25">
      <c r="D6151" s="37">
        <v>43</v>
      </c>
      <c r="E6151" s="37">
        <v>0.78700000000000003</v>
      </c>
      <c r="F6151" s="37">
        <v>0.80310000000000004</v>
      </c>
      <c r="G6151" s="37">
        <v>41</v>
      </c>
      <c r="H6151" s="37">
        <v>0.79500000000000004</v>
      </c>
      <c r="I6151" s="37">
        <v>0.98060000000000003</v>
      </c>
    </row>
    <row r="6152" spans="4:9" x14ac:dyDescent="0.25">
      <c r="D6152" s="37">
        <v>43</v>
      </c>
      <c r="E6152" s="37">
        <v>0.78800000000000003</v>
      </c>
      <c r="F6152" s="37">
        <v>0.80410000000000004</v>
      </c>
      <c r="G6152" s="37">
        <v>41</v>
      </c>
      <c r="H6152" s="37">
        <v>0.79600000000000004</v>
      </c>
      <c r="I6152" s="37">
        <v>0.98080000000000001</v>
      </c>
    </row>
    <row r="6153" spans="4:9" x14ac:dyDescent="0.25">
      <c r="D6153" s="37">
        <v>43</v>
      </c>
      <c r="E6153" s="37">
        <v>0.78900000000000003</v>
      </c>
      <c r="F6153" s="37">
        <v>0.80500000000000005</v>
      </c>
      <c r="G6153" s="37">
        <v>41</v>
      </c>
      <c r="H6153" s="37">
        <v>0.79700000000000004</v>
      </c>
      <c r="I6153" s="37">
        <v>0.98080000000000001</v>
      </c>
    </row>
    <row r="6154" spans="4:9" x14ac:dyDescent="0.25">
      <c r="D6154" s="37">
        <v>43</v>
      </c>
      <c r="E6154" s="37">
        <v>0.79</v>
      </c>
      <c r="F6154" s="37">
        <v>0.80600000000000005</v>
      </c>
      <c r="G6154" s="37">
        <v>41</v>
      </c>
      <c r="H6154" s="37">
        <v>0.79800000000000004</v>
      </c>
      <c r="I6154" s="37">
        <v>0.98089999999999999</v>
      </c>
    </row>
    <row r="6155" spans="4:9" x14ac:dyDescent="0.25">
      <c r="D6155" s="37">
        <v>43</v>
      </c>
      <c r="E6155" s="37">
        <v>0.79100000000000004</v>
      </c>
      <c r="F6155" s="37">
        <v>0.80700000000000005</v>
      </c>
      <c r="G6155" s="37">
        <v>41</v>
      </c>
      <c r="H6155" s="37">
        <v>0.79900000000000004</v>
      </c>
      <c r="I6155" s="37">
        <v>0.98089999999999999</v>
      </c>
    </row>
    <row r="6156" spans="4:9" x14ac:dyDescent="0.25">
      <c r="D6156" s="37">
        <v>43</v>
      </c>
      <c r="E6156" s="37">
        <v>0.79200000000000004</v>
      </c>
      <c r="F6156" s="37">
        <v>0.80800000000000005</v>
      </c>
      <c r="G6156" s="37">
        <v>41</v>
      </c>
      <c r="H6156" s="37">
        <v>0.8</v>
      </c>
      <c r="I6156" s="37">
        <v>0.98099999999999998</v>
      </c>
    </row>
    <row r="6157" spans="4:9" x14ac:dyDescent="0.25">
      <c r="D6157" s="37">
        <v>43</v>
      </c>
      <c r="E6157" s="37">
        <v>0.79300000000000004</v>
      </c>
      <c r="F6157" s="37">
        <v>0.80900000000000005</v>
      </c>
      <c r="G6157" s="37">
        <v>41</v>
      </c>
      <c r="H6157" s="37">
        <v>0.80100000000000005</v>
      </c>
      <c r="I6157" s="37">
        <v>0.98099999999999998</v>
      </c>
    </row>
    <row r="6158" spans="4:9" x14ac:dyDescent="0.25">
      <c r="D6158" s="37">
        <v>43</v>
      </c>
      <c r="E6158" s="37">
        <v>0.79400000000000004</v>
      </c>
      <c r="F6158" s="37">
        <v>0.80989999999999995</v>
      </c>
      <c r="G6158" s="37">
        <v>41</v>
      </c>
      <c r="H6158" s="37">
        <v>0.80200000000000005</v>
      </c>
      <c r="I6158" s="37">
        <v>0.98109999999999997</v>
      </c>
    </row>
    <row r="6159" spans="4:9" x14ac:dyDescent="0.25">
      <c r="D6159" s="37">
        <v>43</v>
      </c>
      <c r="E6159" s="37">
        <v>0.79500000000000004</v>
      </c>
      <c r="F6159" s="37">
        <v>0.81089999999999995</v>
      </c>
      <c r="G6159" s="37">
        <v>41</v>
      </c>
      <c r="H6159" s="37">
        <v>0.80300000000000005</v>
      </c>
      <c r="I6159" s="37">
        <v>0.98109999999999997</v>
      </c>
    </row>
    <row r="6160" spans="4:9" x14ac:dyDescent="0.25">
      <c r="D6160" s="37">
        <v>43</v>
      </c>
      <c r="E6160" s="37">
        <v>0.79600000000000004</v>
      </c>
      <c r="F6160" s="37">
        <v>0.81189999999999996</v>
      </c>
      <c r="G6160" s="37">
        <v>41</v>
      </c>
      <c r="H6160" s="37">
        <v>0.80400000000000005</v>
      </c>
      <c r="I6160" s="37">
        <v>0.98119999999999996</v>
      </c>
    </row>
    <row r="6161" spans="4:9" x14ac:dyDescent="0.25">
      <c r="D6161" s="37">
        <v>43</v>
      </c>
      <c r="E6161" s="37">
        <v>0.79700000000000004</v>
      </c>
      <c r="F6161" s="37">
        <v>0.81289999999999996</v>
      </c>
      <c r="G6161" s="37">
        <v>41</v>
      </c>
      <c r="H6161" s="37">
        <v>0.80500000000000005</v>
      </c>
      <c r="I6161" s="37">
        <v>0.98119999999999996</v>
      </c>
    </row>
    <row r="6162" spans="4:9" x14ac:dyDescent="0.25">
      <c r="D6162" s="37">
        <v>43</v>
      </c>
      <c r="E6162" s="37">
        <v>0.79800000000000004</v>
      </c>
      <c r="F6162" s="37">
        <v>0.81379999999999997</v>
      </c>
      <c r="G6162" s="37">
        <v>41</v>
      </c>
      <c r="H6162" s="37">
        <v>0.80600000000000005</v>
      </c>
      <c r="I6162" s="37">
        <v>0.98129999999999995</v>
      </c>
    </row>
    <row r="6163" spans="4:9" x14ac:dyDescent="0.25">
      <c r="D6163" s="37">
        <v>43</v>
      </c>
      <c r="E6163" s="37">
        <v>0.79900000000000004</v>
      </c>
      <c r="F6163" s="37">
        <v>0.81479999999999997</v>
      </c>
      <c r="G6163" s="37">
        <v>41</v>
      </c>
      <c r="H6163" s="37">
        <v>0.80700000000000005</v>
      </c>
      <c r="I6163" s="37">
        <v>0.98129999999999995</v>
      </c>
    </row>
    <row r="6164" spans="4:9" x14ac:dyDescent="0.25">
      <c r="D6164" s="37">
        <v>43</v>
      </c>
      <c r="E6164" s="37">
        <v>0.8</v>
      </c>
      <c r="F6164" s="37">
        <v>0.81579999999999997</v>
      </c>
      <c r="G6164" s="37">
        <v>41</v>
      </c>
      <c r="H6164" s="37">
        <v>0.80800000000000005</v>
      </c>
      <c r="I6164" s="37">
        <v>0.98140000000000005</v>
      </c>
    </row>
    <row r="6165" spans="4:9" x14ac:dyDescent="0.25">
      <c r="D6165" s="37">
        <v>43</v>
      </c>
      <c r="E6165" s="37">
        <v>0.80100000000000005</v>
      </c>
      <c r="F6165" s="37">
        <v>0.81679999999999997</v>
      </c>
      <c r="G6165" s="37">
        <v>41</v>
      </c>
      <c r="H6165" s="37">
        <v>0.80900000000000005</v>
      </c>
      <c r="I6165" s="37">
        <v>0.98140000000000005</v>
      </c>
    </row>
    <row r="6166" spans="4:9" x14ac:dyDescent="0.25">
      <c r="D6166" s="37">
        <v>43</v>
      </c>
      <c r="E6166" s="37">
        <v>0.80200000000000005</v>
      </c>
      <c r="F6166" s="37">
        <v>0.81769999999999998</v>
      </c>
      <c r="G6166" s="37">
        <v>41</v>
      </c>
      <c r="H6166" s="37">
        <v>0.81</v>
      </c>
      <c r="I6166" s="37">
        <v>0.98150000000000004</v>
      </c>
    </row>
    <row r="6167" spans="4:9" x14ac:dyDescent="0.25">
      <c r="D6167" s="37">
        <v>43</v>
      </c>
      <c r="E6167" s="37">
        <v>0.80300000000000005</v>
      </c>
      <c r="F6167" s="37">
        <v>0.81869999999999998</v>
      </c>
      <c r="G6167" s="37">
        <v>41</v>
      </c>
      <c r="H6167" s="37">
        <v>0.81100000000000005</v>
      </c>
      <c r="I6167" s="37">
        <v>0.98150000000000004</v>
      </c>
    </row>
    <row r="6168" spans="4:9" x14ac:dyDescent="0.25">
      <c r="D6168" s="37">
        <v>43</v>
      </c>
      <c r="E6168" s="37">
        <v>0.80400000000000005</v>
      </c>
      <c r="F6168" s="37">
        <v>0.81969999999999998</v>
      </c>
      <c r="G6168" s="37">
        <v>41</v>
      </c>
      <c r="H6168" s="37">
        <v>0.81200000000000006</v>
      </c>
      <c r="I6168" s="37">
        <v>0.98160000000000003</v>
      </c>
    </row>
    <row r="6169" spans="4:9" x14ac:dyDescent="0.25">
      <c r="D6169" s="37">
        <v>43</v>
      </c>
      <c r="E6169" s="37">
        <v>0.80500000000000005</v>
      </c>
      <c r="F6169" s="37">
        <v>0.82069999999999999</v>
      </c>
      <c r="G6169" s="37">
        <v>41</v>
      </c>
      <c r="H6169" s="37">
        <v>0.81299999999999994</v>
      </c>
      <c r="I6169" s="37">
        <v>0.98160000000000003</v>
      </c>
    </row>
    <row r="6170" spans="4:9" x14ac:dyDescent="0.25">
      <c r="D6170" s="37">
        <v>43</v>
      </c>
      <c r="E6170" s="37">
        <v>0.80600000000000005</v>
      </c>
      <c r="F6170" s="37">
        <v>0.8216</v>
      </c>
      <c r="G6170" s="37">
        <v>41</v>
      </c>
      <c r="H6170" s="37">
        <v>0.81399999999999995</v>
      </c>
      <c r="I6170" s="37">
        <v>0.98170000000000002</v>
      </c>
    </row>
    <row r="6171" spans="4:9" x14ac:dyDescent="0.25">
      <c r="D6171" s="37">
        <v>43</v>
      </c>
      <c r="E6171" s="37">
        <v>0.80700000000000005</v>
      </c>
      <c r="F6171" s="37">
        <v>0.8226</v>
      </c>
      <c r="G6171" s="37">
        <v>41</v>
      </c>
      <c r="H6171" s="37">
        <v>0.81499999999999995</v>
      </c>
      <c r="I6171" s="37">
        <v>0.98170000000000002</v>
      </c>
    </row>
    <row r="6172" spans="4:9" x14ac:dyDescent="0.25">
      <c r="D6172" s="37">
        <v>43</v>
      </c>
      <c r="E6172" s="37">
        <v>0.80800000000000005</v>
      </c>
      <c r="F6172" s="37">
        <v>0.8236</v>
      </c>
      <c r="G6172" s="37">
        <v>41</v>
      </c>
      <c r="H6172" s="37">
        <v>0.81599999999999995</v>
      </c>
      <c r="I6172" s="37">
        <v>0.98180000000000001</v>
      </c>
    </row>
    <row r="6173" spans="4:9" x14ac:dyDescent="0.25">
      <c r="D6173" s="37">
        <v>43</v>
      </c>
      <c r="E6173" s="37">
        <v>0.80900000000000005</v>
      </c>
      <c r="F6173" s="37">
        <v>0.8246</v>
      </c>
      <c r="G6173" s="37">
        <v>41</v>
      </c>
      <c r="H6173" s="37">
        <v>0.81699999999999995</v>
      </c>
      <c r="I6173" s="37">
        <v>0.98180000000000001</v>
      </c>
    </row>
    <row r="6174" spans="4:9" x14ac:dyDescent="0.25">
      <c r="D6174" s="37">
        <v>43</v>
      </c>
      <c r="E6174" s="37">
        <v>0.81</v>
      </c>
      <c r="F6174" s="37">
        <v>0.82550000000000001</v>
      </c>
      <c r="G6174" s="37">
        <v>41</v>
      </c>
      <c r="H6174" s="37">
        <v>0.81799999999999995</v>
      </c>
      <c r="I6174" s="37">
        <v>0.9819</v>
      </c>
    </row>
    <row r="6175" spans="4:9" x14ac:dyDescent="0.25">
      <c r="D6175" s="37">
        <v>43</v>
      </c>
      <c r="E6175" s="37">
        <v>0.81100000000000005</v>
      </c>
      <c r="F6175" s="37">
        <v>0.82650000000000001</v>
      </c>
      <c r="G6175" s="37">
        <v>41</v>
      </c>
      <c r="H6175" s="37">
        <v>0.81899999999999995</v>
      </c>
      <c r="I6175" s="37">
        <v>0.9819</v>
      </c>
    </row>
    <row r="6176" spans="4:9" x14ac:dyDescent="0.25">
      <c r="D6176" s="37">
        <v>43</v>
      </c>
      <c r="E6176" s="37">
        <v>0.81200000000000006</v>
      </c>
      <c r="F6176" s="37">
        <v>0.82750000000000001</v>
      </c>
      <c r="G6176" s="37">
        <v>41</v>
      </c>
      <c r="H6176" s="37">
        <v>0.82</v>
      </c>
      <c r="I6176" s="37">
        <v>0.98199999999999998</v>
      </c>
    </row>
    <row r="6177" spans="4:9" x14ac:dyDescent="0.25">
      <c r="D6177" s="37">
        <v>43</v>
      </c>
      <c r="E6177" s="37">
        <v>0.81299999999999994</v>
      </c>
      <c r="F6177" s="37">
        <v>0.82850000000000001</v>
      </c>
      <c r="G6177" s="37">
        <v>41</v>
      </c>
      <c r="H6177" s="37">
        <v>0.82099999999999995</v>
      </c>
      <c r="I6177" s="37">
        <v>0.98199999999999998</v>
      </c>
    </row>
    <row r="6178" spans="4:9" x14ac:dyDescent="0.25">
      <c r="D6178" s="37">
        <v>43</v>
      </c>
      <c r="E6178" s="37">
        <v>0.81399999999999995</v>
      </c>
      <c r="F6178" s="37">
        <v>0.82950000000000002</v>
      </c>
      <c r="G6178" s="37">
        <v>41</v>
      </c>
      <c r="H6178" s="37">
        <v>0.82199999999999995</v>
      </c>
      <c r="I6178" s="37">
        <v>0.98209999999999997</v>
      </c>
    </row>
    <row r="6179" spans="4:9" x14ac:dyDescent="0.25">
      <c r="D6179" s="37">
        <v>43</v>
      </c>
      <c r="E6179" s="37">
        <v>0.81499999999999995</v>
      </c>
      <c r="F6179" s="37">
        <v>0.83050000000000002</v>
      </c>
      <c r="G6179" s="37">
        <v>41</v>
      </c>
      <c r="H6179" s="37">
        <v>0.82299999999999995</v>
      </c>
      <c r="I6179" s="37">
        <v>0.98209999999999997</v>
      </c>
    </row>
    <row r="6180" spans="4:9" x14ac:dyDescent="0.25">
      <c r="D6180" s="37">
        <v>43</v>
      </c>
      <c r="E6180" s="37">
        <v>0.81599999999999995</v>
      </c>
      <c r="F6180" s="37">
        <v>0.83140000000000003</v>
      </c>
      <c r="G6180" s="37">
        <v>41</v>
      </c>
      <c r="H6180" s="37">
        <v>0.82399999999999995</v>
      </c>
      <c r="I6180" s="37">
        <v>0.98219999999999996</v>
      </c>
    </row>
    <row r="6181" spans="4:9" x14ac:dyDescent="0.25">
      <c r="D6181" s="37">
        <v>43</v>
      </c>
      <c r="E6181" s="37">
        <v>0.81699999999999995</v>
      </c>
      <c r="F6181" s="37">
        <v>0.83240000000000003</v>
      </c>
      <c r="G6181" s="37">
        <v>41</v>
      </c>
      <c r="H6181" s="37">
        <v>0.82499999999999996</v>
      </c>
      <c r="I6181" s="37">
        <v>0.98219999999999996</v>
      </c>
    </row>
    <row r="6182" spans="4:9" x14ac:dyDescent="0.25">
      <c r="D6182" s="37">
        <v>43</v>
      </c>
      <c r="E6182" s="37">
        <v>0.81799999999999995</v>
      </c>
      <c r="F6182" s="37">
        <v>0.83340000000000003</v>
      </c>
      <c r="G6182" s="37">
        <v>41</v>
      </c>
      <c r="H6182" s="37">
        <v>0.82599999999999996</v>
      </c>
      <c r="I6182" s="37">
        <v>0.98229999999999995</v>
      </c>
    </row>
    <row r="6183" spans="4:9" x14ac:dyDescent="0.25">
      <c r="D6183" s="37">
        <v>43</v>
      </c>
      <c r="E6183" s="37">
        <v>0.81899999999999995</v>
      </c>
      <c r="F6183" s="37">
        <v>0.83440000000000003</v>
      </c>
      <c r="G6183" s="37">
        <v>41</v>
      </c>
      <c r="H6183" s="37">
        <v>0.82699999999999996</v>
      </c>
      <c r="I6183" s="37">
        <v>0.98229999999999995</v>
      </c>
    </row>
    <row r="6184" spans="4:9" x14ac:dyDescent="0.25">
      <c r="D6184" s="37">
        <v>43</v>
      </c>
      <c r="E6184" s="37">
        <v>0.82</v>
      </c>
      <c r="F6184" s="37">
        <v>0.83540000000000003</v>
      </c>
      <c r="G6184" s="37">
        <v>41</v>
      </c>
      <c r="H6184" s="37">
        <v>0.82799999999999996</v>
      </c>
      <c r="I6184" s="37">
        <v>0.98240000000000005</v>
      </c>
    </row>
    <row r="6185" spans="4:9" x14ac:dyDescent="0.25">
      <c r="D6185" s="37">
        <v>43</v>
      </c>
      <c r="E6185" s="37">
        <v>0.82099999999999995</v>
      </c>
      <c r="F6185" s="37">
        <v>0.83630000000000004</v>
      </c>
      <c r="G6185" s="37">
        <v>41</v>
      </c>
      <c r="H6185" s="37">
        <v>0.82899999999999996</v>
      </c>
      <c r="I6185" s="37">
        <v>0.98240000000000005</v>
      </c>
    </row>
    <row r="6186" spans="4:9" x14ac:dyDescent="0.25">
      <c r="D6186" s="37">
        <v>43</v>
      </c>
      <c r="E6186" s="37">
        <v>0.82199999999999995</v>
      </c>
      <c r="F6186" s="37">
        <v>0.83730000000000004</v>
      </c>
      <c r="G6186" s="37">
        <v>41</v>
      </c>
      <c r="H6186" s="37">
        <v>0.83</v>
      </c>
      <c r="I6186" s="37">
        <v>0.98250000000000004</v>
      </c>
    </row>
    <row r="6187" spans="4:9" x14ac:dyDescent="0.25">
      <c r="D6187" s="37">
        <v>43</v>
      </c>
      <c r="E6187" s="37">
        <v>0.82299999999999995</v>
      </c>
      <c r="F6187" s="37">
        <v>0.83830000000000005</v>
      </c>
      <c r="G6187" s="37">
        <v>41</v>
      </c>
      <c r="H6187" s="37">
        <v>0.83099999999999996</v>
      </c>
      <c r="I6187" s="37">
        <v>0.98250000000000004</v>
      </c>
    </row>
    <row r="6188" spans="4:9" x14ac:dyDescent="0.25">
      <c r="D6188" s="37">
        <v>43</v>
      </c>
      <c r="E6188" s="37">
        <v>0.82399999999999995</v>
      </c>
      <c r="F6188" s="37">
        <v>0.83930000000000005</v>
      </c>
      <c r="G6188" s="37">
        <v>41</v>
      </c>
      <c r="H6188" s="37">
        <v>0.83199999999999996</v>
      </c>
      <c r="I6188" s="37">
        <v>0.98260000000000003</v>
      </c>
    </row>
    <row r="6189" spans="4:9" x14ac:dyDescent="0.25">
      <c r="D6189" s="37">
        <v>43</v>
      </c>
      <c r="E6189" s="37">
        <v>0.82499999999999996</v>
      </c>
      <c r="F6189" s="37">
        <v>0.84030000000000005</v>
      </c>
      <c r="G6189" s="37">
        <v>41</v>
      </c>
      <c r="H6189" s="37">
        <v>0.83299999999999996</v>
      </c>
      <c r="I6189" s="37">
        <v>0.98260000000000003</v>
      </c>
    </row>
    <row r="6190" spans="4:9" x14ac:dyDescent="0.25">
      <c r="D6190" s="37">
        <v>43</v>
      </c>
      <c r="E6190" s="37">
        <v>0.82599999999999996</v>
      </c>
      <c r="F6190" s="37">
        <v>0.84119999999999995</v>
      </c>
      <c r="G6190" s="37">
        <v>41</v>
      </c>
      <c r="H6190" s="37">
        <v>0.83399999999999996</v>
      </c>
      <c r="I6190" s="37">
        <v>0.98270000000000002</v>
      </c>
    </row>
    <row r="6191" spans="4:9" x14ac:dyDescent="0.25">
      <c r="D6191" s="37">
        <v>43</v>
      </c>
      <c r="E6191" s="37">
        <v>0.82699999999999996</v>
      </c>
      <c r="F6191" s="37">
        <v>0.84219999999999995</v>
      </c>
      <c r="G6191" s="37">
        <v>41</v>
      </c>
      <c r="H6191" s="37">
        <v>0.83499999999999996</v>
      </c>
      <c r="I6191" s="37">
        <v>0.98270000000000002</v>
      </c>
    </row>
    <row r="6192" spans="4:9" x14ac:dyDescent="0.25">
      <c r="D6192" s="37">
        <v>43</v>
      </c>
      <c r="E6192" s="37">
        <v>0.82799999999999996</v>
      </c>
      <c r="F6192" s="37">
        <v>0.84319999999999995</v>
      </c>
      <c r="G6192" s="37">
        <v>41</v>
      </c>
      <c r="H6192" s="37">
        <v>0.83599999999999997</v>
      </c>
      <c r="I6192" s="37">
        <v>0.98270000000000002</v>
      </c>
    </row>
    <row r="6193" spans="4:9" x14ac:dyDescent="0.25">
      <c r="D6193" s="37">
        <v>43</v>
      </c>
      <c r="E6193" s="37">
        <v>0.82899999999999996</v>
      </c>
      <c r="F6193" s="37">
        <v>0.84419999999999995</v>
      </c>
      <c r="G6193" s="37">
        <v>41</v>
      </c>
      <c r="H6193" s="37">
        <v>0.83699999999999997</v>
      </c>
      <c r="I6193" s="37">
        <v>0.98270000000000002</v>
      </c>
    </row>
    <row r="6194" spans="4:9" x14ac:dyDescent="0.25">
      <c r="D6194" s="37">
        <v>43</v>
      </c>
      <c r="E6194" s="37">
        <v>0.83</v>
      </c>
      <c r="F6194" s="37">
        <v>0.84519999999999995</v>
      </c>
      <c r="G6194" s="37">
        <v>41</v>
      </c>
      <c r="H6194" s="37">
        <v>0.83799999999999997</v>
      </c>
      <c r="I6194" s="37">
        <v>0.98280000000000001</v>
      </c>
    </row>
    <row r="6195" spans="4:9" x14ac:dyDescent="0.25">
      <c r="D6195" s="37">
        <v>43</v>
      </c>
      <c r="E6195" s="37">
        <v>0.83099999999999996</v>
      </c>
      <c r="F6195" s="37">
        <v>0.84619999999999995</v>
      </c>
      <c r="G6195" s="37">
        <v>41</v>
      </c>
      <c r="H6195" s="37">
        <v>0.83899999999999997</v>
      </c>
      <c r="I6195" s="37">
        <v>0.98280000000000001</v>
      </c>
    </row>
    <row r="6196" spans="4:9" x14ac:dyDescent="0.25">
      <c r="D6196" s="37">
        <v>43</v>
      </c>
      <c r="E6196" s="37">
        <v>0.83199999999999996</v>
      </c>
      <c r="F6196" s="37">
        <v>0.84709999999999996</v>
      </c>
      <c r="G6196" s="37">
        <v>41</v>
      </c>
      <c r="H6196" s="37">
        <v>0.84</v>
      </c>
      <c r="I6196" s="37">
        <v>0.9829</v>
      </c>
    </row>
    <row r="6197" spans="4:9" x14ac:dyDescent="0.25">
      <c r="D6197" s="37">
        <v>43</v>
      </c>
      <c r="E6197" s="37">
        <v>0.83299999999999996</v>
      </c>
      <c r="F6197" s="37">
        <v>0.84809999999999997</v>
      </c>
      <c r="G6197" s="37">
        <v>41</v>
      </c>
      <c r="H6197" s="37">
        <v>0.84099999999999997</v>
      </c>
      <c r="I6197" s="37">
        <v>0.9829</v>
      </c>
    </row>
    <row r="6198" spans="4:9" x14ac:dyDescent="0.25">
      <c r="D6198" s="37">
        <v>43</v>
      </c>
      <c r="E6198" s="37">
        <v>0.83399999999999996</v>
      </c>
      <c r="F6198" s="37">
        <v>0.84909999999999997</v>
      </c>
      <c r="G6198" s="37">
        <v>41</v>
      </c>
      <c r="H6198" s="37">
        <v>0.84199999999999997</v>
      </c>
      <c r="I6198" s="37">
        <v>0.98299999999999998</v>
      </c>
    </row>
    <row r="6199" spans="4:9" x14ac:dyDescent="0.25">
      <c r="D6199" s="37">
        <v>43</v>
      </c>
      <c r="E6199" s="37">
        <v>0.83499999999999996</v>
      </c>
      <c r="F6199" s="37">
        <v>0.85009999999999997</v>
      </c>
      <c r="G6199" s="37">
        <v>41</v>
      </c>
      <c r="H6199" s="37">
        <v>0.84299999999999997</v>
      </c>
      <c r="I6199" s="37">
        <v>0.98299999999999998</v>
      </c>
    </row>
    <row r="6200" spans="4:9" x14ac:dyDescent="0.25">
      <c r="D6200" s="37">
        <v>43</v>
      </c>
      <c r="E6200" s="37">
        <v>0.83599999999999997</v>
      </c>
      <c r="F6200" s="37">
        <v>0.85109999999999997</v>
      </c>
      <c r="G6200" s="37">
        <v>41</v>
      </c>
      <c r="H6200" s="37">
        <v>0.84399999999999997</v>
      </c>
      <c r="I6200" s="37">
        <v>0.98299999999999998</v>
      </c>
    </row>
    <row r="6201" spans="4:9" x14ac:dyDescent="0.25">
      <c r="D6201" s="37">
        <v>43</v>
      </c>
      <c r="E6201" s="37">
        <v>0.83699999999999997</v>
      </c>
      <c r="F6201" s="37">
        <v>0.85209999999999997</v>
      </c>
      <c r="G6201" s="37">
        <v>41</v>
      </c>
      <c r="H6201" s="37">
        <v>0.84499999999999997</v>
      </c>
      <c r="I6201" s="37">
        <v>0.98299999999999998</v>
      </c>
    </row>
    <row r="6202" spans="4:9" x14ac:dyDescent="0.25">
      <c r="D6202" s="37">
        <v>43</v>
      </c>
      <c r="E6202" s="37">
        <v>0.83799999999999997</v>
      </c>
      <c r="F6202" s="37">
        <v>0.85309999999999997</v>
      </c>
      <c r="G6202" s="37">
        <v>41</v>
      </c>
      <c r="H6202" s="37">
        <v>0.84599999999999997</v>
      </c>
      <c r="I6202" s="37">
        <v>0.98309999999999997</v>
      </c>
    </row>
    <row r="6203" spans="4:9" x14ac:dyDescent="0.25">
      <c r="D6203" s="37">
        <v>43</v>
      </c>
      <c r="E6203" s="37">
        <v>0.83899999999999997</v>
      </c>
      <c r="F6203" s="37">
        <v>0.85399999999999998</v>
      </c>
      <c r="G6203" s="37">
        <v>41</v>
      </c>
      <c r="H6203" s="37">
        <v>0.84699999999999998</v>
      </c>
      <c r="I6203" s="37">
        <v>0.98309999999999997</v>
      </c>
    </row>
    <row r="6204" spans="4:9" x14ac:dyDescent="0.25">
      <c r="D6204" s="37">
        <v>43</v>
      </c>
      <c r="E6204" s="37">
        <v>0.84</v>
      </c>
      <c r="F6204" s="37">
        <v>0.85499999999999998</v>
      </c>
      <c r="G6204" s="37">
        <v>41</v>
      </c>
      <c r="H6204" s="37">
        <v>0.84799999999999998</v>
      </c>
      <c r="I6204" s="37">
        <v>0.98319999999999996</v>
      </c>
    </row>
    <row r="6205" spans="4:9" x14ac:dyDescent="0.25">
      <c r="D6205" s="37">
        <v>43</v>
      </c>
      <c r="E6205" s="37">
        <v>0.84099999999999997</v>
      </c>
      <c r="F6205" s="37">
        <v>0.85599999999999998</v>
      </c>
      <c r="G6205" s="37">
        <v>41</v>
      </c>
      <c r="H6205" s="37">
        <v>0.84899999999999998</v>
      </c>
      <c r="I6205" s="37">
        <v>0.98319999999999996</v>
      </c>
    </row>
    <row r="6206" spans="4:9" x14ac:dyDescent="0.25">
      <c r="D6206" s="37">
        <v>43</v>
      </c>
      <c r="E6206" s="37">
        <v>0.84199999999999997</v>
      </c>
      <c r="F6206" s="37">
        <v>0.85699999999999998</v>
      </c>
      <c r="G6206" s="37">
        <v>41</v>
      </c>
      <c r="H6206" s="37">
        <v>0.85</v>
      </c>
      <c r="I6206" s="37">
        <v>0.98329999999999995</v>
      </c>
    </row>
    <row r="6207" spans="4:9" x14ac:dyDescent="0.25">
      <c r="D6207" s="37">
        <v>43</v>
      </c>
      <c r="E6207" s="37">
        <v>0.84299999999999997</v>
      </c>
      <c r="F6207" s="37">
        <v>0.85799999999999998</v>
      </c>
      <c r="G6207" s="37">
        <v>41</v>
      </c>
      <c r="H6207" s="37">
        <v>0.85099999999999998</v>
      </c>
      <c r="I6207" s="37">
        <v>0.98329999999999995</v>
      </c>
    </row>
    <row r="6208" spans="4:9" x14ac:dyDescent="0.25">
      <c r="D6208" s="37">
        <v>43</v>
      </c>
      <c r="E6208" s="37">
        <v>0.84399999999999997</v>
      </c>
      <c r="F6208" s="37">
        <v>0.85899999999999999</v>
      </c>
      <c r="G6208" s="37">
        <v>41</v>
      </c>
      <c r="H6208" s="37">
        <v>0.85199999999999998</v>
      </c>
      <c r="I6208" s="37">
        <v>0.98329999999999995</v>
      </c>
    </row>
    <row r="6209" spans="4:9" x14ac:dyDescent="0.25">
      <c r="D6209" s="37">
        <v>43</v>
      </c>
      <c r="E6209" s="37">
        <v>0.84499999999999997</v>
      </c>
      <c r="F6209" s="37">
        <v>0.86</v>
      </c>
      <c r="G6209" s="37">
        <v>41</v>
      </c>
      <c r="H6209" s="37">
        <v>0.85299999999999998</v>
      </c>
      <c r="I6209" s="37">
        <v>0.98329999999999995</v>
      </c>
    </row>
    <row r="6210" spans="4:9" x14ac:dyDescent="0.25">
      <c r="D6210" s="37">
        <v>43</v>
      </c>
      <c r="E6210" s="37">
        <v>0.84599999999999997</v>
      </c>
      <c r="F6210" s="37">
        <v>0.86099999999999999</v>
      </c>
      <c r="G6210" s="37">
        <v>41</v>
      </c>
      <c r="H6210" s="37">
        <v>0.85399999999999998</v>
      </c>
      <c r="I6210" s="37">
        <v>0.98340000000000005</v>
      </c>
    </row>
    <row r="6211" spans="4:9" x14ac:dyDescent="0.25">
      <c r="D6211" s="37">
        <v>43</v>
      </c>
      <c r="E6211" s="37">
        <v>0.84699999999999998</v>
      </c>
      <c r="F6211" s="37">
        <v>0.8619</v>
      </c>
      <c r="G6211" s="37">
        <v>41</v>
      </c>
      <c r="H6211" s="37">
        <v>0.85499999999999998</v>
      </c>
      <c r="I6211" s="37">
        <v>0.98340000000000005</v>
      </c>
    </row>
    <row r="6212" spans="4:9" x14ac:dyDescent="0.25">
      <c r="D6212" s="37">
        <v>43</v>
      </c>
      <c r="E6212" s="37">
        <v>0.84799999999999998</v>
      </c>
      <c r="F6212" s="37">
        <v>0.8629</v>
      </c>
      <c r="G6212" s="37">
        <v>41</v>
      </c>
      <c r="H6212" s="37">
        <v>0.85599999999999998</v>
      </c>
      <c r="I6212" s="37">
        <v>0.98350000000000004</v>
      </c>
    </row>
    <row r="6213" spans="4:9" x14ac:dyDescent="0.25">
      <c r="D6213" s="37">
        <v>43</v>
      </c>
      <c r="E6213" s="37">
        <v>0.84899999999999998</v>
      </c>
      <c r="F6213" s="37">
        <v>0.8639</v>
      </c>
      <c r="G6213" s="37">
        <v>41</v>
      </c>
      <c r="H6213" s="37">
        <v>0.85699999999999998</v>
      </c>
      <c r="I6213" s="37">
        <v>0.98350000000000004</v>
      </c>
    </row>
    <row r="6214" spans="4:9" x14ac:dyDescent="0.25">
      <c r="D6214" s="37">
        <v>43</v>
      </c>
      <c r="E6214" s="37">
        <v>0.85</v>
      </c>
      <c r="F6214" s="37">
        <v>0.8649</v>
      </c>
      <c r="G6214" s="37">
        <v>41</v>
      </c>
      <c r="H6214" s="37">
        <v>0.85799999999999998</v>
      </c>
      <c r="I6214" s="37">
        <v>0.98350000000000004</v>
      </c>
    </row>
    <row r="6215" spans="4:9" x14ac:dyDescent="0.25">
      <c r="D6215" s="37">
        <v>43</v>
      </c>
      <c r="E6215" s="37">
        <v>0.85099999999999998</v>
      </c>
      <c r="F6215" s="37">
        <v>0.8659</v>
      </c>
      <c r="G6215" s="37">
        <v>41</v>
      </c>
      <c r="H6215" s="37">
        <v>0.85899999999999999</v>
      </c>
      <c r="I6215" s="37">
        <v>0.98350000000000004</v>
      </c>
    </row>
    <row r="6216" spans="4:9" x14ac:dyDescent="0.25">
      <c r="D6216" s="37">
        <v>43</v>
      </c>
      <c r="E6216" s="37">
        <v>0.85199999999999998</v>
      </c>
      <c r="F6216" s="37">
        <v>0.8669</v>
      </c>
      <c r="G6216" s="37">
        <v>41</v>
      </c>
      <c r="H6216" s="37">
        <v>0.86</v>
      </c>
      <c r="I6216" s="37">
        <v>0.98360000000000003</v>
      </c>
    </row>
    <row r="6217" spans="4:9" x14ac:dyDescent="0.25">
      <c r="D6217" s="37">
        <v>43</v>
      </c>
      <c r="E6217" s="37">
        <v>0.85299999999999998</v>
      </c>
      <c r="F6217" s="37">
        <v>0.8679</v>
      </c>
      <c r="G6217" s="37">
        <v>41</v>
      </c>
      <c r="H6217" s="37">
        <v>0.86099999999999999</v>
      </c>
      <c r="I6217" s="37">
        <v>0.98360000000000003</v>
      </c>
    </row>
    <row r="6218" spans="4:9" x14ac:dyDescent="0.25">
      <c r="D6218" s="37">
        <v>43</v>
      </c>
      <c r="E6218" s="37">
        <v>0.85399999999999998</v>
      </c>
      <c r="F6218" s="37">
        <v>0.86890000000000001</v>
      </c>
      <c r="G6218" s="37">
        <v>41</v>
      </c>
      <c r="H6218" s="37">
        <v>0.86199999999999999</v>
      </c>
      <c r="I6218" s="37">
        <v>0.98370000000000002</v>
      </c>
    </row>
    <row r="6219" spans="4:9" x14ac:dyDescent="0.25">
      <c r="D6219" s="37">
        <v>43</v>
      </c>
      <c r="E6219" s="37">
        <v>0.85499999999999998</v>
      </c>
      <c r="F6219" s="37">
        <v>0.86980000000000002</v>
      </c>
      <c r="G6219" s="37">
        <v>41</v>
      </c>
      <c r="H6219" s="37">
        <v>0.86299999999999999</v>
      </c>
      <c r="I6219" s="37">
        <v>0.98370000000000002</v>
      </c>
    </row>
    <row r="6220" spans="4:9" x14ac:dyDescent="0.25">
      <c r="D6220" s="37">
        <v>43</v>
      </c>
      <c r="E6220" s="37">
        <v>0.85599999999999998</v>
      </c>
      <c r="F6220" s="37">
        <v>0.87080000000000002</v>
      </c>
      <c r="G6220" s="37">
        <v>41</v>
      </c>
      <c r="H6220" s="37">
        <v>0.86399999999999999</v>
      </c>
      <c r="I6220" s="37">
        <v>0.98370000000000002</v>
      </c>
    </row>
    <row r="6221" spans="4:9" x14ac:dyDescent="0.25">
      <c r="D6221" s="37">
        <v>43</v>
      </c>
      <c r="E6221" s="37">
        <v>0.85699999999999998</v>
      </c>
      <c r="F6221" s="37">
        <v>0.87180000000000002</v>
      </c>
      <c r="G6221" s="37">
        <v>41</v>
      </c>
      <c r="H6221" s="37">
        <v>0.86499999999999999</v>
      </c>
      <c r="I6221" s="37">
        <v>0.98370000000000002</v>
      </c>
    </row>
    <row r="6222" spans="4:9" x14ac:dyDescent="0.25">
      <c r="D6222" s="37">
        <v>43</v>
      </c>
      <c r="E6222" s="37">
        <v>0.85799999999999998</v>
      </c>
      <c r="F6222" s="37">
        <v>0.87280000000000002</v>
      </c>
      <c r="G6222" s="37">
        <v>41</v>
      </c>
      <c r="H6222" s="37">
        <v>0.86599999999999999</v>
      </c>
      <c r="I6222" s="37">
        <v>0.98380000000000001</v>
      </c>
    </row>
    <row r="6223" spans="4:9" x14ac:dyDescent="0.25">
      <c r="D6223" s="37">
        <v>43</v>
      </c>
      <c r="E6223" s="37">
        <v>0.85899999999999999</v>
      </c>
      <c r="F6223" s="37">
        <v>0.87380000000000002</v>
      </c>
      <c r="G6223" s="37">
        <v>41</v>
      </c>
      <c r="H6223" s="37">
        <v>0.86699999999999999</v>
      </c>
      <c r="I6223" s="37">
        <v>0.98380000000000001</v>
      </c>
    </row>
    <row r="6224" spans="4:9" x14ac:dyDescent="0.25">
      <c r="D6224" s="37">
        <v>43</v>
      </c>
      <c r="E6224" s="37">
        <v>0.86</v>
      </c>
      <c r="F6224" s="37">
        <v>0.87480000000000002</v>
      </c>
      <c r="G6224" s="37">
        <v>41</v>
      </c>
      <c r="H6224" s="37">
        <v>0.86799999999999999</v>
      </c>
      <c r="I6224" s="37">
        <v>0.9839</v>
      </c>
    </row>
    <row r="6225" spans="4:9" x14ac:dyDescent="0.25">
      <c r="D6225" s="37">
        <v>43</v>
      </c>
      <c r="E6225" s="37">
        <v>0.86099999999999999</v>
      </c>
      <c r="F6225" s="37">
        <v>0.87580000000000002</v>
      </c>
      <c r="G6225" s="37">
        <v>41</v>
      </c>
      <c r="H6225" s="37">
        <v>0.86899999999999999</v>
      </c>
      <c r="I6225" s="37">
        <v>0.9839</v>
      </c>
    </row>
    <row r="6226" spans="4:9" x14ac:dyDescent="0.25">
      <c r="D6226" s="37">
        <v>43</v>
      </c>
      <c r="E6226" s="37">
        <v>0.86199999999999999</v>
      </c>
      <c r="F6226" s="37">
        <v>0.87680000000000002</v>
      </c>
      <c r="G6226" s="37">
        <v>41</v>
      </c>
      <c r="H6226" s="37">
        <v>0.87</v>
      </c>
      <c r="I6226" s="37">
        <v>0.9839</v>
      </c>
    </row>
    <row r="6227" spans="4:9" x14ac:dyDescent="0.25">
      <c r="D6227" s="37">
        <v>43</v>
      </c>
      <c r="E6227" s="37">
        <v>0.86299999999999999</v>
      </c>
      <c r="F6227" s="37">
        <v>0.87780000000000002</v>
      </c>
      <c r="G6227" s="37">
        <v>41</v>
      </c>
      <c r="H6227" s="37">
        <v>0.871</v>
      </c>
      <c r="I6227" s="37">
        <v>0.9839</v>
      </c>
    </row>
    <row r="6228" spans="4:9" x14ac:dyDescent="0.25">
      <c r="D6228" s="37">
        <v>43</v>
      </c>
      <c r="E6228" s="37">
        <v>0.86399999999999999</v>
      </c>
      <c r="F6228" s="37">
        <v>0.87880000000000003</v>
      </c>
      <c r="G6228" s="37">
        <v>41</v>
      </c>
      <c r="H6228" s="37">
        <v>0.872</v>
      </c>
      <c r="I6228" s="37">
        <v>0.98399999999999999</v>
      </c>
    </row>
    <row r="6229" spans="4:9" x14ac:dyDescent="0.25">
      <c r="D6229" s="37">
        <v>43</v>
      </c>
      <c r="E6229" s="37">
        <v>0.86499999999999999</v>
      </c>
      <c r="F6229" s="37">
        <v>0.87980000000000003</v>
      </c>
      <c r="G6229" s="37">
        <v>41</v>
      </c>
      <c r="H6229" s="37">
        <v>0.873</v>
      </c>
      <c r="I6229" s="37">
        <v>0.98399999999999999</v>
      </c>
    </row>
    <row r="6230" spans="4:9" x14ac:dyDescent="0.25">
      <c r="D6230" s="37">
        <v>43</v>
      </c>
      <c r="E6230" s="37">
        <v>0.86599999999999999</v>
      </c>
      <c r="F6230" s="37">
        <v>0.88070000000000004</v>
      </c>
      <c r="G6230" s="37">
        <v>41</v>
      </c>
      <c r="H6230" s="37">
        <v>0.874</v>
      </c>
      <c r="I6230" s="37">
        <v>0.98399999999999999</v>
      </c>
    </row>
    <row r="6231" spans="4:9" x14ac:dyDescent="0.25">
      <c r="D6231" s="37">
        <v>43</v>
      </c>
      <c r="E6231" s="37">
        <v>0.86699999999999999</v>
      </c>
      <c r="F6231" s="37">
        <v>0.88170000000000004</v>
      </c>
      <c r="G6231" s="37">
        <v>41</v>
      </c>
      <c r="H6231" s="37">
        <v>0.875</v>
      </c>
      <c r="I6231" s="37">
        <v>0.98399999999999999</v>
      </c>
    </row>
    <row r="6232" spans="4:9" x14ac:dyDescent="0.25">
      <c r="D6232" s="37">
        <v>43</v>
      </c>
      <c r="E6232" s="37">
        <v>0.86799999999999999</v>
      </c>
      <c r="F6232" s="37">
        <v>0.88270000000000004</v>
      </c>
      <c r="G6232" s="37">
        <v>41</v>
      </c>
      <c r="H6232" s="37">
        <v>0.876</v>
      </c>
      <c r="I6232" s="37">
        <v>0.98409999999999997</v>
      </c>
    </row>
    <row r="6233" spans="4:9" x14ac:dyDescent="0.25">
      <c r="D6233" s="37">
        <v>43</v>
      </c>
      <c r="E6233" s="37">
        <v>0.86899999999999999</v>
      </c>
      <c r="F6233" s="37">
        <v>0.88370000000000004</v>
      </c>
      <c r="G6233" s="37">
        <v>41</v>
      </c>
      <c r="H6233" s="37">
        <v>0.877</v>
      </c>
      <c r="I6233" s="37">
        <v>0.98409999999999997</v>
      </c>
    </row>
    <row r="6234" spans="4:9" x14ac:dyDescent="0.25">
      <c r="D6234" s="37">
        <v>43</v>
      </c>
      <c r="E6234" s="37">
        <v>0.87</v>
      </c>
      <c r="F6234" s="37">
        <v>0.88470000000000004</v>
      </c>
      <c r="G6234" s="37">
        <v>41</v>
      </c>
      <c r="H6234" s="37">
        <v>0.878</v>
      </c>
      <c r="I6234" s="37">
        <v>0.98409999999999997</v>
      </c>
    </row>
    <row r="6235" spans="4:9" x14ac:dyDescent="0.25">
      <c r="D6235" s="37">
        <v>43</v>
      </c>
      <c r="E6235" s="37">
        <v>0.871</v>
      </c>
      <c r="F6235" s="37">
        <v>0.88570000000000004</v>
      </c>
      <c r="G6235" s="37">
        <v>41</v>
      </c>
      <c r="H6235" s="37">
        <v>0.879</v>
      </c>
      <c r="I6235" s="37">
        <v>0.98409999999999997</v>
      </c>
    </row>
    <row r="6236" spans="4:9" x14ac:dyDescent="0.25">
      <c r="D6236" s="37">
        <v>43</v>
      </c>
      <c r="E6236" s="37">
        <v>0.872</v>
      </c>
      <c r="F6236" s="37">
        <v>0.88670000000000004</v>
      </c>
      <c r="G6236" s="37">
        <v>41</v>
      </c>
      <c r="H6236" s="37">
        <v>0.88</v>
      </c>
      <c r="I6236" s="37">
        <v>0.98419999999999996</v>
      </c>
    </row>
    <row r="6237" spans="4:9" x14ac:dyDescent="0.25">
      <c r="D6237" s="37">
        <v>43</v>
      </c>
      <c r="E6237" s="37">
        <v>0.873</v>
      </c>
      <c r="F6237" s="37">
        <v>0.88770000000000004</v>
      </c>
      <c r="G6237" s="37">
        <v>41</v>
      </c>
      <c r="H6237" s="37">
        <v>0.88100000000000001</v>
      </c>
      <c r="I6237" s="37">
        <v>0.98419999999999996</v>
      </c>
    </row>
    <row r="6238" spans="4:9" x14ac:dyDescent="0.25">
      <c r="D6238" s="37">
        <v>43</v>
      </c>
      <c r="E6238" s="37">
        <v>0.874</v>
      </c>
      <c r="F6238" s="37">
        <v>0.88870000000000005</v>
      </c>
      <c r="G6238" s="37">
        <v>41</v>
      </c>
      <c r="H6238" s="37">
        <v>0.88200000000000001</v>
      </c>
      <c r="I6238" s="37">
        <v>0.98419999999999996</v>
      </c>
    </row>
    <row r="6239" spans="4:9" x14ac:dyDescent="0.25">
      <c r="D6239" s="37">
        <v>43</v>
      </c>
      <c r="E6239" s="37">
        <v>0.875</v>
      </c>
      <c r="F6239" s="37">
        <v>0.88970000000000005</v>
      </c>
      <c r="G6239" s="37">
        <v>41</v>
      </c>
      <c r="H6239" s="37">
        <v>0.88300000000000001</v>
      </c>
      <c r="I6239" s="37">
        <v>0.98419999999999996</v>
      </c>
    </row>
    <row r="6240" spans="4:9" x14ac:dyDescent="0.25">
      <c r="D6240" s="37">
        <v>43</v>
      </c>
      <c r="E6240" s="37">
        <v>0.876</v>
      </c>
      <c r="F6240" s="37">
        <v>0.89070000000000005</v>
      </c>
      <c r="G6240" s="37">
        <v>41</v>
      </c>
      <c r="H6240" s="37">
        <v>0.88400000000000001</v>
      </c>
      <c r="I6240" s="37">
        <v>0.98429999999999995</v>
      </c>
    </row>
    <row r="6241" spans="4:9" x14ac:dyDescent="0.25">
      <c r="D6241" s="37">
        <v>43</v>
      </c>
      <c r="E6241" s="37">
        <v>0.877</v>
      </c>
      <c r="F6241" s="37">
        <v>0.89159999999999995</v>
      </c>
      <c r="G6241" s="37">
        <v>41</v>
      </c>
      <c r="H6241" s="37">
        <v>0.88500000000000001</v>
      </c>
      <c r="I6241" s="37">
        <v>0.98429999999999995</v>
      </c>
    </row>
    <row r="6242" spans="4:9" x14ac:dyDescent="0.25">
      <c r="D6242" s="37">
        <v>43</v>
      </c>
      <c r="E6242" s="37">
        <v>0.878</v>
      </c>
      <c r="F6242" s="37">
        <v>0.89259999999999995</v>
      </c>
      <c r="G6242" s="37">
        <v>41</v>
      </c>
      <c r="H6242" s="37">
        <v>0.88600000000000001</v>
      </c>
      <c r="I6242" s="37">
        <v>0.98429999999999995</v>
      </c>
    </row>
    <row r="6243" spans="4:9" x14ac:dyDescent="0.25">
      <c r="D6243" s="37">
        <v>43</v>
      </c>
      <c r="E6243" s="37">
        <v>0.879</v>
      </c>
      <c r="F6243" s="37">
        <v>0.89359999999999995</v>
      </c>
      <c r="G6243" s="37">
        <v>41</v>
      </c>
      <c r="H6243" s="37">
        <v>0.88700000000000001</v>
      </c>
      <c r="I6243" s="37">
        <v>0.98429999999999995</v>
      </c>
    </row>
    <row r="6244" spans="4:9" x14ac:dyDescent="0.25">
      <c r="D6244" s="37">
        <v>43</v>
      </c>
      <c r="E6244" s="37">
        <v>0.88</v>
      </c>
      <c r="F6244" s="37">
        <v>0.89459999999999995</v>
      </c>
      <c r="G6244" s="37">
        <v>41</v>
      </c>
      <c r="H6244" s="37">
        <v>0.88800000000000001</v>
      </c>
      <c r="I6244" s="37">
        <v>0.98440000000000005</v>
      </c>
    </row>
    <row r="6245" spans="4:9" x14ac:dyDescent="0.25">
      <c r="D6245" s="37">
        <v>43</v>
      </c>
      <c r="E6245" s="37">
        <v>0.88100000000000001</v>
      </c>
      <c r="F6245" s="37">
        <v>0.89559999999999995</v>
      </c>
      <c r="G6245" s="37">
        <v>41</v>
      </c>
      <c r="H6245" s="37">
        <v>0.88900000000000001</v>
      </c>
      <c r="I6245" s="37">
        <v>0.98440000000000005</v>
      </c>
    </row>
    <row r="6246" spans="4:9" x14ac:dyDescent="0.25">
      <c r="D6246" s="37">
        <v>43</v>
      </c>
      <c r="E6246" s="37">
        <v>0.88200000000000001</v>
      </c>
      <c r="F6246" s="37">
        <v>0.89659999999999995</v>
      </c>
      <c r="G6246" s="37">
        <v>41</v>
      </c>
      <c r="H6246" s="37">
        <v>0.89</v>
      </c>
      <c r="I6246" s="37">
        <v>0.98440000000000005</v>
      </c>
    </row>
    <row r="6247" spans="4:9" x14ac:dyDescent="0.25">
      <c r="D6247" s="37">
        <v>43</v>
      </c>
      <c r="E6247" s="37">
        <v>0.88300000000000001</v>
      </c>
      <c r="F6247" s="37">
        <v>0.89759999999999995</v>
      </c>
      <c r="G6247" s="37">
        <v>41</v>
      </c>
      <c r="H6247" s="37">
        <v>0.89100000000000001</v>
      </c>
      <c r="I6247" s="37">
        <v>0.98440000000000005</v>
      </c>
    </row>
    <row r="6248" spans="4:9" x14ac:dyDescent="0.25">
      <c r="D6248" s="37">
        <v>43</v>
      </c>
      <c r="E6248" s="37">
        <v>0.88400000000000001</v>
      </c>
      <c r="F6248" s="37">
        <v>0.89859999999999995</v>
      </c>
      <c r="G6248" s="37">
        <v>41</v>
      </c>
      <c r="H6248" s="37">
        <v>0.89200000000000002</v>
      </c>
      <c r="I6248" s="37">
        <v>0.98450000000000004</v>
      </c>
    </row>
    <row r="6249" spans="4:9" x14ac:dyDescent="0.25">
      <c r="D6249" s="37">
        <v>43</v>
      </c>
      <c r="E6249" s="37">
        <v>0.88500000000000001</v>
      </c>
      <c r="F6249" s="37">
        <v>0.89959999999999996</v>
      </c>
      <c r="G6249" s="37">
        <v>41</v>
      </c>
      <c r="H6249" s="37">
        <v>0.89300000000000002</v>
      </c>
      <c r="I6249" s="37">
        <v>0.98450000000000004</v>
      </c>
    </row>
    <row r="6250" spans="4:9" x14ac:dyDescent="0.25">
      <c r="D6250" s="37">
        <v>43</v>
      </c>
      <c r="E6250" s="37">
        <v>0.88600000000000001</v>
      </c>
      <c r="F6250" s="37">
        <v>0.90059999999999996</v>
      </c>
      <c r="G6250" s="37">
        <v>41</v>
      </c>
      <c r="H6250" s="37">
        <v>0.89400000000000002</v>
      </c>
      <c r="I6250" s="37">
        <v>0.98460000000000003</v>
      </c>
    </row>
    <row r="6251" spans="4:9" x14ac:dyDescent="0.25">
      <c r="D6251" s="37">
        <v>43</v>
      </c>
      <c r="E6251" s="37">
        <v>0.88700000000000001</v>
      </c>
      <c r="F6251" s="37">
        <v>0.90159999999999996</v>
      </c>
      <c r="G6251" s="37">
        <v>41</v>
      </c>
      <c r="H6251" s="37">
        <v>0.89500000000000002</v>
      </c>
      <c r="I6251" s="37">
        <v>0.98460000000000003</v>
      </c>
    </row>
    <row r="6252" spans="4:9" x14ac:dyDescent="0.25">
      <c r="D6252" s="37">
        <v>43</v>
      </c>
      <c r="E6252" s="37">
        <v>0.88800000000000001</v>
      </c>
      <c r="F6252" s="37">
        <v>0.90259999999999996</v>
      </c>
      <c r="G6252" s="37">
        <v>41</v>
      </c>
      <c r="H6252" s="37">
        <v>0.89600000000000002</v>
      </c>
      <c r="I6252" s="37">
        <v>0.98460000000000003</v>
      </c>
    </row>
    <row r="6253" spans="4:9" x14ac:dyDescent="0.25">
      <c r="D6253" s="37">
        <v>43</v>
      </c>
      <c r="E6253" s="37">
        <v>0.88900000000000001</v>
      </c>
      <c r="F6253" s="37">
        <v>0.90359999999999996</v>
      </c>
      <c r="G6253" s="37">
        <v>41</v>
      </c>
      <c r="H6253" s="37">
        <v>0.89700000000000002</v>
      </c>
      <c r="I6253" s="37">
        <v>0.98460000000000003</v>
      </c>
    </row>
    <row r="6254" spans="4:9" x14ac:dyDescent="0.25">
      <c r="D6254" s="37">
        <v>43</v>
      </c>
      <c r="E6254" s="37">
        <v>0.89</v>
      </c>
      <c r="F6254" s="37">
        <v>0.90459999999999996</v>
      </c>
      <c r="G6254" s="37">
        <v>41</v>
      </c>
      <c r="H6254" s="37">
        <v>0.89800000000000002</v>
      </c>
      <c r="I6254" s="37">
        <v>0.98470000000000002</v>
      </c>
    </row>
    <row r="6255" spans="4:9" x14ac:dyDescent="0.25">
      <c r="D6255" s="37">
        <v>43</v>
      </c>
      <c r="E6255" s="37">
        <v>0.89100000000000001</v>
      </c>
      <c r="F6255" s="37">
        <v>0.90559999999999996</v>
      </c>
      <c r="G6255" s="37">
        <v>41</v>
      </c>
      <c r="H6255" s="37">
        <v>0.89900000000000002</v>
      </c>
      <c r="I6255" s="37">
        <v>0.98470000000000002</v>
      </c>
    </row>
    <row r="6256" spans="4:9" x14ac:dyDescent="0.25">
      <c r="D6256" s="37">
        <v>43</v>
      </c>
      <c r="E6256" s="37">
        <v>0.89200000000000002</v>
      </c>
      <c r="F6256" s="37">
        <v>0.90659999999999996</v>
      </c>
      <c r="G6256" s="37">
        <v>41</v>
      </c>
      <c r="H6256" s="37">
        <v>0.9</v>
      </c>
      <c r="I6256" s="37">
        <v>0.98470000000000002</v>
      </c>
    </row>
    <row r="6257" spans="4:9" x14ac:dyDescent="0.25">
      <c r="D6257" s="37">
        <v>43</v>
      </c>
      <c r="E6257" s="37">
        <v>0.89300000000000002</v>
      </c>
      <c r="F6257" s="37">
        <v>0.90759999999999996</v>
      </c>
      <c r="G6257" s="37">
        <v>41</v>
      </c>
      <c r="H6257" s="37">
        <v>0.90100000000000002</v>
      </c>
      <c r="I6257" s="37">
        <v>0.98470000000000002</v>
      </c>
    </row>
    <row r="6258" spans="4:9" x14ac:dyDescent="0.25">
      <c r="D6258" s="37">
        <v>43</v>
      </c>
      <c r="E6258" s="37">
        <v>0.89400000000000002</v>
      </c>
      <c r="F6258" s="37">
        <v>0.90859999999999996</v>
      </c>
      <c r="G6258" s="37">
        <v>41</v>
      </c>
      <c r="H6258" s="37">
        <v>0.90200000000000002</v>
      </c>
      <c r="I6258" s="37">
        <v>0.98470000000000002</v>
      </c>
    </row>
    <row r="6259" spans="4:9" x14ac:dyDescent="0.25">
      <c r="D6259" s="37">
        <v>43</v>
      </c>
      <c r="E6259" s="37">
        <v>0.89500000000000002</v>
      </c>
      <c r="F6259" s="37">
        <v>0.90959999999999996</v>
      </c>
      <c r="G6259" s="37">
        <v>41</v>
      </c>
      <c r="H6259" s="37">
        <v>0.90300000000000002</v>
      </c>
      <c r="I6259" s="37">
        <v>0.98470000000000002</v>
      </c>
    </row>
    <row r="6260" spans="4:9" x14ac:dyDescent="0.25">
      <c r="D6260" s="37">
        <v>43</v>
      </c>
      <c r="E6260" s="37">
        <v>0.89600000000000002</v>
      </c>
      <c r="F6260" s="37">
        <v>0.91059999999999997</v>
      </c>
      <c r="G6260" s="37">
        <v>41</v>
      </c>
      <c r="H6260" s="37">
        <v>0.90400000000000003</v>
      </c>
      <c r="I6260" s="37">
        <v>0.98480000000000001</v>
      </c>
    </row>
    <row r="6261" spans="4:9" x14ac:dyDescent="0.25">
      <c r="D6261" s="37">
        <v>43</v>
      </c>
      <c r="E6261" s="37">
        <v>0.89700000000000002</v>
      </c>
      <c r="F6261" s="37">
        <v>0.91159999999999997</v>
      </c>
      <c r="G6261" s="37">
        <v>41</v>
      </c>
      <c r="H6261" s="37">
        <v>0.90500000000000003</v>
      </c>
      <c r="I6261" s="37">
        <v>0.98480000000000001</v>
      </c>
    </row>
    <row r="6262" spans="4:9" x14ac:dyDescent="0.25">
      <c r="D6262" s="37">
        <v>43</v>
      </c>
      <c r="E6262" s="37">
        <v>0.89800000000000002</v>
      </c>
      <c r="F6262" s="37">
        <v>0.91249999999999998</v>
      </c>
      <c r="G6262" s="37">
        <v>41</v>
      </c>
      <c r="H6262" s="37">
        <v>0.90600000000000003</v>
      </c>
      <c r="I6262" s="37">
        <v>0.98480000000000001</v>
      </c>
    </row>
    <row r="6263" spans="4:9" x14ac:dyDescent="0.25">
      <c r="D6263" s="37">
        <v>43</v>
      </c>
      <c r="E6263" s="37">
        <v>0.89900000000000002</v>
      </c>
      <c r="F6263" s="37">
        <v>0.91349999999999998</v>
      </c>
      <c r="G6263" s="37">
        <v>41</v>
      </c>
      <c r="H6263" s="37">
        <v>0.90700000000000003</v>
      </c>
      <c r="I6263" s="37">
        <v>0.98480000000000001</v>
      </c>
    </row>
    <row r="6264" spans="4:9" x14ac:dyDescent="0.25">
      <c r="D6264" s="37">
        <v>43</v>
      </c>
      <c r="E6264" s="37">
        <v>0.9</v>
      </c>
      <c r="F6264" s="37">
        <v>0.91449999999999998</v>
      </c>
      <c r="G6264" s="37">
        <v>41</v>
      </c>
      <c r="H6264" s="37">
        <v>0.90800000000000003</v>
      </c>
      <c r="I6264" s="37">
        <v>0.98480000000000001</v>
      </c>
    </row>
    <row r="6265" spans="4:9" x14ac:dyDescent="0.25">
      <c r="D6265" s="37">
        <v>43</v>
      </c>
      <c r="E6265" s="37">
        <v>0.90100000000000002</v>
      </c>
      <c r="F6265" s="37">
        <v>0.91549999999999998</v>
      </c>
      <c r="G6265" s="37">
        <v>41</v>
      </c>
      <c r="H6265" s="37">
        <v>0.90900000000000003</v>
      </c>
      <c r="I6265" s="37">
        <v>0.98480000000000001</v>
      </c>
    </row>
    <row r="6266" spans="4:9" x14ac:dyDescent="0.25">
      <c r="D6266" s="37">
        <v>43</v>
      </c>
      <c r="E6266" s="37">
        <v>0.90200000000000002</v>
      </c>
      <c r="F6266" s="37">
        <v>0.91649999999999998</v>
      </c>
      <c r="G6266" s="37">
        <v>41</v>
      </c>
      <c r="H6266" s="37">
        <v>0.91</v>
      </c>
      <c r="I6266" s="37">
        <v>0.9849</v>
      </c>
    </row>
    <row r="6267" spans="4:9" x14ac:dyDescent="0.25">
      <c r="D6267" s="37">
        <v>43</v>
      </c>
      <c r="E6267" s="37">
        <v>0.90300000000000002</v>
      </c>
      <c r="F6267" s="37">
        <v>0.91749999999999998</v>
      </c>
      <c r="G6267" s="37">
        <v>41</v>
      </c>
      <c r="H6267" s="37">
        <v>0.91100000000000003</v>
      </c>
      <c r="I6267" s="37">
        <v>0.9849</v>
      </c>
    </row>
    <row r="6268" spans="4:9" x14ac:dyDescent="0.25">
      <c r="D6268" s="37">
        <v>43</v>
      </c>
      <c r="E6268" s="37">
        <v>0.90400000000000003</v>
      </c>
      <c r="F6268" s="37">
        <v>0.91849999999999998</v>
      </c>
      <c r="G6268" s="37">
        <v>41</v>
      </c>
      <c r="H6268" s="37">
        <v>0.91200000000000003</v>
      </c>
      <c r="I6268" s="37">
        <v>0.9849</v>
      </c>
    </row>
    <row r="6269" spans="4:9" x14ac:dyDescent="0.25">
      <c r="D6269" s="37">
        <v>43</v>
      </c>
      <c r="E6269" s="37">
        <v>0.90500000000000003</v>
      </c>
      <c r="F6269" s="37">
        <v>0.91949999999999998</v>
      </c>
      <c r="G6269" s="37">
        <v>41</v>
      </c>
      <c r="H6269" s="37">
        <v>0.91300000000000003</v>
      </c>
      <c r="I6269" s="37">
        <v>0.9849</v>
      </c>
    </row>
    <row r="6270" spans="4:9" x14ac:dyDescent="0.25">
      <c r="D6270" s="37">
        <v>43</v>
      </c>
      <c r="E6270" s="37">
        <v>0.90600000000000003</v>
      </c>
      <c r="F6270" s="37">
        <v>0.92049999999999998</v>
      </c>
      <c r="G6270" s="37">
        <v>41</v>
      </c>
      <c r="H6270" s="37">
        <v>0.91400000000000003</v>
      </c>
      <c r="I6270" s="37">
        <v>0.98499999999999999</v>
      </c>
    </row>
    <row r="6271" spans="4:9" x14ac:dyDescent="0.25">
      <c r="D6271" s="37">
        <v>43</v>
      </c>
      <c r="E6271" s="37">
        <v>0.90700000000000003</v>
      </c>
      <c r="F6271" s="37">
        <v>0.92149999999999999</v>
      </c>
      <c r="G6271" s="37">
        <v>41</v>
      </c>
      <c r="H6271" s="37">
        <v>0.91500000000000004</v>
      </c>
      <c r="I6271" s="37">
        <v>0.98499999999999999</v>
      </c>
    </row>
    <row r="6272" spans="4:9" x14ac:dyDescent="0.25">
      <c r="D6272" s="37">
        <v>43</v>
      </c>
      <c r="E6272" s="37">
        <v>0.90800000000000003</v>
      </c>
      <c r="F6272" s="37">
        <v>0.92249999999999999</v>
      </c>
      <c r="G6272" s="37">
        <v>41</v>
      </c>
      <c r="H6272" s="37">
        <v>0.91600000000000004</v>
      </c>
      <c r="I6272" s="37">
        <v>0.98499999999999999</v>
      </c>
    </row>
    <row r="6273" spans="4:9" x14ac:dyDescent="0.25">
      <c r="D6273" s="37">
        <v>43</v>
      </c>
      <c r="E6273" s="37">
        <v>0.90900000000000003</v>
      </c>
      <c r="F6273" s="37">
        <v>0.92349999999999999</v>
      </c>
      <c r="G6273" s="37">
        <v>41</v>
      </c>
      <c r="H6273" s="37">
        <v>0.91700000000000004</v>
      </c>
      <c r="I6273" s="37">
        <v>0.98499999999999999</v>
      </c>
    </row>
    <row r="6274" spans="4:9" x14ac:dyDescent="0.25">
      <c r="D6274" s="37">
        <v>43</v>
      </c>
      <c r="E6274" s="37">
        <v>0.91</v>
      </c>
      <c r="F6274" s="37">
        <v>0.92449999999999999</v>
      </c>
      <c r="G6274" s="37">
        <v>41</v>
      </c>
      <c r="H6274" s="37">
        <v>0.91800000000000004</v>
      </c>
      <c r="I6274" s="37">
        <v>0.98499999999999999</v>
      </c>
    </row>
    <row r="6275" spans="4:9" x14ac:dyDescent="0.25">
      <c r="D6275" s="37">
        <v>43</v>
      </c>
      <c r="E6275" s="37">
        <v>0.91100000000000003</v>
      </c>
      <c r="F6275" s="37">
        <v>0.92549999999999999</v>
      </c>
      <c r="G6275" s="37">
        <v>41</v>
      </c>
      <c r="H6275" s="37">
        <v>0.91900000000000004</v>
      </c>
      <c r="I6275" s="37">
        <v>0.98499999999999999</v>
      </c>
    </row>
    <row r="6276" spans="4:9" x14ac:dyDescent="0.25">
      <c r="D6276" s="37">
        <v>43</v>
      </c>
      <c r="E6276" s="37">
        <v>0.91200000000000003</v>
      </c>
      <c r="F6276" s="37">
        <v>0.92649999999999999</v>
      </c>
      <c r="G6276" s="37">
        <v>41</v>
      </c>
      <c r="H6276" s="37">
        <v>0.92</v>
      </c>
      <c r="I6276" s="37">
        <v>0.98509999999999998</v>
      </c>
    </row>
    <row r="6277" spans="4:9" x14ac:dyDescent="0.25">
      <c r="D6277" s="37">
        <v>43</v>
      </c>
      <c r="E6277" s="37">
        <v>0.91300000000000003</v>
      </c>
      <c r="F6277" s="37">
        <v>0.92749999999999999</v>
      </c>
      <c r="G6277" s="37">
        <v>41</v>
      </c>
      <c r="H6277" s="37">
        <v>0.92100000000000004</v>
      </c>
      <c r="I6277" s="37">
        <v>0.98509999999999998</v>
      </c>
    </row>
    <row r="6278" spans="4:9" x14ac:dyDescent="0.25">
      <c r="D6278" s="37">
        <v>43</v>
      </c>
      <c r="E6278" s="37">
        <v>0.91400000000000003</v>
      </c>
      <c r="F6278" s="37">
        <v>0.92849999999999999</v>
      </c>
      <c r="G6278" s="37">
        <v>41</v>
      </c>
      <c r="H6278" s="37">
        <v>0.92200000000000004</v>
      </c>
      <c r="I6278" s="37">
        <v>0.98509999999999998</v>
      </c>
    </row>
    <row r="6279" spans="4:9" x14ac:dyDescent="0.25">
      <c r="D6279" s="37">
        <v>43</v>
      </c>
      <c r="E6279" s="37">
        <v>0.91500000000000004</v>
      </c>
      <c r="F6279" s="37">
        <v>0.92949999999999999</v>
      </c>
      <c r="G6279" s="37">
        <v>41</v>
      </c>
      <c r="H6279" s="37">
        <v>0.92300000000000004</v>
      </c>
      <c r="I6279" s="37">
        <v>0.98509999999999998</v>
      </c>
    </row>
    <row r="6280" spans="4:9" x14ac:dyDescent="0.25">
      <c r="D6280" s="37">
        <v>43</v>
      </c>
      <c r="E6280" s="37">
        <v>0.91600000000000004</v>
      </c>
      <c r="F6280" s="37">
        <v>0.93049999999999999</v>
      </c>
      <c r="G6280" s="37">
        <v>41</v>
      </c>
      <c r="H6280" s="37">
        <v>0.92400000000000004</v>
      </c>
      <c r="I6280" s="37">
        <v>0.98509999999999998</v>
      </c>
    </row>
    <row r="6281" spans="4:9" x14ac:dyDescent="0.25">
      <c r="D6281" s="37">
        <v>43</v>
      </c>
      <c r="E6281" s="37">
        <v>0.91700000000000004</v>
      </c>
      <c r="F6281" s="37">
        <v>0.93149999999999999</v>
      </c>
      <c r="G6281" s="37">
        <v>41</v>
      </c>
      <c r="H6281" s="37">
        <v>0.92500000000000004</v>
      </c>
      <c r="I6281" s="37">
        <v>0.98509999999999998</v>
      </c>
    </row>
    <row r="6282" spans="4:9" x14ac:dyDescent="0.25">
      <c r="D6282" s="37">
        <v>43</v>
      </c>
      <c r="E6282" s="37">
        <v>0.91800000000000004</v>
      </c>
      <c r="F6282" s="37">
        <v>0.9325</v>
      </c>
      <c r="G6282" s="37">
        <v>41</v>
      </c>
      <c r="H6282" s="37">
        <v>0.92600000000000005</v>
      </c>
      <c r="I6282" s="37">
        <v>0.98519999999999996</v>
      </c>
    </row>
    <row r="6283" spans="4:9" x14ac:dyDescent="0.25">
      <c r="D6283" s="37">
        <v>43</v>
      </c>
      <c r="E6283" s="37">
        <v>0.91900000000000004</v>
      </c>
      <c r="F6283" s="37">
        <v>0.9335</v>
      </c>
      <c r="G6283" s="37">
        <v>41</v>
      </c>
      <c r="H6283" s="37">
        <v>0.92700000000000005</v>
      </c>
      <c r="I6283" s="37">
        <v>0.98519999999999996</v>
      </c>
    </row>
    <row r="6284" spans="4:9" x14ac:dyDescent="0.25">
      <c r="D6284" s="37">
        <v>43</v>
      </c>
      <c r="E6284" s="37">
        <v>0.92</v>
      </c>
      <c r="F6284" s="37">
        <v>0.9345</v>
      </c>
      <c r="G6284" s="37">
        <v>41</v>
      </c>
      <c r="H6284" s="37">
        <v>0.92800000000000005</v>
      </c>
      <c r="I6284" s="37">
        <v>0.98519999999999996</v>
      </c>
    </row>
    <row r="6285" spans="4:9" x14ac:dyDescent="0.25">
      <c r="D6285" s="37">
        <v>43</v>
      </c>
      <c r="E6285" s="37">
        <v>0.92100000000000004</v>
      </c>
      <c r="F6285" s="37">
        <v>0.9355</v>
      </c>
      <c r="G6285" s="37">
        <v>41</v>
      </c>
      <c r="H6285" s="37">
        <v>0.92900000000000005</v>
      </c>
      <c r="I6285" s="37">
        <v>0.98519999999999996</v>
      </c>
    </row>
    <row r="6286" spans="4:9" x14ac:dyDescent="0.25">
      <c r="D6286" s="37">
        <v>43</v>
      </c>
      <c r="E6286" s="37">
        <v>0.92200000000000004</v>
      </c>
      <c r="F6286" s="37">
        <v>0.9365</v>
      </c>
      <c r="G6286" s="37">
        <v>41</v>
      </c>
      <c r="H6286" s="37">
        <v>0.93</v>
      </c>
      <c r="I6286" s="37">
        <v>0.98529999999999995</v>
      </c>
    </row>
    <row r="6287" spans="4:9" x14ac:dyDescent="0.25">
      <c r="D6287" s="37">
        <v>43</v>
      </c>
      <c r="E6287" s="37">
        <v>0.92300000000000004</v>
      </c>
      <c r="F6287" s="37">
        <v>0.9375</v>
      </c>
      <c r="G6287" s="37">
        <v>41</v>
      </c>
      <c r="H6287" s="37">
        <v>0.93100000000000005</v>
      </c>
      <c r="I6287" s="37">
        <v>0.98529999999999995</v>
      </c>
    </row>
    <row r="6288" spans="4:9" x14ac:dyDescent="0.25">
      <c r="D6288" s="37">
        <v>43</v>
      </c>
      <c r="E6288" s="37">
        <v>0.92400000000000004</v>
      </c>
      <c r="F6288" s="37">
        <v>0.9385</v>
      </c>
      <c r="G6288" s="37">
        <v>41</v>
      </c>
      <c r="H6288" s="37">
        <v>0.93200000000000005</v>
      </c>
      <c r="I6288" s="37">
        <v>0.98529999999999995</v>
      </c>
    </row>
    <row r="6289" spans="4:9" x14ac:dyDescent="0.25">
      <c r="D6289" s="37">
        <v>43</v>
      </c>
      <c r="E6289" s="37">
        <v>0.92500000000000004</v>
      </c>
      <c r="F6289" s="37">
        <v>0.9395</v>
      </c>
      <c r="G6289" s="37">
        <v>41</v>
      </c>
      <c r="H6289" s="37">
        <v>0.93300000000000005</v>
      </c>
      <c r="I6289" s="37">
        <v>0.98529999999999995</v>
      </c>
    </row>
    <row r="6290" spans="4:9" x14ac:dyDescent="0.25">
      <c r="D6290" s="37">
        <v>43</v>
      </c>
      <c r="E6290" s="37">
        <v>0.92600000000000005</v>
      </c>
      <c r="F6290" s="37">
        <v>0.9405</v>
      </c>
      <c r="G6290" s="37">
        <v>41</v>
      </c>
      <c r="H6290" s="37">
        <v>0.93400000000000005</v>
      </c>
      <c r="I6290" s="37">
        <v>0.98529999999999995</v>
      </c>
    </row>
    <row r="6291" spans="4:9" x14ac:dyDescent="0.25">
      <c r="D6291" s="37">
        <v>43</v>
      </c>
      <c r="E6291" s="37">
        <v>0.92700000000000005</v>
      </c>
      <c r="F6291" s="37">
        <v>0.9415</v>
      </c>
      <c r="G6291" s="37">
        <v>41</v>
      </c>
      <c r="H6291" s="37">
        <v>0.93500000000000005</v>
      </c>
      <c r="I6291" s="37">
        <v>0.98529999999999995</v>
      </c>
    </row>
    <row r="6292" spans="4:9" x14ac:dyDescent="0.25">
      <c r="D6292" s="37">
        <v>43</v>
      </c>
      <c r="E6292" s="37">
        <v>0.92800000000000005</v>
      </c>
      <c r="F6292" s="37">
        <v>0.9425</v>
      </c>
      <c r="G6292" s="37">
        <v>41</v>
      </c>
      <c r="H6292" s="37">
        <v>0.93600000000000005</v>
      </c>
      <c r="I6292" s="37">
        <v>0.98540000000000005</v>
      </c>
    </row>
    <row r="6293" spans="4:9" x14ac:dyDescent="0.25">
      <c r="D6293" s="37">
        <v>43</v>
      </c>
      <c r="E6293" s="37">
        <v>0.92900000000000005</v>
      </c>
      <c r="F6293" s="37">
        <v>0.94350000000000001</v>
      </c>
      <c r="G6293" s="37">
        <v>41</v>
      </c>
      <c r="H6293" s="37">
        <v>0.93700000000000006</v>
      </c>
      <c r="I6293" s="37">
        <v>0.98540000000000005</v>
      </c>
    </row>
    <row r="6294" spans="4:9" x14ac:dyDescent="0.25">
      <c r="D6294" s="35"/>
      <c r="E6294" s="35"/>
      <c r="F6294" s="35"/>
      <c r="G6294" s="40">
        <v>41</v>
      </c>
      <c r="H6294" s="40">
        <v>0.93799999999999994</v>
      </c>
      <c r="I6294" s="40">
        <v>0.98540000000000005</v>
      </c>
    </row>
    <row r="6295" spans="4:9" x14ac:dyDescent="0.25">
      <c r="D6295" s="35"/>
      <c r="E6295" s="35"/>
      <c r="F6295" s="35"/>
      <c r="G6295" s="40">
        <v>41</v>
      </c>
      <c r="H6295" s="40">
        <v>0.93899999999999995</v>
      </c>
      <c r="I6295" s="40">
        <v>0.98540000000000005</v>
      </c>
    </row>
    <row r="6296" spans="4:9" x14ac:dyDescent="0.25">
      <c r="D6296" s="35"/>
      <c r="E6296" s="35"/>
      <c r="F6296" s="35"/>
      <c r="G6296" s="40">
        <v>41</v>
      </c>
      <c r="H6296" s="40">
        <v>0.94</v>
      </c>
      <c r="I6296" s="40">
        <v>0.98540000000000005</v>
      </c>
    </row>
    <row r="6297" spans="4:9" x14ac:dyDescent="0.25">
      <c r="D6297" s="35"/>
      <c r="E6297" s="35"/>
      <c r="F6297" s="35"/>
      <c r="G6297" s="40">
        <v>41</v>
      </c>
      <c r="H6297" s="40">
        <v>0.94099999999999995</v>
      </c>
      <c r="I6297" s="40">
        <v>0.98540000000000005</v>
      </c>
    </row>
    <row r="6298" spans="4:9" x14ac:dyDescent="0.25">
      <c r="D6298" s="35"/>
      <c r="E6298" s="35"/>
      <c r="F6298" s="35"/>
      <c r="G6298" s="40">
        <v>41</v>
      </c>
      <c r="H6298" s="40">
        <v>0.94199999999999995</v>
      </c>
      <c r="I6298" s="40">
        <v>0.98550000000000004</v>
      </c>
    </row>
    <row r="6299" spans="4:9" x14ac:dyDescent="0.25">
      <c r="D6299" s="35"/>
      <c r="E6299" s="35"/>
      <c r="F6299" s="35"/>
      <c r="G6299" s="40">
        <v>41</v>
      </c>
      <c r="H6299" s="40">
        <v>0.94299999999999995</v>
      </c>
      <c r="I6299" s="40">
        <v>0.98550000000000004</v>
      </c>
    </row>
    <row r="6300" spans="4:9" x14ac:dyDescent="0.25">
      <c r="D6300" s="35"/>
      <c r="E6300" s="35"/>
      <c r="F6300" s="35"/>
      <c r="G6300" s="40">
        <v>41</v>
      </c>
      <c r="H6300" s="40">
        <v>0.94399999999999995</v>
      </c>
      <c r="I6300" s="40">
        <v>0.98550000000000004</v>
      </c>
    </row>
    <row r="6301" spans="4:9" x14ac:dyDescent="0.25">
      <c r="D6301" s="35"/>
      <c r="E6301" s="35"/>
      <c r="F6301" s="35"/>
      <c r="G6301" s="40">
        <v>41</v>
      </c>
      <c r="H6301" s="40">
        <v>0.94499999999999995</v>
      </c>
      <c r="I6301" s="40">
        <v>0.98550000000000004</v>
      </c>
    </row>
    <row r="6302" spans="4:9" x14ac:dyDescent="0.25">
      <c r="D6302" s="35"/>
      <c r="E6302" s="35"/>
      <c r="F6302" s="35"/>
      <c r="G6302" s="40">
        <v>41</v>
      </c>
      <c r="H6302" s="40">
        <v>0.94599999999999995</v>
      </c>
      <c r="I6302" s="40">
        <v>0.98550000000000004</v>
      </c>
    </row>
    <row r="6303" spans="4:9" x14ac:dyDescent="0.25">
      <c r="D6303" s="35"/>
      <c r="E6303" s="35"/>
      <c r="F6303" s="35"/>
      <c r="G6303" s="40">
        <v>41</v>
      </c>
      <c r="H6303" s="40">
        <v>0.94699999999999995</v>
      </c>
      <c r="I6303" s="40">
        <v>0.98550000000000004</v>
      </c>
    </row>
    <row r="6304" spans="4:9" x14ac:dyDescent="0.25">
      <c r="D6304" s="35"/>
      <c r="E6304" s="35"/>
      <c r="F6304" s="35"/>
      <c r="G6304" s="40">
        <v>41</v>
      </c>
      <c r="H6304" s="40">
        <v>0.94799999999999995</v>
      </c>
      <c r="I6304" s="40">
        <v>0.98560000000000003</v>
      </c>
    </row>
    <row r="6305" spans="4:9" x14ac:dyDescent="0.25">
      <c r="D6305" s="35"/>
      <c r="E6305" s="35"/>
      <c r="F6305" s="35"/>
      <c r="G6305" s="40">
        <v>41</v>
      </c>
      <c r="H6305" s="40">
        <v>0.94899999999999995</v>
      </c>
      <c r="I6305" s="40">
        <v>0.98560000000000003</v>
      </c>
    </row>
    <row r="6306" spans="4:9" x14ac:dyDescent="0.25">
      <c r="G6306" s="40">
        <v>41</v>
      </c>
      <c r="H6306" s="40">
        <v>0.95</v>
      </c>
      <c r="I6306" s="40">
        <v>0.98560000000000003</v>
      </c>
    </row>
    <row r="6307" spans="4:9" x14ac:dyDescent="0.25">
      <c r="G6307" s="40">
        <v>41.5</v>
      </c>
      <c r="H6307" s="40">
        <v>0.76</v>
      </c>
      <c r="I6307" s="40">
        <v>0.9778</v>
      </c>
    </row>
    <row r="6308" spans="4:9" x14ac:dyDescent="0.25">
      <c r="G6308" s="40">
        <v>41.5</v>
      </c>
      <c r="H6308" s="40">
        <v>0.76100000000000001</v>
      </c>
      <c r="I6308" s="40">
        <v>0.9778</v>
      </c>
    </row>
    <row r="6309" spans="4:9" x14ac:dyDescent="0.25">
      <c r="G6309" s="40">
        <v>41.5</v>
      </c>
      <c r="H6309" s="40">
        <v>0.76200000000000001</v>
      </c>
      <c r="I6309" s="40">
        <v>0.97789999999999999</v>
      </c>
    </row>
    <row r="6310" spans="4:9" x14ac:dyDescent="0.25">
      <c r="G6310" s="40">
        <v>41.5</v>
      </c>
      <c r="H6310" s="40">
        <v>0.76300000000000001</v>
      </c>
      <c r="I6310" s="40">
        <v>0.97789999999999999</v>
      </c>
    </row>
    <row r="6311" spans="4:9" x14ac:dyDescent="0.25">
      <c r="G6311" s="40">
        <v>41.5</v>
      </c>
      <c r="H6311" s="40">
        <v>0.76400000000000001</v>
      </c>
      <c r="I6311" s="40">
        <v>0.97809999999999997</v>
      </c>
    </row>
    <row r="6312" spans="4:9" x14ac:dyDescent="0.25">
      <c r="G6312" s="40">
        <v>41.5</v>
      </c>
      <c r="H6312" s="40">
        <v>0.76500000000000001</v>
      </c>
      <c r="I6312" s="40">
        <v>0.97809999999999997</v>
      </c>
    </row>
    <row r="6313" spans="4:9" x14ac:dyDescent="0.25">
      <c r="G6313" s="40">
        <v>41.5</v>
      </c>
      <c r="H6313" s="40">
        <v>0.76600000000000001</v>
      </c>
      <c r="I6313" s="40">
        <v>0.97829999999999995</v>
      </c>
    </row>
    <row r="6314" spans="4:9" x14ac:dyDescent="0.25">
      <c r="G6314" s="40">
        <v>41.5</v>
      </c>
      <c r="H6314" s="40">
        <v>0.76700000000000002</v>
      </c>
      <c r="I6314" s="40">
        <v>0.97829999999999995</v>
      </c>
    </row>
    <row r="6315" spans="4:9" x14ac:dyDescent="0.25">
      <c r="G6315" s="40">
        <v>41.5</v>
      </c>
      <c r="H6315" s="40">
        <v>0.76800000000000002</v>
      </c>
      <c r="I6315" s="40">
        <v>0.97840000000000005</v>
      </c>
    </row>
    <row r="6316" spans="4:9" x14ac:dyDescent="0.25">
      <c r="G6316" s="40">
        <v>41.5</v>
      </c>
      <c r="H6316" s="40">
        <v>0.76900000000000002</v>
      </c>
      <c r="I6316" s="40">
        <v>0.97840000000000005</v>
      </c>
    </row>
    <row r="6317" spans="4:9" x14ac:dyDescent="0.25">
      <c r="G6317" s="40">
        <v>41.5</v>
      </c>
      <c r="H6317" s="40">
        <v>0.77</v>
      </c>
      <c r="I6317" s="40">
        <v>0.97850000000000004</v>
      </c>
    </row>
    <row r="6318" spans="4:9" x14ac:dyDescent="0.25">
      <c r="G6318" s="40">
        <v>41.5</v>
      </c>
      <c r="H6318" s="40">
        <v>0.77100000000000002</v>
      </c>
      <c r="I6318" s="40">
        <v>0.97850000000000004</v>
      </c>
    </row>
    <row r="6319" spans="4:9" x14ac:dyDescent="0.25">
      <c r="G6319" s="40">
        <v>41.5</v>
      </c>
      <c r="H6319" s="40">
        <v>0.77200000000000002</v>
      </c>
      <c r="I6319" s="40">
        <v>0.97870000000000001</v>
      </c>
    </row>
    <row r="6320" spans="4:9" x14ac:dyDescent="0.25">
      <c r="G6320" s="40">
        <v>41.5</v>
      </c>
      <c r="H6320" s="40">
        <v>0.77300000000000002</v>
      </c>
      <c r="I6320" s="40">
        <v>0.97870000000000001</v>
      </c>
    </row>
    <row r="6321" spans="7:9" x14ac:dyDescent="0.25">
      <c r="G6321" s="40">
        <v>41.5</v>
      </c>
      <c r="H6321" s="40">
        <v>0.77400000000000002</v>
      </c>
      <c r="I6321" s="40">
        <v>0.9788</v>
      </c>
    </row>
    <row r="6322" spans="7:9" x14ac:dyDescent="0.25">
      <c r="G6322" s="40">
        <v>41.5</v>
      </c>
      <c r="H6322" s="40">
        <v>0.77500000000000002</v>
      </c>
      <c r="I6322" s="40">
        <v>0.9788</v>
      </c>
    </row>
    <row r="6323" spans="7:9" x14ac:dyDescent="0.25">
      <c r="G6323" s="40">
        <v>41.5</v>
      </c>
      <c r="H6323" s="40">
        <v>0.77600000000000002</v>
      </c>
      <c r="I6323" s="40">
        <v>0.97899999999999998</v>
      </c>
    </row>
    <row r="6324" spans="7:9" x14ac:dyDescent="0.25">
      <c r="G6324" s="40">
        <v>41.5</v>
      </c>
      <c r="H6324" s="40">
        <v>0.77700000000000002</v>
      </c>
      <c r="I6324" s="40">
        <v>0.97899999999999998</v>
      </c>
    </row>
    <row r="6325" spans="7:9" x14ac:dyDescent="0.25">
      <c r="G6325" s="40">
        <v>41.5</v>
      </c>
      <c r="H6325" s="40">
        <v>0.77800000000000002</v>
      </c>
      <c r="I6325" s="40">
        <v>0.97909999999999997</v>
      </c>
    </row>
    <row r="6326" spans="7:9" x14ac:dyDescent="0.25">
      <c r="G6326" s="40">
        <v>41.5</v>
      </c>
      <c r="H6326" s="40">
        <v>0.77900000000000003</v>
      </c>
      <c r="I6326" s="40">
        <v>0.97909999999999997</v>
      </c>
    </row>
    <row r="6327" spans="7:9" x14ac:dyDescent="0.25">
      <c r="G6327" s="40">
        <v>41.5</v>
      </c>
      <c r="H6327" s="40">
        <v>0.78</v>
      </c>
      <c r="I6327" s="40">
        <v>0.97929999999999995</v>
      </c>
    </row>
    <row r="6328" spans="7:9" x14ac:dyDescent="0.25">
      <c r="G6328" s="40">
        <v>41.5</v>
      </c>
      <c r="H6328" s="40">
        <v>0.78100000000000003</v>
      </c>
      <c r="I6328" s="40">
        <v>0.97929999999999995</v>
      </c>
    </row>
    <row r="6329" spans="7:9" x14ac:dyDescent="0.25">
      <c r="G6329" s="40">
        <v>41.5</v>
      </c>
      <c r="H6329" s="40">
        <v>0.78200000000000003</v>
      </c>
      <c r="I6329" s="40">
        <v>0.97940000000000005</v>
      </c>
    </row>
    <row r="6330" spans="7:9" x14ac:dyDescent="0.25">
      <c r="G6330" s="40">
        <v>41.5</v>
      </c>
      <c r="H6330" s="40">
        <v>0.78300000000000003</v>
      </c>
      <c r="I6330" s="40">
        <v>0.97940000000000005</v>
      </c>
    </row>
    <row r="6331" spans="7:9" x14ac:dyDescent="0.25">
      <c r="G6331" s="40">
        <v>41.5</v>
      </c>
      <c r="H6331" s="40">
        <v>0.78400000000000003</v>
      </c>
      <c r="I6331" s="40">
        <v>0.97950000000000004</v>
      </c>
    </row>
    <row r="6332" spans="7:9" x14ac:dyDescent="0.25">
      <c r="G6332" s="40">
        <v>41.5</v>
      </c>
      <c r="H6332" s="40">
        <v>0.78500000000000003</v>
      </c>
      <c r="I6332" s="40">
        <v>0.97950000000000004</v>
      </c>
    </row>
    <row r="6333" spans="7:9" x14ac:dyDescent="0.25">
      <c r="G6333" s="40">
        <v>41.5</v>
      </c>
      <c r="H6333" s="40">
        <v>0.78600000000000003</v>
      </c>
      <c r="I6333" s="40">
        <v>0.97970000000000002</v>
      </c>
    </row>
    <row r="6334" spans="7:9" x14ac:dyDescent="0.25">
      <c r="G6334" s="40">
        <v>41.5</v>
      </c>
      <c r="H6334" s="40">
        <v>0.78700000000000003</v>
      </c>
      <c r="I6334" s="40">
        <v>0.97970000000000002</v>
      </c>
    </row>
    <row r="6335" spans="7:9" x14ac:dyDescent="0.25">
      <c r="G6335" s="40">
        <v>41.5</v>
      </c>
      <c r="H6335" s="40">
        <v>0.78800000000000003</v>
      </c>
      <c r="I6335" s="40">
        <v>0.9798</v>
      </c>
    </row>
    <row r="6336" spans="7:9" x14ac:dyDescent="0.25">
      <c r="G6336" s="40">
        <v>41.5</v>
      </c>
      <c r="H6336" s="40">
        <v>0.78900000000000003</v>
      </c>
      <c r="I6336" s="40">
        <v>0.9798</v>
      </c>
    </row>
    <row r="6337" spans="7:9" x14ac:dyDescent="0.25">
      <c r="G6337" s="40">
        <v>41.5</v>
      </c>
      <c r="H6337" s="40">
        <v>0.79</v>
      </c>
      <c r="I6337" s="40">
        <v>0.97989999999999999</v>
      </c>
    </row>
    <row r="6338" spans="7:9" x14ac:dyDescent="0.25">
      <c r="G6338" s="40">
        <v>41.5</v>
      </c>
      <c r="H6338" s="40">
        <v>0.79100000000000004</v>
      </c>
      <c r="I6338" s="40">
        <v>0.97989999999999999</v>
      </c>
    </row>
    <row r="6339" spans="7:9" x14ac:dyDescent="0.25">
      <c r="G6339" s="40">
        <v>41.5</v>
      </c>
      <c r="H6339" s="40">
        <v>0.79200000000000004</v>
      </c>
      <c r="I6339" s="40">
        <v>0.98009999999999997</v>
      </c>
    </row>
    <row r="6340" spans="7:9" x14ac:dyDescent="0.25">
      <c r="G6340" s="40">
        <v>41.5</v>
      </c>
      <c r="H6340" s="40">
        <v>0.79300000000000004</v>
      </c>
      <c r="I6340" s="40">
        <v>0.98009999999999997</v>
      </c>
    </row>
    <row r="6341" spans="7:9" x14ac:dyDescent="0.25">
      <c r="G6341" s="40">
        <v>41.5</v>
      </c>
      <c r="H6341" s="40">
        <v>0.79400000000000004</v>
      </c>
      <c r="I6341" s="40">
        <v>0.98019999999999996</v>
      </c>
    </row>
    <row r="6342" spans="7:9" x14ac:dyDescent="0.25">
      <c r="G6342" s="40">
        <v>41.5</v>
      </c>
      <c r="H6342" s="40">
        <v>0.79500000000000004</v>
      </c>
      <c r="I6342" s="40">
        <v>0.98019999999999996</v>
      </c>
    </row>
    <row r="6343" spans="7:9" x14ac:dyDescent="0.25">
      <c r="G6343" s="40">
        <v>41.5</v>
      </c>
      <c r="H6343" s="40">
        <v>0.79600000000000004</v>
      </c>
      <c r="I6343" s="40">
        <v>0.98029999999999995</v>
      </c>
    </row>
    <row r="6344" spans="7:9" x14ac:dyDescent="0.25">
      <c r="G6344" s="40">
        <v>41.5</v>
      </c>
      <c r="H6344" s="40">
        <v>0.79700000000000004</v>
      </c>
      <c r="I6344" s="40">
        <v>0.98029999999999995</v>
      </c>
    </row>
    <row r="6345" spans="7:9" x14ac:dyDescent="0.25">
      <c r="G6345" s="40">
        <v>41.5</v>
      </c>
      <c r="H6345" s="40">
        <v>0.79800000000000004</v>
      </c>
      <c r="I6345" s="40">
        <v>0.98040000000000005</v>
      </c>
    </row>
    <row r="6346" spans="7:9" x14ac:dyDescent="0.25">
      <c r="G6346" s="40">
        <v>41.5</v>
      </c>
      <c r="H6346" s="40">
        <v>0.79900000000000004</v>
      </c>
      <c r="I6346" s="40">
        <v>0.98040000000000005</v>
      </c>
    </row>
    <row r="6347" spans="7:9" x14ac:dyDescent="0.25">
      <c r="G6347" s="40">
        <v>41.5</v>
      </c>
      <c r="H6347" s="40">
        <v>0.8</v>
      </c>
      <c r="I6347" s="40">
        <v>0.98050000000000004</v>
      </c>
    </row>
    <row r="6348" spans="7:9" x14ac:dyDescent="0.25">
      <c r="G6348" s="40">
        <v>41.5</v>
      </c>
      <c r="H6348" s="40">
        <v>0.80100000000000005</v>
      </c>
      <c r="I6348" s="40">
        <v>0.98050000000000004</v>
      </c>
    </row>
    <row r="6349" spans="7:9" x14ac:dyDescent="0.25">
      <c r="G6349" s="40">
        <v>41.5</v>
      </c>
      <c r="H6349" s="40">
        <v>0.80200000000000005</v>
      </c>
      <c r="I6349" s="40">
        <v>0.98070000000000002</v>
      </c>
    </row>
    <row r="6350" spans="7:9" x14ac:dyDescent="0.25">
      <c r="G6350" s="40">
        <v>41.5</v>
      </c>
      <c r="H6350" s="40">
        <v>0.80300000000000005</v>
      </c>
      <c r="I6350" s="40">
        <v>0.98070000000000002</v>
      </c>
    </row>
    <row r="6351" spans="7:9" x14ac:dyDescent="0.25">
      <c r="G6351" s="40">
        <v>41.5</v>
      </c>
      <c r="H6351" s="40">
        <v>0.80400000000000005</v>
      </c>
      <c r="I6351" s="40">
        <v>0.98080000000000001</v>
      </c>
    </row>
    <row r="6352" spans="7:9" x14ac:dyDescent="0.25">
      <c r="G6352" s="40">
        <v>41.5</v>
      </c>
      <c r="H6352" s="40">
        <v>0.80500000000000005</v>
      </c>
      <c r="I6352" s="40">
        <v>0.98080000000000001</v>
      </c>
    </row>
    <row r="6353" spans="7:9" x14ac:dyDescent="0.25">
      <c r="G6353" s="40">
        <v>41.5</v>
      </c>
      <c r="H6353" s="40">
        <v>0.80600000000000005</v>
      </c>
      <c r="I6353" s="40">
        <v>0.98089999999999999</v>
      </c>
    </row>
    <row r="6354" spans="7:9" x14ac:dyDescent="0.25">
      <c r="G6354" s="40">
        <v>41.5</v>
      </c>
      <c r="H6354" s="40">
        <v>0.80700000000000005</v>
      </c>
      <c r="I6354" s="40">
        <v>0.98089999999999999</v>
      </c>
    </row>
    <row r="6355" spans="7:9" x14ac:dyDescent="0.25">
      <c r="G6355" s="40">
        <v>41.5</v>
      </c>
      <c r="H6355" s="40">
        <v>0.80800000000000005</v>
      </c>
      <c r="I6355" s="40">
        <v>0.98099999999999998</v>
      </c>
    </row>
    <row r="6356" spans="7:9" x14ac:dyDescent="0.25">
      <c r="G6356" s="40">
        <v>41.5</v>
      </c>
      <c r="H6356" s="40">
        <v>0.80900000000000005</v>
      </c>
      <c r="I6356" s="40">
        <v>0.98099999999999998</v>
      </c>
    </row>
    <row r="6357" spans="7:9" x14ac:dyDescent="0.25">
      <c r="G6357" s="40">
        <v>41.5</v>
      </c>
      <c r="H6357" s="40">
        <v>0.81</v>
      </c>
      <c r="I6357" s="40">
        <v>0.98109999999999997</v>
      </c>
    </row>
    <row r="6358" spans="7:9" x14ac:dyDescent="0.25">
      <c r="G6358" s="40">
        <v>41.5</v>
      </c>
      <c r="H6358" s="40">
        <v>0.81100000000000005</v>
      </c>
      <c r="I6358" s="40">
        <v>0.98109999999999997</v>
      </c>
    </row>
    <row r="6359" spans="7:9" x14ac:dyDescent="0.25">
      <c r="G6359" s="40">
        <v>41.5</v>
      </c>
      <c r="H6359" s="40">
        <v>0.81200000000000006</v>
      </c>
      <c r="I6359" s="40">
        <v>0.98119999999999996</v>
      </c>
    </row>
    <row r="6360" spans="7:9" x14ac:dyDescent="0.25">
      <c r="G6360" s="40">
        <v>41.5</v>
      </c>
      <c r="H6360" s="40">
        <v>0.81299999999999994</v>
      </c>
      <c r="I6360" s="40">
        <v>0.98119999999999996</v>
      </c>
    </row>
    <row r="6361" spans="7:9" x14ac:dyDescent="0.25">
      <c r="G6361" s="40">
        <v>41.5</v>
      </c>
      <c r="H6361" s="40">
        <v>0.81399999999999995</v>
      </c>
      <c r="I6361" s="40">
        <v>0.98129999999999995</v>
      </c>
    </row>
    <row r="6362" spans="7:9" x14ac:dyDescent="0.25">
      <c r="G6362" s="40">
        <v>41.5</v>
      </c>
      <c r="H6362" s="40">
        <v>0.81499999999999995</v>
      </c>
      <c r="I6362" s="40">
        <v>0.98129999999999995</v>
      </c>
    </row>
    <row r="6363" spans="7:9" x14ac:dyDescent="0.25">
      <c r="G6363" s="40">
        <v>41.5</v>
      </c>
      <c r="H6363" s="40">
        <v>0.81599999999999995</v>
      </c>
      <c r="I6363" s="40">
        <v>0.98140000000000005</v>
      </c>
    </row>
    <row r="6364" spans="7:9" x14ac:dyDescent="0.25">
      <c r="G6364" s="40">
        <v>41.5</v>
      </c>
      <c r="H6364" s="40">
        <v>0.81699999999999995</v>
      </c>
      <c r="I6364" s="40">
        <v>0.98140000000000005</v>
      </c>
    </row>
    <row r="6365" spans="7:9" x14ac:dyDescent="0.25">
      <c r="G6365" s="40">
        <v>41.5</v>
      </c>
      <c r="H6365" s="40">
        <v>0.81799999999999995</v>
      </c>
      <c r="I6365" s="40">
        <v>0.98150000000000004</v>
      </c>
    </row>
    <row r="6366" spans="7:9" x14ac:dyDescent="0.25">
      <c r="G6366" s="40">
        <v>41.5</v>
      </c>
      <c r="H6366" s="40">
        <v>0.81899999999999995</v>
      </c>
      <c r="I6366" s="40">
        <v>0.98150000000000004</v>
      </c>
    </row>
    <row r="6367" spans="7:9" x14ac:dyDescent="0.25">
      <c r="G6367" s="40">
        <v>41.5</v>
      </c>
      <c r="H6367" s="40">
        <v>0.82</v>
      </c>
      <c r="I6367" s="40">
        <v>0.98160000000000003</v>
      </c>
    </row>
    <row r="6368" spans="7:9" x14ac:dyDescent="0.25">
      <c r="G6368" s="40">
        <v>41.5</v>
      </c>
      <c r="H6368" s="40">
        <v>0.82099999999999995</v>
      </c>
      <c r="I6368" s="40">
        <v>0.98160000000000003</v>
      </c>
    </row>
    <row r="6369" spans="7:9" x14ac:dyDescent="0.25">
      <c r="G6369" s="40">
        <v>41.5</v>
      </c>
      <c r="H6369" s="40">
        <v>0.82199999999999995</v>
      </c>
      <c r="I6369" s="40">
        <v>0.98170000000000002</v>
      </c>
    </row>
    <row r="6370" spans="7:9" x14ac:dyDescent="0.25">
      <c r="G6370" s="40">
        <v>41.5</v>
      </c>
      <c r="H6370" s="40">
        <v>0.82299999999999995</v>
      </c>
      <c r="I6370" s="40">
        <v>0.98170000000000002</v>
      </c>
    </row>
    <row r="6371" spans="7:9" x14ac:dyDescent="0.25">
      <c r="G6371" s="40">
        <v>41.5</v>
      </c>
      <c r="H6371" s="40">
        <v>0.82399999999999995</v>
      </c>
      <c r="I6371" s="40">
        <v>0.98180000000000001</v>
      </c>
    </row>
    <row r="6372" spans="7:9" x14ac:dyDescent="0.25">
      <c r="G6372" s="40">
        <v>41.5</v>
      </c>
      <c r="H6372" s="40">
        <v>0.82499999999999996</v>
      </c>
      <c r="I6372" s="40">
        <v>0.98180000000000001</v>
      </c>
    </row>
    <row r="6373" spans="7:9" x14ac:dyDescent="0.25">
      <c r="G6373" s="40">
        <v>41.5</v>
      </c>
      <c r="H6373" s="40">
        <v>0.82599999999999996</v>
      </c>
      <c r="I6373" s="40">
        <v>0.9819</v>
      </c>
    </row>
    <row r="6374" spans="7:9" x14ac:dyDescent="0.25">
      <c r="G6374" s="40">
        <v>41.5</v>
      </c>
      <c r="H6374" s="40">
        <v>0.82699999999999996</v>
      </c>
      <c r="I6374" s="40">
        <v>0.9819</v>
      </c>
    </row>
    <row r="6375" spans="7:9" x14ac:dyDescent="0.25">
      <c r="G6375" s="40">
        <v>41.5</v>
      </c>
      <c r="H6375" s="40">
        <v>0.82799999999999996</v>
      </c>
      <c r="I6375" s="40">
        <v>0.98199999999999998</v>
      </c>
    </row>
    <row r="6376" spans="7:9" x14ac:dyDescent="0.25">
      <c r="G6376" s="40">
        <v>41.5</v>
      </c>
      <c r="H6376" s="40">
        <v>0.82899999999999996</v>
      </c>
      <c r="I6376" s="40">
        <v>0.98199999999999998</v>
      </c>
    </row>
    <row r="6377" spans="7:9" x14ac:dyDescent="0.25">
      <c r="G6377" s="40">
        <v>41.5</v>
      </c>
      <c r="H6377" s="40">
        <v>0.83</v>
      </c>
      <c r="I6377" s="40">
        <v>0.98209999999999997</v>
      </c>
    </row>
    <row r="6378" spans="7:9" x14ac:dyDescent="0.25">
      <c r="G6378" s="40">
        <v>41.5</v>
      </c>
      <c r="H6378" s="40">
        <v>0.83099999999999996</v>
      </c>
      <c r="I6378" s="40">
        <v>0.98209999999999997</v>
      </c>
    </row>
    <row r="6379" spans="7:9" x14ac:dyDescent="0.25">
      <c r="G6379" s="40">
        <v>41.5</v>
      </c>
      <c r="H6379" s="40">
        <v>0.83199999999999996</v>
      </c>
      <c r="I6379" s="40">
        <v>0.98219999999999996</v>
      </c>
    </row>
    <row r="6380" spans="7:9" x14ac:dyDescent="0.25">
      <c r="G6380" s="40">
        <v>41.5</v>
      </c>
      <c r="H6380" s="40">
        <v>0.83299999999999996</v>
      </c>
      <c r="I6380" s="40">
        <v>0.98219999999999996</v>
      </c>
    </row>
    <row r="6381" spans="7:9" x14ac:dyDescent="0.25">
      <c r="G6381" s="40">
        <v>41.5</v>
      </c>
      <c r="H6381" s="40">
        <v>0.83399999999999996</v>
      </c>
      <c r="I6381" s="40">
        <v>0.98219999999999996</v>
      </c>
    </row>
    <row r="6382" spans="7:9" x14ac:dyDescent="0.25">
      <c r="G6382" s="40">
        <v>41.5</v>
      </c>
      <c r="H6382" s="40">
        <v>0.83499999999999996</v>
      </c>
      <c r="I6382" s="40">
        <v>0.98219999999999996</v>
      </c>
    </row>
    <row r="6383" spans="7:9" x14ac:dyDescent="0.25">
      <c r="G6383" s="40">
        <v>41.5</v>
      </c>
      <c r="H6383" s="40">
        <v>0.83599999999999997</v>
      </c>
      <c r="I6383" s="40">
        <v>0.98229999999999995</v>
      </c>
    </row>
    <row r="6384" spans="7:9" x14ac:dyDescent="0.25">
      <c r="G6384" s="40">
        <v>41.5</v>
      </c>
      <c r="H6384" s="40">
        <v>0.83699999999999997</v>
      </c>
      <c r="I6384" s="40">
        <v>0.98229999999999995</v>
      </c>
    </row>
    <row r="6385" spans="7:9" x14ac:dyDescent="0.25">
      <c r="G6385" s="40">
        <v>41.5</v>
      </c>
      <c r="H6385" s="40">
        <v>0.83799999999999997</v>
      </c>
      <c r="I6385" s="40">
        <v>0.98240000000000005</v>
      </c>
    </row>
    <row r="6386" spans="7:9" x14ac:dyDescent="0.25">
      <c r="G6386" s="40">
        <v>41.5</v>
      </c>
      <c r="H6386" s="40">
        <v>0.83899999999999997</v>
      </c>
      <c r="I6386" s="40">
        <v>0.98240000000000005</v>
      </c>
    </row>
    <row r="6387" spans="7:9" x14ac:dyDescent="0.25">
      <c r="G6387" s="40">
        <v>41.5</v>
      </c>
      <c r="H6387" s="40">
        <v>0.84</v>
      </c>
      <c r="I6387" s="40">
        <v>0.98250000000000004</v>
      </c>
    </row>
    <row r="6388" spans="7:9" x14ac:dyDescent="0.25">
      <c r="G6388" s="40">
        <v>41.5</v>
      </c>
      <c r="H6388" s="40">
        <v>0.84099999999999997</v>
      </c>
      <c r="I6388" s="40">
        <v>0.98250000000000004</v>
      </c>
    </row>
    <row r="6389" spans="7:9" x14ac:dyDescent="0.25">
      <c r="G6389" s="40">
        <v>41.5</v>
      </c>
      <c r="H6389" s="40">
        <v>0.84199999999999997</v>
      </c>
      <c r="I6389" s="40">
        <v>0.98260000000000003</v>
      </c>
    </row>
    <row r="6390" spans="7:9" x14ac:dyDescent="0.25">
      <c r="G6390" s="40">
        <v>41.5</v>
      </c>
      <c r="H6390" s="40">
        <v>0.84299999999999997</v>
      </c>
      <c r="I6390" s="40">
        <v>0.98260000000000003</v>
      </c>
    </row>
    <row r="6391" spans="7:9" x14ac:dyDescent="0.25">
      <c r="G6391" s="40">
        <v>41.5</v>
      </c>
      <c r="H6391" s="40">
        <v>0.84399999999999997</v>
      </c>
      <c r="I6391" s="40">
        <v>0.98260000000000003</v>
      </c>
    </row>
    <row r="6392" spans="7:9" x14ac:dyDescent="0.25">
      <c r="G6392" s="40">
        <v>41.5</v>
      </c>
      <c r="H6392" s="40">
        <v>0.84499999999999997</v>
      </c>
      <c r="I6392" s="40">
        <v>0.98260000000000003</v>
      </c>
    </row>
    <row r="6393" spans="7:9" x14ac:dyDescent="0.25">
      <c r="G6393" s="40">
        <v>41.5</v>
      </c>
      <c r="H6393" s="40">
        <v>0.84599999999999997</v>
      </c>
      <c r="I6393" s="40">
        <v>0.98270000000000002</v>
      </c>
    </row>
    <row r="6394" spans="7:9" x14ac:dyDescent="0.25">
      <c r="G6394" s="40">
        <v>41.5</v>
      </c>
      <c r="H6394" s="40">
        <v>0.84699999999999998</v>
      </c>
      <c r="I6394" s="40">
        <v>0.98270000000000002</v>
      </c>
    </row>
    <row r="6395" spans="7:9" x14ac:dyDescent="0.25">
      <c r="G6395" s="40">
        <v>41.5</v>
      </c>
      <c r="H6395" s="40">
        <v>0.84799999999999998</v>
      </c>
      <c r="I6395" s="40">
        <v>0.98280000000000001</v>
      </c>
    </row>
    <row r="6396" spans="7:9" x14ac:dyDescent="0.25">
      <c r="G6396" s="40">
        <v>41.5</v>
      </c>
      <c r="H6396" s="40">
        <v>0.84899999999999998</v>
      </c>
      <c r="I6396" s="40">
        <v>0.98280000000000001</v>
      </c>
    </row>
    <row r="6397" spans="7:9" x14ac:dyDescent="0.25">
      <c r="G6397" s="40">
        <v>41.5</v>
      </c>
      <c r="H6397" s="40">
        <v>0.85</v>
      </c>
      <c r="I6397" s="40">
        <v>0.9829</v>
      </c>
    </row>
    <row r="6398" spans="7:9" x14ac:dyDescent="0.25">
      <c r="G6398" s="40">
        <v>41.5</v>
      </c>
      <c r="H6398" s="40">
        <v>0.85099999999999998</v>
      </c>
      <c r="I6398" s="40">
        <v>0.9829</v>
      </c>
    </row>
    <row r="6399" spans="7:9" x14ac:dyDescent="0.25">
      <c r="G6399" s="40">
        <v>41.5</v>
      </c>
      <c r="H6399" s="40">
        <v>0.85199999999999998</v>
      </c>
      <c r="I6399" s="40">
        <v>0.9829</v>
      </c>
    </row>
    <row r="6400" spans="7:9" x14ac:dyDescent="0.25">
      <c r="G6400" s="40">
        <v>41.5</v>
      </c>
      <c r="H6400" s="40">
        <v>0.85299999999999998</v>
      </c>
      <c r="I6400" s="40">
        <v>0.9829</v>
      </c>
    </row>
    <row r="6401" spans="7:9" x14ac:dyDescent="0.25">
      <c r="G6401" s="40">
        <v>41.5</v>
      </c>
      <c r="H6401" s="40">
        <v>0.85399999999999998</v>
      </c>
      <c r="I6401" s="40">
        <v>0.98299999999999998</v>
      </c>
    </row>
    <row r="6402" spans="7:9" x14ac:dyDescent="0.25">
      <c r="G6402" s="40">
        <v>41.5</v>
      </c>
      <c r="H6402" s="40">
        <v>0.85499999999999998</v>
      </c>
      <c r="I6402" s="40">
        <v>0.98299999999999998</v>
      </c>
    </row>
    <row r="6403" spans="7:9" x14ac:dyDescent="0.25">
      <c r="G6403" s="40">
        <v>41.5</v>
      </c>
      <c r="H6403" s="40">
        <v>0.85599999999999998</v>
      </c>
      <c r="I6403" s="40">
        <v>0.98309999999999997</v>
      </c>
    </row>
    <row r="6404" spans="7:9" x14ac:dyDescent="0.25">
      <c r="G6404" s="40">
        <v>41.5</v>
      </c>
      <c r="H6404" s="40">
        <v>0.85699999999999998</v>
      </c>
      <c r="I6404" s="40">
        <v>0.98309999999999997</v>
      </c>
    </row>
    <row r="6405" spans="7:9" x14ac:dyDescent="0.25">
      <c r="G6405" s="40">
        <v>41.5</v>
      </c>
      <c r="H6405" s="40">
        <v>0.85799999999999998</v>
      </c>
      <c r="I6405" s="40">
        <v>0.98309999999999997</v>
      </c>
    </row>
    <row r="6406" spans="7:9" x14ac:dyDescent="0.25">
      <c r="G6406" s="40">
        <v>41.5</v>
      </c>
      <c r="H6406" s="40">
        <v>0.85899999999999999</v>
      </c>
      <c r="I6406" s="40">
        <v>0.98309999999999997</v>
      </c>
    </row>
    <row r="6407" spans="7:9" x14ac:dyDescent="0.25">
      <c r="G6407" s="40">
        <v>41.5</v>
      </c>
      <c r="H6407" s="40">
        <v>0.86</v>
      </c>
      <c r="I6407" s="40">
        <v>0.98319999999999996</v>
      </c>
    </row>
    <row r="6408" spans="7:9" x14ac:dyDescent="0.25">
      <c r="G6408" s="40">
        <v>41.5</v>
      </c>
      <c r="H6408" s="40">
        <v>0.86099999999999999</v>
      </c>
      <c r="I6408" s="40">
        <v>0.98319999999999996</v>
      </c>
    </row>
    <row r="6409" spans="7:9" x14ac:dyDescent="0.25">
      <c r="G6409" s="40">
        <v>41.5</v>
      </c>
      <c r="H6409" s="40">
        <v>0.86199999999999999</v>
      </c>
      <c r="I6409" s="40">
        <v>0.98329999999999995</v>
      </c>
    </row>
    <row r="6410" spans="7:9" x14ac:dyDescent="0.25">
      <c r="G6410" s="40">
        <v>41.5</v>
      </c>
      <c r="H6410" s="40">
        <v>0.86299999999999999</v>
      </c>
      <c r="I6410" s="40">
        <v>0.98329999999999995</v>
      </c>
    </row>
    <row r="6411" spans="7:9" x14ac:dyDescent="0.25">
      <c r="G6411" s="40">
        <v>41.5</v>
      </c>
      <c r="H6411" s="40">
        <v>0.86399999999999999</v>
      </c>
      <c r="I6411" s="40">
        <v>0.98329999999999995</v>
      </c>
    </row>
    <row r="6412" spans="7:9" x14ac:dyDescent="0.25">
      <c r="G6412" s="40">
        <v>41.5</v>
      </c>
      <c r="H6412" s="40">
        <v>0.86499999999999999</v>
      </c>
      <c r="I6412" s="40">
        <v>0.98329999999999995</v>
      </c>
    </row>
    <row r="6413" spans="7:9" x14ac:dyDescent="0.25">
      <c r="G6413" s="40">
        <v>41.5</v>
      </c>
      <c r="H6413" s="40">
        <v>0.86599999999999999</v>
      </c>
      <c r="I6413" s="40">
        <v>0.98340000000000005</v>
      </c>
    </row>
    <row r="6414" spans="7:9" x14ac:dyDescent="0.25">
      <c r="G6414" s="40">
        <v>41.5</v>
      </c>
      <c r="H6414" s="40">
        <v>0.86699999999999999</v>
      </c>
      <c r="I6414" s="40">
        <v>0.98340000000000005</v>
      </c>
    </row>
    <row r="6415" spans="7:9" x14ac:dyDescent="0.25">
      <c r="G6415" s="40">
        <v>41.5</v>
      </c>
      <c r="H6415" s="40">
        <v>0.86799999999999999</v>
      </c>
      <c r="I6415" s="40">
        <v>0.98350000000000004</v>
      </c>
    </row>
    <row r="6416" spans="7:9" x14ac:dyDescent="0.25">
      <c r="G6416" s="40">
        <v>41.5</v>
      </c>
      <c r="H6416" s="40">
        <v>0.86899999999999999</v>
      </c>
      <c r="I6416" s="40">
        <v>0.98350000000000004</v>
      </c>
    </row>
    <row r="6417" spans="7:9" x14ac:dyDescent="0.25">
      <c r="G6417" s="40">
        <v>41.5</v>
      </c>
      <c r="H6417" s="40">
        <v>0.87</v>
      </c>
      <c r="I6417" s="40">
        <v>0.98350000000000004</v>
      </c>
    </row>
    <row r="6418" spans="7:9" x14ac:dyDescent="0.25">
      <c r="G6418" s="40">
        <v>41.5</v>
      </c>
      <c r="H6418" s="40">
        <v>0.871</v>
      </c>
      <c r="I6418" s="40">
        <v>0.98350000000000004</v>
      </c>
    </row>
    <row r="6419" spans="7:9" x14ac:dyDescent="0.25">
      <c r="G6419" s="40">
        <v>41.5</v>
      </c>
      <c r="H6419" s="40">
        <v>0.872</v>
      </c>
      <c r="I6419" s="40">
        <v>0.98360000000000003</v>
      </c>
    </row>
    <row r="6420" spans="7:9" x14ac:dyDescent="0.25">
      <c r="G6420" s="40">
        <v>41.5</v>
      </c>
      <c r="H6420" s="40">
        <v>0.873</v>
      </c>
      <c r="I6420" s="40">
        <v>0.98360000000000003</v>
      </c>
    </row>
    <row r="6421" spans="7:9" x14ac:dyDescent="0.25">
      <c r="G6421" s="40">
        <v>41.5</v>
      </c>
      <c r="H6421" s="40">
        <v>0.874</v>
      </c>
      <c r="I6421" s="40">
        <v>0.98370000000000002</v>
      </c>
    </row>
    <row r="6422" spans="7:9" x14ac:dyDescent="0.25">
      <c r="G6422" s="40">
        <v>41.5</v>
      </c>
      <c r="H6422" s="40">
        <v>0.875</v>
      </c>
      <c r="I6422" s="40">
        <v>0.98370000000000002</v>
      </c>
    </row>
    <row r="6423" spans="7:9" x14ac:dyDescent="0.25">
      <c r="G6423" s="40">
        <v>41.5</v>
      </c>
      <c r="H6423" s="40">
        <v>0.876</v>
      </c>
      <c r="I6423" s="40">
        <v>0.98370000000000002</v>
      </c>
    </row>
    <row r="6424" spans="7:9" x14ac:dyDescent="0.25">
      <c r="G6424" s="40">
        <v>41.5</v>
      </c>
      <c r="H6424" s="40">
        <v>0.877</v>
      </c>
      <c r="I6424" s="40">
        <v>0.98370000000000002</v>
      </c>
    </row>
    <row r="6425" spans="7:9" x14ac:dyDescent="0.25">
      <c r="G6425" s="40">
        <v>41.5</v>
      </c>
      <c r="H6425" s="40">
        <v>0.878</v>
      </c>
      <c r="I6425" s="40">
        <v>0.98380000000000001</v>
      </c>
    </row>
    <row r="6426" spans="7:9" x14ac:dyDescent="0.25">
      <c r="G6426" s="40">
        <v>41.5</v>
      </c>
      <c r="H6426" s="40">
        <v>0.879</v>
      </c>
      <c r="I6426" s="40">
        <v>0.98380000000000001</v>
      </c>
    </row>
    <row r="6427" spans="7:9" x14ac:dyDescent="0.25">
      <c r="G6427" s="40">
        <v>41.5</v>
      </c>
      <c r="H6427" s="40">
        <v>0.88</v>
      </c>
      <c r="I6427" s="40">
        <v>0.98380000000000001</v>
      </c>
    </row>
    <row r="6428" spans="7:9" x14ac:dyDescent="0.25">
      <c r="G6428" s="40">
        <v>41.5</v>
      </c>
      <c r="H6428" s="40">
        <v>0.88100000000000001</v>
      </c>
      <c r="I6428" s="40">
        <v>0.98380000000000001</v>
      </c>
    </row>
    <row r="6429" spans="7:9" x14ac:dyDescent="0.25">
      <c r="G6429" s="40">
        <v>41.5</v>
      </c>
      <c r="H6429" s="40">
        <v>0.88200000000000001</v>
      </c>
      <c r="I6429" s="40">
        <v>0.9839</v>
      </c>
    </row>
    <row r="6430" spans="7:9" x14ac:dyDescent="0.25">
      <c r="G6430" s="40">
        <v>41.5</v>
      </c>
      <c r="H6430" s="40">
        <v>0.88300000000000001</v>
      </c>
      <c r="I6430" s="40">
        <v>0.9839</v>
      </c>
    </row>
    <row r="6431" spans="7:9" x14ac:dyDescent="0.25">
      <c r="G6431" s="40">
        <v>41.5</v>
      </c>
      <c r="H6431" s="40">
        <v>0.88400000000000001</v>
      </c>
      <c r="I6431" s="40">
        <v>0.9839</v>
      </c>
    </row>
    <row r="6432" spans="7:9" x14ac:dyDescent="0.25">
      <c r="G6432" s="40">
        <v>41.5</v>
      </c>
      <c r="H6432" s="40">
        <v>0.88500000000000001</v>
      </c>
      <c r="I6432" s="40">
        <v>0.9839</v>
      </c>
    </row>
    <row r="6433" spans="7:9" x14ac:dyDescent="0.25">
      <c r="G6433" s="40">
        <v>41.5</v>
      </c>
      <c r="H6433" s="40">
        <v>0.88600000000000001</v>
      </c>
      <c r="I6433" s="40">
        <v>0.98399999999999999</v>
      </c>
    </row>
    <row r="6434" spans="7:9" x14ac:dyDescent="0.25">
      <c r="G6434" s="40">
        <v>41.5</v>
      </c>
      <c r="H6434" s="40">
        <v>0.88700000000000001</v>
      </c>
      <c r="I6434" s="40">
        <v>0.98399999999999999</v>
      </c>
    </row>
    <row r="6435" spans="7:9" x14ac:dyDescent="0.25">
      <c r="G6435" s="40">
        <v>41.5</v>
      </c>
      <c r="H6435" s="40">
        <v>0.88800000000000001</v>
      </c>
      <c r="I6435" s="40">
        <v>0.98399999999999999</v>
      </c>
    </row>
    <row r="6436" spans="7:9" x14ac:dyDescent="0.25">
      <c r="G6436" s="40">
        <v>41.5</v>
      </c>
      <c r="H6436" s="40">
        <v>0.88900000000000001</v>
      </c>
      <c r="I6436" s="40">
        <v>0.98399999999999999</v>
      </c>
    </row>
    <row r="6437" spans="7:9" x14ac:dyDescent="0.25">
      <c r="G6437" s="40">
        <v>41.5</v>
      </c>
      <c r="H6437" s="40">
        <v>0.89</v>
      </c>
      <c r="I6437" s="40">
        <v>0.98409999999999997</v>
      </c>
    </row>
    <row r="6438" spans="7:9" x14ac:dyDescent="0.25">
      <c r="G6438" s="40">
        <v>41.5</v>
      </c>
      <c r="H6438" s="40">
        <v>0.89100000000000001</v>
      </c>
      <c r="I6438" s="40">
        <v>0.98409999999999997</v>
      </c>
    </row>
    <row r="6439" spans="7:9" x14ac:dyDescent="0.25">
      <c r="G6439" s="40">
        <v>41.5</v>
      </c>
      <c r="H6439" s="40">
        <v>0.89200000000000002</v>
      </c>
      <c r="I6439" s="40">
        <v>0.98409999999999997</v>
      </c>
    </row>
    <row r="6440" spans="7:9" x14ac:dyDescent="0.25">
      <c r="G6440" s="40">
        <v>41.5</v>
      </c>
      <c r="H6440" s="40">
        <v>0.89300000000000002</v>
      </c>
      <c r="I6440" s="40">
        <v>0.98409999999999997</v>
      </c>
    </row>
    <row r="6441" spans="7:9" x14ac:dyDescent="0.25">
      <c r="G6441" s="40">
        <v>41.5</v>
      </c>
      <c r="H6441" s="40">
        <v>0.89400000000000002</v>
      </c>
      <c r="I6441" s="40">
        <v>0.98419999999999996</v>
      </c>
    </row>
    <row r="6442" spans="7:9" x14ac:dyDescent="0.25">
      <c r="G6442" s="40">
        <v>41.5</v>
      </c>
      <c r="H6442" s="40">
        <v>0.89500000000000002</v>
      </c>
      <c r="I6442" s="40">
        <v>0.98419999999999996</v>
      </c>
    </row>
    <row r="6443" spans="7:9" x14ac:dyDescent="0.25">
      <c r="G6443" s="40">
        <v>41.5</v>
      </c>
      <c r="H6443" s="40">
        <v>0.89600000000000002</v>
      </c>
      <c r="I6443" s="40">
        <v>0.98419999999999996</v>
      </c>
    </row>
    <row r="6444" spans="7:9" x14ac:dyDescent="0.25">
      <c r="G6444" s="40">
        <v>41.5</v>
      </c>
      <c r="H6444" s="40">
        <v>0.89700000000000002</v>
      </c>
      <c r="I6444" s="40">
        <v>0.98419999999999996</v>
      </c>
    </row>
    <row r="6445" spans="7:9" x14ac:dyDescent="0.25">
      <c r="G6445" s="40">
        <v>41.5</v>
      </c>
      <c r="H6445" s="40">
        <v>0.89800000000000002</v>
      </c>
      <c r="I6445" s="40">
        <v>0.98429999999999995</v>
      </c>
    </row>
    <row r="6446" spans="7:9" x14ac:dyDescent="0.25">
      <c r="G6446" s="40">
        <v>41.5</v>
      </c>
      <c r="H6446" s="40">
        <v>0.89900000000000002</v>
      </c>
      <c r="I6446" s="40">
        <v>0.98429999999999995</v>
      </c>
    </row>
    <row r="6447" spans="7:9" x14ac:dyDescent="0.25">
      <c r="G6447" s="40">
        <v>41.5</v>
      </c>
      <c r="H6447" s="40">
        <v>0.9</v>
      </c>
      <c r="I6447" s="40">
        <v>0.98429999999999995</v>
      </c>
    </row>
    <row r="6448" spans="7:9" x14ac:dyDescent="0.25">
      <c r="G6448" s="40">
        <v>41.5</v>
      </c>
      <c r="H6448" s="40">
        <v>0.90100000000000002</v>
      </c>
      <c r="I6448" s="40">
        <v>0.98429999999999995</v>
      </c>
    </row>
    <row r="6449" spans="7:9" x14ac:dyDescent="0.25">
      <c r="G6449" s="40">
        <v>41.5</v>
      </c>
      <c r="H6449" s="40">
        <v>0.90200000000000002</v>
      </c>
      <c r="I6449" s="40">
        <v>0.98440000000000005</v>
      </c>
    </row>
    <row r="6450" spans="7:9" x14ac:dyDescent="0.25">
      <c r="G6450" s="40">
        <v>41.5</v>
      </c>
      <c r="H6450" s="40">
        <v>0.90300000000000002</v>
      </c>
      <c r="I6450" s="40">
        <v>0.98440000000000005</v>
      </c>
    </row>
    <row r="6451" spans="7:9" x14ac:dyDescent="0.25">
      <c r="G6451" s="40">
        <v>41.5</v>
      </c>
      <c r="H6451" s="40">
        <v>0.90400000000000003</v>
      </c>
      <c r="I6451" s="40">
        <v>0.98440000000000005</v>
      </c>
    </row>
    <row r="6452" spans="7:9" x14ac:dyDescent="0.25">
      <c r="G6452" s="40">
        <v>41.5</v>
      </c>
      <c r="H6452" s="40">
        <v>0.90500000000000003</v>
      </c>
      <c r="I6452" s="40">
        <v>0.98440000000000005</v>
      </c>
    </row>
    <row r="6453" spans="7:9" x14ac:dyDescent="0.25">
      <c r="G6453" s="40">
        <v>41.5</v>
      </c>
      <c r="H6453" s="40">
        <v>0.90600000000000003</v>
      </c>
      <c r="I6453" s="40">
        <v>0.98440000000000005</v>
      </c>
    </row>
    <row r="6454" spans="7:9" x14ac:dyDescent="0.25">
      <c r="G6454" s="40">
        <v>41.5</v>
      </c>
      <c r="H6454" s="40">
        <v>0.90700000000000003</v>
      </c>
      <c r="I6454" s="40">
        <v>0.98440000000000005</v>
      </c>
    </row>
    <row r="6455" spans="7:9" x14ac:dyDescent="0.25">
      <c r="G6455" s="40">
        <v>41.5</v>
      </c>
      <c r="H6455" s="40">
        <v>0.90800000000000003</v>
      </c>
      <c r="I6455" s="40">
        <v>0.98450000000000004</v>
      </c>
    </row>
    <row r="6456" spans="7:9" x14ac:dyDescent="0.25">
      <c r="G6456" s="40">
        <v>41.5</v>
      </c>
      <c r="H6456" s="40">
        <v>0.90900000000000003</v>
      </c>
      <c r="I6456" s="40">
        <v>0.98450000000000004</v>
      </c>
    </row>
    <row r="6457" spans="7:9" x14ac:dyDescent="0.25">
      <c r="G6457" s="40">
        <v>41.5</v>
      </c>
      <c r="H6457" s="40">
        <v>0.91</v>
      </c>
      <c r="I6457" s="40">
        <v>0.98450000000000004</v>
      </c>
    </row>
    <row r="6458" spans="7:9" x14ac:dyDescent="0.25">
      <c r="G6458" s="40">
        <v>41.5</v>
      </c>
      <c r="H6458" s="40">
        <v>0.91100000000000003</v>
      </c>
      <c r="I6458" s="40">
        <v>0.98450000000000004</v>
      </c>
    </row>
    <row r="6459" spans="7:9" x14ac:dyDescent="0.25">
      <c r="G6459" s="40">
        <v>41.5</v>
      </c>
      <c r="H6459" s="40">
        <v>0.91200000000000003</v>
      </c>
      <c r="I6459" s="40">
        <v>0.98460000000000003</v>
      </c>
    </row>
    <row r="6460" spans="7:9" x14ac:dyDescent="0.25">
      <c r="G6460" s="40">
        <v>41.5</v>
      </c>
      <c r="H6460" s="40">
        <v>0.91300000000000003</v>
      </c>
      <c r="I6460" s="40">
        <v>0.98460000000000003</v>
      </c>
    </row>
    <row r="6461" spans="7:9" x14ac:dyDescent="0.25">
      <c r="G6461" s="40">
        <v>41.5</v>
      </c>
      <c r="H6461" s="40">
        <v>0.91400000000000003</v>
      </c>
      <c r="I6461" s="40">
        <v>0.98460000000000003</v>
      </c>
    </row>
    <row r="6462" spans="7:9" x14ac:dyDescent="0.25">
      <c r="G6462" s="40">
        <v>41.5</v>
      </c>
      <c r="H6462" s="40">
        <v>0.91500000000000004</v>
      </c>
      <c r="I6462" s="40">
        <v>0.98460000000000003</v>
      </c>
    </row>
    <row r="6463" spans="7:9" x14ac:dyDescent="0.25">
      <c r="G6463" s="40">
        <v>41.5</v>
      </c>
      <c r="H6463" s="40">
        <v>0.91600000000000004</v>
      </c>
      <c r="I6463" s="40">
        <v>0.98460000000000003</v>
      </c>
    </row>
    <row r="6464" spans="7:9" x14ac:dyDescent="0.25">
      <c r="G6464" s="40">
        <v>41.5</v>
      </c>
      <c r="H6464" s="40">
        <v>0.91700000000000004</v>
      </c>
      <c r="I6464" s="40">
        <v>0.98460000000000003</v>
      </c>
    </row>
    <row r="6465" spans="7:9" x14ac:dyDescent="0.25">
      <c r="G6465" s="40">
        <v>41.5</v>
      </c>
      <c r="H6465" s="40">
        <v>0.91800000000000004</v>
      </c>
      <c r="I6465" s="40">
        <v>0.98470000000000002</v>
      </c>
    </row>
    <row r="6466" spans="7:9" x14ac:dyDescent="0.25">
      <c r="G6466" s="40">
        <v>41.5</v>
      </c>
      <c r="H6466" s="40">
        <v>0.91900000000000004</v>
      </c>
      <c r="I6466" s="40">
        <v>0.98470000000000002</v>
      </c>
    </row>
    <row r="6467" spans="7:9" x14ac:dyDescent="0.25">
      <c r="G6467" s="40">
        <v>41.5</v>
      </c>
      <c r="H6467" s="40">
        <v>0.92</v>
      </c>
      <c r="I6467" s="40">
        <v>0.98470000000000002</v>
      </c>
    </row>
    <row r="6468" spans="7:9" x14ac:dyDescent="0.25">
      <c r="G6468" s="40">
        <v>41.5</v>
      </c>
      <c r="H6468" s="40">
        <v>0.92100000000000004</v>
      </c>
      <c r="I6468" s="40">
        <v>0.98470000000000002</v>
      </c>
    </row>
    <row r="6469" spans="7:9" x14ac:dyDescent="0.25">
      <c r="G6469" s="40">
        <v>41.5</v>
      </c>
      <c r="H6469" s="40">
        <v>0.92200000000000004</v>
      </c>
      <c r="I6469" s="40">
        <v>0.98480000000000001</v>
      </c>
    </row>
    <row r="6470" spans="7:9" x14ac:dyDescent="0.25">
      <c r="G6470" s="40">
        <v>41.5</v>
      </c>
      <c r="H6470" s="40">
        <v>0.92300000000000004</v>
      </c>
      <c r="I6470" s="40">
        <v>0.98480000000000001</v>
      </c>
    </row>
    <row r="6471" spans="7:9" x14ac:dyDescent="0.25">
      <c r="G6471" s="40">
        <v>41.5</v>
      </c>
      <c r="H6471" s="40">
        <v>0.92400000000000004</v>
      </c>
      <c r="I6471" s="40">
        <v>0.98480000000000001</v>
      </c>
    </row>
    <row r="6472" spans="7:9" x14ac:dyDescent="0.25">
      <c r="G6472" s="40">
        <v>41.5</v>
      </c>
      <c r="H6472" s="40">
        <v>0.92500000000000004</v>
      </c>
      <c r="I6472" s="40">
        <v>0.98480000000000001</v>
      </c>
    </row>
    <row r="6473" spans="7:9" x14ac:dyDescent="0.25">
      <c r="G6473" s="40">
        <v>41.5</v>
      </c>
      <c r="H6473" s="40">
        <v>0.92600000000000005</v>
      </c>
      <c r="I6473" s="40">
        <v>0.98480000000000001</v>
      </c>
    </row>
    <row r="6474" spans="7:9" x14ac:dyDescent="0.25">
      <c r="G6474" s="40">
        <v>41.5</v>
      </c>
      <c r="H6474" s="40">
        <v>0.92700000000000005</v>
      </c>
      <c r="I6474" s="40">
        <v>0.98480000000000001</v>
      </c>
    </row>
    <row r="6475" spans="7:9" x14ac:dyDescent="0.25">
      <c r="G6475" s="40">
        <v>41.5</v>
      </c>
      <c r="H6475" s="40">
        <v>0.92800000000000005</v>
      </c>
      <c r="I6475" s="40">
        <v>0.9849</v>
      </c>
    </row>
    <row r="6476" spans="7:9" x14ac:dyDescent="0.25">
      <c r="G6476" s="40">
        <v>41.5</v>
      </c>
      <c r="H6476" s="40">
        <v>0.92900000000000005</v>
      </c>
      <c r="I6476" s="40">
        <v>0.9849</v>
      </c>
    </row>
    <row r="6477" spans="7:9" x14ac:dyDescent="0.25">
      <c r="G6477" s="40">
        <v>41.5</v>
      </c>
      <c r="H6477" s="40">
        <v>0.93</v>
      </c>
      <c r="I6477" s="40">
        <v>0.9849</v>
      </c>
    </row>
    <row r="6478" spans="7:9" x14ac:dyDescent="0.25">
      <c r="G6478" s="40">
        <v>41.5</v>
      </c>
      <c r="H6478" s="40">
        <v>0.93100000000000005</v>
      </c>
      <c r="I6478" s="40">
        <v>0.9849</v>
      </c>
    </row>
    <row r="6479" spans="7:9" x14ac:dyDescent="0.25">
      <c r="G6479" s="40">
        <v>41.5</v>
      </c>
      <c r="H6479" s="40">
        <v>0.93200000000000005</v>
      </c>
      <c r="I6479" s="40">
        <v>0.9849</v>
      </c>
    </row>
    <row r="6480" spans="7:9" x14ac:dyDescent="0.25">
      <c r="G6480" s="40">
        <v>41.5</v>
      </c>
      <c r="H6480" s="40">
        <v>0.93300000000000005</v>
      </c>
      <c r="I6480" s="40">
        <v>0.9849</v>
      </c>
    </row>
    <row r="6481" spans="7:9" x14ac:dyDescent="0.25">
      <c r="G6481" s="40">
        <v>41.5</v>
      </c>
      <c r="H6481" s="40">
        <v>0.93400000000000005</v>
      </c>
      <c r="I6481" s="40">
        <v>0.98499999999999999</v>
      </c>
    </row>
    <row r="6482" spans="7:9" x14ac:dyDescent="0.25">
      <c r="G6482" s="40">
        <v>41.5</v>
      </c>
      <c r="H6482" s="40">
        <v>0.93500000000000005</v>
      </c>
      <c r="I6482" s="40">
        <v>0.98499999999999999</v>
      </c>
    </row>
    <row r="6483" spans="7:9" x14ac:dyDescent="0.25">
      <c r="G6483" s="40">
        <v>41.5</v>
      </c>
      <c r="H6483" s="40">
        <v>0.93600000000000005</v>
      </c>
      <c r="I6483" s="40">
        <v>0.98499999999999999</v>
      </c>
    </row>
    <row r="6484" spans="7:9" x14ac:dyDescent="0.25">
      <c r="G6484" s="40">
        <v>41.5</v>
      </c>
      <c r="H6484" s="40">
        <v>0.93700000000000006</v>
      </c>
      <c r="I6484" s="40">
        <v>0.98499999999999999</v>
      </c>
    </row>
    <row r="6485" spans="7:9" x14ac:dyDescent="0.25">
      <c r="G6485" s="40">
        <v>41.5</v>
      </c>
      <c r="H6485" s="40">
        <v>0.93799999999999994</v>
      </c>
      <c r="I6485" s="40">
        <v>0.98509999999999998</v>
      </c>
    </row>
    <row r="6486" spans="7:9" x14ac:dyDescent="0.25">
      <c r="G6486" s="40">
        <v>41.5</v>
      </c>
      <c r="H6486" s="40">
        <v>0.93899999999999995</v>
      </c>
      <c r="I6486" s="40">
        <v>0.98509999999999998</v>
      </c>
    </row>
    <row r="6487" spans="7:9" x14ac:dyDescent="0.25">
      <c r="G6487" s="40">
        <v>41.5</v>
      </c>
      <c r="H6487" s="40">
        <v>0.94</v>
      </c>
      <c r="I6487" s="40">
        <v>0.98509999999999998</v>
      </c>
    </row>
    <row r="6488" spans="7:9" x14ac:dyDescent="0.25">
      <c r="G6488" s="40">
        <v>41.5</v>
      </c>
      <c r="H6488" s="40">
        <v>0.94099999999999995</v>
      </c>
      <c r="I6488" s="40">
        <v>0.98509999999999998</v>
      </c>
    </row>
    <row r="6489" spans="7:9" x14ac:dyDescent="0.25">
      <c r="G6489" s="40">
        <v>41.5</v>
      </c>
      <c r="H6489" s="40">
        <v>0.94199999999999995</v>
      </c>
      <c r="I6489" s="40">
        <v>0.98509999999999998</v>
      </c>
    </row>
    <row r="6490" spans="7:9" x14ac:dyDescent="0.25">
      <c r="G6490" s="40">
        <v>41.5</v>
      </c>
      <c r="H6490" s="40">
        <v>0.94299999999999995</v>
      </c>
      <c r="I6490" s="40">
        <v>0.98509999999999998</v>
      </c>
    </row>
    <row r="6491" spans="7:9" x14ac:dyDescent="0.25">
      <c r="G6491" s="40">
        <v>41.5</v>
      </c>
      <c r="H6491" s="40">
        <v>0.94399999999999995</v>
      </c>
      <c r="I6491" s="40">
        <v>0.98519999999999996</v>
      </c>
    </row>
    <row r="6492" spans="7:9" x14ac:dyDescent="0.25">
      <c r="G6492" s="40">
        <v>41.5</v>
      </c>
      <c r="H6492" s="40">
        <v>0.94499999999999995</v>
      </c>
      <c r="I6492" s="40">
        <v>0.98519999999999996</v>
      </c>
    </row>
    <row r="6493" spans="7:9" x14ac:dyDescent="0.25">
      <c r="G6493" s="40">
        <v>41.5</v>
      </c>
      <c r="H6493" s="40">
        <v>0.94599999999999995</v>
      </c>
      <c r="I6493" s="40">
        <v>0.98519999999999996</v>
      </c>
    </row>
    <row r="6494" spans="7:9" x14ac:dyDescent="0.25">
      <c r="G6494" s="40">
        <v>41.5</v>
      </c>
      <c r="H6494" s="40">
        <v>0.94699999999999995</v>
      </c>
      <c r="I6494" s="40">
        <v>0.98519999999999996</v>
      </c>
    </row>
    <row r="6495" spans="7:9" x14ac:dyDescent="0.25">
      <c r="G6495" s="40">
        <v>41.5</v>
      </c>
      <c r="H6495" s="40">
        <v>0.94799999999999995</v>
      </c>
      <c r="I6495" s="40">
        <v>0.98519999999999996</v>
      </c>
    </row>
    <row r="6496" spans="7:9" x14ac:dyDescent="0.25">
      <c r="G6496" s="40">
        <v>41.5</v>
      </c>
      <c r="H6496" s="40">
        <v>0.94899999999999995</v>
      </c>
      <c r="I6496" s="40">
        <v>0.98519999999999996</v>
      </c>
    </row>
    <row r="6497" spans="7:9" x14ac:dyDescent="0.25">
      <c r="G6497" s="40">
        <v>41.5</v>
      </c>
      <c r="H6497" s="40">
        <v>0.95</v>
      </c>
      <c r="I6497" s="40">
        <v>0.98529999999999995</v>
      </c>
    </row>
    <row r="6498" spans="7:9" x14ac:dyDescent="0.25">
      <c r="G6498" s="40">
        <v>42</v>
      </c>
      <c r="H6498" s="40">
        <v>0.76</v>
      </c>
      <c r="I6498" s="40">
        <v>0.97719999999999996</v>
      </c>
    </row>
    <row r="6499" spans="7:9" x14ac:dyDescent="0.25">
      <c r="G6499" s="40">
        <v>42</v>
      </c>
      <c r="H6499" s="40">
        <v>0.76100000000000001</v>
      </c>
      <c r="I6499" s="40">
        <v>0.97719999999999996</v>
      </c>
    </row>
    <row r="6500" spans="7:9" x14ac:dyDescent="0.25">
      <c r="G6500" s="40">
        <v>42</v>
      </c>
      <c r="H6500" s="40">
        <v>0.76200000000000001</v>
      </c>
      <c r="I6500" s="40">
        <v>0.97740000000000005</v>
      </c>
    </row>
    <row r="6501" spans="7:9" x14ac:dyDescent="0.25">
      <c r="G6501" s="40">
        <v>42</v>
      </c>
      <c r="H6501" s="40">
        <v>0.76300000000000001</v>
      </c>
      <c r="I6501" s="40">
        <v>0.97740000000000005</v>
      </c>
    </row>
    <row r="6502" spans="7:9" x14ac:dyDescent="0.25">
      <c r="G6502" s="40">
        <v>42</v>
      </c>
      <c r="H6502" s="40">
        <v>0.76400000000000001</v>
      </c>
      <c r="I6502" s="40">
        <v>0.97760000000000002</v>
      </c>
    </row>
    <row r="6503" spans="7:9" x14ac:dyDescent="0.25">
      <c r="G6503" s="40">
        <v>42</v>
      </c>
      <c r="H6503" s="40">
        <v>0.76500000000000001</v>
      </c>
      <c r="I6503" s="40">
        <v>0.97760000000000002</v>
      </c>
    </row>
    <row r="6504" spans="7:9" x14ac:dyDescent="0.25">
      <c r="G6504" s="40">
        <v>42</v>
      </c>
      <c r="H6504" s="40">
        <v>0.76600000000000001</v>
      </c>
      <c r="I6504" s="40">
        <v>0.97770000000000001</v>
      </c>
    </row>
    <row r="6505" spans="7:9" x14ac:dyDescent="0.25">
      <c r="G6505" s="40">
        <v>42</v>
      </c>
      <c r="H6505" s="40">
        <v>0.76700000000000002</v>
      </c>
      <c r="I6505" s="40">
        <v>0.97770000000000001</v>
      </c>
    </row>
    <row r="6506" spans="7:9" x14ac:dyDescent="0.25">
      <c r="G6506" s="40">
        <v>42</v>
      </c>
      <c r="H6506" s="40">
        <v>0.76800000000000002</v>
      </c>
      <c r="I6506" s="40">
        <v>0.97789999999999999</v>
      </c>
    </row>
    <row r="6507" spans="7:9" x14ac:dyDescent="0.25">
      <c r="G6507" s="40">
        <v>42</v>
      </c>
      <c r="H6507" s="40">
        <v>0.76900000000000002</v>
      </c>
      <c r="I6507" s="40">
        <v>0.97789999999999999</v>
      </c>
    </row>
    <row r="6508" spans="7:9" x14ac:dyDescent="0.25">
      <c r="G6508" s="40">
        <v>42</v>
      </c>
      <c r="H6508" s="40">
        <v>0.77</v>
      </c>
      <c r="I6508" s="40">
        <v>0.97799999999999998</v>
      </c>
    </row>
    <row r="6509" spans="7:9" x14ac:dyDescent="0.25">
      <c r="G6509" s="40">
        <v>42</v>
      </c>
      <c r="H6509" s="40">
        <v>0.77100000000000002</v>
      </c>
      <c r="I6509" s="40">
        <v>0.97799999999999998</v>
      </c>
    </row>
    <row r="6510" spans="7:9" x14ac:dyDescent="0.25">
      <c r="G6510" s="40">
        <v>42</v>
      </c>
      <c r="H6510" s="40">
        <v>0.77200000000000002</v>
      </c>
      <c r="I6510" s="40">
        <v>0.97819999999999996</v>
      </c>
    </row>
    <row r="6511" spans="7:9" x14ac:dyDescent="0.25">
      <c r="G6511" s="40">
        <v>42</v>
      </c>
      <c r="H6511" s="40">
        <v>0.77300000000000002</v>
      </c>
      <c r="I6511" s="40">
        <v>0.97819999999999996</v>
      </c>
    </row>
    <row r="6512" spans="7:9" x14ac:dyDescent="0.25">
      <c r="G6512" s="40">
        <v>42</v>
      </c>
      <c r="H6512" s="40">
        <v>0.77400000000000002</v>
      </c>
      <c r="I6512" s="40">
        <v>0.97829999999999995</v>
      </c>
    </row>
    <row r="6513" spans="7:9" x14ac:dyDescent="0.25">
      <c r="G6513" s="40">
        <v>42</v>
      </c>
      <c r="H6513" s="40">
        <v>0.77500000000000002</v>
      </c>
      <c r="I6513" s="40">
        <v>0.97829999999999995</v>
      </c>
    </row>
    <row r="6514" spans="7:9" x14ac:dyDescent="0.25">
      <c r="G6514" s="40">
        <v>42</v>
      </c>
      <c r="H6514" s="40">
        <v>0.77600000000000002</v>
      </c>
      <c r="I6514" s="40">
        <v>0.97850000000000004</v>
      </c>
    </row>
    <row r="6515" spans="7:9" x14ac:dyDescent="0.25">
      <c r="G6515" s="40">
        <v>42</v>
      </c>
      <c r="H6515" s="40">
        <v>0.77700000000000002</v>
      </c>
      <c r="I6515" s="40">
        <v>0.97850000000000004</v>
      </c>
    </row>
    <row r="6516" spans="7:9" x14ac:dyDescent="0.25">
      <c r="G6516" s="40">
        <v>42</v>
      </c>
      <c r="H6516" s="40">
        <v>0.77800000000000002</v>
      </c>
      <c r="I6516" s="40">
        <v>0.97860000000000003</v>
      </c>
    </row>
    <row r="6517" spans="7:9" x14ac:dyDescent="0.25">
      <c r="G6517" s="40">
        <v>42</v>
      </c>
      <c r="H6517" s="40">
        <v>0.77900000000000003</v>
      </c>
      <c r="I6517" s="40">
        <v>0.97860000000000003</v>
      </c>
    </row>
    <row r="6518" spans="7:9" x14ac:dyDescent="0.25">
      <c r="G6518" s="40">
        <v>42</v>
      </c>
      <c r="H6518" s="40">
        <v>0.78</v>
      </c>
      <c r="I6518" s="40">
        <v>0.9788</v>
      </c>
    </row>
    <row r="6519" spans="7:9" x14ac:dyDescent="0.25">
      <c r="G6519" s="40">
        <v>42</v>
      </c>
      <c r="H6519" s="40">
        <v>0.78100000000000003</v>
      </c>
      <c r="I6519" s="40">
        <v>0.9788</v>
      </c>
    </row>
    <row r="6520" spans="7:9" x14ac:dyDescent="0.25">
      <c r="G6520" s="40">
        <v>42</v>
      </c>
      <c r="H6520" s="40">
        <v>0.78200000000000003</v>
      </c>
      <c r="I6520" s="40">
        <v>0.97889999999999999</v>
      </c>
    </row>
    <row r="6521" spans="7:9" x14ac:dyDescent="0.25">
      <c r="G6521" s="40">
        <v>42</v>
      </c>
      <c r="H6521" s="40">
        <v>0.78300000000000003</v>
      </c>
      <c r="I6521" s="40">
        <v>0.97889999999999999</v>
      </c>
    </row>
    <row r="6522" spans="7:9" x14ac:dyDescent="0.25">
      <c r="G6522" s="40">
        <v>42</v>
      </c>
      <c r="H6522" s="40">
        <v>0.78400000000000003</v>
      </c>
      <c r="I6522" s="40">
        <v>0.97909999999999997</v>
      </c>
    </row>
    <row r="6523" spans="7:9" x14ac:dyDescent="0.25">
      <c r="G6523" s="40">
        <v>42</v>
      </c>
      <c r="H6523" s="40">
        <v>0.78500000000000003</v>
      </c>
      <c r="I6523" s="40">
        <v>0.97909999999999997</v>
      </c>
    </row>
    <row r="6524" spans="7:9" x14ac:dyDescent="0.25">
      <c r="G6524" s="40">
        <v>42</v>
      </c>
      <c r="H6524" s="40">
        <v>0.78600000000000003</v>
      </c>
      <c r="I6524" s="40">
        <v>0.97919999999999996</v>
      </c>
    </row>
    <row r="6525" spans="7:9" x14ac:dyDescent="0.25">
      <c r="G6525" s="40">
        <v>42</v>
      </c>
      <c r="H6525" s="40">
        <v>0.78700000000000003</v>
      </c>
      <c r="I6525" s="40">
        <v>0.97919999999999996</v>
      </c>
    </row>
    <row r="6526" spans="7:9" x14ac:dyDescent="0.25">
      <c r="G6526" s="40">
        <v>42</v>
      </c>
      <c r="H6526" s="40">
        <v>0.78800000000000003</v>
      </c>
      <c r="I6526" s="40">
        <v>0.97929999999999995</v>
      </c>
    </row>
    <row r="6527" spans="7:9" x14ac:dyDescent="0.25">
      <c r="G6527" s="40">
        <v>42</v>
      </c>
      <c r="H6527" s="40">
        <v>0.78900000000000003</v>
      </c>
      <c r="I6527" s="40">
        <v>0.97929999999999995</v>
      </c>
    </row>
    <row r="6528" spans="7:9" x14ac:dyDescent="0.25">
      <c r="G6528" s="40">
        <v>42</v>
      </c>
      <c r="H6528" s="40">
        <v>0.79</v>
      </c>
      <c r="I6528" s="40">
        <v>0.97950000000000004</v>
      </c>
    </row>
    <row r="6529" spans="7:9" x14ac:dyDescent="0.25">
      <c r="G6529" s="40">
        <v>42</v>
      </c>
      <c r="H6529" s="40">
        <v>0.79100000000000004</v>
      </c>
      <c r="I6529" s="40">
        <v>0.97950000000000004</v>
      </c>
    </row>
    <row r="6530" spans="7:9" x14ac:dyDescent="0.25">
      <c r="G6530" s="40">
        <v>42</v>
      </c>
      <c r="H6530" s="40">
        <v>0.79200000000000004</v>
      </c>
      <c r="I6530" s="40">
        <v>0.97960000000000003</v>
      </c>
    </row>
    <row r="6531" spans="7:9" x14ac:dyDescent="0.25">
      <c r="G6531" s="40">
        <v>42</v>
      </c>
      <c r="H6531" s="40">
        <v>0.79300000000000004</v>
      </c>
      <c r="I6531" s="40">
        <v>0.97960000000000003</v>
      </c>
    </row>
    <row r="6532" spans="7:9" x14ac:dyDescent="0.25">
      <c r="G6532" s="40">
        <v>42</v>
      </c>
      <c r="H6532" s="40">
        <v>0.79400000000000004</v>
      </c>
      <c r="I6532" s="40">
        <v>0.97970000000000002</v>
      </c>
    </row>
    <row r="6533" spans="7:9" x14ac:dyDescent="0.25">
      <c r="G6533" s="40">
        <v>42</v>
      </c>
      <c r="H6533" s="40">
        <v>0.79500000000000004</v>
      </c>
      <c r="I6533" s="40">
        <v>0.97970000000000002</v>
      </c>
    </row>
    <row r="6534" spans="7:9" x14ac:dyDescent="0.25">
      <c r="G6534" s="40">
        <v>42</v>
      </c>
      <c r="H6534" s="40">
        <v>0.79600000000000004</v>
      </c>
      <c r="I6534" s="40">
        <v>0.9798</v>
      </c>
    </row>
    <row r="6535" spans="7:9" x14ac:dyDescent="0.25">
      <c r="G6535" s="40">
        <v>42</v>
      </c>
      <c r="H6535" s="40">
        <v>0.79700000000000004</v>
      </c>
      <c r="I6535" s="40">
        <v>0.9798</v>
      </c>
    </row>
    <row r="6536" spans="7:9" x14ac:dyDescent="0.25">
      <c r="G6536" s="40">
        <v>42</v>
      </c>
      <c r="H6536" s="40">
        <v>0.79800000000000004</v>
      </c>
      <c r="I6536" s="40">
        <v>0.98</v>
      </c>
    </row>
    <row r="6537" spans="7:9" x14ac:dyDescent="0.25">
      <c r="G6537" s="40">
        <v>42</v>
      </c>
      <c r="H6537" s="40">
        <v>0.79900000000000004</v>
      </c>
      <c r="I6537" s="40">
        <v>0.98</v>
      </c>
    </row>
    <row r="6538" spans="7:9" x14ac:dyDescent="0.25">
      <c r="G6538" s="40">
        <v>42</v>
      </c>
      <c r="H6538" s="40">
        <v>0.8</v>
      </c>
      <c r="I6538" s="40">
        <v>0.98009999999999997</v>
      </c>
    </row>
    <row r="6539" spans="7:9" x14ac:dyDescent="0.25">
      <c r="G6539" s="40">
        <v>42</v>
      </c>
      <c r="H6539" s="40">
        <v>0.80100000000000005</v>
      </c>
      <c r="I6539" s="40">
        <v>0.98009999999999997</v>
      </c>
    </row>
    <row r="6540" spans="7:9" x14ac:dyDescent="0.25">
      <c r="G6540" s="40">
        <v>42</v>
      </c>
      <c r="H6540" s="40">
        <v>0.80200000000000005</v>
      </c>
      <c r="I6540" s="40">
        <v>0.98019999999999996</v>
      </c>
    </row>
    <row r="6541" spans="7:9" x14ac:dyDescent="0.25">
      <c r="G6541" s="40">
        <v>42</v>
      </c>
      <c r="H6541" s="40">
        <v>0.80300000000000005</v>
      </c>
      <c r="I6541" s="40">
        <v>0.98019999999999996</v>
      </c>
    </row>
    <row r="6542" spans="7:9" x14ac:dyDescent="0.25">
      <c r="G6542" s="40">
        <v>42</v>
      </c>
      <c r="H6542" s="40">
        <v>0.80400000000000005</v>
      </c>
      <c r="I6542" s="40">
        <v>0.98029999999999995</v>
      </c>
    </row>
    <row r="6543" spans="7:9" x14ac:dyDescent="0.25">
      <c r="G6543" s="40">
        <v>42</v>
      </c>
      <c r="H6543" s="40">
        <v>0.80500000000000005</v>
      </c>
      <c r="I6543" s="40">
        <v>0.98029999999999995</v>
      </c>
    </row>
    <row r="6544" spans="7:9" x14ac:dyDescent="0.25">
      <c r="G6544" s="40">
        <v>42</v>
      </c>
      <c r="H6544" s="40">
        <v>0.80600000000000005</v>
      </c>
      <c r="I6544" s="40">
        <v>0.98050000000000004</v>
      </c>
    </row>
    <row r="6545" spans="7:9" x14ac:dyDescent="0.25">
      <c r="G6545" s="40">
        <v>42</v>
      </c>
      <c r="H6545" s="40">
        <v>0.80700000000000005</v>
      </c>
      <c r="I6545" s="40">
        <v>0.98050000000000004</v>
      </c>
    </row>
    <row r="6546" spans="7:9" x14ac:dyDescent="0.25">
      <c r="G6546" s="40">
        <v>42</v>
      </c>
      <c r="H6546" s="40">
        <v>0.80800000000000005</v>
      </c>
      <c r="I6546" s="40">
        <v>0.98060000000000003</v>
      </c>
    </row>
    <row r="6547" spans="7:9" x14ac:dyDescent="0.25">
      <c r="G6547" s="40">
        <v>42</v>
      </c>
      <c r="H6547" s="40">
        <v>0.80900000000000005</v>
      </c>
      <c r="I6547" s="40">
        <v>0.98060000000000003</v>
      </c>
    </row>
    <row r="6548" spans="7:9" x14ac:dyDescent="0.25">
      <c r="G6548" s="40">
        <v>42</v>
      </c>
      <c r="H6548" s="40">
        <v>0.81</v>
      </c>
      <c r="I6548" s="40">
        <v>0.98070000000000002</v>
      </c>
    </row>
    <row r="6549" spans="7:9" x14ac:dyDescent="0.25">
      <c r="G6549" s="40">
        <v>42</v>
      </c>
      <c r="H6549" s="40">
        <v>0.81100000000000005</v>
      </c>
      <c r="I6549" s="40">
        <v>0.98070000000000002</v>
      </c>
    </row>
    <row r="6550" spans="7:9" x14ac:dyDescent="0.25">
      <c r="G6550" s="40">
        <v>42</v>
      </c>
      <c r="H6550" s="40">
        <v>0.81200000000000006</v>
      </c>
      <c r="I6550" s="40">
        <v>0.98080000000000001</v>
      </c>
    </row>
    <row r="6551" spans="7:9" x14ac:dyDescent="0.25">
      <c r="G6551" s="40">
        <v>42</v>
      </c>
      <c r="H6551" s="40">
        <v>0.81299999999999994</v>
      </c>
      <c r="I6551" s="40">
        <v>0.98080000000000001</v>
      </c>
    </row>
    <row r="6552" spans="7:9" x14ac:dyDescent="0.25">
      <c r="G6552" s="40">
        <v>42</v>
      </c>
      <c r="H6552" s="40">
        <v>0.81399999999999995</v>
      </c>
      <c r="I6552" s="40">
        <v>0.98089999999999999</v>
      </c>
    </row>
    <row r="6553" spans="7:9" x14ac:dyDescent="0.25">
      <c r="G6553" s="40">
        <v>42</v>
      </c>
      <c r="H6553" s="40">
        <v>0.81499999999999995</v>
      </c>
      <c r="I6553" s="40">
        <v>0.98089999999999999</v>
      </c>
    </row>
    <row r="6554" spans="7:9" x14ac:dyDescent="0.25">
      <c r="G6554" s="40">
        <v>42</v>
      </c>
      <c r="H6554" s="40">
        <v>0.81599999999999995</v>
      </c>
      <c r="I6554" s="40">
        <v>0.98099999999999998</v>
      </c>
    </row>
    <row r="6555" spans="7:9" x14ac:dyDescent="0.25">
      <c r="G6555" s="40">
        <v>42</v>
      </c>
      <c r="H6555" s="40">
        <v>0.81699999999999995</v>
      </c>
      <c r="I6555" s="40">
        <v>0.98099999999999998</v>
      </c>
    </row>
    <row r="6556" spans="7:9" x14ac:dyDescent="0.25">
      <c r="G6556" s="40">
        <v>42</v>
      </c>
      <c r="H6556" s="40">
        <v>0.81799999999999995</v>
      </c>
      <c r="I6556" s="40">
        <v>0.98109999999999997</v>
      </c>
    </row>
    <row r="6557" spans="7:9" x14ac:dyDescent="0.25">
      <c r="G6557" s="40">
        <v>42</v>
      </c>
      <c r="H6557" s="40">
        <v>0.81899999999999995</v>
      </c>
      <c r="I6557" s="40">
        <v>0.98109999999999997</v>
      </c>
    </row>
    <row r="6558" spans="7:9" x14ac:dyDescent="0.25">
      <c r="G6558" s="40">
        <v>42</v>
      </c>
      <c r="H6558" s="40">
        <v>0.82</v>
      </c>
      <c r="I6558" s="40">
        <v>0.98119999999999996</v>
      </c>
    </row>
    <row r="6559" spans="7:9" x14ac:dyDescent="0.25">
      <c r="G6559" s="40">
        <v>42</v>
      </c>
      <c r="H6559" s="40">
        <v>0.82099999999999995</v>
      </c>
      <c r="I6559" s="40">
        <v>0.98119999999999996</v>
      </c>
    </row>
    <row r="6560" spans="7:9" x14ac:dyDescent="0.25">
      <c r="G6560" s="40">
        <v>42</v>
      </c>
      <c r="H6560" s="40">
        <v>0.82199999999999995</v>
      </c>
      <c r="I6560" s="40">
        <v>0.98129999999999995</v>
      </c>
    </row>
    <row r="6561" spans="7:9" x14ac:dyDescent="0.25">
      <c r="G6561" s="40">
        <v>42</v>
      </c>
      <c r="H6561" s="40">
        <v>0.82299999999999995</v>
      </c>
      <c r="I6561" s="40">
        <v>0.98129999999999995</v>
      </c>
    </row>
    <row r="6562" spans="7:9" x14ac:dyDescent="0.25">
      <c r="G6562" s="40">
        <v>42</v>
      </c>
      <c r="H6562" s="40">
        <v>0.82399999999999995</v>
      </c>
      <c r="I6562" s="40">
        <v>0.98140000000000005</v>
      </c>
    </row>
    <row r="6563" spans="7:9" x14ac:dyDescent="0.25">
      <c r="G6563" s="40">
        <v>42</v>
      </c>
      <c r="H6563" s="40">
        <v>0.82499999999999996</v>
      </c>
      <c r="I6563" s="40">
        <v>0.98140000000000005</v>
      </c>
    </row>
    <row r="6564" spans="7:9" x14ac:dyDescent="0.25">
      <c r="G6564" s="40">
        <v>42</v>
      </c>
      <c r="H6564" s="40">
        <v>0.82599999999999996</v>
      </c>
      <c r="I6564" s="40">
        <v>0.98150000000000004</v>
      </c>
    </row>
    <row r="6565" spans="7:9" x14ac:dyDescent="0.25">
      <c r="G6565" s="40">
        <v>42</v>
      </c>
      <c r="H6565" s="40">
        <v>0.82699999999999996</v>
      </c>
      <c r="I6565" s="40">
        <v>0.98150000000000004</v>
      </c>
    </row>
    <row r="6566" spans="7:9" x14ac:dyDescent="0.25">
      <c r="G6566" s="40">
        <v>42</v>
      </c>
      <c r="H6566" s="40">
        <v>0.82799999999999996</v>
      </c>
      <c r="I6566" s="40">
        <v>0.98160000000000003</v>
      </c>
    </row>
    <row r="6567" spans="7:9" x14ac:dyDescent="0.25">
      <c r="G6567" s="40">
        <v>42</v>
      </c>
      <c r="H6567" s="40">
        <v>0.82899999999999996</v>
      </c>
      <c r="I6567" s="40">
        <v>0.98160000000000003</v>
      </c>
    </row>
    <row r="6568" spans="7:9" x14ac:dyDescent="0.25">
      <c r="G6568" s="40">
        <v>42</v>
      </c>
      <c r="H6568" s="40">
        <v>0.83</v>
      </c>
      <c r="I6568" s="40">
        <v>0.98170000000000002</v>
      </c>
    </row>
    <row r="6569" spans="7:9" x14ac:dyDescent="0.25">
      <c r="G6569" s="40">
        <v>42</v>
      </c>
      <c r="H6569" s="40">
        <v>0.83099999999999996</v>
      </c>
      <c r="I6569" s="40">
        <v>0.98170000000000002</v>
      </c>
    </row>
    <row r="6570" spans="7:9" x14ac:dyDescent="0.25">
      <c r="G6570" s="40">
        <v>42</v>
      </c>
      <c r="H6570" s="40">
        <v>0.83199999999999996</v>
      </c>
      <c r="I6570" s="40">
        <v>0.98170000000000002</v>
      </c>
    </row>
    <row r="6571" spans="7:9" x14ac:dyDescent="0.25">
      <c r="G6571" s="40">
        <v>42</v>
      </c>
      <c r="H6571" s="40">
        <v>0.83299999999999996</v>
      </c>
      <c r="I6571" s="40">
        <v>0.98170000000000002</v>
      </c>
    </row>
    <row r="6572" spans="7:9" x14ac:dyDescent="0.25">
      <c r="G6572" s="40">
        <v>42</v>
      </c>
      <c r="H6572" s="40">
        <v>0.83399999999999996</v>
      </c>
      <c r="I6572" s="40">
        <v>0.98180000000000001</v>
      </c>
    </row>
    <row r="6573" spans="7:9" x14ac:dyDescent="0.25">
      <c r="G6573" s="40">
        <v>42</v>
      </c>
      <c r="H6573" s="40">
        <v>0.83499999999999996</v>
      </c>
      <c r="I6573" s="40">
        <v>0.98180000000000001</v>
      </c>
    </row>
    <row r="6574" spans="7:9" x14ac:dyDescent="0.25">
      <c r="G6574" s="40">
        <v>42</v>
      </c>
      <c r="H6574" s="40">
        <v>0.83599999999999997</v>
      </c>
      <c r="I6574" s="40">
        <v>0.9819</v>
      </c>
    </row>
    <row r="6575" spans="7:9" x14ac:dyDescent="0.25">
      <c r="G6575" s="40">
        <v>42</v>
      </c>
      <c r="H6575" s="40">
        <v>0.83699999999999997</v>
      </c>
      <c r="I6575" s="40">
        <v>0.9819</v>
      </c>
    </row>
    <row r="6576" spans="7:9" x14ac:dyDescent="0.25">
      <c r="G6576" s="40">
        <v>42</v>
      </c>
      <c r="H6576" s="40">
        <v>0.83799999999999997</v>
      </c>
      <c r="I6576" s="40">
        <v>0.98199999999999998</v>
      </c>
    </row>
    <row r="6577" spans="7:9" x14ac:dyDescent="0.25">
      <c r="G6577" s="40">
        <v>42</v>
      </c>
      <c r="H6577" s="40">
        <v>0.83899999999999997</v>
      </c>
      <c r="I6577" s="40">
        <v>0.98199999999999998</v>
      </c>
    </row>
    <row r="6578" spans="7:9" x14ac:dyDescent="0.25">
      <c r="G6578" s="40">
        <v>42</v>
      </c>
      <c r="H6578" s="40">
        <v>0.84</v>
      </c>
      <c r="I6578" s="40">
        <v>0.98209999999999997</v>
      </c>
    </row>
    <row r="6579" spans="7:9" x14ac:dyDescent="0.25">
      <c r="G6579" s="40">
        <v>42</v>
      </c>
      <c r="H6579" s="40">
        <v>0.84099999999999997</v>
      </c>
      <c r="I6579" s="40">
        <v>0.98209999999999997</v>
      </c>
    </row>
    <row r="6580" spans="7:9" x14ac:dyDescent="0.25">
      <c r="G6580" s="40">
        <v>42</v>
      </c>
      <c r="H6580" s="40">
        <v>0.84199999999999997</v>
      </c>
      <c r="I6580" s="40">
        <v>0.98219999999999996</v>
      </c>
    </row>
    <row r="6581" spans="7:9" x14ac:dyDescent="0.25">
      <c r="G6581" s="40">
        <v>42</v>
      </c>
      <c r="H6581" s="40">
        <v>0.84299999999999997</v>
      </c>
      <c r="I6581" s="40">
        <v>0.98219999999999996</v>
      </c>
    </row>
    <row r="6582" spans="7:9" x14ac:dyDescent="0.25">
      <c r="G6582" s="40">
        <v>42</v>
      </c>
      <c r="H6582" s="40">
        <v>0.84399999999999997</v>
      </c>
      <c r="I6582" s="40">
        <v>0.98219999999999996</v>
      </c>
    </row>
    <row r="6583" spans="7:9" x14ac:dyDescent="0.25">
      <c r="G6583" s="40">
        <v>42</v>
      </c>
      <c r="H6583" s="40">
        <v>0.84499999999999997</v>
      </c>
      <c r="I6583" s="40">
        <v>0.98219999999999996</v>
      </c>
    </row>
    <row r="6584" spans="7:9" x14ac:dyDescent="0.25">
      <c r="G6584" s="40">
        <v>42</v>
      </c>
      <c r="H6584" s="40">
        <v>0.84599999999999997</v>
      </c>
      <c r="I6584" s="40">
        <v>0.98229999999999995</v>
      </c>
    </row>
    <row r="6585" spans="7:9" x14ac:dyDescent="0.25">
      <c r="G6585" s="40">
        <v>42</v>
      </c>
      <c r="H6585" s="40">
        <v>0.84699999999999998</v>
      </c>
      <c r="I6585" s="40">
        <v>0.98229999999999995</v>
      </c>
    </row>
    <row r="6586" spans="7:9" x14ac:dyDescent="0.25">
      <c r="G6586" s="40">
        <v>42</v>
      </c>
      <c r="H6586" s="40">
        <v>0.84799999999999998</v>
      </c>
      <c r="I6586" s="40">
        <v>0.98240000000000005</v>
      </c>
    </row>
    <row r="6587" spans="7:9" x14ac:dyDescent="0.25">
      <c r="G6587" s="40">
        <v>42</v>
      </c>
      <c r="H6587" s="40">
        <v>0.84899999999999998</v>
      </c>
      <c r="I6587" s="40">
        <v>0.98240000000000005</v>
      </c>
    </row>
    <row r="6588" spans="7:9" x14ac:dyDescent="0.25">
      <c r="G6588" s="40">
        <v>42</v>
      </c>
      <c r="H6588" s="40">
        <v>0.85</v>
      </c>
      <c r="I6588" s="40">
        <v>0.98250000000000004</v>
      </c>
    </row>
    <row r="6589" spans="7:9" x14ac:dyDescent="0.25">
      <c r="G6589" s="40">
        <v>42</v>
      </c>
      <c r="H6589" s="40">
        <v>0.85099999999999998</v>
      </c>
      <c r="I6589" s="40">
        <v>0.98250000000000004</v>
      </c>
    </row>
    <row r="6590" spans="7:9" x14ac:dyDescent="0.25">
      <c r="G6590" s="40">
        <v>42</v>
      </c>
      <c r="H6590" s="40">
        <v>0.85199999999999998</v>
      </c>
      <c r="I6590" s="40">
        <v>0.98250000000000004</v>
      </c>
    </row>
    <row r="6591" spans="7:9" x14ac:dyDescent="0.25">
      <c r="G6591" s="40">
        <v>42</v>
      </c>
      <c r="H6591" s="40">
        <v>0.85299999999999998</v>
      </c>
      <c r="I6591" s="40">
        <v>0.98250000000000004</v>
      </c>
    </row>
    <row r="6592" spans="7:9" x14ac:dyDescent="0.25">
      <c r="G6592" s="40">
        <v>42</v>
      </c>
      <c r="H6592" s="40">
        <v>0.85399999999999998</v>
      </c>
      <c r="I6592" s="40">
        <v>0.98260000000000003</v>
      </c>
    </row>
    <row r="6593" spans="7:9" x14ac:dyDescent="0.25">
      <c r="G6593" s="40">
        <v>42</v>
      </c>
      <c r="H6593" s="40">
        <v>0.85499999999999998</v>
      </c>
      <c r="I6593" s="40">
        <v>0.98260000000000003</v>
      </c>
    </row>
    <row r="6594" spans="7:9" x14ac:dyDescent="0.25">
      <c r="G6594" s="40">
        <v>42</v>
      </c>
      <c r="H6594" s="40">
        <v>0.85599999999999998</v>
      </c>
      <c r="I6594" s="40">
        <v>0.98270000000000002</v>
      </c>
    </row>
    <row r="6595" spans="7:9" x14ac:dyDescent="0.25">
      <c r="G6595" s="40">
        <v>42</v>
      </c>
      <c r="H6595" s="40">
        <v>0.85699999999999998</v>
      </c>
      <c r="I6595" s="40">
        <v>0.98270000000000002</v>
      </c>
    </row>
    <row r="6596" spans="7:9" x14ac:dyDescent="0.25">
      <c r="G6596" s="40">
        <v>42</v>
      </c>
      <c r="H6596" s="40">
        <v>0.85799999999999998</v>
      </c>
      <c r="I6596" s="40">
        <v>0.98270000000000002</v>
      </c>
    </row>
    <row r="6597" spans="7:9" x14ac:dyDescent="0.25">
      <c r="G6597" s="40">
        <v>42</v>
      </c>
      <c r="H6597" s="40">
        <v>0.85899999999999999</v>
      </c>
      <c r="I6597" s="40">
        <v>0.98270000000000002</v>
      </c>
    </row>
    <row r="6598" spans="7:9" x14ac:dyDescent="0.25">
      <c r="G6598" s="40">
        <v>42</v>
      </c>
      <c r="H6598" s="40">
        <v>0.86</v>
      </c>
      <c r="I6598" s="40">
        <v>0.98280000000000001</v>
      </c>
    </row>
    <row r="6599" spans="7:9" x14ac:dyDescent="0.25">
      <c r="G6599" s="40">
        <v>42</v>
      </c>
      <c r="H6599" s="40">
        <v>0.86099999999999999</v>
      </c>
      <c r="I6599" s="40">
        <v>0.98280000000000001</v>
      </c>
    </row>
    <row r="6600" spans="7:9" x14ac:dyDescent="0.25">
      <c r="G6600" s="40">
        <v>42</v>
      </c>
      <c r="H6600" s="40">
        <v>0.86199999999999999</v>
      </c>
      <c r="I6600" s="40">
        <v>0.9829</v>
      </c>
    </row>
    <row r="6601" spans="7:9" x14ac:dyDescent="0.25">
      <c r="G6601" s="40">
        <v>42</v>
      </c>
      <c r="H6601" s="40">
        <v>0.86299999999999999</v>
      </c>
      <c r="I6601" s="40">
        <v>0.9829</v>
      </c>
    </row>
    <row r="6602" spans="7:9" x14ac:dyDescent="0.25">
      <c r="G6602" s="40">
        <v>42</v>
      </c>
      <c r="H6602" s="40">
        <v>0.86399999999999999</v>
      </c>
      <c r="I6602" s="40">
        <v>0.98299999999999998</v>
      </c>
    </row>
    <row r="6603" spans="7:9" x14ac:dyDescent="0.25">
      <c r="G6603" s="40">
        <v>42</v>
      </c>
      <c r="H6603" s="40">
        <v>0.86499999999999999</v>
      </c>
      <c r="I6603" s="40">
        <v>0.98299999999999998</v>
      </c>
    </row>
    <row r="6604" spans="7:9" x14ac:dyDescent="0.25">
      <c r="G6604" s="40">
        <v>42</v>
      </c>
      <c r="H6604" s="40">
        <v>0.86599999999999999</v>
      </c>
      <c r="I6604" s="40">
        <v>0.98299999999999998</v>
      </c>
    </row>
    <row r="6605" spans="7:9" x14ac:dyDescent="0.25">
      <c r="G6605" s="40">
        <v>42</v>
      </c>
      <c r="H6605" s="40">
        <v>0.86699999999999999</v>
      </c>
      <c r="I6605" s="40">
        <v>0.98299999999999998</v>
      </c>
    </row>
    <row r="6606" spans="7:9" x14ac:dyDescent="0.25">
      <c r="G6606" s="40">
        <v>42</v>
      </c>
      <c r="H6606" s="40">
        <v>0.86799999999999999</v>
      </c>
      <c r="I6606" s="40">
        <v>0.98309999999999997</v>
      </c>
    </row>
    <row r="6607" spans="7:9" x14ac:dyDescent="0.25">
      <c r="G6607" s="40">
        <v>42</v>
      </c>
      <c r="H6607" s="40">
        <v>0.86899999999999999</v>
      </c>
      <c r="I6607" s="40">
        <v>0.98309999999999997</v>
      </c>
    </row>
    <row r="6608" spans="7:9" x14ac:dyDescent="0.25">
      <c r="G6608" s="40">
        <v>42</v>
      </c>
      <c r="H6608" s="40">
        <v>0.87</v>
      </c>
      <c r="I6608" s="40">
        <v>0.98319999999999996</v>
      </c>
    </row>
    <row r="6609" spans="7:9" x14ac:dyDescent="0.25">
      <c r="G6609" s="40">
        <v>42</v>
      </c>
      <c r="H6609" s="40">
        <v>0.871</v>
      </c>
      <c r="I6609" s="40">
        <v>0.98319999999999996</v>
      </c>
    </row>
    <row r="6610" spans="7:9" x14ac:dyDescent="0.25">
      <c r="G6610" s="40">
        <v>42</v>
      </c>
      <c r="H6610" s="40">
        <v>0.872</v>
      </c>
      <c r="I6610" s="40">
        <v>0.98319999999999996</v>
      </c>
    </row>
    <row r="6611" spans="7:9" x14ac:dyDescent="0.25">
      <c r="G6611" s="40">
        <v>42</v>
      </c>
      <c r="H6611" s="40">
        <v>0.873</v>
      </c>
      <c r="I6611" s="40">
        <v>0.98319999999999996</v>
      </c>
    </row>
    <row r="6612" spans="7:9" x14ac:dyDescent="0.25">
      <c r="G6612" s="40">
        <v>42</v>
      </c>
      <c r="H6612" s="40">
        <v>0.874</v>
      </c>
      <c r="I6612" s="40">
        <v>0.98329999999999995</v>
      </c>
    </row>
    <row r="6613" spans="7:9" x14ac:dyDescent="0.25">
      <c r="G6613" s="40">
        <v>42</v>
      </c>
      <c r="H6613" s="40">
        <v>0.875</v>
      </c>
      <c r="I6613" s="40">
        <v>0.98329999999999995</v>
      </c>
    </row>
    <row r="6614" spans="7:9" x14ac:dyDescent="0.25">
      <c r="G6614" s="40">
        <v>42</v>
      </c>
      <c r="H6614" s="40">
        <v>0.876</v>
      </c>
      <c r="I6614" s="40">
        <v>0.98329999999999995</v>
      </c>
    </row>
    <row r="6615" spans="7:9" x14ac:dyDescent="0.25">
      <c r="G6615" s="40">
        <v>42</v>
      </c>
      <c r="H6615" s="40">
        <v>0.877</v>
      </c>
      <c r="I6615" s="40">
        <v>0.98329999999999995</v>
      </c>
    </row>
    <row r="6616" spans="7:9" x14ac:dyDescent="0.25">
      <c r="G6616" s="40">
        <v>42</v>
      </c>
      <c r="H6616" s="40">
        <v>0.878</v>
      </c>
      <c r="I6616" s="40">
        <v>0.98340000000000005</v>
      </c>
    </row>
    <row r="6617" spans="7:9" x14ac:dyDescent="0.25">
      <c r="G6617" s="40">
        <v>42</v>
      </c>
      <c r="H6617" s="40">
        <v>0.879</v>
      </c>
      <c r="I6617" s="40">
        <v>0.98340000000000005</v>
      </c>
    </row>
    <row r="6618" spans="7:9" x14ac:dyDescent="0.25">
      <c r="G6618" s="40">
        <v>42</v>
      </c>
      <c r="H6618" s="40">
        <v>0.88</v>
      </c>
      <c r="I6618" s="40">
        <v>0.98340000000000005</v>
      </c>
    </row>
    <row r="6619" spans="7:9" x14ac:dyDescent="0.25">
      <c r="G6619" s="40">
        <v>42</v>
      </c>
      <c r="H6619" s="40">
        <v>0.88100000000000001</v>
      </c>
      <c r="I6619" s="40">
        <v>0.98340000000000005</v>
      </c>
    </row>
    <row r="6620" spans="7:9" x14ac:dyDescent="0.25">
      <c r="G6620" s="40">
        <v>42</v>
      </c>
      <c r="H6620" s="40">
        <v>0.88200000000000001</v>
      </c>
      <c r="I6620" s="40">
        <v>0.98350000000000004</v>
      </c>
    </row>
    <row r="6621" spans="7:9" x14ac:dyDescent="0.25">
      <c r="G6621" s="40">
        <v>42</v>
      </c>
      <c r="H6621" s="40">
        <v>0.88300000000000001</v>
      </c>
      <c r="I6621" s="40">
        <v>0.98350000000000004</v>
      </c>
    </row>
    <row r="6622" spans="7:9" x14ac:dyDescent="0.25">
      <c r="G6622" s="40">
        <v>42</v>
      </c>
      <c r="H6622" s="40">
        <v>0.88400000000000001</v>
      </c>
      <c r="I6622" s="40">
        <v>0.98350000000000004</v>
      </c>
    </row>
    <row r="6623" spans="7:9" x14ac:dyDescent="0.25">
      <c r="G6623" s="40">
        <v>42</v>
      </c>
      <c r="H6623" s="40">
        <v>0.88500000000000001</v>
      </c>
      <c r="I6623" s="40">
        <v>0.98350000000000004</v>
      </c>
    </row>
    <row r="6624" spans="7:9" x14ac:dyDescent="0.25">
      <c r="G6624" s="40">
        <v>42</v>
      </c>
      <c r="H6624" s="40">
        <v>0.88600000000000001</v>
      </c>
      <c r="I6624" s="40">
        <v>0.98360000000000003</v>
      </c>
    </row>
    <row r="6625" spans="7:9" x14ac:dyDescent="0.25">
      <c r="G6625" s="40">
        <v>42</v>
      </c>
      <c r="H6625" s="40">
        <v>0.88700000000000001</v>
      </c>
      <c r="I6625" s="40">
        <v>0.98360000000000003</v>
      </c>
    </row>
    <row r="6626" spans="7:9" x14ac:dyDescent="0.25">
      <c r="G6626" s="40">
        <v>42</v>
      </c>
      <c r="H6626" s="40">
        <v>0.88800000000000001</v>
      </c>
      <c r="I6626" s="40">
        <v>0.98370000000000002</v>
      </c>
    </row>
    <row r="6627" spans="7:9" x14ac:dyDescent="0.25">
      <c r="G6627" s="40">
        <v>42</v>
      </c>
      <c r="H6627" s="40">
        <v>0.88900000000000001</v>
      </c>
      <c r="I6627" s="40">
        <v>0.98370000000000002</v>
      </c>
    </row>
    <row r="6628" spans="7:9" x14ac:dyDescent="0.25">
      <c r="G6628" s="40">
        <v>42</v>
      </c>
      <c r="H6628" s="40">
        <v>0.89</v>
      </c>
      <c r="I6628" s="40">
        <v>0.98370000000000002</v>
      </c>
    </row>
    <row r="6629" spans="7:9" x14ac:dyDescent="0.25">
      <c r="G6629" s="40">
        <v>42</v>
      </c>
      <c r="H6629" s="40">
        <v>0.89100000000000001</v>
      </c>
      <c r="I6629" s="40">
        <v>0.98370000000000002</v>
      </c>
    </row>
    <row r="6630" spans="7:9" x14ac:dyDescent="0.25">
      <c r="G6630" s="40">
        <v>42</v>
      </c>
      <c r="H6630" s="40">
        <v>0.89200000000000002</v>
      </c>
      <c r="I6630" s="40">
        <v>0.98380000000000001</v>
      </c>
    </row>
    <row r="6631" spans="7:9" x14ac:dyDescent="0.25">
      <c r="G6631" s="40">
        <v>42</v>
      </c>
      <c r="H6631" s="40">
        <v>0.89300000000000002</v>
      </c>
      <c r="I6631" s="40">
        <v>0.98380000000000001</v>
      </c>
    </row>
    <row r="6632" spans="7:9" x14ac:dyDescent="0.25">
      <c r="G6632" s="40">
        <v>42</v>
      </c>
      <c r="H6632" s="40">
        <v>0.89400000000000002</v>
      </c>
      <c r="I6632" s="40">
        <v>0.98380000000000001</v>
      </c>
    </row>
    <row r="6633" spans="7:9" x14ac:dyDescent="0.25">
      <c r="G6633" s="40">
        <v>42</v>
      </c>
      <c r="H6633" s="40">
        <v>0.89500000000000002</v>
      </c>
      <c r="I6633" s="40">
        <v>0.98380000000000001</v>
      </c>
    </row>
    <row r="6634" spans="7:9" x14ac:dyDescent="0.25">
      <c r="G6634" s="40">
        <v>42</v>
      </c>
      <c r="H6634" s="40">
        <v>0.89600000000000002</v>
      </c>
      <c r="I6634" s="40">
        <v>0.9839</v>
      </c>
    </row>
    <row r="6635" spans="7:9" x14ac:dyDescent="0.25">
      <c r="G6635" s="40">
        <v>42</v>
      </c>
      <c r="H6635" s="40">
        <v>0.89700000000000002</v>
      </c>
      <c r="I6635" s="40">
        <v>0.9839</v>
      </c>
    </row>
    <row r="6636" spans="7:9" x14ac:dyDescent="0.25">
      <c r="G6636" s="40">
        <v>42</v>
      </c>
      <c r="H6636" s="40">
        <v>0.89800000000000002</v>
      </c>
      <c r="I6636" s="40">
        <v>0.9839</v>
      </c>
    </row>
    <row r="6637" spans="7:9" x14ac:dyDescent="0.25">
      <c r="G6637" s="40">
        <v>42</v>
      </c>
      <c r="H6637" s="40">
        <v>0.89900000000000002</v>
      </c>
      <c r="I6637" s="40">
        <v>0.9839</v>
      </c>
    </row>
    <row r="6638" spans="7:9" x14ac:dyDescent="0.25">
      <c r="G6638" s="40">
        <v>42</v>
      </c>
      <c r="H6638" s="40">
        <v>0.9</v>
      </c>
      <c r="I6638" s="40">
        <v>0.98399999999999999</v>
      </c>
    </row>
    <row r="6639" spans="7:9" x14ac:dyDescent="0.25">
      <c r="G6639" s="40">
        <v>42</v>
      </c>
      <c r="H6639" s="40">
        <v>0.90100000000000002</v>
      </c>
      <c r="I6639" s="40">
        <v>0.98399999999999999</v>
      </c>
    </row>
    <row r="6640" spans="7:9" x14ac:dyDescent="0.25">
      <c r="G6640" s="40">
        <v>42</v>
      </c>
      <c r="H6640" s="40">
        <v>0.90200000000000002</v>
      </c>
      <c r="I6640" s="40">
        <v>0.98399999999999999</v>
      </c>
    </row>
    <row r="6641" spans="7:9" x14ac:dyDescent="0.25">
      <c r="G6641" s="40">
        <v>42</v>
      </c>
      <c r="H6641" s="40">
        <v>0.90300000000000002</v>
      </c>
      <c r="I6641" s="40">
        <v>0.98399999999999999</v>
      </c>
    </row>
    <row r="6642" spans="7:9" x14ac:dyDescent="0.25">
      <c r="G6642" s="40">
        <v>42</v>
      </c>
      <c r="H6642" s="40">
        <v>0.90400000000000003</v>
      </c>
      <c r="I6642" s="40">
        <v>0.98399999999999999</v>
      </c>
    </row>
    <row r="6643" spans="7:9" x14ac:dyDescent="0.25">
      <c r="G6643" s="40">
        <v>42</v>
      </c>
      <c r="H6643" s="40">
        <v>0.90500000000000003</v>
      </c>
      <c r="I6643" s="40">
        <v>0.98399999999999999</v>
      </c>
    </row>
    <row r="6644" spans="7:9" x14ac:dyDescent="0.25">
      <c r="G6644" s="40">
        <v>42</v>
      </c>
      <c r="H6644" s="40">
        <v>0.90600000000000003</v>
      </c>
      <c r="I6644" s="40">
        <v>0.98409999999999997</v>
      </c>
    </row>
    <row r="6645" spans="7:9" x14ac:dyDescent="0.25">
      <c r="G6645" s="40">
        <v>42</v>
      </c>
      <c r="H6645" s="40">
        <v>0.90700000000000003</v>
      </c>
      <c r="I6645" s="40">
        <v>0.98409999999999997</v>
      </c>
    </row>
    <row r="6646" spans="7:9" x14ac:dyDescent="0.25">
      <c r="G6646" s="40">
        <v>42</v>
      </c>
      <c r="H6646" s="40">
        <v>0.90800000000000003</v>
      </c>
      <c r="I6646" s="40">
        <v>0.98409999999999997</v>
      </c>
    </row>
    <row r="6647" spans="7:9" x14ac:dyDescent="0.25">
      <c r="G6647" s="40">
        <v>42</v>
      </c>
      <c r="H6647" s="40">
        <v>0.90900000000000003</v>
      </c>
      <c r="I6647" s="40">
        <v>0.98409999999999997</v>
      </c>
    </row>
    <row r="6648" spans="7:9" x14ac:dyDescent="0.25">
      <c r="G6648" s="40">
        <v>42</v>
      </c>
      <c r="H6648" s="40">
        <v>0.91</v>
      </c>
      <c r="I6648" s="40">
        <v>0.98419999999999996</v>
      </c>
    </row>
    <row r="6649" spans="7:9" x14ac:dyDescent="0.25">
      <c r="G6649" s="40">
        <v>42</v>
      </c>
      <c r="H6649" s="40">
        <v>0.91100000000000003</v>
      </c>
      <c r="I6649" s="40">
        <v>0.98419999999999996</v>
      </c>
    </row>
    <row r="6650" spans="7:9" x14ac:dyDescent="0.25">
      <c r="G6650" s="40">
        <v>42</v>
      </c>
      <c r="H6650" s="40">
        <v>0.91200000000000003</v>
      </c>
      <c r="I6650" s="40">
        <v>0.98419999999999996</v>
      </c>
    </row>
    <row r="6651" spans="7:9" x14ac:dyDescent="0.25">
      <c r="G6651" s="40">
        <v>42</v>
      </c>
      <c r="H6651" s="40">
        <v>0.91300000000000003</v>
      </c>
      <c r="I6651" s="40">
        <v>0.98419999999999996</v>
      </c>
    </row>
    <row r="6652" spans="7:9" x14ac:dyDescent="0.25">
      <c r="G6652" s="40">
        <v>42</v>
      </c>
      <c r="H6652" s="40">
        <v>0.91400000000000003</v>
      </c>
      <c r="I6652" s="40">
        <v>0.98419999999999996</v>
      </c>
    </row>
    <row r="6653" spans="7:9" x14ac:dyDescent="0.25">
      <c r="G6653" s="40">
        <v>42</v>
      </c>
      <c r="H6653" s="40">
        <v>0.91500000000000004</v>
      </c>
      <c r="I6653" s="40">
        <v>0.98419999999999996</v>
      </c>
    </row>
    <row r="6654" spans="7:9" x14ac:dyDescent="0.25">
      <c r="G6654" s="40">
        <v>42</v>
      </c>
      <c r="H6654" s="40">
        <v>0.91600000000000004</v>
      </c>
      <c r="I6654" s="40">
        <v>0.98429999999999995</v>
      </c>
    </row>
    <row r="6655" spans="7:9" x14ac:dyDescent="0.25">
      <c r="G6655" s="40">
        <v>42</v>
      </c>
      <c r="H6655" s="40">
        <v>0.91700000000000004</v>
      </c>
      <c r="I6655" s="40">
        <v>0.98429999999999995</v>
      </c>
    </row>
    <row r="6656" spans="7:9" x14ac:dyDescent="0.25">
      <c r="G6656" s="40">
        <v>42</v>
      </c>
      <c r="H6656" s="40">
        <v>0.91800000000000004</v>
      </c>
      <c r="I6656" s="40">
        <v>0.98429999999999995</v>
      </c>
    </row>
    <row r="6657" spans="7:9" x14ac:dyDescent="0.25">
      <c r="G6657" s="40">
        <v>42</v>
      </c>
      <c r="H6657" s="40">
        <v>0.91900000000000004</v>
      </c>
      <c r="I6657" s="40">
        <v>0.98429999999999995</v>
      </c>
    </row>
    <row r="6658" spans="7:9" x14ac:dyDescent="0.25">
      <c r="G6658" s="40">
        <v>42</v>
      </c>
      <c r="H6658" s="40">
        <v>0.92</v>
      </c>
      <c r="I6658" s="40">
        <v>0.98440000000000005</v>
      </c>
    </row>
    <row r="6659" spans="7:9" x14ac:dyDescent="0.25">
      <c r="G6659" s="40">
        <v>42</v>
      </c>
      <c r="H6659" s="40">
        <v>0.92100000000000004</v>
      </c>
      <c r="I6659" s="40">
        <v>0.98440000000000005</v>
      </c>
    </row>
    <row r="6660" spans="7:9" x14ac:dyDescent="0.25">
      <c r="G6660" s="40">
        <v>42</v>
      </c>
      <c r="H6660" s="40">
        <v>0.92200000000000004</v>
      </c>
      <c r="I6660" s="40">
        <v>0.98440000000000005</v>
      </c>
    </row>
    <row r="6661" spans="7:9" x14ac:dyDescent="0.25">
      <c r="G6661" s="40">
        <v>42</v>
      </c>
      <c r="H6661" s="40">
        <v>0.92300000000000004</v>
      </c>
      <c r="I6661" s="40">
        <v>0.98440000000000005</v>
      </c>
    </row>
    <row r="6662" spans="7:9" x14ac:dyDescent="0.25">
      <c r="G6662" s="40">
        <v>42</v>
      </c>
      <c r="H6662" s="40">
        <v>0.92400000000000004</v>
      </c>
      <c r="I6662" s="40">
        <v>0.98440000000000005</v>
      </c>
    </row>
    <row r="6663" spans="7:9" x14ac:dyDescent="0.25">
      <c r="G6663" s="40">
        <v>42</v>
      </c>
      <c r="H6663" s="40">
        <v>0.92500000000000004</v>
      </c>
      <c r="I6663" s="40">
        <v>0.98440000000000005</v>
      </c>
    </row>
    <row r="6664" spans="7:9" x14ac:dyDescent="0.25">
      <c r="G6664" s="40">
        <v>42</v>
      </c>
      <c r="H6664" s="40">
        <v>0.92600000000000005</v>
      </c>
      <c r="I6664" s="40">
        <v>0.98450000000000004</v>
      </c>
    </row>
    <row r="6665" spans="7:9" x14ac:dyDescent="0.25">
      <c r="G6665" s="40">
        <v>42</v>
      </c>
      <c r="H6665" s="40">
        <v>0.92700000000000005</v>
      </c>
      <c r="I6665" s="40">
        <v>0.98450000000000004</v>
      </c>
    </row>
    <row r="6666" spans="7:9" x14ac:dyDescent="0.25">
      <c r="G6666" s="40">
        <v>42</v>
      </c>
      <c r="H6666" s="40">
        <v>0.92800000000000005</v>
      </c>
      <c r="I6666" s="40">
        <v>0.98450000000000004</v>
      </c>
    </row>
    <row r="6667" spans="7:9" x14ac:dyDescent="0.25">
      <c r="G6667" s="40">
        <v>42</v>
      </c>
      <c r="H6667" s="40">
        <v>0.92900000000000005</v>
      </c>
      <c r="I6667" s="40">
        <v>0.98450000000000004</v>
      </c>
    </row>
    <row r="6668" spans="7:9" x14ac:dyDescent="0.25">
      <c r="G6668" s="40">
        <v>42</v>
      </c>
      <c r="H6668" s="40">
        <v>0.93</v>
      </c>
      <c r="I6668" s="40">
        <v>0.98460000000000003</v>
      </c>
    </row>
    <row r="6669" spans="7:9" x14ac:dyDescent="0.25">
      <c r="G6669" s="40">
        <v>42</v>
      </c>
      <c r="H6669" s="40">
        <v>0.93100000000000005</v>
      </c>
      <c r="I6669" s="40">
        <v>0.98460000000000003</v>
      </c>
    </row>
    <row r="6670" spans="7:9" x14ac:dyDescent="0.25">
      <c r="G6670" s="40">
        <v>42</v>
      </c>
      <c r="H6670" s="40">
        <v>0.93200000000000005</v>
      </c>
      <c r="I6670" s="40">
        <v>0.98460000000000003</v>
      </c>
    </row>
    <row r="6671" spans="7:9" x14ac:dyDescent="0.25">
      <c r="G6671" s="40">
        <v>42</v>
      </c>
      <c r="H6671" s="40">
        <v>0.93300000000000005</v>
      </c>
      <c r="I6671" s="40">
        <v>0.98460000000000003</v>
      </c>
    </row>
    <row r="6672" spans="7:9" x14ac:dyDescent="0.25">
      <c r="G6672" s="40">
        <v>42</v>
      </c>
      <c r="H6672" s="40">
        <v>0.93400000000000005</v>
      </c>
      <c r="I6672" s="40">
        <v>0.98460000000000003</v>
      </c>
    </row>
    <row r="6673" spans="7:9" x14ac:dyDescent="0.25">
      <c r="G6673" s="40">
        <v>42</v>
      </c>
      <c r="H6673" s="40">
        <v>0.93500000000000005</v>
      </c>
      <c r="I6673" s="40">
        <v>0.98460000000000003</v>
      </c>
    </row>
    <row r="6674" spans="7:9" x14ac:dyDescent="0.25">
      <c r="G6674" s="40">
        <v>42</v>
      </c>
      <c r="H6674" s="40">
        <v>0.93600000000000005</v>
      </c>
      <c r="I6674" s="40">
        <v>0.98470000000000002</v>
      </c>
    </row>
    <row r="6675" spans="7:9" x14ac:dyDescent="0.25">
      <c r="G6675" s="40">
        <v>42</v>
      </c>
      <c r="H6675" s="40">
        <v>0.93700000000000006</v>
      </c>
      <c r="I6675" s="40">
        <v>0.98470000000000002</v>
      </c>
    </row>
    <row r="6676" spans="7:9" x14ac:dyDescent="0.25">
      <c r="G6676" s="40">
        <v>42</v>
      </c>
      <c r="H6676" s="40">
        <v>0.93799999999999994</v>
      </c>
      <c r="I6676" s="40">
        <v>0.98470000000000002</v>
      </c>
    </row>
    <row r="6677" spans="7:9" x14ac:dyDescent="0.25">
      <c r="G6677" s="40">
        <v>42</v>
      </c>
      <c r="H6677" s="40">
        <v>0.93899999999999995</v>
      </c>
      <c r="I6677" s="40">
        <v>0.98470000000000002</v>
      </c>
    </row>
    <row r="6678" spans="7:9" x14ac:dyDescent="0.25">
      <c r="G6678" s="40">
        <v>42</v>
      </c>
      <c r="H6678" s="40">
        <v>0.94</v>
      </c>
      <c r="I6678" s="40">
        <v>0.98480000000000001</v>
      </c>
    </row>
    <row r="6679" spans="7:9" x14ac:dyDescent="0.25">
      <c r="G6679" s="40">
        <v>42</v>
      </c>
      <c r="H6679" s="40">
        <v>0.94099999999999995</v>
      </c>
      <c r="I6679" s="40">
        <v>0.98480000000000001</v>
      </c>
    </row>
    <row r="6680" spans="7:9" x14ac:dyDescent="0.25">
      <c r="G6680" s="40">
        <v>42</v>
      </c>
      <c r="H6680" s="40">
        <v>0.94199999999999995</v>
      </c>
      <c r="I6680" s="40">
        <v>0.98480000000000001</v>
      </c>
    </row>
    <row r="6681" spans="7:9" x14ac:dyDescent="0.25">
      <c r="G6681" s="40">
        <v>42</v>
      </c>
      <c r="H6681" s="40">
        <v>0.94299999999999995</v>
      </c>
      <c r="I6681" s="40">
        <v>0.98480000000000001</v>
      </c>
    </row>
    <row r="6682" spans="7:9" x14ac:dyDescent="0.25">
      <c r="G6682" s="40">
        <v>42</v>
      </c>
      <c r="H6682" s="40">
        <v>0.94399999999999995</v>
      </c>
      <c r="I6682" s="40">
        <v>0.98480000000000001</v>
      </c>
    </row>
    <row r="6683" spans="7:9" x14ac:dyDescent="0.25">
      <c r="G6683" s="40">
        <v>42</v>
      </c>
      <c r="H6683" s="40">
        <v>0.94499999999999995</v>
      </c>
      <c r="I6683" s="40">
        <v>0.98480000000000001</v>
      </c>
    </row>
    <row r="6684" spans="7:9" x14ac:dyDescent="0.25">
      <c r="G6684" s="40">
        <v>42</v>
      </c>
      <c r="H6684" s="40">
        <v>0.94599999999999995</v>
      </c>
      <c r="I6684" s="40">
        <v>0.9849</v>
      </c>
    </row>
    <row r="6685" spans="7:9" x14ac:dyDescent="0.25">
      <c r="G6685" s="40">
        <v>42</v>
      </c>
      <c r="H6685" s="40">
        <v>0.94699999999999995</v>
      </c>
      <c r="I6685" s="40">
        <v>0.9849</v>
      </c>
    </row>
    <row r="6686" spans="7:9" x14ac:dyDescent="0.25">
      <c r="G6686" s="40">
        <v>42</v>
      </c>
      <c r="H6686" s="40">
        <v>0.94799999999999995</v>
      </c>
      <c r="I6686" s="40">
        <v>0.9849</v>
      </c>
    </row>
    <row r="6687" spans="7:9" x14ac:dyDescent="0.25">
      <c r="G6687" s="40">
        <v>42</v>
      </c>
      <c r="H6687" s="40">
        <v>0.94899999999999995</v>
      </c>
      <c r="I6687" s="40">
        <v>0.9849</v>
      </c>
    </row>
    <row r="6688" spans="7:9" x14ac:dyDescent="0.25">
      <c r="G6688" s="40">
        <v>42</v>
      </c>
      <c r="H6688" s="40">
        <v>0.95</v>
      </c>
      <c r="I6688" s="40">
        <v>0.9849</v>
      </c>
    </row>
    <row r="6689" spans="7:9" x14ac:dyDescent="0.25">
      <c r="G6689" s="40">
        <v>42.5</v>
      </c>
      <c r="H6689" s="40">
        <v>0.76</v>
      </c>
      <c r="I6689" s="40">
        <v>0.97670000000000001</v>
      </c>
    </row>
    <row r="6690" spans="7:9" x14ac:dyDescent="0.25">
      <c r="G6690" s="40">
        <v>42.5</v>
      </c>
      <c r="H6690" s="40">
        <v>0.76100000000000001</v>
      </c>
      <c r="I6690" s="40">
        <v>0.97670000000000001</v>
      </c>
    </row>
    <row r="6691" spans="7:9" x14ac:dyDescent="0.25">
      <c r="G6691" s="40">
        <v>42.5</v>
      </c>
      <c r="H6691" s="40">
        <v>0.76200000000000001</v>
      </c>
      <c r="I6691" s="40">
        <v>0.97689999999999999</v>
      </c>
    </row>
    <row r="6692" spans="7:9" x14ac:dyDescent="0.25">
      <c r="G6692" s="40">
        <v>42.5</v>
      </c>
      <c r="H6692" s="40">
        <v>0.76300000000000001</v>
      </c>
      <c r="I6692" s="40">
        <v>0.97689999999999999</v>
      </c>
    </row>
    <row r="6693" spans="7:9" x14ac:dyDescent="0.25">
      <c r="G6693" s="40">
        <v>42.5</v>
      </c>
      <c r="H6693" s="40">
        <v>0.76400000000000001</v>
      </c>
      <c r="I6693" s="40">
        <v>0.97709999999999997</v>
      </c>
    </row>
    <row r="6694" spans="7:9" x14ac:dyDescent="0.25">
      <c r="G6694" s="40">
        <v>42.5</v>
      </c>
      <c r="H6694" s="40">
        <v>0.76500000000000001</v>
      </c>
      <c r="I6694" s="40">
        <v>0.97709999999999997</v>
      </c>
    </row>
    <row r="6695" spans="7:9" x14ac:dyDescent="0.25">
      <c r="G6695" s="40">
        <v>42.5</v>
      </c>
      <c r="H6695" s="40">
        <v>0.76600000000000001</v>
      </c>
      <c r="I6695" s="40">
        <v>0.97719999999999996</v>
      </c>
    </row>
    <row r="6696" spans="7:9" x14ac:dyDescent="0.25">
      <c r="G6696" s="40">
        <v>42.5</v>
      </c>
      <c r="H6696" s="40">
        <v>0.76700000000000002</v>
      </c>
      <c r="I6696" s="40">
        <v>0.97719999999999996</v>
      </c>
    </row>
    <row r="6697" spans="7:9" x14ac:dyDescent="0.25">
      <c r="G6697" s="40">
        <v>42.5</v>
      </c>
      <c r="H6697" s="40">
        <v>0.76800000000000002</v>
      </c>
      <c r="I6697" s="40">
        <v>0.97740000000000005</v>
      </c>
    </row>
    <row r="6698" spans="7:9" x14ac:dyDescent="0.25">
      <c r="G6698" s="40">
        <v>42.5</v>
      </c>
      <c r="H6698" s="40">
        <v>0.76900000000000002</v>
      </c>
      <c r="I6698" s="40">
        <v>0.97740000000000005</v>
      </c>
    </row>
    <row r="6699" spans="7:9" x14ac:dyDescent="0.25">
      <c r="G6699" s="40">
        <v>42.5</v>
      </c>
      <c r="H6699" s="40">
        <v>0.77</v>
      </c>
      <c r="I6699" s="40">
        <v>0.97750000000000004</v>
      </c>
    </row>
    <row r="6700" spans="7:9" x14ac:dyDescent="0.25">
      <c r="G6700" s="40">
        <v>42.5</v>
      </c>
      <c r="H6700" s="40">
        <v>0.77100000000000002</v>
      </c>
      <c r="I6700" s="40">
        <v>0.97750000000000004</v>
      </c>
    </row>
    <row r="6701" spans="7:9" x14ac:dyDescent="0.25">
      <c r="G6701" s="40">
        <v>42.5</v>
      </c>
      <c r="H6701" s="40">
        <v>0.77200000000000002</v>
      </c>
      <c r="I6701" s="40">
        <v>0.97770000000000001</v>
      </c>
    </row>
    <row r="6702" spans="7:9" x14ac:dyDescent="0.25">
      <c r="G6702" s="40">
        <v>42.5</v>
      </c>
      <c r="H6702" s="40">
        <v>0.77300000000000002</v>
      </c>
      <c r="I6702" s="40">
        <v>0.97770000000000001</v>
      </c>
    </row>
    <row r="6703" spans="7:9" x14ac:dyDescent="0.25">
      <c r="G6703" s="40">
        <v>42.5</v>
      </c>
      <c r="H6703" s="40">
        <v>0.77400000000000002</v>
      </c>
      <c r="I6703" s="40">
        <v>0.9778</v>
      </c>
    </row>
    <row r="6704" spans="7:9" x14ac:dyDescent="0.25">
      <c r="G6704" s="40">
        <v>42.5</v>
      </c>
      <c r="H6704" s="40">
        <v>0.77500000000000002</v>
      </c>
      <c r="I6704" s="40">
        <v>0.9778</v>
      </c>
    </row>
    <row r="6705" spans="7:9" x14ac:dyDescent="0.25">
      <c r="G6705" s="40">
        <v>42.5</v>
      </c>
      <c r="H6705" s="40">
        <v>0.77600000000000002</v>
      </c>
      <c r="I6705" s="40">
        <v>0.97799999999999998</v>
      </c>
    </row>
    <row r="6706" spans="7:9" x14ac:dyDescent="0.25">
      <c r="G6706" s="40">
        <v>42.5</v>
      </c>
      <c r="H6706" s="40">
        <v>0.77700000000000002</v>
      </c>
      <c r="I6706" s="40">
        <v>0.97799999999999998</v>
      </c>
    </row>
    <row r="6707" spans="7:9" x14ac:dyDescent="0.25">
      <c r="G6707" s="40">
        <v>42.5</v>
      </c>
      <c r="H6707" s="40">
        <v>0.77800000000000002</v>
      </c>
      <c r="I6707" s="40">
        <v>0.97809999999999997</v>
      </c>
    </row>
    <row r="6708" spans="7:9" x14ac:dyDescent="0.25">
      <c r="G6708" s="40">
        <v>42.5</v>
      </c>
      <c r="H6708" s="40">
        <v>0.77900000000000003</v>
      </c>
      <c r="I6708" s="40">
        <v>0.97809999999999997</v>
      </c>
    </row>
    <row r="6709" spans="7:9" x14ac:dyDescent="0.25">
      <c r="G6709" s="40">
        <v>42.5</v>
      </c>
      <c r="H6709" s="40">
        <v>0.78</v>
      </c>
      <c r="I6709" s="40">
        <v>0.97829999999999995</v>
      </c>
    </row>
    <row r="6710" spans="7:9" x14ac:dyDescent="0.25">
      <c r="G6710" s="40">
        <v>42.5</v>
      </c>
      <c r="H6710" s="40">
        <v>0.78100000000000003</v>
      </c>
      <c r="I6710" s="40">
        <v>0.97829999999999995</v>
      </c>
    </row>
    <row r="6711" spans="7:9" x14ac:dyDescent="0.25">
      <c r="G6711" s="40">
        <v>42.5</v>
      </c>
      <c r="H6711" s="40">
        <v>0.78200000000000003</v>
      </c>
      <c r="I6711" s="40">
        <v>0.97840000000000005</v>
      </c>
    </row>
    <row r="6712" spans="7:9" x14ac:dyDescent="0.25">
      <c r="G6712" s="40">
        <v>42.5</v>
      </c>
      <c r="H6712" s="40">
        <v>0.78300000000000003</v>
      </c>
      <c r="I6712" s="40">
        <v>0.97840000000000005</v>
      </c>
    </row>
    <row r="6713" spans="7:9" x14ac:dyDescent="0.25">
      <c r="G6713" s="40">
        <v>42.5</v>
      </c>
      <c r="H6713" s="40">
        <v>0.78400000000000003</v>
      </c>
      <c r="I6713" s="40">
        <v>0.97860000000000003</v>
      </c>
    </row>
    <row r="6714" spans="7:9" x14ac:dyDescent="0.25">
      <c r="G6714" s="40">
        <v>42.5</v>
      </c>
      <c r="H6714" s="40">
        <v>0.78500000000000003</v>
      </c>
      <c r="I6714" s="40">
        <v>0.97860000000000003</v>
      </c>
    </row>
    <row r="6715" spans="7:9" x14ac:dyDescent="0.25">
      <c r="G6715" s="40">
        <v>42.5</v>
      </c>
      <c r="H6715" s="40">
        <v>0.78600000000000003</v>
      </c>
      <c r="I6715" s="40">
        <v>0.97870000000000001</v>
      </c>
    </row>
    <row r="6716" spans="7:9" x14ac:dyDescent="0.25">
      <c r="G6716" s="40">
        <v>42.5</v>
      </c>
      <c r="H6716" s="40">
        <v>0.78700000000000003</v>
      </c>
      <c r="I6716" s="40">
        <v>0.97870000000000001</v>
      </c>
    </row>
    <row r="6717" spans="7:9" x14ac:dyDescent="0.25">
      <c r="G6717" s="40">
        <v>42.5</v>
      </c>
      <c r="H6717" s="40">
        <v>0.78800000000000003</v>
      </c>
      <c r="I6717" s="40">
        <v>0.97889999999999999</v>
      </c>
    </row>
    <row r="6718" spans="7:9" x14ac:dyDescent="0.25">
      <c r="G6718" s="40">
        <v>42.5</v>
      </c>
      <c r="H6718" s="40">
        <v>0.78900000000000003</v>
      </c>
      <c r="I6718" s="40">
        <v>0.97889999999999999</v>
      </c>
    </row>
    <row r="6719" spans="7:9" x14ac:dyDescent="0.25">
      <c r="G6719" s="40">
        <v>42.5</v>
      </c>
      <c r="H6719" s="40">
        <v>0.79</v>
      </c>
      <c r="I6719" s="40">
        <v>0.97899999999999998</v>
      </c>
    </row>
    <row r="6720" spans="7:9" x14ac:dyDescent="0.25">
      <c r="G6720" s="40">
        <v>42.5</v>
      </c>
      <c r="H6720" s="40">
        <v>0.79100000000000004</v>
      </c>
      <c r="I6720" s="40">
        <v>0.97899999999999998</v>
      </c>
    </row>
    <row r="6721" spans="7:9" x14ac:dyDescent="0.25">
      <c r="G6721" s="40">
        <v>42.5</v>
      </c>
      <c r="H6721" s="40">
        <v>0.79200000000000004</v>
      </c>
      <c r="I6721" s="40">
        <v>0.97909999999999997</v>
      </c>
    </row>
    <row r="6722" spans="7:9" x14ac:dyDescent="0.25">
      <c r="G6722" s="40">
        <v>42.5</v>
      </c>
      <c r="H6722" s="40">
        <v>0.79300000000000004</v>
      </c>
      <c r="I6722" s="40">
        <v>0.97909999999999997</v>
      </c>
    </row>
    <row r="6723" spans="7:9" x14ac:dyDescent="0.25">
      <c r="G6723" s="40">
        <v>42.5</v>
      </c>
      <c r="H6723" s="40">
        <v>0.79400000000000004</v>
      </c>
      <c r="I6723" s="40">
        <v>0.97929999999999995</v>
      </c>
    </row>
    <row r="6724" spans="7:9" x14ac:dyDescent="0.25">
      <c r="G6724" s="40">
        <v>42.5</v>
      </c>
      <c r="H6724" s="40">
        <v>0.79500000000000004</v>
      </c>
      <c r="I6724" s="40">
        <v>0.97929999999999995</v>
      </c>
    </row>
    <row r="6725" spans="7:9" x14ac:dyDescent="0.25">
      <c r="G6725" s="40">
        <v>42.5</v>
      </c>
      <c r="H6725" s="40">
        <v>0.79600000000000004</v>
      </c>
      <c r="I6725" s="40">
        <v>0.97940000000000005</v>
      </c>
    </row>
    <row r="6726" spans="7:9" x14ac:dyDescent="0.25">
      <c r="G6726" s="40">
        <v>42.5</v>
      </c>
      <c r="H6726" s="40">
        <v>0.79700000000000004</v>
      </c>
      <c r="I6726" s="40">
        <v>0.97940000000000005</v>
      </c>
    </row>
    <row r="6727" spans="7:9" x14ac:dyDescent="0.25">
      <c r="G6727" s="40">
        <v>42.5</v>
      </c>
      <c r="H6727" s="40">
        <v>0.79800000000000004</v>
      </c>
      <c r="I6727" s="40">
        <v>0.97950000000000004</v>
      </c>
    </row>
    <row r="6728" spans="7:9" x14ac:dyDescent="0.25">
      <c r="G6728" s="40">
        <v>42.5</v>
      </c>
      <c r="H6728" s="40">
        <v>0.79900000000000004</v>
      </c>
      <c r="I6728" s="40">
        <v>0.97950000000000004</v>
      </c>
    </row>
    <row r="6729" spans="7:9" x14ac:dyDescent="0.25">
      <c r="G6729" s="40">
        <v>42.5</v>
      </c>
      <c r="H6729" s="40">
        <v>0.8</v>
      </c>
      <c r="I6729" s="40">
        <v>0.97960000000000003</v>
      </c>
    </row>
    <row r="6730" spans="7:9" x14ac:dyDescent="0.25">
      <c r="G6730" s="40">
        <v>42.5</v>
      </c>
      <c r="H6730" s="40">
        <v>0.80100000000000005</v>
      </c>
      <c r="I6730" s="40">
        <v>0.97960000000000003</v>
      </c>
    </row>
    <row r="6731" spans="7:9" x14ac:dyDescent="0.25">
      <c r="G6731" s="40">
        <v>42.5</v>
      </c>
      <c r="H6731" s="40">
        <v>0.80200000000000005</v>
      </c>
      <c r="I6731" s="40">
        <v>0.9798</v>
      </c>
    </row>
    <row r="6732" spans="7:9" x14ac:dyDescent="0.25">
      <c r="G6732" s="40">
        <v>42.5</v>
      </c>
      <c r="H6732" s="40">
        <v>0.80300000000000005</v>
      </c>
      <c r="I6732" s="40">
        <v>0.9798</v>
      </c>
    </row>
    <row r="6733" spans="7:9" x14ac:dyDescent="0.25">
      <c r="G6733" s="40">
        <v>42.5</v>
      </c>
      <c r="H6733" s="40">
        <v>0.80400000000000005</v>
      </c>
      <c r="I6733" s="40">
        <v>0.9899</v>
      </c>
    </row>
    <row r="6734" spans="7:9" x14ac:dyDescent="0.25">
      <c r="G6734" s="40">
        <v>42.5</v>
      </c>
      <c r="H6734" s="40">
        <v>0.80500000000000005</v>
      </c>
      <c r="I6734" s="40">
        <v>0.9899</v>
      </c>
    </row>
    <row r="6735" spans="7:9" x14ac:dyDescent="0.25">
      <c r="G6735" s="40">
        <v>42.5</v>
      </c>
      <c r="H6735" s="40">
        <v>0.80600000000000005</v>
      </c>
      <c r="I6735" s="40">
        <v>0.98</v>
      </c>
    </row>
    <row r="6736" spans="7:9" x14ac:dyDescent="0.25">
      <c r="G6736" s="40">
        <v>42.5</v>
      </c>
      <c r="H6736" s="40">
        <v>0.80700000000000005</v>
      </c>
      <c r="I6736" s="40">
        <v>0.98</v>
      </c>
    </row>
    <row r="6737" spans="7:9" x14ac:dyDescent="0.25">
      <c r="G6737" s="40">
        <v>42.5</v>
      </c>
      <c r="H6737" s="40">
        <v>0.80800000000000005</v>
      </c>
      <c r="I6737" s="40">
        <v>0.98009999999999997</v>
      </c>
    </row>
    <row r="6738" spans="7:9" x14ac:dyDescent="0.25">
      <c r="G6738" s="40">
        <v>42.5</v>
      </c>
      <c r="H6738" s="40">
        <v>0.80900000000000005</v>
      </c>
      <c r="I6738" s="40">
        <v>0.98009999999999997</v>
      </c>
    </row>
    <row r="6739" spans="7:9" x14ac:dyDescent="0.25">
      <c r="G6739" s="40">
        <v>42.5</v>
      </c>
      <c r="H6739" s="40">
        <v>0.81</v>
      </c>
      <c r="I6739" s="40">
        <v>0.98019999999999996</v>
      </c>
    </row>
    <row r="6740" spans="7:9" x14ac:dyDescent="0.25">
      <c r="G6740" s="40">
        <v>42.5</v>
      </c>
      <c r="H6740" s="40">
        <v>0.81100000000000005</v>
      </c>
      <c r="I6740" s="40">
        <v>0.98019999999999996</v>
      </c>
    </row>
    <row r="6741" spans="7:9" x14ac:dyDescent="0.25">
      <c r="G6741" s="40">
        <v>42.5</v>
      </c>
      <c r="H6741" s="40">
        <v>0.81200000000000006</v>
      </c>
      <c r="I6741" s="40">
        <v>0.98029999999999995</v>
      </c>
    </row>
    <row r="6742" spans="7:9" x14ac:dyDescent="0.25">
      <c r="G6742" s="40">
        <v>42.5</v>
      </c>
      <c r="H6742" s="40">
        <v>0.81299999999999994</v>
      </c>
      <c r="I6742" s="40">
        <v>0.98029999999999995</v>
      </c>
    </row>
    <row r="6743" spans="7:9" x14ac:dyDescent="0.25">
      <c r="G6743" s="40">
        <v>42.5</v>
      </c>
      <c r="H6743" s="40">
        <v>0.81399999999999995</v>
      </c>
      <c r="I6743" s="40">
        <v>0.98040000000000005</v>
      </c>
    </row>
    <row r="6744" spans="7:9" x14ac:dyDescent="0.25">
      <c r="G6744" s="40">
        <v>42.5</v>
      </c>
      <c r="H6744" s="40">
        <v>0.81499999999999995</v>
      </c>
      <c r="I6744" s="40">
        <v>0.98040000000000005</v>
      </c>
    </row>
    <row r="6745" spans="7:9" x14ac:dyDescent="0.25">
      <c r="G6745" s="40">
        <v>42.5</v>
      </c>
      <c r="H6745" s="40">
        <v>0.81599999999999995</v>
      </c>
      <c r="I6745" s="40">
        <v>0.98050000000000004</v>
      </c>
    </row>
    <row r="6746" spans="7:9" x14ac:dyDescent="0.25">
      <c r="G6746" s="40">
        <v>42.5</v>
      </c>
      <c r="H6746" s="40">
        <v>0.81699999999999995</v>
      </c>
      <c r="I6746" s="40">
        <v>0.98050000000000004</v>
      </c>
    </row>
    <row r="6747" spans="7:9" x14ac:dyDescent="0.25">
      <c r="G6747" s="40">
        <v>42.5</v>
      </c>
      <c r="H6747" s="40">
        <v>0.81799999999999995</v>
      </c>
      <c r="I6747" s="40">
        <v>0.98060000000000003</v>
      </c>
    </row>
    <row r="6748" spans="7:9" x14ac:dyDescent="0.25">
      <c r="G6748" s="40">
        <v>42.5</v>
      </c>
      <c r="H6748" s="40">
        <v>0.81899999999999995</v>
      </c>
      <c r="I6748" s="40">
        <v>0.98060000000000003</v>
      </c>
    </row>
    <row r="6749" spans="7:9" x14ac:dyDescent="0.25">
      <c r="G6749" s="40">
        <v>42.5</v>
      </c>
      <c r="H6749" s="40">
        <v>0.82</v>
      </c>
      <c r="I6749" s="40">
        <v>0.98080000000000001</v>
      </c>
    </row>
    <row r="6750" spans="7:9" x14ac:dyDescent="0.25">
      <c r="G6750" s="40">
        <v>42.5</v>
      </c>
      <c r="H6750" s="40">
        <v>0.82099999999999995</v>
      </c>
      <c r="I6750" s="40">
        <v>0.98080000000000001</v>
      </c>
    </row>
    <row r="6751" spans="7:9" x14ac:dyDescent="0.25">
      <c r="G6751" s="40">
        <v>42.5</v>
      </c>
      <c r="H6751" s="40">
        <v>0.82199999999999995</v>
      </c>
      <c r="I6751" s="40">
        <v>0.98089999999999999</v>
      </c>
    </row>
    <row r="6752" spans="7:9" x14ac:dyDescent="0.25">
      <c r="G6752" s="40">
        <v>42.5</v>
      </c>
      <c r="H6752" s="40">
        <v>0.82299999999999995</v>
      </c>
      <c r="I6752" s="40">
        <v>0.98089999999999999</v>
      </c>
    </row>
    <row r="6753" spans="7:9" x14ac:dyDescent="0.25">
      <c r="G6753" s="40">
        <v>42.5</v>
      </c>
      <c r="H6753" s="40">
        <v>0.82399999999999995</v>
      </c>
      <c r="I6753" s="40">
        <v>0.98099999999999998</v>
      </c>
    </row>
    <row r="6754" spans="7:9" x14ac:dyDescent="0.25">
      <c r="G6754" s="40">
        <v>42.5</v>
      </c>
      <c r="H6754" s="40">
        <v>0.82499999999999996</v>
      </c>
      <c r="I6754" s="40">
        <v>0.98099999999999998</v>
      </c>
    </row>
    <row r="6755" spans="7:9" x14ac:dyDescent="0.25">
      <c r="G6755" s="40">
        <v>42.5</v>
      </c>
      <c r="H6755" s="40">
        <v>0.82599999999999996</v>
      </c>
      <c r="I6755" s="40">
        <v>0.98109999999999997</v>
      </c>
    </row>
    <row r="6756" spans="7:9" x14ac:dyDescent="0.25">
      <c r="G6756" s="40">
        <v>42.5</v>
      </c>
      <c r="H6756" s="40">
        <v>0.82699999999999996</v>
      </c>
      <c r="I6756" s="40">
        <v>0.98109999999999997</v>
      </c>
    </row>
    <row r="6757" spans="7:9" x14ac:dyDescent="0.25">
      <c r="G6757" s="40">
        <v>42.5</v>
      </c>
      <c r="H6757" s="40">
        <v>0.82799999999999996</v>
      </c>
      <c r="I6757" s="40">
        <v>0.98119999999999996</v>
      </c>
    </row>
    <row r="6758" spans="7:9" x14ac:dyDescent="0.25">
      <c r="G6758" s="40">
        <v>42.5</v>
      </c>
      <c r="H6758" s="40">
        <v>0.82899999999999996</v>
      </c>
      <c r="I6758" s="40">
        <v>0.98119999999999996</v>
      </c>
    </row>
    <row r="6759" spans="7:9" x14ac:dyDescent="0.25">
      <c r="G6759" s="40">
        <v>42.5</v>
      </c>
      <c r="H6759" s="40">
        <v>0.83</v>
      </c>
      <c r="I6759" s="40">
        <v>0.98119999999999996</v>
      </c>
    </row>
    <row r="6760" spans="7:9" x14ac:dyDescent="0.25">
      <c r="G6760" s="40">
        <v>42.5</v>
      </c>
      <c r="H6760" s="40">
        <v>0.83099999999999996</v>
      </c>
      <c r="I6760" s="40">
        <v>0.98119999999999996</v>
      </c>
    </row>
    <row r="6761" spans="7:9" x14ac:dyDescent="0.25">
      <c r="G6761" s="40">
        <v>42.5</v>
      </c>
      <c r="H6761" s="40">
        <v>0.83199999999999996</v>
      </c>
      <c r="I6761" s="40">
        <v>0.98129999999999995</v>
      </c>
    </row>
    <row r="6762" spans="7:9" x14ac:dyDescent="0.25">
      <c r="G6762" s="40">
        <v>42.5</v>
      </c>
      <c r="H6762" s="40">
        <v>0.83299999999999996</v>
      </c>
      <c r="I6762" s="40">
        <v>0.98129999999999995</v>
      </c>
    </row>
    <row r="6763" spans="7:9" x14ac:dyDescent="0.25">
      <c r="G6763" s="40">
        <v>42.5</v>
      </c>
      <c r="H6763" s="40">
        <v>0.83399999999999996</v>
      </c>
      <c r="I6763" s="40">
        <v>0.98140000000000005</v>
      </c>
    </row>
    <row r="6764" spans="7:9" x14ac:dyDescent="0.25">
      <c r="G6764" s="40">
        <v>42.5</v>
      </c>
      <c r="H6764" s="40">
        <v>0.83499999999999996</v>
      </c>
      <c r="I6764" s="40">
        <v>0.98140000000000005</v>
      </c>
    </row>
    <row r="6765" spans="7:9" x14ac:dyDescent="0.25">
      <c r="G6765" s="40">
        <v>42.5</v>
      </c>
      <c r="H6765" s="40">
        <v>0.83599999999999997</v>
      </c>
      <c r="I6765" s="40">
        <v>0.98150000000000004</v>
      </c>
    </row>
    <row r="6766" spans="7:9" x14ac:dyDescent="0.25">
      <c r="G6766" s="40">
        <v>42.5</v>
      </c>
      <c r="H6766" s="40">
        <v>0.83699999999999997</v>
      </c>
      <c r="I6766" s="40">
        <v>0.98150000000000004</v>
      </c>
    </row>
    <row r="6767" spans="7:9" x14ac:dyDescent="0.25">
      <c r="G6767" s="40">
        <v>42.5</v>
      </c>
      <c r="H6767" s="40">
        <v>0.83799999999999997</v>
      </c>
      <c r="I6767" s="40">
        <v>0.98160000000000003</v>
      </c>
    </row>
    <row r="6768" spans="7:9" x14ac:dyDescent="0.25">
      <c r="G6768" s="40">
        <v>42.5</v>
      </c>
      <c r="H6768" s="40">
        <v>0.83899999999999997</v>
      </c>
      <c r="I6768" s="40">
        <v>0.98160000000000003</v>
      </c>
    </row>
    <row r="6769" spans="7:9" x14ac:dyDescent="0.25">
      <c r="G6769" s="40">
        <v>42.5</v>
      </c>
      <c r="H6769" s="40">
        <v>0.84</v>
      </c>
      <c r="I6769" s="40">
        <v>0.98170000000000002</v>
      </c>
    </row>
    <row r="6770" spans="7:9" x14ac:dyDescent="0.25">
      <c r="G6770" s="40">
        <v>42.5</v>
      </c>
      <c r="H6770" s="40">
        <v>0.84099999999999997</v>
      </c>
      <c r="I6770" s="40">
        <v>0.98170000000000002</v>
      </c>
    </row>
    <row r="6771" spans="7:9" x14ac:dyDescent="0.25">
      <c r="G6771" s="40">
        <v>42.5</v>
      </c>
      <c r="H6771" s="40">
        <v>0.84199999999999997</v>
      </c>
      <c r="I6771" s="40">
        <v>0.98180000000000001</v>
      </c>
    </row>
    <row r="6772" spans="7:9" x14ac:dyDescent="0.25">
      <c r="G6772" s="40">
        <v>42.5</v>
      </c>
      <c r="H6772" s="40">
        <v>0.84299999999999997</v>
      </c>
      <c r="I6772" s="40">
        <v>0.98180000000000001</v>
      </c>
    </row>
    <row r="6773" spans="7:9" x14ac:dyDescent="0.25">
      <c r="G6773" s="40">
        <v>42.5</v>
      </c>
      <c r="H6773" s="40">
        <v>0.84399999999999997</v>
      </c>
      <c r="I6773" s="40">
        <v>0.98180000000000001</v>
      </c>
    </row>
    <row r="6774" spans="7:9" x14ac:dyDescent="0.25">
      <c r="G6774" s="40">
        <v>42.5</v>
      </c>
      <c r="H6774" s="40">
        <v>0.84499999999999997</v>
      </c>
      <c r="I6774" s="40">
        <v>0.98180000000000001</v>
      </c>
    </row>
    <row r="6775" spans="7:9" x14ac:dyDescent="0.25">
      <c r="G6775" s="40">
        <v>42.5</v>
      </c>
      <c r="H6775" s="40">
        <v>0.84599999999999997</v>
      </c>
      <c r="I6775" s="40">
        <v>0.9819</v>
      </c>
    </row>
    <row r="6776" spans="7:9" x14ac:dyDescent="0.25">
      <c r="G6776" s="40">
        <v>42.5</v>
      </c>
      <c r="H6776" s="40">
        <v>0.84699999999999998</v>
      </c>
      <c r="I6776" s="40">
        <v>0.9819</v>
      </c>
    </row>
    <row r="6777" spans="7:9" x14ac:dyDescent="0.25">
      <c r="G6777" s="40">
        <v>42.5</v>
      </c>
      <c r="H6777" s="40">
        <v>0.84799999999999998</v>
      </c>
      <c r="I6777" s="40">
        <v>0.98199999999999998</v>
      </c>
    </row>
    <row r="6778" spans="7:9" x14ac:dyDescent="0.25">
      <c r="G6778" s="40">
        <v>42.5</v>
      </c>
      <c r="H6778" s="40">
        <v>0.84899999999999998</v>
      </c>
      <c r="I6778" s="40">
        <v>0.98199999999999998</v>
      </c>
    </row>
    <row r="6779" spans="7:9" x14ac:dyDescent="0.25">
      <c r="G6779" s="40">
        <v>42.5</v>
      </c>
      <c r="H6779" s="40">
        <v>0.85</v>
      </c>
      <c r="I6779" s="40">
        <v>0.98209999999999997</v>
      </c>
    </row>
    <row r="6780" spans="7:9" x14ac:dyDescent="0.25">
      <c r="G6780" s="40">
        <v>42.5</v>
      </c>
      <c r="H6780" s="40">
        <v>0.85099999999999998</v>
      </c>
      <c r="I6780" s="40">
        <v>0.98209999999999997</v>
      </c>
    </row>
    <row r="6781" spans="7:9" x14ac:dyDescent="0.25">
      <c r="G6781" s="40">
        <v>42.5</v>
      </c>
      <c r="H6781" s="40">
        <v>0.85199999999999998</v>
      </c>
      <c r="I6781" s="40">
        <v>0.98209999999999997</v>
      </c>
    </row>
    <row r="6782" spans="7:9" x14ac:dyDescent="0.25">
      <c r="G6782" s="40">
        <v>42.5</v>
      </c>
      <c r="H6782" s="40">
        <v>0.85299999999999998</v>
      </c>
      <c r="I6782" s="40">
        <v>0.98209999999999997</v>
      </c>
    </row>
    <row r="6783" spans="7:9" x14ac:dyDescent="0.25">
      <c r="G6783" s="40">
        <v>42.5</v>
      </c>
      <c r="H6783" s="40">
        <v>0.85399999999999998</v>
      </c>
      <c r="I6783" s="40">
        <v>0.98219999999999996</v>
      </c>
    </row>
    <row r="6784" spans="7:9" x14ac:dyDescent="0.25">
      <c r="G6784" s="40">
        <v>42.5</v>
      </c>
      <c r="H6784" s="40">
        <v>0.85499999999999998</v>
      </c>
      <c r="I6784" s="40">
        <v>0.98219999999999996</v>
      </c>
    </row>
    <row r="6785" spans="7:9" x14ac:dyDescent="0.25">
      <c r="G6785" s="40">
        <v>42.5</v>
      </c>
      <c r="H6785" s="40">
        <v>0.85599999999999998</v>
      </c>
      <c r="I6785" s="40">
        <v>0.98229999999999995</v>
      </c>
    </row>
    <row r="6786" spans="7:9" x14ac:dyDescent="0.25">
      <c r="G6786" s="40">
        <v>42.5</v>
      </c>
      <c r="H6786" s="40">
        <v>0.85699999999999998</v>
      </c>
      <c r="I6786" s="40">
        <v>0.98229999999999995</v>
      </c>
    </row>
    <row r="6787" spans="7:9" x14ac:dyDescent="0.25">
      <c r="G6787" s="40">
        <v>42.5</v>
      </c>
      <c r="H6787" s="40">
        <v>0.85799999999999998</v>
      </c>
      <c r="I6787" s="40">
        <v>0.98240000000000005</v>
      </c>
    </row>
    <row r="6788" spans="7:9" x14ac:dyDescent="0.25">
      <c r="G6788" s="40">
        <v>42.5</v>
      </c>
      <c r="H6788" s="40">
        <v>0.85899999999999999</v>
      </c>
      <c r="I6788" s="40">
        <v>0.98240000000000005</v>
      </c>
    </row>
    <row r="6789" spans="7:9" x14ac:dyDescent="0.25">
      <c r="G6789" s="40">
        <v>42.5</v>
      </c>
      <c r="H6789" s="40">
        <v>0.86</v>
      </c>
      <c r="I6789" s="40">
        <v>0.98240000000000005</v>
      </c>
    </row>
    <row r="6790" spans="7:9" x14ac:dyDescent="0.25">
      <c r="G6790" s="40">
        <v>42.5</v>
      </c>
      <c r="H6790" s="40">
        <v>0.86099999999999999</v>
      </c>
      <c r="I6790" s="40">
        <v>0.98240000000000005</v>
      </c>
    </row>
    <row r="6791" spans="7:9" x14ac:dyDescent="0.25">
      <c r="G6791" s="40">
        <v>42.5</v>
      </c>
      <c r="H6791" s="40">
        <v>0.86199999999999999</v>
      </c>
      <c r="I6791" s="40">
        <v>0.98250000000000004</v>
      </c>
    </row>
    <row r="6792" spans="7:9" x14ac:dyDescent="0.25">
      <c r="G6792" s="40">
        <v>42.5</v>
      </c>
      <c r="H6792" s="40">
        <v>0.86299999999999999</v>
      </c>
      <c r="I6792" s="40">
        <v>0.98250000000000004</v>
      </c>
    </row>
    <row r="6793" spans="7:9" x14ac:dyDescent="0.25">
      <c r="G6793" s="40">
        <v>42.5</v>
      </c>
      <c r="H6793" s="40">
        <v>0.86399999999999999</v>
      </c>
      <c r="I6793" s="40">
        <v>0.98260000000000003</v>
      </c>
    </row>
    <row r="6794" spans="7:9" x14ac:dyDescent="0.25">
      <c r="G6794" s="40">
        <v>42.5</v>
      </c>
      <c r="H6794" s="40">
        <v>0.86499999999999999</v>
      </c>
      <c r="I6794" s="40">
        <v>0.98260000000000003</v>
      </c>
    </row>
    <row r="6795" spans="7:9" x14ac:dyDescent="0.25">
      <c r="G6795" s="40">
        <v>42.5</v>
      </c>
      <c r="H6795" s="40">
        <v>0.86599999999999999</v>
      </c>
      <c r="I6795" s="40">
        <v>0.98260000000000003</v>
      </c>
    </row>
    <row r="6796" spans="7:9" x14ac:dyDescent="0.25">
      <c r="G6796" s="40">
        <v>42.5</v>
      </c>
      <c r="H6796" s="40">
        <v>0.86699999999999999</v>
      </c>
      <c r="I6796" s="40">
        <v>0.98260000000000003</v>
      </c>
    </row>
    <row r="6797" spans="7:9" x14ac:dyDescent="0.25">
      <c r="G6797" s="40">
        <v>42.5</v>
      </c>
      <c r="H6797" s="40">
        <v>0.86799999999999999</v>
      </c>
      <c r="I6797" s="40">
        <v>0.98270000000000002</v>
      </c>
    </row>
    <row r="6798" spans="7:9" x14ac:dyDescent="0.25">
      <c r="G6798" s="40">
        <v>42.5</v>
      </c>
      <c r="H6798" s="40">
        <v>0.86899999999999999</v>
      </c>
      <c r="I6798" s="40">
        <v>0.98270000000000002</v>
      </c>
    </row>
    <row r="6799" spans="7:9" x14ac:dyDescent="0.25">
      <c r="G6799" s="40">
        <v>42.5</v>
      </c>
      <c r="H6799" s="40">
        <v>0.87</v>
      </c>
      <c r="I6799" s="40">
        <v>0.98280000000000001</v>
      </c>
    </row>
    <row r="6800" spans="7:9" x14ac:dyDescent="0.25">
      <c r="G6800" s="40">
        <v>42.5</v>
      </c>
      <c r="H6800" s="40">
        <v>0.871</v>
      </c>
      <c r="I6800" s="40">
        <v>0.98280000000000001</v>
      </c>
    </row>
    <row r="6801" spans="7:9" x14ac:dyDescent="0.25">
      <c r="G6801" s="40">
        <v>42.5</v>
      </c>
      <c r="H6801" s="40">
        <v>0.872</v>
      </c>
      <c r="I6801" s="40">
        <v>0.98280000000000001</v>
      </c>
    </row>
    <row r="6802" spans="7:9" x14ac:dyDescent="0.25">
      <c r="G6802" s="40">
        <v>42.5</v>
      </c>
      <c r="H6802" s="40">
        <v>0.873</v>
      </c>
      <c r="I6802" s="40">
        <v>0.98280000000000001</v>
      </c>
    </row>
    <row r="6803" spans="7:9" x14ac:dyDescent="0.25">
      <c r="G6803" s="40">
        <v>42.5</v>
      </c>
      <c r="H6803" s="40">
        <v>0.874</v>
      </c>
      <c r="I6803" s="40">
        <v>0.9829</v>
      </c>
    </row>
    <row r="6804" spans="7:9" x14ac:dyDescent="0.25">
      <c r="G6804" s="40">
        <v>42.5</v>
      </c>
      <c r="H6804" s="40">
        <v>0.875</v>
      </c>
      <c r="I6804" s="40">
        <v>0.9829</v>
      </c>
    </row>
    <row r="6805" spans="7:9" x14ac:dyDescent="0.25">
      <c r="G6805" s="40">
        <v>42.5</v>
      </c>
      <c r="H6805" s="40">
        <v>0.876</v>
      </c>
      <c r="I6805" s="40">
        <v>0.98299999999999998</v>
      </c>
    </row>
    <row r="6806" spans="7:9" x14ac:dyDescent="0.25">
      <c r="G6806" s="40">
        <v>42.5</v>
      </c>
      <c r="H6806" s="40">
        <v>0.877</v>
      </c>
      <c r="I6806" s="40">
        <v>0.98299999999999998</v>
      </c>
    </row>
    <row r="6807" spans="7:9" x14ac:dyDescent="0.25">
      <c r="G6807" s="40">
        <v>42.5</v>
      </c>
      <c r="H6807" s="40">
        <v>0.878</v>
      </c>
      <c r="I6807" s="40">
        <v>0.98299999999999998</v>
      </c>
    </row>
    <row r="6808" spans="7:9" x14ac:dyDescent="0.25">
      <c r="G6808" s="40">
        <v>42.5</v>
      </c>
      <c r="H6808" s="40">
        <v>0.879</v>
      </c>
      <c r="I6808" s="40">
        <v>0.98299999999999998</v>
      </c>
    </row>
    <row r="6809" spans="7:9" x14ac:dyDescent="0.25">
      <c r="G6809" s="40">
        <v>42.5</v>
      </c>
      <c r="H6809" s="40">
        <v>0.88</v>
      </c>
      <c r="I6809" s="40">
        <v>0.98309999999999997</v>
      </c>
    </row>
    <row r="6810" spans="7:9" x14ac:dyDescent="0.25">
      <c r="G6810" s="40">
        <v>42.5</v>
      </c>
      <c r="H6810" s="40">
        <v>0.88100000000000001</v>
      </c>
      <c r="I6810" s="40">
        <v>0.98309999999999997</v>
      </c>
    </row>
    <row r="6811" spans="7:9" x14ac:dyDescent="0.25">
      <c r="G6811" s="40">
        <v>42.5</v>
      </c>
      <c r="H6811" s="40">
        <v>0.88200000000000001</v>
      </c>
      <c r="I6811" s="40">
        <v>0.98309999999999997</v>
      </c>
    </row>
    <row r="6812" spans="7:9" x14ac:dyDescent="0.25">
      <c r="G6812" s="40">
        <v>42.5</v>
      </c>
      <c r="H6812" s="40">
        <v>0.88300000000000001</v>
      </c>
      <c r="I6812" s="40">
        <v>0.98309999999999997</v>
      </c>
    </row>
    <row r="6813" spans="7:9" x14ac:dyDescent="0.25">
      <c r="G6813" s="40">
        <v>42.5</v>
      </c>
      <c r="H6813" s="40">
        <v>0.88400000000000001</v>
      </c>
      <c r="I6813" s="40">
        <v>0.98319999999999996</v>
      </c>
    </row>
    <row r="6814" spans="7:9" x14ac:dyDescent="0.25">
      <c r="G6814" s="40">
        <v>42.5</v>
      </c>
      <c r="H6814" s="40">
        <v>0.88500000000000001</v>
      </c>
      <c r="I6814" s="40">
        <v>0.98319999999999996</v>
      </c>
    </row>
    <row r="6815" spans="7:9" x14ac:dyDescent="0.25">
      <c r="G6815" s="40">
        <v>42.5</v>
      </c>
      <c r="H6815" s="40">
        <v>0.88600000000000001</v>
      </c>
      <c r="I6815" s="40">
        <v>0.98319999999999996</v>
      </c>
    </row>
    <row r="6816" spans="7:9" x14ac:dyDescent="0.25">
      <c r="G6816" s="40">
        <v>42.5</v>
      </c>
      <c r="H6816" s="40">
        <v>0.88700000000000001</v>
      </c>
      <c r="I6816" s="40">
        <v>0.98319999999999996</v>
      </c>
    </row>
    <row r="6817" spans="7:9" x14ac:dyDescent="0.25">
      <c r="G6817" s="40">
        <v>42.5</v>
      </c>
      <c r="H6817" s="40">
        <v>0.88800000000000001</v>
      </c>
      <c r="I6817" s="40">
        <v>0.98329999999999995</v>
      </c>
    </row>
    <row r="6818" spans="7:9" x14ac:dyDescent="0.25">
      <c r="G6818" s="40">
        <v>42.5</v>
      </c>
      <c r="H6818" s="40">
        <v>0.88900000000000001</v>
      </c>
      <c r="I6818" s="40">
        <v>0.98329999999999995</v>
      </c>
    </row>
    <row r="6819" spans="7:9" x14ac:dyDescent="0.25">
      <c r="G6819" s="40">
        <v>42.5</v>
      </c>
      <c r="H6819" s="40">
        <v>0.89</v>
      </c>
      <c r="I6819" s="40">
        <v>0.98329999999999995</v>
      </c>
    </row>
    <row r="6820" spans="7:9" x14ac:dyDescent="0.25">
      <c r="G6820" s="40">
        <v>42.5</v>
      </c>
      <c r="H6820" s="40">
        <v>0.89100000000000001</v>
      </c>
      <c r="I6820" s="40">
        <v>0.98329999999999995</v>
      </c>
    </row>
    <row r="6821" spans="7:9" x14ac:dyDescent="0.25">
      <c r="G6821" s="40">
        <v>42.5</v>
      </c>
      <c r="H6821" s="40">
        <v>0.89200000000000002</v>
      </c>
      <c r="I6821" s="40">
        <v>0.98340000000000005</v>
      </c>
    </row>
    <row r="6822" spans="7:9" x14ac:dyDescent="0.25">
      <c r="G6822" s="40">
        <v>42.5</v>
      </c>
      <c r="H6822" s="40">
        <v>0.89300000000000002</v>
      </c>
      <c r="I6822" s="40">
        <v>0.98340000000000005</v>
      </c>
    </row>
    <row r="6823" spans="7:9" x14ac:dyDescent="0.25">
      <c r="G6823" s="40">
        <v>42.5</v>
      </c>
      <c r="H6823" s="40">
        <v>0.89400000000000002</v>
      </c>
      <c r="I6823" s="40">
        <v>0.98350000000000004</v>
      </c>
    </row>
    <row r="6824" spans="7:9" x14ac:dyDescent="0.25">
      <c r="G6824" s="40">
        <v>42.5</v>
      </c>
      <c r="H6824" s="40">
        <v>0.89500000000000002</v>
      </c>
      <c r="I6824" s="40">
        <v>0.98350000000000004</v>
      </c>
    </row>
    <row r="6825" spans="7:9" x14ac:dyDescent="0.25">
      <c r="G6825" s="40">
        <v>42.5</v>
      </c>
      <c r="H6825" s="40">
        <v>0.89600000000000002</v>
      </c>
      <c r="I6825" s="40">
        <v>0.98350000000000004</v>
      </c>
    </row>
    <row r="6826" spans="7:9" x14ac:dyDescent="0.25">
      <c r="G6826" s="40">
        <v>42.5</v>
      </c>
      <c r="H6826" s="40">
        <v>0.89700000000000002</v>
      </c>
      <c r="I6826" s="40">
        <v>0.98350000000000004</v>
      </c>
    </row>
    <row r="6827" spans="7:9" x14ac:dyDescent="0.25">
      <c r="G6827" s="40">
        <v>42.5</v>
      </c>
      <c r="H6827" s="40">
        <v>0.89800000000000002</v>
      </c>
      <c r="I6827" s="40">
        <v>0.98360000000000003</v>
      </c>
    </row>
    <row r="6828" spans="7:9" x14ac:dyDescent="0.25">
      <c r="G6828" s="40">
        <v>42.5</v>
      </c>
      <c r="H6828" s="40">
        <v>0.89900000000000002</v>
      </c>
      <c r="I6828" s="40">
        <v>0.98360000000000003</v>
      </c>
    </row>
    <row r="6829" spans="7:9" x14ac:dyDescent="0.25">
      <c r="G6829" s="40">
        <v>42.5</v>
      </c>
      <c r="H6829" s="40">
        <v>0.9</v>
      </c>
      <c r="I6829" s="40">
        <v>0.98360000000000003</v>
      </c>
    </row>
    <row r="6830" spans="7:9" x14ac:dyDescent="0.25">
      <c r="G6830" s="40">
        <v>42.5</v>
      </c>
      <c r="H6830" s="40">
        <v>0.90100000000000002</v>
      </c>
      <c r="I6830" s="40">
        <v>0.98360000000000003</v>
      </c>
    </row>
    <row r="6831" spans="7:9" x14ac:dyDescent="0.25">
      <c r="G6831" s="40">
        <v>42.5</v>
      </c>
      <c r="H6831" s="40">
        <v>0.90200000000000002</v>
      </c>
      <c r="I6831" s="40">
        <v>0.98360000000000003</v>
      </c>
    </row>
    <row r="6832" spans="7:9" x14ac:dyDescent="0.25">
      <c r="G6832" s="40">
        <v>42.5</v>
      </c>
      <c r="H6832" s="40">
        <v>0.90300000000000002</v>
      </c>
      <c r="I6832" s="40">
        <v>0.98360000000000003</v>
      </c>
    </row>
    <row r="6833" spans="7:9" x14ac:dyDescent="0.25">
      <c r="G6833" s="40">
        <v>42.5</v>
      </c>
      <c r="H6833" s="40">
        <v>0.90400000000000003</v>
      </c>
      <c r="I6833" s="40">
        <v>0.98370000000000002</v>
      </c>
    </row>
    <row r="6834" spans="7:9" x14ac:dyDescent="0.25">
      <c r="G6834" s="40">
        <v>42.5</v>
      </c>
      <c r="H6834" s="40">
        <v>0.90500000000000003</v>
      </c>
      <c r="I6834" s="40">
        <v>0.98370000000000002</v>
      </c>
    </row>
    <row r="6835" spans="7:9" x14ac:dyDescent="0.25">
      <c r="G6835" s="40">
        <v>42.5</v>
      </c>
      <c r="H6835" s="40">
        <v>0.90600000000000003</v>
      </c>
      <c r="I6835" s="40">
        <v>0.98370000000000002</v>
      </c>
    </row>
    <row r="6836" spans="7:9" x14ac:dyDescent="0.25">
      <c r="G6836" s="40">
        <v>42.5</v>
      </c>
      <c r="H6836" s="40">
        <v>0.90700000000000003</v>
      </c>
      <c r="I6836" s="40">
        <v>0.98370000000000002</v>
      </c>
    </row>
    <row r="6837" spans="7:9" x14ac:dyDescent="0.25">
      <c r="G6837" s="40">
        <v>42.5</v>
      </c>
      <c r="H6837" s="40">
        <v>0.90800000000000003</v>
      </c>
      <c r="I6837" s="40">
        <v>0.98380000000000001</v>
      </c>
    </row>
    <row r="6838" spans="7:9" x14ac:dyDescent="0.25">
      <c r="G6838" s="40">
        <v>42.5</v>
      </c>
      <c r="H6838" s="40">
        <v>0.90900000000000003</v>
      </c>
      <c r="I6838" s="40">
        <v>0.98380000000000001</v>
      </c>
    </row>
    <row r="6839" spans="7:9" x14ac:dyDescent="0.25">
      <c r="G6839" s="40">
        <v>42.5</v>
      </c>
      <c r="H6839" s="40">
        <v>0.91</v>
      </c>
      <c r="I6839" s="40">
        <v>0.98380000000000001</v>
      </c>
    </row>
    <row r="6840" spans="7:9" x14ac:dyDescent="0.25">
      <c r="G6840" s="40">
        <v>42.5</v>
      </c>
      <c r="H6840" s="40">
        <v>0.91100000000000003</v>
      </c>
      <c r="I6840" s="40">
        <v>0.98380000000000001</v>
      </c>
    </row>
    <row r="6841" spans="7:9" x14ac:dyDescent="0.25">
      <c r="G6841" s="40">
        <v>42.5</v>
      </c>
      <c r="H6841" s="40">
        <v>0.91200000000000003</v>
      </c>
      <c r="I6841" s="40">
        <v>0.9839</v>
      </c>
    </row>
    <row r="6842" spans="7:9" x14ac:dyDescent="0.25">
      <c r="G6842" s="40">
        <v>42.5</v>
      </c>
      <c r="H6842" s="40">
        <v>0.91300000000000003</v>
      </c>
      <c r="I6842" s="40">
        <v>0.9839</v>
      </c>
    </row>
    <row r="6843" spans="7:9" x14ac:dyDescent="0.25">
      <c r="G6843" s="40">
        <v>42.5</v>
      </c>
      <c r="H6843" s="40">
        <v>0.91400000000000003</v>
      </c>
      <c r="I6843" s="40">
        <v>0.9839</v>
      </c>
    </row>
    <row r="6844" spans="7:9" x14ac:dyDescent="0.25">
      <c r="G6844" s="40">
        <v>42.5</v>
      </c>
      <c r="H6844" s="40">
        <v>0.91500000000000004</v>
      </c>
      <c r="I6844" s="40">
        <v>0.9839</v>
      </c>
    </row>
    <row r="6845" spans="7:9" x14ac:dyDescent="0.25">
      <c r="G6845" s="40">
        <v>42.5</v>
      </c>
      <c r="H6845" s="40">
        <v>0.91600000000000004</v>
      </c>
      <c r="I6845" s="40">
        <v>0.9839</v>
      </c>
    </row>
    <row r="6846" spans="7:9" x14ac:dyDescent="0.25">
      <c r="G6846" s="40">
        <v>42.5</v>
      </c>
      <c r="H6846" s="40">
        <v>0.91700000000000004</v>
      </c>
      <c r="I6846" s="40">
        <v>0.9839</v>
      </c>
    </row>
    <row r="6847" spans="7:9" x14ac:dyDescent="0.25">
      <c r="G6847" s="40">
        <v>42.5</v>
      </c>
      <c r="H6847" s="40">
        <v>0.91800000000000004</v>
      </c>
      <c r="I6847" s="40">
        <v>0.98399999999999999</v>
      </c>
    </row>
    <row r="6848" spans="7:9" x14ac:dyDescent="0.25">
      <c r="G6848" s="40">
        <v>42.5</v>
      </c>
      <c r="H6848" s="40">
        <v>0.91900000000000004</v>
      </c>
      <c r="I6848" s="40">
        <v>0.98399999999999999</v>
      </c>
    </row>
    <row r="6849" spans="7:9" x14ac:dyDescent="0.25">
      <c r="G6849" s="40">
        <v>42.5</v>
      </c>
      <c r="H6849" s="40">
        <v>0.92</v>
      </c>
      <c r="I6849" s="40">
        <v>0.98399999999999999</v>
      </c>
    </row>
    <row r="6850" spans="7:9" x14ac:dyDescent="0.25">
      <c r="G6850" s="40">
        <v>42.5</v>
      </c>
      <c r="H6850" s="40">
        <v>0.92100000000000004</v>
      </c>
      <c r="I6850" s="40">
        <v>0.98399999999999999</v>
      </c>
    </row>
    <row r="6851" spans="7:9" x14ac:dyDescent="0.25">
      <c r="G6851" s="40">
        <v>42.5</v>
      </c>
      <c r="H6851" s="40">
        <v>0.92200000000000004</v>
      </c>
      <c r="I6851" s="40">
        <v>0.98409999999999997</v>
      </c>
    </row>
    <row r="6852" spans="7:9" x14ac:dyDescent="0.25">
      <c r="G6852" s="40">
        <v>42.5</v>
      </c>
      <c r="H6852" s="40">
        <v>0.92300000000000004</v>
      </c>
      <c r="I6852" s="40">
        <v>0.98409999999999997</v>
      </c>
    </row>
    <row r="6853" spans="7:9" x14ac:dyDescent="0.25">
      <c r="G6853" s="40">
        <v>42.5</v>
      </c>
      <c r="H6853" s="40">
        <v>0.92400000000000004</v>
      </c>
      <c r="I6853" s="40">
        <v>0.98409999999999997</v>
      </c>
    </row>
    <row r="6854" spans="7:9" x14ac:dyDescent="0.25">
      <c r="G6854" s="40">
        <v>42.5</v>
      </c>
      <c r="H6854" s="40">
        <v>0.92500000000000004</v>
      </c>
      <c r="I6854" s="40">
        <v>0.98409999999999997</v>
      </c>
    </row>
    <row r="6855" spans="7:9" x14ac:dyDescent="0.25">
      <c r="G6855" s="40">
        <v>42.5</v>
      </c>
      <c r="H6855" s="40">
        <v>0.92600000000000005</v>
      </c>
      <c r="I6855" s="40">
        <v>0.98409999999999997</v>
      </c>
    </row>
    <row r="6856" spans="7:9" x14ac:dyDescent="0.25">
      <c r="G6856" s="40">
        <v>42.5</v>
      </c>
      <c r="H6856" s="40">
        <v>0.92700000000000005</v>
      </c>
      <c r="I6856" s="40">
        <v>0.98409999999999997</v>
      </c>
    </row>
    <row r="6857" spans="7:9" x14ac:dyDescent="0.25">
      <c r="G6857" s="40">
        <v>42.5</v>
      </c>
      <c r="H6857" s="40">
        <v>0.92800000000000005</v>
      </c>
      <c r="I6857" s="40">
        <v>0.98419999999999996</v>
      </c>
    </row>
    <row r="6858" spans="7:9" x14ac:dyDescent="0.25">
      <c r="G6858" s="40">
        <v>42.5</v>
      </c>
      <c r="H6858" s="40">
        <v>0.92900000000000005</v>
      </c>
      <c r="I6858" s="40">
        <v>0.98419999999999996</v>
      </c>
    </row>
    <row r="6859" spans="7:9" x14ac:dyDescent="0.25">
      <c r="G6859" s="40">
        <v>42.5</v>
      </c>
      <c r="H6859" s="40">
        <v>0.93</v>
      </c>
      <c r="I6859" s="40">
        <v>0.98419999999999996</v>
      </c>
    </row>
    <row r="6860" spans="7:9" x14ac:dyDescent="0.25">
      <c r="G6860" s="40">
        <v>42.5</v>
      </c>
      <c r="H6860" s="40">
        <v>0.93100000000000005</v>
      </c>
      <c r="I6860" s="40">
        <v>0.98419999999999996</v>
      </c>
    </row>
    <row r="6861" spans="7:9" x14ac:dyDescent="0.25">
      <c r="G6861" s="40">
        <v>42.5</v>
      </c>
      <c r="H6861" s="40">
        <v>0.93200000000000005</v>
      </c>
      <c r="I6861" s="40">
        <v>0.98429999999999995</v>
      </c>
    </row>
    <row r="6862" spans="7:9" x14ac:dyDescent="0.25">
      <c r="G6862" s="40">
        <v>42.5</v>
      </c>
      <c r="H6862" s="40">
        <v>0.93300000000000005</v>
      </c>
      <c r="I6862" s="40">
        <v>0.98429999999999995</v>
      </c>
    </row>
    <row r="6863" spans="7:9" x14ac:dyDescent="0.25">
      <c r="G6863" s="40">
        <v>42.5</v>
      </c>
      <c r="H6863" s="40">
        <v>0.93400000000000005</v>
      </c>
      <c r="I6863" s="40">
        <v>0.98429999999999995</v>
      </c>
    </row>
    <row r="6864" spans="7:9" x14ac:dyDescent="0.25">
      <c r="G6864" s="40">
        <v>42.5</v>
      </c>
      <c r="H6864" s="40">
        <v>0.93500000000000005</v>
      </c>
      <c r="I6864" s="40">
        <v>0.98429999999999995</v>
      </c>
    </row>
    <row r="6865" spans="7:9" x14ac:dyDescent="0.25">
      <c r="G6865" s="40">
        <v>42.5</v>
      </c>
      <c r="H6865" s="40">
        <v>0.93600000000000005</v>
      </c>
      <c r="I6865" s="40">
        <v>0.98429999999999995</v>
      </c>
    </row>
    <row r="6866" spans="7:9" x14ac:dyDescent="0.25">
      <c r="G6866" s="40">
        <v>42.5</v>
      </c>
      <c r="H6866" s="40">
        <v>0.93700000000000006</v>
      </c>
      <c r="I6866" s="40">
        <v>0.98429999999999995</v>
      </c>
    </row>
    <row r="6867" spans="7:9" x14ac:dyDescent="0.25">
      <c r="G6867" s="40">
        <v>42.5</v>
      </c>
      <c r="H6867" s="40">
        <v>0.93799999999999994</v>
      </c>
      <c r="I6867" s="40">
        <v>0.98440000000000005</v>
      </c>
    </row>
    <row r="6868" spans="7:9" x14ac:dyDescent="0.25">
      <c r="G6868" s="40">
        <v>42.5</v>
      </c>
      <c r="H6868" s="40">
        <v>0.93899999999999995</v>
      </c>
      <c r="I6868" s="40">
        <v>0.98440000000000005</v>
      </c>
    </row>
    <row r="6869" spans="7:9" x14ac:dyDescent="0.25">
      <c r="G6869" s="40">
        <v>42.5</v>
      </c>
      <c r="H6869" s="40">
        <v>0.94</v>
      </c>
      <c r="I6869" s="40">
        <v>0.98440000000000005</v>
      </c>
    </row>
    <row r="6870" spans="7:9" x14ac:dyDescent="0.25">
      <c r="G6870" s="40">
        <v>42.5</v>
      </c>
      <c r="H6870" s="40">
        <v>0.94099999999999995</v>
      </c>
      <c r="I6870" s="40">
        <v>0.98440000000000005</v>
      </c>
    </row>
    <row r="6871" spans="7:9" x14ac:dyDescent="0.25">
      <c r="G6871" s="40">
        <v>42.5</v>
      </c>
      <c r="H6871" s="40">
        <v>0.94199999999999995</v>
      </c>
      <c r="I6871" s="40">
        <v>0.98440000000000005</v>
      </c>
    </row>
    <row r="6872" spans="7:9" x14ac:dyDescent="0.25">
      <c r="G6872" s="40">
        <v>42.5</v>
      </c>
      <c r="H6872" s="40">
        <v>0.94299999999999995</v>
      </c>
      <c r="I6872" s="40">
        <v>0.98440000000000005</v>
      </c>
    </row>
    <row r="6873" spans="7:9" x14ac:dyDescent="0.25">
      <c r="G6873" s="40">
        <v>42.5</v>
      </c>
      <c r="H6873" s="40">
        <v>0.94399999999999995</v>
      </c>
      <c r="I6873" s="40">
        <v>0.98450000000000004</v>
      </c>
    </row>
    <row r="6874" spans="7:9" x14ac:dyDescent="0.25">
      <c r="G6874" s="40">
        <v>42.5</v>
      </c>
      <c r="H6874" s="40">
        <v>0.94499999999999995</v>
      </c>
      <c r="I6874" s="40">
        <v>0.98450000000000004</v>
      </c>
    </row>
    <row r="6875" spans="7:9" x14ac:dyDescent="0.25">
      <c r="G6875" s="40">
        <v>42.5</v>
      </c>
      <c r="H6875" s="40">
        <v>0.94599999999999995</v>
      </c>
      <c r="I6875" s="40">
        <v>0.98450000000000004</v>
      </c>
    </row>
    <row r="6876" spans="7:9" x14ac:dyDescent="0.25">
      <c r="G6876" s="40">
        <v>42.5</v>
      </c>
      <c r="H6876" s="40">
        <v>0.94699999999999995</v>
      </c>
      <c r="I6876" s="40">
        <v>0.98450000000000004</v>
      </c>
    </row>
    <row r="6877" spans="7:9" x14ac:dyDescent="0.25">
      <c r="G6877" s="40">
        <v>42.5</v>
      </c>
      <c r="H6877" s="40">
        <v>0.94799999999999995</v>
      </c>
      <c r="I6877" s="40">
        <v>0.98460000000000003</v>
      </c>
    </row>
    <row r="6878" spans="7:9" x14ac:dyDescent="0.25">
      <c r="G6878" s="40">
        <v>42.5</v>
      </c>
      <c r="H6878" s="40">
        <v>0.94899999999999995</v>
      </c>
      <c r="I6878" s="40">
        <v>0.98460000000000003</v>
      </c>
    </row>
    <row r="6879" spans="7:9" x14ac:dyDescent="0.25">
      <c r="G6879" s="40">
        <v>42.5</v>
      </c>
      <c r="H6879" s="40">
        <v>0.95</v>
      </c>
      <c r="I6879" s="40">
        <v>0.98460000000000003</v>
      </c>
    </row>
    <row r="6880" spans="7:9" x14ac:dyDescent="0.25">
      <c r="G6880" s="40">
        <v>43</v>
      </c>
      <c r="H6880" s="40">
        <v>0.76</v>
      </c>
      <c r="I6880" s="40">
        <v>0.97619999999999996</v>
      </c>
    </row>
    <row r="6881" spans="7:9" x14ac:dyDescent="0.25">
      <c r="G6881" s="40">
        <v>43</v>
      </c>
      <c r="H6881" s="40">
        <v>0.76100000000000001</v>
      </c>
      <c r="I6881" s="40">
        <v>0.97619999999999996</v>
      </c>
    </row>
    <row r="6882" spans="7:9" x14ac:dyDescent="0.25">
      <c r="G6882" s="40">
        <v>43</v>
      </c>
      <c r="H6882" s="40">
        <v>0.76200000000000001</v>
      </c>
      <c r="I6882" s="40">
        <v>0.97640000000000005</v>
      </c>
    </row>
    <row r="6883" spans="7:9" x14ac:dyDescent="0.25">
      <c r="G6883" s="40">
        <v>43</v>
      </c>
      <c r="H6883" s="40">
        <v>0.76300000000000001</v>
      </c>
      <c r="I6883" s="40">
        <v>0.97640000000000005</v>
      </c>
    </row>
    <row r="6884" spans="7:9" x14ac:dyDescent="0.25">
      <c r="G6884" s="40">
        <v>43</v>
      </c>
      <c r="H6884" s="40">
        <v>0.76400000000000001</v>
      </c>
      <c r="I6884" s="40">
        <v>0.97660000000000002</v>
      </c>
    </row>
    <row r="6885" spans="7:9" x14ac:dyDescent="0.25">
      <c r="G6885" s="40">
        <v>43</v>
      </c>
      <c r="H6885" s="40">
        <v>0.76500000000000001</v>
      </c>
      <c r="I6885" s="40">
        <v>0.97660000000000002</v>
      </c>
    </row>
    <row r="6886" spans="7:9" x14ac:dyDescent="0.25">
      <c r="G6886" s="40">
        <v>43</v>
      </c>
      <c r="H6886" s="40">
        <v>0.76600000000000001</v>
      </c>
      <c r="I6886" s="40">
        <v>0.97670000000000001</v>
      </c>
    </row>
    <row r="6887" spans="7:9" x14ac:dyDescent="0.25">
      <c r="G6887" s="40">
        <v>43</v>
      </c>
      <c r="H6887" s="40">
        <v>0.76700000000000002</v>
      </c>
      <c r="I6887" s="40">
        <v>0.97670000000000001</v>
      </c>
    </row>
    <row r="6888" spans="7:9" x14ac:dyDescent="0.25">
      <c r="G6888" s="40">
        <v>43</v>
      </c>
      <c r="H6888" s="40">
        <v>0.76800000000000002</v>
      </c>
      <c r="I6888" s="40">
        <v>0.97689999999999999</v>
      </c>
    </row>
    <row r="6889" spans="7:9" x14ac:dyDescent="0.25">
      <c r="G6889" s="40">
        <v>43</v>
      </c>
      <c r="H6889" s="40">
        <v>0.76900000000000002</v>
      </c>
      <c r="I6889" s="40">
        <v>0.97689999999999999</v>
      </c>
    </row>
    <row r="6890" spans="7:9" x14ac:dyDescent="0.25">
      <c r="G6890" s="40">
        <v>43</v>
      </c>
      <c r="H6890" s="40">
        <v>0.77</v>
      </c>
      <c r="I6890" s="40">
        <v>0.97699999999999998</v>
      </c>
    </row>
    <row r="6891" spans="7:9" x14ac:dyDescent="0.25">
      <c r="G6891" s="40">
        <v>43</v>
      </c>
      <c r="H6891" s="40">
        <v>0.77100000000000002</v>
      </c>
      <c r="I6891" s="40">
        <v>0.97699999999999998</v>
      </c>
    </row>
    <row r="6892" spans="7:9" x14ac:dyDescent="0.25">
      <c r="G6892" s="40">
        <v>43</v>
      </c>
      <c r="H6892" s="40">
        <v>0.77200000000000002</v>
      </c>
      <c r="I6892" s="40">
        <v>0.97719999999999996</v>
      </c>
    </row>
    <row r="6893" spans="7:9" x14ac:dyDescent="0.25">
      <c r="G6893" s="40">
        <v>43</v>
      </c>
      <c r="H6893" s="40">
        <v>0.77300000000000002</v>
      </c>
      <c r="I6893" s="40">
        <v>0.97719999999999996</v>
      </c>
    </row>
    <row r="6894" spans="7:9" x14ac:dyDescent="0.25">
      <c r="G6894" s="40">
        <v>43</v>
      </c>
      <c r="H6894" s="40">
        <v>0.77400000000000002</v>
      </c>
      <c r="I6894" s="40">
        <v>0.97729999999999995</v>
      </c>
    </row>
    <row r="6895" spans="7:9" x14ac:dyDescent="0.25">
      <c r="G6895" s="40">
        <v>43</v>
      </c>
      <c r="H6895" s="40">
        <v>0.77500000000000002</v>
      </c>
      <c r="I6895" s="40">
        <v>0.97729999999999995</v>
      </c>
    </row>
    <row r="6896" spans="7:9" x14ac:dyDescent="0.25">
      <c r="G6896" s="40">
        <v>43</v>
      </c>
      <c r="H6896" s="40">
        <v>0.77600000000000002</v>
      </c>
      <c r="I6896" s="40">
        <v>0.97750000000000004</v>
      </c>
    </row>
    <row r="6897" spans="7:9" x14ac:dyDescent="0.25">
      <c r="G6897" s="40">
        <v>43</v>
      </c>
      <c r="H6897" s="40">
        <v>0.77700000000000002</v>
      </c>
      <c r="I6897" s="40">
        <v>0.97750000000000004</v>
      </c>
    </row>
    <row r="6898" spans="7:9" x14ac:dyDescent="0.25">
      <c r="G6898" s="40">
        <v>43</v>
      </c>
      <c r="H6898" s="40">
        <v>0.77800000000000002</v>
      </c>
      <c r="I6898" s="40">
        <v>0.97770000000000001</v>
      </c>
    </row>
    <row r="6899" spans="7:9" x14ac:dyDescent="0.25">
      <c r="G6899" s="40">
        <v>43</v>
      </c>
      <c r="H6899" s="40">
        <v>0.77900000000000003</v>
      </c>
      <c r="I6899" s="40">
        <v>0.97770000000000001</v>
      </c>
    </row>
    <row r="6900" spans="7:9" x14ac:dyDescent="0.25">
      <c r="G6900" s="40">
        <v>43</v>
      </c>
      <c r="H6900" s="40">
        <v>0.78</v>
      </c>
      <c r="I6900" s="40">
        <v>0.9778</v>
      </c>
    </row>
    <row r="6901" spans="7:9" x14ac:dyDescent="0.25">
      <c r="G6901" s="40">
        <v>43</v>
      </c>
      <c r="H6901" s="40">
        <v>0.78100000000000003</v>
      </c>
      <c r="I6901" s="40">
        <v>0.9778</v>
      </c>
    </row>
    <row r="6902" spans="7:9" x14ac:dyDescent="0.25">
      <c r="G6902" s="40">
        <v>43</v>
      </c>
      <c r="H6902" s="40">
        <v>0.78200000000000003</v>
      </c>
      <c r="I6902" s="40">
        <v>0.97799999999999998</v>
      </c>
    </row>
    <row r="6903" spans="7:9" x14ac:dyDescent="0.25">
      <c r="G6903" s="40">
        <v>43</v>
      </c>
      <c r="H6903" s="40">
        <v>0.78300000000000003</v>
      </c>
      <c r="I6903" s="40">
        <v>0.97799999999999998</v>
      </c>
    </row>
    <row r="6904" spans="7:9" x14ac:dyDescent="0.25">
      <c r="G6904" s="40">
        <v>43</v>
      </c>
      <c r="H6904" s="40">
        <v>0.78400000000000003</v>
      </c>
      <c r="I6904" s="40">
        <v>0.97809999999999997</v>
      </c>
    </row>
    <row r="6905" spans="7:9" x14ac:dyDescent="0.25">
      <c r="G6905" s="40">
        <v>43</v>
      </c>
      <c r="H6905" s="40">
        <v>0.78500000000000003</v>
      </c>
      <c r="I6905" s="40">
        <v>0.97809999999999997</v>
      </c>
    </row>
    <row r="6906" spans="7:9" x14ac:dyDescent="0.25">
      <c r="G6906" s="40">
        <v>43</v>
      </c>
      <c r="H6906" s="40">
        <v>0.78600000000000003</v>
      </c>
      <c r="I6906" s="40">
        <v>0.97819999999999996</v>
      </c>
    </row>
    <row r="6907" spans="7:9" x14ac:dyDescent="0.25">
      <c r="G6907" s="40">
        <v>43</v>
      </c>
      <c r="H6907" s="40">
        <v>0.78700000000000003</v>
      </c>
      <c r="I6907" s="40">
        <v>0.97819999999999996</v>
      </c>
    </row>
    <row r="6908" spans="7:9" x14ac:dyDescent="0.25">
      <c r="G6908" s="40">
        <v>43</v>
      </c>
      <c r="H6908" s="40">
        <v>0.78800000000000003</v>
      </c>
      <c r="I6908" s="40">
        <v>0.97840000000000005</v>
      </c>
    </row>
    <row r="6909" spans="7:9" x14ac:dyDescent="0.25">
      <c r="G6909" s="40">
        <v>43</v>
      </c>
      <c r="H6909" s="40">
        <v>0.78900000000000003</v>
      </c>
      <c r="I6909" s="40">
        <v>0.97840000000000005</v>
      </c>
    </row>
    <row r="6910" spans="7:9" x14ac:dyDescent="0.25">
      <c r="G6910" s="40">
        <v>43</v>
      </c>
      <c r="H6910" s="40">
        <v>0.79</v>
      </c>
      <c r="I6910" s="40">
        <v>0.97850000000000004</v>
      </c>
    </row>
    <row r="6911" spans="7:9" x14ac:dyDescent="0.25">
      <c r="G6911" s="40">
        <v>43</v>
      </c>
      <c r="H6911" s="40">
        <v>0.79100000000000004</v>
      </c>
      <c r="I6911" s="40">
        <v>0.97850000000000004</v>
      </c>
    </row>
    <row r="6912" spans="7:9" x14ac:dyDescent="0.25">
      <c r="G6912" s="40">
        <v>43</v>
      </c>
      <c r="H6912" s="40">
        <v>0.79200000000000004</v>
      </c>
      <c r="I6912" s="40">
        <v>0.97870000000000001</v>
      </c>
    </row>
    <row r="6913" spans="7:9" x14ac:dyDescent="0.25">
      <c r="G6913" s="40">
        <v>43</v>
      </c>
      <c r="H6913" s="40">
        <v>0.79300000000000004</v>
      </c>
      <c r="I6913" s="40">
        <v>0.97870000000000001</v>
      </c>
    </row>
    <row r="6914" spans="7:9" x14ac:dyDescent="0.25">
      <c r="G6914" s="40">
        <v>43</v>
      </c>
      <c r="H6914" s="40">
        <v>0.79400000000000004</v>
      </c>
      <c r="I6914" s="40">
        <v>0.9788</v>
      </c>
    </row>
    <row r="6915" spans="7:9" x14ac:dyDescent="0.25">
      <c r="G6915" s="40">
        <v>43</v>
      </c>
      <c r="H6915" s="40">
        <v>0.79500000000000004</v>
      </c>
      <c r="I6915" s="40">
        <v>0.9788</v>
      </c>
    </row>
    <row r="6916" spans="7:9" x14ac:dyDescent="0.25">
      <c r="G6916" s="40">
        <v>43</v>
      </c>
      <c r="H6916" s="40">
        <v>0.79600000000000004</v>
      </c>
      <c r="I6916" s="40">
        <v>0.97889999999999999</v>
      </c>
    </row>
    <row r="6917" spans="7:9" x14ac:dyDescent="0.25">
      <c r="G6917" s="40">
        <v>43</v>
      </c>
      <c r="H6917" s="40">
        <v>0.79700000000000004</v>
      </c>
      <c r="I6917" s="40">
        <v>0.97889999999999999</v>
      </c>
    </row>
    <row r="6918" spans="7:9" x14ac:dyDescent="0.25">
      <c r="G6918" s="40">
        <v>43</v>
      </c>
      <c r="H6918" s="40">
        <v>0.79800000000000004</v>
      </c>
      <c r="I6918" s="40">
        <v>0.97909999999999997</v>
      </c>
    </row>
    <row r="6919" spans="7:9" x14ac:dyDescent="0.25">
      <c r="G6919" s="40">
        <v>43</v>
      </c>
      <c r="H6919" s="40">
        <v>0.79900000000000004</v>
      </c>
      <c r="I6919" s="40">
        <v>0.97909999999999997</v>
      </c>
    </row>
    <row r="6920" spans="7:9" x14ac:dyDescent="0.25">
      <c r="G6920" s="40">
        <v>43</v>
      </c>
      <c r="H6920" s="40">
        <v>0.8</v>
      </c>
      <c r="I6920" s="40">
        <v>0.97919999999999996</v>
      </c>
    </row>
    <row r="6921" spans="7:9" x14ac:dyDescent="0.25">
      <c r="G6921" s="40">
        <v>43</v>
      </c>
      <c r="H6921" s="40">
        <v>0.80100000000000005</v>
      </c>
      <c r="I6921" s="40">
        <v>0.97919999999999996</v>
      </c>
    </row>
    <row r="6922" spans="7:9" x14ac:dyDescent="0.25">
      <c r="G6922" s="40">
        <v>43</v>
      </c>
      <c r="H6922" s="40">
        <v>0.80200000000000005</v>
      </c>
      <c r="I6922" s="40">
        <v>0.97929999999999995</v>
      </c>
    </row>
    <row r="6923" spans="7:9" x14ac:dyDescent="0.25">
      <c r="G6923" s="40">
        <v>43</v>
      </c>
      <c r="H6923" s="40">
        <v>0.80300000000000005</v>
      </c>
      <c r="I6923" s="40">
        <v>0.97929999999999995</v>
      </c>
    </row>
    <row r="6924" spans="7:9" x14ac:dyDescent="0.25">
      <c r="G6924" s="40">
        <v>43</v>
      </c>
      <c r="H6924" s="40">
        <v>0.80400000000000005</v>
      </c>
      <c r="I6924" s="40">
        <v>0.97940000000000005</v>
      </c>
    </row>
    <row r="6925" spans="7:9" x14ac:dyDescent="0.25">
      <c r="G6925" s="40">
        <v>43</v>
      </c>
      <c r="H6925" s="40">
        <v>0.80500000000000005</v>
      </c>
      <c r="I6925" s="40">
        <v>0.97940000000000005</v>
      </c>
    </row>
    <row r="6926" spans="7:9" x14ac:dyDescent="0.25">
      <c r="G6926" s="40">
        <v>43</v>
      </c>
      <c r="H6926" s="40">
        <v>0.80600000000000005</v>
      </c>
      <c r="I6926" s="40">
        <v>0.97960000000000003</v>
      </c>
    </row>
    <row r="6927" spans="7:9" x14ac:dyDescent="0.25">
      <c r="G6927" s="40">
        <v>43</v>
      </c>
      <c r="H6927" s="40">
        <v>0.80700000000000005</v>
      </c>
      <c r="I6927" s="40">
        <v>0.97960000000000003</v>
      </c>
    </row>
    <row r="6928" spans="7:9" x14ac:dyDescent="0.25">
      <c r="G6928" s="40">
        <v>43</v>
      </c>
      <c r="H6928" s="40">
        <v>0.80800000000000005</v>
      </c>
      <c r="I6928" s="40">
        <v>0.97970000000000002</v>
      </c>
    </row>
    <row r="6929" spans="7:9" x14ac:dyDescent="0.25">
      <c r="G6929" s="40">
        <v>43</v>
      </c>
      <c r="H6929" s="40">
        <v>0.80900000000000005</v>
      </c>
      <c r="I6929" s="40">
        <v>0.97970000000000002</v>
      </c>
    </row>
    <row r="6930" spans="7:9" x14ac:dyDescent="0.25">
      <c r="G6930" s="40">
        <v>43</v>
      </c>
      <c r="H6930" s="40">
        <v>0.81</v>
      </c>
      <c r="I6930" s="40">
        <v>0.9798</v>
      </c>
    </row>
    <row r="6931" spans="7:9" x14ac:dyDescent="0.25">
      <c r="G6931" s="40">
        <v>43</v>
      </c>
      <c r="H6931" s="40">
        <v>0.81100000000000005</v>
      </c>
      <c r="I6931" s="40">
        <v>0.9798</v>
      </c>
    </row>
    <row r="6932" spans="7:9" x14ac:dyDescent="0.25">
      <c r="G6932" s="40">
        <v>43</v>
      </c>
      <c r="H6932" s="40">
        <v>0.81200000000000006</v>
      </c>
      <c r="I6932" s="40">
        <v>0.9899</v>
      </c>
    </row>
    <row r="6933" spans="7:9" x14ac:dyDescent="0.25">
      <c r="G6933" s="40">
        <v>43</v>
      </c>
      <c r="H6933" s="40">
        <v>0.81299999999999994</v>
      </c>
      <c r="I6933" s="40">
        <v>0.9899</v>
      </c>
    </row>
    <row r="6934" spans="7:9" x14ac:dyDescent="0.25">
      <c r="G6934" s="40">
        <v>43</v>
      </c>
      <c r="H6934" s="40">
        <v>0.81399999999999995</v>
      </c>
      <c r="I6934" s="40">
        <v>0.98</v>
      </c>
    </row>
    <row r="6935" spans="7:9" x14ac:dyDescent="0.25">
      <c r="G6935" s="40">
        <v>43</v>
      </c>
      <c r="H6935" s="40">
        <v>0.81499999999999995</v>
      </c>
      <c r="I6935" s="40">
        <v>0.98</v>
      </c>
    </row>
    <row r="6936" spans="7:9" x14ac:dyDescent="0.25">
      <c r="G6936" s="40">
        <v>43</v>
      </c>
      <c r="H6936" s="40">
        <v>0.81599999999999995</v>
      </c>
      <c r="I6936" s="40">
        <v>0.98009999999999997</v>
      </c>
    </row>
    <row r="6937" spans="7:9" x14ac:dyDescent="0.25">
      <c r="G6937" s="40">
        <v>43</v>
      </c>
      <c r="H6937" s="40">
        <v>0.81699999999999995</v>
      </c>
      <c r="I6937" s="40">
        <v>0.98009999999999997</v>
      </c>
    </row>
    <row r="6938" spans="7:9" x14ac:dyDescent="0.25">
      <c r="G6938" s="40">
        <v>43</v>
      </c>
      <c r="H6938" s="40">
        <v>0.81799999999999995</v>
      </c>
      <c r="I6938" s="40">
        <v>0.98019999999999996</v>
      </c>
    </row>
    <row r="6939" spans="7:9" x14ac:dyDescent="0.25">
      <c r="G6939" s="40">
        <v>43</v>
      </c>
      <c r="H6939" s="40">
        <v>0.81899999999999995</v>
      </c>
      <c r="I6939" s="40">
        <v>0.98019999999999996</v>
      </c>
    </row>
    <row r="6940" spans="7:9" x14ac:dyDescent="0.25">
      <c r="G6940" s="40">
        <v>43</v>
      </c>
      <c r="H6940" s="40">
        <v>0.82</v>
      </c>
      <c r="I6940" s="40">
        <v>0.98029999999999995</v>
      </c>
    </row>
    <row r="6941" spans="7:9" x14ac:dyDescent="0.25">
      <c r="G6941" s="40">
        <v>43</v>
      </c>
      <c r="H6941" s="40">
        <v>0.82099999999999995</v>
      </c>
      <c r="I6941" s="40">
        <v>0.98029999999999995</v>
      </c>
    </row>
    <row r="6942" spans="7:9" x14ac:dyDescent="0.25">
      <c r="G6942" s="40">
        <v>43</v>
      </c>
      <c r="H6942" s="40">
        <v>0.82199999999999995</v>
      </c>
      <c r="I6942" s="40">
        <v>0.98040000000000005</v>
      </c>
    </row>
    <row r="6943" spans="7:9" x14ac:dyDescent="0.25">
      <c r="G6943" s="40">
        <v>43</v>
      </c>
      <c r="H6943" s="40">
        <v>0.82299999999999995</v>
      </c>
      <c r="I6943" s="40">
        <v>0.98040000000000005</v>
      </c>
    </row>
    <row r="6944" spans="7:9" x14ac:dyDescent="0.25">
      <c r="G6944" s="40">
        <v>43</v>
      </c>
      <c r="H6944" s="40">
        <v>0.82399999999999995</v>
      </c>
      <c r="I6944" s="40">
        <v>0.98050000000000004</v>
      </c>
    </row>
    <row r="6945" spans="7:9" x14ac:dyDescent="0.25">
      <c r="G6945" s="40">
        <v>43</v>
      </c>
      <c r="H6945" s="40">
        <v>0.82499999999999996</v>
      </c>
      <c r="I6945" s="40">
        <v>0.98050000000000004</v>
      </c>
    </row>
    <row r="6946" spans="7:9" x14ac:dyDescent="0.25">
      <c r="G6946" s="40">
        <v>43</v>
      </c>
      <c r="H6946" s="40">
        <v>0.82599999999999996</v>
      </c>
      <c r="I6946" s="40">
        <v>0.98060000000000003</v>
      </c>
    </row>
    <row r="6947" spans="7:9" x14ac:dyDescent="0.25">
      <c r="G6947" s="40">
        <v>43</v>
      </c>
      <c r="H6947" s="40">
        <v>0.82699999999999996</v>
      </c>
      <c r="I6947" s="40">
        <v>0.98060000000000003</v>
      </c>
    </row>
    <row r="6948" spans="7:9" x14ac:dyDescent="0.25">
      <c r="G6948" s="40">
        <v>43</v>
      </c>
      <c r="H6948" s="40">
        <v>0.82799999999999996</v>
      </c>
      <c r="I6948" s="40">
        <v>0.98070000000000002</v>
      </c>
    </row>
    <row r="6949" spans="7:9" x14ac:dyDescent="0.25">
      <c r="G6949" s="40">
        <v>43</v>
      </c>
      <c r="H6949" s="40">
        <v>0.82899999999999996</v>
      </c>
      <c r="I6949" s="40">
        <v>0.98070000000000002</v>
      </c>
    </row>
    <row r="6950" spans="7:9" x14ac:dyDescent="0.25">
      <c r="G6950" s="40">
        <v>43</v>
      </c>
      <c r="H6950" s="40">
        <v>0.83</v>
      </c>
      <c r="I6950" s="40">
        <v>0.98080000000000001</v>
      </c>
    </row>
    <row r="6951" spans="7:9" x14ac:dyDescent="0.25">
      <c r="G6951" s="40">
        <v>43</v>
      </c>
      <c r="H6951" s="40">
        <v>0.83099999999999996</v>
      </c>
      <c r="I6951" s="40">
        <v>0.98080000000000001</v>
      </c>
    </row>
    <row r="6952" spans="7:9" x14ac:dyDescent="0.25">
      <c r="G6952" s="40">
        <v>43</v>
      </c>
      <c r="H6952" s="40">
        <v>0.83199999999999996</v>
      </c>
      <c r="I6952" s="40">
        <v>0.98089999999999999</v>
      </c>
    </row>
    <row r="6953" spans="7:9" x14ac:dyDescent="0.25">
      <c r="G6953" s="40">
        <v>43</v>
      </c>
      <c r="H6953" s="40">
        <v>0.83299999999999996</v>
      </c>
      <c r="I6953" s="40">
        <v>0.98089999999999999</v>
      </c>
    </row>
    <row r="6954" spans="7:9" x14ac:dyDescent="0.25">
      <c r="G6954" s="40">
        <v>43</v>
      </c>
      <c r="H6954" s="40">
        <v>0.83399999999999996</v>
      </c>
      <c r="I6954" s="40">
        <v>0.98099999999999998</v>
      </c>
    </row>
    <row r="6955" spans="7:9" x14ac:dyDescent="0.25">
      <c r="G6955" s="40">
        <v>43</v>
      </c>
      <c r="H6955" s="40">
        <v>0.83499999999999996</v>
      </c>
      <c r="I6955" s="40">
        <v>0.98099999999999998</v>
      </c>
    </row>
    <row r="6956" spans="7:9" x14ac:dyDescent="0.25">
      <c r="G6956" s="40">
        <v>43</v>
      </c>
      <c r="H6956" s="40">
        <v>0.83599999999999997</v>
      </c>
      <c r="I6956" s="40">
        <v>0.98109999999999997</v>
      </c>
    </row>
    <row r="6957" spans="7:9" x14ac:dyDescent="0.25">
      <c r="G6957" s="40">
        <v>43</v>
      </c>
      <c r="H6957" s="40">
        <v>0.83699999999999997</v>
      </c>
      <c r="I6957" s="40">
        <v>0.98109999999999997</v>
      </c>
    </row>
    <row r="6958" spans="7:9" x14ac:dyDescent="0.25">
      <c r="G6958" s="40">
        <v>43</v>
      </c>
      <c r="H6958" s="40">
        <v>0.83799999999999997</v>
      </c>
      <c r="I6958" s="40">
        <v>0.98119999999999996</v>
      </c>
    </row>
    <row r="6959" spans="7:9" x14ac:dyDescent="0.25">
      <c r="G6959" s="40">
        <v>43</v>
      </c>
      <c r="H6959" s="40">
        <v>0.83899999999999997</v>
      </c>
      <c r="I6959" s="40">
        <v>0.98119999999999996</v>
      </c>
    </row>
    <row r="6960" spans="7:9" x14ac:dyDescent="0.25">
      <c r="G6960" s="40">
        <v>43</v>
      </c>
      <c r="H6960" s="40">
        <v>0.84</v>
      </c>
      <c r="I6960" s="40">
        <v>0.98129999999999995</v>
      </c>
    </row>
    <row r="6961" spans="7:9" x14ac:dyDescent="0.25">
      <c r="G6961" s="40">
        <v>43</v>
      </c>
      <c r="H6961" s="40">
        <v>0.84099999999999997</v>
      </c>
      <c r="I6961" s="40">
        <v>0.98129999999999995</v>
      </c>
    </row>
    <row r="6962" spans="7:9" x14ac:dyDescent="0.25">
      <c r="G6962" s="40">
        <v>43</v>
      </c>
      <c r="H6962" s="40">
        <v>0.84199999999999997</v>
      </c>
      <c r="I6962" s="40">
        <v>0.98140000000000005</v>
      </c>
    </row>
    <row r="6963" spans="7:9" x14ac:dyDescent="0.25">
      <c r="G6963" s="40">
        <v>43</v>
      </c>
      <c r="H6963" s="40">
        <v>0.84299999999999997</v>
      </c>
      <c r="I6963" s="40">
        <v>0.98140000000000005</v>
      </c>
    </row>
    <row r="6964" spans="7:9" x14ac:dyDescent="0.25">
      <c r="G6964" s="40">
        <v>43</v>
      </c>
      <c r="H6964" s="40">
        <v>0.84399999999999997</v>
      </c>
      <c r="I6964" s="40">
        <v>0.98140000000000005</v>
      </c>
    </row>
    <row r="6965" spans="7:9" x14ac:dyDescent="0.25">
      <c r="G6965" s="40">
        <v>43</v>
      </c>
      <c r="H6965" s="40">
        <v>0.84499999999999997</v>
      </c>
      <c r="I6965" s="40">
        <v>0.98140000000000005</v>
      </c>
    </row>
    <row r="6966" spans="7:9" x14ac:dyDescent="0.25">
      <c r="G6966" s="40">
        <v>43</v>
      </c>
      <c r="H6966" s="40">
        <v>0.84599999999999997</v>
      </c>
      <c r="I6966" s="40">
        <v>0.98150000000000004</v>
      </c>
    </row>
    <row r="6967" spans="7:9" x14ac:dyDescent="0.25">
      <c r="G6967" s="40">
        <v>43</v>
      </c>
      <c r="H6967" s="40">
        <v>0.84699999999999998</v>
      </c>
      <c r="I6967" s="40">
        <v>0.98150000000000004</v>
      </c>
    </row>
    <row r="6968" spans="7:9" x14ac:dyDescent="0.25">
      <c r="G6968" s="40">
        <v>43</v>
      </c>
      <c r="H6968" s="40">
        <v>0.84799999999999998</v>
      </c>
      <c r="I6968" s="40">
        <v>0.98160000000000003</v>
      </c>
    </row>
    <row r="6969" spans="7:9" x14ac:dyDescent="0.25">
      <c r="G6969" s="40">
        <v>43</v>
      </c>
      <c r="H6969" s="40">
        <v>0.84899999999999998</v>
      </c>
      <c r="I6969" s="40">
        <v>0.98160000000000003</v>
      </c>
    </row>
    <row r="6970" spans="7:9" x14ac:dyDescent="0.25">
      <c r="G6970" s="40">
        <v>43</v>
      </c>
      <c r="H6970" s="40">
        <v>0.85</v>
      </c>
      <c r="I6970" s="40">
        <v>0.98170000000000002</v>
      </c>
    </row>
    <row r="6971" spans="7:9" x14ac:dyDescent="0.25">
      <c r="G6971" s="40">
        <v>43</v>
      </c>
      <c r="H6971" s="40">
        <v>0.85099999999999998</v>
      </c>
      <c r="I6971" s="40">
        <v>0.98170000000000002</v>
      </c>
    </row>
    <row r="6972" spans="7:9" x14ac:dyDescent="0.25">
      <c r="G6972" s="40">
        <v>43</v>
      </c>
      <c r="H6972" s="40">
        <v>0.85199999999999998</v>
      </c>
      <c r="I6972" s="40">
        <v>0.98170000000000002</v>
      </c>
    </row>
    <row r="6973" spans="7:9" x14ac:dyDescent="0.25">
      <c r="G6973" s="40">
        <v>43</v>
      </c>
      <c r="H6973" s="40">
        <v>0.85299999999999998</v>
      </c>
      <c r="I6973" s="40">
        <v>0.98170000000000002</v>
      </c>
    </row>
    <row r="6974" spans="7:9" x14ac:dyDescent="0.25">
      <c r="G6974" s="40">
        <v>43</v>
      </c>
      <c r="H6974" s="40">
        <v>0.85399999999999998</v>
      </c>
      <c r="I6974" s="40">
        <v>0.98180000000000001</v>
      </c>
    </row>
    <row r="6975" spans="7:9" x14ac:dyDescent="0.25">
      <c r="G6975" s="40">
        <v>43</v>
      </c>
      <c r="H6975" s="40">
        <v>0.85499999999999998</v>
      </c>
      <c r="I6975" s="40">
        <v>0.98180000000000001</v>
      </c>
    </row>
    <row r="6976" spans="7:9" x14ac:dyDescent="0.25">
      <c r="G6976" s="40">
        <v>43</v>
      </c>
      <c r="H6976" s="40">
        <v>0.85599999999999998</v>
      </c>
      <c r="I6976" s="40">
        <v>0.9819</v>
      </c>
    </row>
    <row r="6977" spans="7:9" x14ac:dyDescent="0.25">
      <c r="G6977" s="40">
        <v>43</v>
      </c>
      <c r="H6977" s="40">
        <v>0.85699999999999998</v>
      </c>
      <c r="I6977" s="40">
        <v>0.9819</v>
      </c>
    </row>
    <row r="6978" spans="7:9" x14ac:dyDescent="0.25">
      <c r="G6978" s="40">
        <v>43</v>
      </c>
      <c r="H6978" s="40">
        <v>0.85799999999999998</v>
      </c>
      <c r="I6978" s="40">
        <v>0.98199999999999998</v>
      </c>
    </row>
    <row r="6979" spans="7:9" x14ac:dyDescent="0.25">
      <c r="G6979" s="40">
        <v>43</v>
      </c>
      <c r="H6979" s="40">
        <v>0.85899999999999999</v>
      </c>
      <c r="I6979" s="40">
        <v>0.98199999999999998</v>
      </c>
    </row>
    <row r="6980" spans="7:9" x14ac:dyDescent="0.25">
      <c r="G6980" s="40">
        <v>43</v>
      </c>
      <c r="H6980" s="40">
        <v>0.86</v>
      </c>
      <c r="I6980" s="40">
        <v>0.98199999999999998</v>
      </c>
    </row>
    <row r="6981" spans="7:9" x14ac:dyDescent="0.25">
      <c r="G6981" s="40">
        <v>43</v>
      </c>
      <c r="H6981" s="40">
        <v>0.86099999999999999</v>
      </c>
      <c r="I6981" s="40">
        <v>0.98199999999999998</v>
      </c>
    </row>
    <row r="6982" spans="7:9" x14ac:dyDescent="0.25">
      <c r="G6982" s="40">
        <v>43</v>
      </c>
      <c r="H6982" s="40">
        <v>0.86199999999999999</v>
      </c>
      <c r="I6982" s="40">
        <v>0.98209999999999997</v>
      </c>
    </row>
    <row r="6983" spans="7:9" x14ac:dyDescent="0.25">
      <c r="G6983" s="40">
        <v>43</v>
      </c>
      <c r="H6983" s="40">
        <v>0.86299999999999999</v>
      </c>
      <c r="I6983" s="40">
        <v>0.98209999999999997</v>
      </c>
    </row>
    <row r="6984" spans="7:9" x14ac:dyDescent="0.25">
      <c r="G6984" s="40">
        <v>43</v>
      </c>
      <c r="H6984" s="40">
        <v>0.86399999999999999</v>
      </c>
      <c r="I6984" s="40">
        <v>0.98219999999999996</v>
      </c>
    </row>
    <row r="6985" spans="7:9" x14ac:dyDescent="0.25">
      <c r="G6985" s="40">
        <v>43</v>
      </c>
      <c r="H6985" s="40">
        <v>0.86499999999999999</v>
      </c>
      <c r="I6985" s="40">
        <v>0.98219999999999996</v>
      </c>
    </row>
    <row r="6986" spans="7:9" x14ac:dyDescent="0.25">
      <c r="G6986" s="40">
        <v>43</v>
      </c>
      <c r="H6986" s="40">
        <v>0.86599999999999999</v>
      </c>
      <c r="I6986" s="40">
        <v>0.98229999999999995</v>
      </c>
    </row>
    <row r="6987" spans="7:9" x14ac:dyDescent="0.25">
      <c r="G6987" s="40">
        <v>43</v>
      </c>
      <c r="H6987" s="40">
        <v>0.86699999999999999</v>
      </c>
      <c r="I6987" s="40">
        <v>0.98229999999999995</v>
      </c>
    </row>
    <row r="6988" spans="7:9" x14ac:dyDescent="0.25">
      <c r="G6988" s="40">
        <v>43</v>
      </c>
      <c r="H6988" s="40">
        <v>0.86799999999999999</v>
      </c>
      <c r="I6988" s="40">
        <v>0.98229999999999995</v>
      </c>
    </row>
    <row r="6989" spans="7:9" x14ac:dyDescent="0.25">
      <c r="G6989" s="40">
        <v>43</v>
      </c>
      <c r="H6989" s="40">
        <v>0.86899999999999999</v>
      </c>
      <c r="I6989" s="40">
        <v>0.98229999999999995</v>
      </c>
    </row>
    <row r="6990" spans="7:9" x14ac:dyDescent="0.25">
      <c r="G6990" s="40">
        <v>43</v>
      </c>
      <c r="H6990" s="40">
        <v>0.87</v>
      </c>
      <c r="I6990" s="40">
        <v>0.98240000000000005</v>
      </c>
    </row>
    <row r="6991" spans="7:9" x14ac:dyDescent="0.25">
      <c r="G6991" s="40">
        <v>43</v>
      </c>
      <c r="H6991" s="40">
        <v>0.871</v>
      </c>
      <c r="I6991" s="40">
        <v>0.98240000000000005</v>
      </c>
    </row>
    <row r="6992" spans="7:9" x14ac:dyDescent="0.25">
      <c r="G6992" s="40">
        <v>43</v>
      </c>
      <c r="H6992" s="40">
        <v>0.872</v>
      </c>
      <c r="I6992" s="40">
        <v>0.98250000000000004</v>
      </c>
    </row>
    <row r="6993" spans="7:9" x14ac:dyDescent="0.25">
      <c r="G6993" s="40">
        <v>43</v>
      </c>
      <c r="H6993" s="40">
        <v>0.873</v>
      </c>
      <c r="I6993" s="40">
        <v>0.98250000000000004</v>
      </c>
    </row>
    <row r="6994" spans="7:9" x14ac:dyDescent="0.25">
      <c r="G6994" s="40">
        <v>43</v>
      </c>
      <c r="H6994" s="40">
        <v>0.874</v>
      </c>
      <c r="I6994" s="40">
        <v>0.98250000000000004</v>
      </c>
    </row>
    <row r="6995" spans="7:9" x14ac:dyDescent="0.25">
      <c r="G6995" s="40">
        <v>43</v>
      </c>
      <c r="H6995" s="40">
        <v>0.875</v>
      </c>
      <c r="I6995" s="40">
        <v>0.98250000000000004</v>
      </c>
    </row>
    <row r="6996" spans="7:9" x14ac:dyDescent="0.25">
      <c r="G6996" s="40">
        <v>43</v>
      </c>
      <c r="H6996" s="40">
        <v>0.876</v>
      </c>
      <c r="I6996" s="40">
        <v>0.98260000000000003</v>
      </c>
    </row>
    <row r="6997" spans="7:9" x14ac:dyDescent="0.25">
      <c r="G6997" s="40">
        <v>43</v>
      </c>
      <c r="H6997" s="40">
        <v>0.877</v>
      </c>
      <c r="I6997" s="40">
        <v>0.98260000000000003</v>
      </c>
    </row>
    <row r="6998" spans="7:9" x14ac:dyDescent="0.25">
      <c r="G6998" s="40">
        <v>43</v>
      </c>
      <c r="H6998" s="40">
        <v>0.878</v>
      </c>
      <c r="I6998" s="40">
        <v>0.98260000000000003</v>
      </c>
    </row>
    <row r="6999" spans="7:9" x14ac:dyDescent="0.25">
      <c r="G6999" s="40">
        <v>43</v>
      </c>
      <c r="H6999" s="40">
        <v>0.879</v>
      </c>
      <c r="I6999" s="40">
        <v>0.98260000000000003</v>
      </c>
    </row>
    <row r="7000" spans="7:9" x14ac:dyDescent="0.25">
      <c r="G7000" s="40">
        <v>43</v>
      </c>
      <c r="H7000" s="40">
        <v>0.88</v>
      </c>
      <c r="I7000" s="40">
        <v>0.98270000000000002</v>
      </c>
    </row>
    <row r="7001" spans="7:9" x14ac:dyDescent="0.25">
      <c r="G7001" s="40">
        <v>43</v>
      </c>
      <c r="H7001" s="40">
        <v>0.88100000000000001</v>
      </c>
      <c r="I7001" s="40">
        <v>0.98270000000000002</v>
      </c>
    </row>
    <row r="7002" spans="7:9" x14ac:dyDescent="0.25">
      <c r="G7002" s="40">
        <v>43</v>
      </c>
      <c r="H7002" s="40">
        <v>0.88200000000000001</v>
      </c>
      <c r="I7002" s="40">
        <v>0.98270000000000002</v>
      </c>
    </row>
    <row r="7003" spans="7:9" x14ac:dyDescent="0.25">
      <c r="G7003" s="40">
        <v>43</v>
      </c>
      <c r="H7003" s="40">
        <v>0.88300000000000001</v>
      </c>
      <c r="I7003" s="40">
        <v>0.98270000000000002</v>
      </c>
    </row>
    <row r="7004" spans="7:9" x14ac:dyDescent="0.25">
      <c r="G7004" s="40">
        <v>43</v>
      </c>
      <c r="H7004" s="40">
        <v>0.88400000000000001</v>
      </c>
      <c r="I7004" s="40">
        <v>0.98280000000000001</v>
      </c>
    </row>
    <row r="7005" spans="7:9" x14ac:dyDescent="0.25">
      <c r="G7005" s="40">
        <v>43</v>
      </c>
      <c r="H7005" s="40">
        <v>0.88500000000000001</v>
      </c>
      <c r="I7005" s="40">
        <v>0.98280000000000001</v>
      </c>
    </row>
    <row r="7006" spans="7:9" x14ac:dyDescent="0.25">
      <c r="G7006" s="40">
        <v>43</v>
      </c>
      <c r="H7006" s="40">
        <v>0.88600000000000001</v>
      </c>
      <c r="I7006" s="40">
        <v>0.9829</v>
      </c>
    </row>
    <row r="7007" spans="7:9" x14ac:dyDescent="0.25">
      <c r="G7007" s="40">
        <v>43</v>
      </c>
      <c r="H7007" s="40">
        <v>0.88700000000000001</v>
      </c>
      <c r="I7007" s="40">
        <v>0.9829</v>
      </c>
    </row>
    <row r="7008" spans="7:9" x14ac:dyDescent="0.25">
      <c r="G7008" s="40">
        <v>43</v>
      </c>
      <c r="H7008" s="40">
        <v>0.88800000000000001</v>
      </c>
      <c r="I7008" s="40">
        <v>0.9829</v>
      </c>
    </row>
    <row r="7009" spans="7:9" x14ac:dyDescent="0.25">
      <c r="G7009" s="40">
        <v>43</v>
      </c>
      <c r="H7009" s="40">
        <v>0.88900000000000001</v>
      </c>
      <c r="I7009" s="40">
        <v>0.9829</v>
      </c>
    </row>
    <row r="7010" spans="7:9" x14ac:dyDescent="0.25">
      <c r="G7010" s="40">
        <v>43</v>
      </c>
      <c r="H7010" s="40">
        <v>0.89</v>
      </c>
      <c r="I7010" s="40">
        <v>0.98299999999999998</v>
      </c>
    </row>
    <row r="7011" spans="7:9" x14ac:dyDescent="0.25">
      <c r="G7011" s="40">
        <v>43</v>
      </c>
      <c r="H7011" s="40">
        <v>0.89100000000000001</v>
      </c>
      <c r="I7011" s="40">
        <v>0.98299999999999998</v>
      </c>
    </row>
    <row r="7012" spans="7:9" x14ac:dyDescent="0.25">
      <c r="G7012" s="40">
        <v>43</v>
      </c>
      <c r="H7012" s="40">
        <v>0.89200000000000002</v>
      </c>
      <c r="I7012" s="40">
        <v>0.98299999999999998</v>
      </c>
    </row>
    <row r="7013" spans="7:9" x14ac:dyDescent="0.25">
      <c r="G7013" s="40">
        <v>43</v>
      </c>
      <c r="H7013" s="40">
        <v>0.89300000000000002</v>
      </c>
      <c r="I7013" s="40">
        <v>0.98299999999999998</v>
      </c>
    </row>
    <row r="7014" spans="7:9" x14ac:dyDescent="0.25">
      <c r="G7014" s="40">
        <v>43</v>
      </c>
      <c r="H7014" s="40">
        <v>0.89400000000000002</v>
      </c>
      <c r="I7014" s="40">
        <v>0.98309999999999997</v>
      </c>
    </row>
    <row r="7015" spans="7:9" x14ac:dyDescent="0.25">
      <c r="G7015" s="40">
        <v>43</v>
      </c>
      <c r="H7015" s="40">
        <v>0.89500000000000002</v>
      </c>
      <c r="I7015" s="40">
        <v>0.98309999999999997</v>
      </c>
    </row>
    <row r="7016" spans="7:9" x14ac:dyDescent="0.25">
      <c r="G7016" s="40">
        <v>43</v>
      </c>
      <c r="H7016" s="40">
        <v>0.89600000000000002</v>
      </c>
      <c r="I7016" s="40">
        <v>0.98309999999999997</v>
      </c>
    </row>
    <row r="7017" spans="7:9" x14ac:dyDescent="0.25">
      <c r="G7017" s="40">
        <v>43</v>
      </c>
      <c r="H7017" s="40">
        <v>0.89700000000000002</v>
      </c>
      <c r="I7017" s="40">
        <v>0.98309999999999997</v>
      </c>
    </row>
    <row r="7018" spans="7:9" x14ac:dyDescent="0.25">
      <c r="G7018" s="40">
        <v>43</v>
      </c>
      <c r="H7018" s="40">
        <v>0.89800000000000002</v>
      </c>
      <c r="I7018" s="40">
        <v>0.98319999999999996</v>
      </c>
    </row>
    <row r="7019" spans="7:9" x14ac:dyDescent="0.25">
      <c r="G7019" s="40">
        <v>43</v>
      </c>
      <c r="H7019" s="40">
        <v>0.89900000000000002</v>
      </c>
      <c r="I7019" s="40">
        <v>0.98319999999999996</v>
      </c>
    </row>
    <row r="7020" spans="7:9" x14ac:dyDescent="0.25">
      <c r="G7020" s="40">
        <v>43</v>
      </c>
      <c r="H7020" s="40">
        <v>0.9</v>
      </c>
      <c r="I7020" s="40">
        <v>0.98319999999999996</v>
      </c>
    </row>
    <row r="7021" spans="7:9" x14ac:dyDescent="0.25">
      <c r="G7021" s="40">
        <v>43</v>
      </c>
      <c r="H7021" s="40">
        <v>0.90100000000000002</v>
      </c>
      <c r="I7021" s="40">
        <v>0.98319999999999996</v>
      </c>
    </row>
    <row r="7022" spans="7:9" x14ac:dyDescent="0.25">
      <c r="G7022" s="40">
        <v>43</v>
      </c>
      <c r="H7022" s="40">
        <v>0.90200000000000002</v>
      </c>
      <c r="I7022" s="40">
        <v>0.98329999999999995</v>
      </c>
    </row>
    <row r="7023" spans="7:9" x14ac:dyDescent="0.25">
      <c r="G7023" s="40">
        <v>43</v>
      </c>
      <c r="H7023" s="40">
        <v>0.90300000000000002</v>
      </c>
      <c r="I7023" s="40">
        <v>0.98329999999999995</v>
      </c>
    </row>
    <row r="7024" spans="7:9" x14ac:dyDescent="0.25">
      <c r="G7024" s="40">
        <v>43</v>
      </c>
      <c r="H7024" s="40">
        <v>0.90400000000000003</v>
      </c>
      <c r="I7024" s="40">
        <v>0.98329999999999995</v>
      </c>
    </row>
    <row r="7025" spans="7:9" x14ac:dyDescent="0.25">
      <c r="G7025" s="40">
        <v>43</v>
      </c>
      <c r="H7025" s="40">
        <v>0.90500000000000003</v>
      </c>
      <c r="I7025" s="40">
        <v>0.98329999999999995</v>
      </c>
    </row>
    <row r="7026" spans="7:9" x14ac:dyDescent="0.25">
      <c r="G7026" s="40">
        <v>43</v>
      </c>
      <c r="H7026" s="40">
        <v>0.90600000000000003</v>
      </c>
      <c r="I7026" s="40">
        <v>0.98340000000000005</v>
      </c>
    </row>
    <row r="7027" spans="7:9" x14ac:dyDescent="0.25">
      <c r="G7027" s="40">
        <v>43</v>
      </c>
      <c r="H7027" s="40">
        <v>0.90700000000000003</v>
      </c>
      <c r="I7027" s="40">
        <v>0.98340000000000005</v>
      </c>
    </row>
    <row r="7028" spans="7:9" x14ac:dyDescent="0.25">
      <c r="G7028" s="40">
        <v>43</v>
      </c>
      <c r="H7028" s="40">
        <v>0.90800000000000003</v>
      </c>
      <c r="I7028" s="40">
        <v>0.98340000000000005</v>
      </c>
    </row>
    <row r="7029" spans="7:9" x14ac:dyDescent="0.25">
      <c r="G7029" s="40">
        <v>43</v>
      </c>
      <c r="H7029" s="40">
        <v>0.90900000000000003</v>
      </c>
      <c r="I7029" s="40">
        <v>0.98340000000000005</v>
      </c>
    </row>
    <row r="7030" spans="7:9" x14ac:dyDescent="0.25">
      <c r="G7030" s="40">
        <v>43</v>
      </c>
      <c r="H7030" s="40">
        <v>0.91</v>
      </c>
      <c r="I7030" s="40">
        <v>0.98350000000000004</v>
      </c>
    </row>
    <row r="7031" spans="7:9" x14ac:dyDescent="0.25">
      <c r="G7031" s="40">
        <v>43</v>
      </c>
      <c r="H7031" s="40">
        <v>0.91100000000000003</v>
      </c>
      <c r="I7031" s="40">
        <v>0.98350000000000004</v>
      </c>
    </row>
    <row r="7032" spans="7:9" x14ac:dyDescent="0.25">
      <c r="G7032" s="40">
        <v>43</v>
      </c>
      <c r="H7032" s="40">
        <v>0.91200000000000003</v>
      </c>
      <c r="I7032" s="40">
        <v>0.98350000000000004</v>
      </c>
    </row>
    <row r="7033" spans="7:9" x14ac:dyDescent="0.25">
      <c r="G7033" s="40">
        <v>43</v>
      </c>
      <c r="H7033" s="40">
        <v>0.91300000000000003</v>
      </c>
      <c r="I7033" s="40">
        <v>0.98350000000000004</v>
      </c>
    </row>
    <row r="7034" spans="7:9" x14ac:dyDescent="0.25">
      <c r="G7034" s="40">
        <v>43</v>
      </c>
      <c r="H7034" s="40">
        <v>0.91400000000000003</v>
      </c>
      <c r="I7034" s="40">
        <v>0.98350000000000004</v>
      </c>
    </row>
    <row r="7035" spans="7:9" x14ac:dyDescent="0.25">
      <c r="G7035" s="40">
        <v>43</v>
      </c>
      <c r="H7035" s="40">
        <v>0.91500000000000004</v>
      </c>
      <c r="I7035" s="40">
        <v>0.98350000000000004</v>
      </c>
    </row>
    <row r="7036" spans="7:9" x14ac:dyDescent="0.25">
      <c r="G7036" s="40">
        <v>43</v>
      </c>
      <c r="H7036" s="40">
        <v>0.91600000000000004</v>
      </c>
      <c r="I7036" s="40">
        <v>0.98360000000000003</v>
      </c>
    </row>
    <row r="7037" spans="7:9" x14ac:dyDescent="0.25">
      <c r="G7037" s="40">
        <v>43</v>
      </c>
      <c r="H7037" s="40">
        <v>0.91700000000000004</v>
      </c>
      <c r="I7037" s="40">
        <v>0.98360000000000003</v>
      </c>
    </row>
    <row r="7038" spans="7:9" x14ac:dyDescent="0.25">
      <c r="G7038" s="40">
        <v>43</v>
      </c>
      <c r="H7038" s="40">
        <v>0.91800000000000004</v>
      </c>
      <c r="I7038" s="40">
        <v>0.98360000000000003</v>
      </c>
    </row>
    <row r="7039" spans="7:9" x14ac:dyDescent="0.25">
      <c r="G7039" s="40">
        <v>43</v>
      </c>
      <c r="H7039" s="40">
        <v>0.91900000000000004</v>
      </c>
      <c r="I7039" s="40">
        <v>0.98360000000000003</v>
      </c>
    </row>
    <row r="7040" spans="7:9" x14ac:dyDescent="0.25">
      <c r="G7040" s="40">
        <v>43</v>
      </c>
      <c r="H7040" s="40">
        <v>0.92</v>
      </c>
      <c r="I7040" s="40">
        <v>0.98370000000000002</v>
      </c>
    </row>
    <row r="7041" spans="7:9" x14ac:dyDescent="0.25">
      <c r="G7041" s="40">
        <v>43</v>
      </c>
      <c r="H7041" s="40">
        <v>0.92100000000000004</v>
      </c>
      <c r="I7041" s="40">
        <v>0.98370000000000002</v>
      </c>
    </row>
    <row r="7042" spans="7:9" x14ac:dyDescent="0.25">
      <c r="G7042" s="40">
        <v>43</v>
      </c>
      <c r="H7042" s="40">
        <v>0.92200000000000004</v>
      </c>
      <c r="I7042" s="40">
        <v>0.98370000000000002</v>
      </c>
    </row>
    <row r="7043" spans="7:9" x14ac:dyDescent="0.25">
      <c r="G7043" s="40">
        <v>43</v>
      </c>
      <c r="H7043" s="40">
        <v>0.92300000000000004</v>
      </c>
      <c r="I7043" s="40">
        <v>0.98370000000000002</v>
      </c>
    </row>
    <row r="7044" spans="7:9" x14ac:dyDescent="0.25">
      <c r="G7044" s="40">
        <v>43</v>
      </c>
      <c r="H7044" s="40">
        <v>0.92400000000000004</v>
      </c>
      <c r="I7044" s="40">
        <v>0.98370000000000002</v>
      </c>
    </row>
    <row r="7045" spans="7:9" x14ac:dyDescent="0.25">
      <c r="G7045" s="40">
        <v>43</v>
      </c>
      <c r="H7045" s="40">
        <v>0.92500000000000004</v>
      </c>
      <c r="I7045" s="40">
        <v>0.98370000000000002</v>
      </c>
    </row>
    <row r="7046" spans="7:9" x14ac:dyDescent="0.25">
      <c r="G7046" s="40">
        <v>43</v>
      </c>
      <c r="H7046" s="40">
        <v>0.92600000000000005</v>
      </c>
      <c r="I7046" s="40">
        <v>0.98380000000000001</v>
      </c>
    </row>
    <row r="7047" spans="7:9" x14ac:dyDescent="0.25">
      <c r="G7047" s="40">
        <v>43</v>
      </c>
      <c r="H7047" s="40">
        <v>0.92700000000000005</v>
      </c>
      <c r="I7047" s="40">
        <v>0.98380000000000001</v>
      </c>
    </row>
    <row r="7048" spans="7:9" x14ac:dyDescent="0.25">
      <c r="G7048" s="40">
        <v>43</v>
      </c>
      <c r="H7048" s="40">
        <v>0.92800000000000005</v>
      </c>
      <c r="I7048" s="40">
        <v>0.98380000000000001</v>
      </c>
    </row>
    <row r="7049" spans="7:9" x14ac:dyDescent="0.25">
      <c r="G7049" s="40">
        <v>43</v>
      </c>
      <c r="H7049" s="40">
        <v>0.92900000000000005</v>
      </c>
      <c r="I7049" s="40">
        <v>0.98380000000000001</v>
      </c>
    </row>
    <row r="7050" spans="7:9" x14ac:dyDescent="0.25">
      <c r="G7050" s="40">
        <v>43</v>
      </c>
      <c r="H7050" s="40">
        <v>0.93</v>
      </c>
      <c r="I7050" s="40">
        <v>0.9839</v>
      </c>
    </row>
    <row r="7051" spans="7:9" x14ac:dyDescent="0.25">
      <c r="G7051" s="40">
        <v>43</v>
      </c>
      <c r="H7051" s="40">
        <v>0.93100000000000005</v>
      </c>
      <c r="I7051" s="40">
        <v>0.9839</v>
      </c>
    </row>
    <row r="7052" spans="7:9" x14ac:dyDescent="0.25">
      <c r="G7052" s="40">
        <v>43</v>
      </c>
      <c r="H7052" s="40">
        <v>0.93200000000000005</v>
      </c>
      <c r="I7052" s="40">
        <v>0.9839</v>
      </c>
    </row>
    <row r="7053" spans="7:9" x14ac:dyDescent="0.25">
      <c r="G7053" s="40">
        <v>43</v>
      </c>
      <c r="H7053" s="40">
        <v>0.93300000000000005</v>
      </c>
      <c r="I7053" s="40">
        <v>0.9839</v>
      </c>
    </row>
    <row r="7054" spans="7:9" x14ac:dyDescent="0.25">
      <c r="G7054" s="40">
        <v>43</v>
      </c>
      <c r="H7054" s="40">
        <v>0.93400000000000005</v>
      </c>
      <c r="I7054" s="40">
        <v>0.9839</v>
      </c>
    </row>
    <row r="7055" spans="7:9" x14ac:dyDescent="0.25">
      <c r="G7055" s="40">
        <v>43</v>
      </c>
      <c r="H7055" s="40">
        <v>0.93500000000000005</v>
      </c>
      <c r="I7055" s="40">
        <v>0.9839</v>
      </c>
    </row>
    <row r="7056" spans="7:9" x14ac:dyDescent="0.25">
      <c r="G7056" s="40">
        <v>43</v>
      </c>
      <c r="H7056" s="40">
        <v>0.93600000000000005</v>
      </c>
      <c r="I7056" s="40">
        <v>0.98399999999999999</v>
      </c>
    </row>
    <row r="7057" spans="7:9" x14ac:dyDescent="0.25">
      <c r="G7057" s="40">
        <v>43</v>
      </c>
      <c r="H7057" s="40">
        <v>0.93700000000000006</v>
      </c>
      <c r="I7057" s="40">
        <v>0.98399999999999999</v>
      </c>
    </row>
    <row r="7058" spans="7:9" x14ac:dyDescent="0.25">
      <c r="G7058" s="40">
        <v>43</v>
      </c>
      <c r="H7058" s="40">
        <v>0.93799999999999994</v>
      </c>
      <c r="I7058" s="40">
        <v>0.98399999999999999</v>
      </c>
    </row>
    <row r="7059" spans="7:9" x14ac:dyDescent="0.25">
      <c r="G7059" s="40">
        <v>43</v>
      </c>
      <c r="H7059" s="40">
        <v>0.93899999999999995</v>
      </c>
      <c r="I7059" s="40">
        <v>0.98399999999999999</v>
      </c>
    </row>
    <row r="7060" spans="7:9" x14ac:dyDescent="0.25">
      <c r="G7060" s="40">
        <v>43</v>
      </c>
      <c r="H7060" s="40">
        <v>0.94</v>
      </c>
      <c r="I7060" s="40">
        <v>0.98409999999999997</v>
      </c>
    </row>
    <row r="7061" spans="7:9" x14ac:dyDescent="0.25">
      <c r="G7061" s="40">
        <v>43</v>
      </c>
      <c r="H7061" s="40">
        <v>0.94099999999999995</v>
      </c>
      <c r="I7061" s="40">
        <v>0.98409999999999997</v>
      </c>
    </row>
    <row r="7062" spans="7:9" x14ac:dyDescent="0.25">
      <c r="G7062" s="40">
        <v>43</v>
      </c>
      <c r="H7062" s="40">
        <v>0.94199999999999995</v>
      </c>
      <c r="I7062" s="40">
        <v>0.98409999999999997</v>
      </c>
    </row>
    <row r="7063" spans="7:9" x14ac:dyDescent="0.25">
      <c r="G7063" s="40">
        <v>43</v>
      </c>
      <c r="H7063" s="40">
        <v>0.94299999999999995</v>
      </c>
      <c r="I7063" s="40">
        <v>0.98409999999999997</v>
      </c>
    </row>
    <row r="7064" spans="7:9" x14ac:dyDescent="0.25">
      <c r="G7064" s="40">
        <v>43</v>
      </c>
      <c r="H7064" s="40">
        <v>0.94399999999999995</v>
      </c>
      <c r="I7064" s="40">
        <v>0.98409999999999997</v>
      </c>
    </row>
    <row r="7065" spans="7:9" x14ac:dyDescent="0.25">
      <c r="G7065" s="40">
        <v>43</v>
      </c>
      <c r="H7065" s="40">
        <v>0.94499999999999995</v>
      </c>
      <c r="I7065" s="40">
        <v>0.98409999999999997</v>
      </c>
    </row>
    <row r="7066" spans="7:9" x14ac:dyDescent="0.25">
      <c r="G7066" s="40">
        <v>43</v>
      </c>
      <c r="H7066" s="40">
        <v>0.94599999999999995</v>
      </c>
      <c r="I7066" s="40">
        <v>0.98419999999999996</v>
      </c>
    </row>
    <row r="7067" spans="7:9" x14ac:dyDescent="0.25">
      <c r="G7067" s="40">
        <v>43</v>
      </c>
      <c r="H7067" s="40">
        <v>0.94699999999999995</v>
      </c>
      <c r="I7067" s="40">
        <v>0.98419999999999996</v>
      </c>
    </row>
    <row r="7068" spans="7:9" x14ac:dyDescent="0.25">
      <c r="G7068" s="40">
        <v>43</v>
      </c>
      <c r="H7068" s="40">
        <v>0.94799999999999995</v>
      </c>
      <c r="I7068" s="40">
        <v>0.98419999999999996</v>
      </c>
    </row>
    <row r="7069" spans="7:9" x14ac:dyDescent="0.25">
      <c r="G7069" s="40">
        <v>43</v>
      </c>
      <c r="H7069" s="40">
        <v>0.94899999999999995</v>
      </c>
      <c r="I7069" s="40">
        <v>0.98419999999999996</v>
      </c>
    </row>
    <row r="7070" spans="7:9" x14ac:dyDescent="0.25">
      <c r="G7070" s="40">
        <v>43</v>
      </c>
      <c r="H7070" s="40">
        <v>0.95</v>
      </c>
      <c r="I7070" s="40">
        <v>0.98429999999999995</v>
      </c>
    </row>
    <row r="7071" spans="7:9" x14ac:dyDescent="0.25">
      <c r="G7071" s="40">
        <v>43.5</v>
      </c>
      <c r="H7071" s="40">
        <v>0.76</v>
      </c>
      <c r="I7071" s="40">
        <v>0.97570000000000001</v>
      </c>
    </row>
    <row r="7072" spans="7:9" x14ac:dyDescent="0.25">
      <c r="G7072" s="40">
        <v>43.5</v>
      </c>
      <c r="H7072" s="40">
        <v>0.76100000000000001</v>
      </c>
      <c r="I7072" s="40">
        <v>0.97570000000000001</v>
      </c>
    </row>
    <row r="7073" spans="7:9" x14ac:dyDescent="0.25">
      <c r="G7073" s="40">
        <v>43.5</v>
      </c>
      <c r="H7073" s="40">
        <v>0.76200000000000001</v>
      </c>
      <c r="I7073" s="40">
        <v>0.97589999999999999</v>
      </c>
    </row>
    <row r="7074" spans="7:9" x14ac:dyDescent="0.25">
      <c r="G7074" s="40">
        <v>43.5</v>
      </c>
      <c r="H7074" s="40">
        <v>0.76300000000000001</v>
      </c>
      <c r="I7074" s="40">
        <v>0.97589999999999999</v>
      </c>
    </row>
    <row r="7075" spans="7:9" x14ac:dyDescent="0.25">
      <c r="G7075" s="40">
        <v>43.5</v>
      </c>
      <c r="H7075" s="40">
        <v>0.76400000000000001</v>
      </c>
      <c r="I7075" s="40">
        <v>0.97599999999999998</v>
      </c>
    </row>
    <row r="7076" spans="7:9" x14ac:dyDescent="0.25">
      <c r="G7076" s="40">
        <v>43.5</v>
      </c>
      <c r="H7076" s="40">
        <v>0.76500000000000001</v>
      </c>
      <c r="I7076" s="40">
        <v>0.97599999999999998</v>
      </c>
    </row>
    <row r="7077" spans="7:9" x14ac:dyDescent="0.25">
      <c r="G7077" s="40">
        <v>43.5</v>
      </c>
      <c r="H7077" s="40">
        <v>0.76600000000000001</v>
      </c>
      <c r="I7077" s="40">
        <v>0.97619999999999996</v>
      </c>
    </row>
    <row r="7078" spans="7:9" x14ac:dyDescent="0.25">
      <c r="G7078" s="40">
        <v>43.5</v>
      </c>
      <c r="H7078" s="40">
        <v>0.76700000000000002</v>
      </c>
      <c r="I7078" s="40">
        <v>0.97619999999999996</v>
      </c>
    </row>
    <row r="7079" spans="7:9" x14ac:dyDescent="0.25">
      <c r="G7079" s="40">
        <v>43.5</v>
      </c>
      <c r="H7079" s="40">
        <v>0.76800000000000002</v>
      </c>
      <c r="I7079" s="40">
        <v>0.97640000000000005</v>
      </c>
    </row>
    <row r="7080" spans="7:9" x14ac:dyDescent="0.25">
      <c r="G7080" s="40">
        <v>43.5</v>
      </c>
      <c r="H7080" s="40">
        <v>0.76900000000000002</v>
      </c>
      <c r="I7080" s="40">
        <v>0.97640000000000005</v>
      </c>
    </row>
    <row r="7081" spans="7:9" x14ac:dyDescent="0.25">
      <c r="G7081" s="40">
        <v>43.5</v>
      </c>
      <c r="H7081" s="40">
        <v>0.77</v>
      </c>
      <c r="I7081" s="40">
        <v>0.97650000000000003</v>
      </c>
    </row>
    <row r="7082" spans="7:9" x14ac:dyDescent="0.25">
      <c r="G7082" s="40">
        <v>43.5</v>
      </c>
      <c r="H7082" s="40">
        <v>0.77100000000000002</v>
      </c>
      <c r="I7082" s="40">
        <v>0.97650000000000003</v>
      </c>
    </row>
    <row r="7083" spans="7:9" x14ac:dyDescent="0.25">
      <c r="G7083" s="40">
        <v>43.5</v>
      </c>
      <c r="H7083" s="40">
        <v>0.77200000000000002</v>
      </c>
      <c r="I7083" s="40">
        <v>0.97670000000000001</v>
      </c>
    </row>
    <row r="7084" spans="7:9" x14ac:dyDescent="0.25">
      <c r="G7084" s="40">
        <v>43.5</v>
      </c>
      <c r="H7084" s="40">
        <v>0.77300000000000002</v>
      </c>
      <c r="I7084" s="40">
        <v>0.97670000000000001</v>
      </c>
    </row>
    <row r="7085" spans="7:9" x14ac:dyDescent="0.25">
      <c r="G7085" s="40">
        <v>43.5</v>
      </c>
      <c r="H7085" s="40">
        <v>0.77400000000000002</v>
      </c>
      <c r="I7085" s="40">
        <v>0.97689999999999999</v>
      </c>
    </row>
    <row r="7086" spans="7:9" x14ac:dyDescent="0.25">
      <c r="G7086" s="40">
        <v>43.5</v>
      </c>
      <c r="H7086" s="40">
        <v>0.77500000000000002</v>
      </c>
      <c r="I7086" s="40">
        <v>0.97689999999999999</v>
      </c>
    </row>
    <row r="7087" spans="7:9" x14ac:dyDescent="0.25">
      <c r="G7087" s="40">
        <v>43.5</v>
      </c>
      <c r="H7087" s="40">
        <v>0.77600000000000002</v>
      </c>
      <c r="I7087" s="40">
        <v>0.97699999999999998</v>
      </c>
    </row>
    <row r="7088" spans="7:9" x14ac:dyDescent="0.25">
      <c r="G7088" s="40">
        <v>43.5</v>
      </c>
      <c r="H7088" s="40">
        <v>0.77700000000000002</v>
      </c>
      <c r="I7088" s="40">
        <v>0.97699999999999998</v>
      </c>
    </row>
    <row r="7089" spans="7:9" x14ac:dyDescent="0.25">
      <c r="G7089" s="40">
        <v>43.5</v>
      </c>
      <c r="H7089" s="40">
        <v>0.77800000000000002</v>
      </c>
      <c r="I7089" s="40">
        <v>0.97719999999999996</v>
      </c>
    </row>
    <row r="7090" spans="7:9" x14ac:dyDescent="0.25">
      <c r="G7090" s="40">
        <v>43.5</v>
      </c>
      <c r="H7090" s="40">
        <v>0.77900000000000003</v>
      </c>
      <c r="I7090" s="40">
        <v>0.97719999999999996</v>
      </c>
    </row>
    <row r="7091" spans="7:9" x14ac:dyDescent="0.25">
      <c r="G7091" s="40">
        <v>43.5</v>
      </c>
      <c r="H7091" s="40">
        <v>0.78</v>
      </c>
      <c r="I7091" s="40">
        <v>0.97729999999999995</v>
      </c>
    </row>
    <row r="7092" spans="7:9" x14ac:dyDescent="0.25">
      <c r="G7092" s="40">
        <v>43.5</v>
      </c>
      <c r="H7092" s="40">
        <v>0.78100000000000003</v>
      </c>
      <c r="I7092" s="40">
        <v>0.97729999999999995</v>
      </c>
    </row>
    <row r="7093" spans="7:9" x14ac:dyDescent="0.25">
      <c r="G7093" s="40">
        <v>43.5</v>
      </c>
      <c r="H7093" s="40">
        <v>0.78200000000000003</v>
      </c>
      <c r="I7093" s="40">
        <v>0.97750000000000004</v>
      </c>
    </row>
    <row r="7094" spans="7:9" x14ac:dyDescent="0.25">
      <c r="G7094" s="40">
        <v>43.5</v>
      </c>
      <c r="H7094" s="40">
        <v>0.78300000000000003</v>
      </c>
      <c r="I7094" s="40">
        <v>0.97750000000000004</v>
      </c>
    </row>
    <row r="7095" spans="7:9" x14ac:dyDescent="0.25">
      <c r="G7095" s="40">
        <v>43.5</v>
      </c>
      <c r="H7095" s="40">
        <v>0.78400000000000003</v>
      </c>
      <c r="I7095" s="40">
        <v>0.97760000000000002</v>
      </c>
    </row>
    <row r="7096" spans="7:9" x14ac:dyDescent="0.25">
      <c r="G7096" s="40">
        <v>43.5</v>
      </c>
      <c r="H7096" s="40">
        <v>0.78500000000000003</v>
      </c>
      <c r="I7096" s="40">
        <v>0.97760000000000002</v>
      </c>
    </row>
    <row r="7097" spans="7:9" x14ac:dyDescent="0.25">
      <c r="G7097" s="40">
        <v>43.5</v>
      </c>
      <c r="H7097" s="40">
        <v>0.78600000000000003</v>
      </c>
      <c r="I7097" s="40">
        <v>0.9778</v>
      </c>
    </row>
    <row r="7098" spans="7:9" x14ac:dyDescent="0.25">
      <c r="G7098" s="40">
        <v>43.5</v>
      </c>
      <c r="H7098" s="40">
        <v>0.78700000000000003</v>
      </c>
      <c r="I7098" s="40">
        <v>0.9778</v>
      </c>
    </row>
    <row r="7099" spans="7:9" x14ac:dyDescent="0.25">
      <c r="G7099" s="40">
        <v>43.5</v>
      </c>
      <c r="H7099" s="40">
        <v>0.78800000000000003</v>
      </c>
      <c r="I7099" s="40">
        <v>0.97789999999999999</v>
      </c>
    </row>
    <row r="7100" spans="7:9" x14ac:dyDescent="0.25">
      <c r="G7100" s="40">
        <v>43.5</v>
      </c>
      <c r="H7100" s="40">
        <v>0.78900000000000003</v>
      </c>
      <c r="I7100" s="40">
        <v>0.97789999999999999</v>
      </c>
    </row>
    <row r="7101" spans="7:9" x14ac:dyDescent="0.25">
      <c r="G7101" s="40">
        <v>43.5</v>
      </c>
      <c r="H7101" s="40">
        <v>0.79</v>
      </c>
      <c r="I7101" s="40">
        <v>0.97809999999999997</v>
      </c>
    </row>
    <row r="7102" spans="7:9" x14ac:dyDescent="0.25">
      <c r="G7102" s="40">
        <v>43.5</v>
      </c>
      <c r="H7102" s="40">
        <v>0.79100000000000004</v>
      </c>
      <c r="I7102" s="40">
        <v>0.97809999999999997</v>
      </c>
    </row>
    <row r="7103" spans="7:9" x14ac:dyDescent="0.25">
      <c r="G7103" s="40">
        <v>43.5</v>
      </c>
      <c r="H7103" s="40">
        <v>0.79200000000000004</v>
      </c>
      <c r="I7103" s="40">
        <v>0.97819999999999996</v>
      </c>
    </row>
    <row r="7104" spans="7:9" x14ac:dyDescent="0.25">
      <c r="G7104" s="40">
        <v>43.5</v>
      </c>
      <c r="H7104" s="40">
        <v>0.79300000000000004</v>
      </c>
      <c r="I7104" s="40">
        <v>0.97819999999999996</v>
      </c>
    </row>
    <row r="7105" spans="7:9" x14ac:dyDescent="0.25">
      <c r="G7105" s="40">
        <v>43.5</v>
      </c>
      <c r="H7105" s="40">
        <v>0.79400000000000004</v>
      </c>
      <c r="I7105" s="40">
        <v>0.97829999999999995</v>
      </c>
    </row>
    <row r="7106" spans="7:9" x14ac:dyDescent="0.25">
      <c r="G7106" s="40">
        <v>43.5</v>
      </c>
      <c r="H7106" s="40">
        <v>0.79500000000000004</v>
      </c>
      <c r="I7106" s="40">
        <v>0.97829999999999995</v>
      </c>
    </row>
    <row r="7107" spans="7:9" x14ac:dyDescent="0.25">
      <c r="G7107" s="40">
        <v>43.5</v>
      </c>
      <c r="H7107" s="40">
        <v>0.79600000000000004</v>
      </c>
      <c r="I7107" s="40">
        <v>0.97850000000000004</v>
      </c>
    </row>
    <row r="7108" spans="7:9" x14ac:dyDescent="0.25">
      <c r="G7108" s="40">
        <v>43.5</v>
      </c>
      <c r="H7108" s="40">
        <v>0.79700000000000004</v>
      </c>
      <c r="I7108" s="40">
        <v>0.97850000000000004</v>
      </c>
    </row>
    <row r="7109" spans="7:9" x14ac:dyDescent="0.25">
      <c r="G7109" s="40">
        <v>43.5</v>
      </c>
      <c r="H7109" s="40">
        <v>0.79800000000000004</v>
      </c>
      <c r="I7109" s="40">
        <v>0.97860000000000003</v>
      </c>
    </row>
    <row r="7110" spans="7:9" x14ac:dyDescent="0.25">
      <c r="G7110" s="40">
        <v>43.5</v>
      </c>
      <c r="H7110" s="40">
        <v>0.79900000000000004</v>
      </c>
      <c r="I7110" s="40">
        <v>0.97860000000000003</v>
      </c>
    </row>
    <row r="7111" spans="7:9" x14ac:dyDescent="0.25">
      <c r="G7111" s="40">
        <v>43.5</v>
      </c>
      <c r="H7111" s="40">
        <v>0.8</v>
      </c>
      <c r="I7111" s="40">
        <v>0.97870000000000001</v>
      </c>
    </row>
    <row r="7112" spans="7:9" x14ac:dyDescent="0.25">
      <c r="G7112" s="40">
        <v>43.5</v>
      </c>
      <c r="H7112" s="40">
        <v>0.80100000000000005</v>
      </c>
      <c r="I7112" s="40">
        <v>0.97870000000000001</v>
      </c>
    </row>
    <row r="7113" spans="7:9" x14ac:dyDescent="0.25">
      <c r="G7113" s="40">
        <v>43.5</v>
      </c>
      <c r="H7113" s="40">
        <v>0.80200000000000005</v>
      </c>
      <c r="I7113" s="40">
        <v>0.97889999999999999</v>
      </c>
    </row>
    <row r="7114" spans="7:9" x14ac:dyDescent="0.25">
      <c r="G7114" s="40">
        <v>43.5</v>
      </c>
      <c r="H7114" s="40">
        <v>0.80300000000000005</v>
      </c>
      <c r="I7114" s="40">
        <v>0.97889999999999999</v>
      </c>
    </row>
    <row r="7115" spans="7:9" x14ac:dyDescent="0.25">
      <c r="G7115" s="40">
        <v>43.5</v>
      </c>
      <c r="H7115" s="40">
        <v>0.80400000000000005</v>
      </c>
      <c r="I7115" s="40">
        <v>0.97899999999999998</v>
      </c>
    </row>
    <row r="7116" spans="7:9" x14ac:dyDescent="0.25">
      <c r="G7116" s="40">
        <v>43.5</v>
      </c>
      <c r="H7116" s="40">
        <v>0.80500000000000005</v>
      </c>
      <c r="I7116" s="40">
        <v>0.97899999999999998</v>
      </c>
    </row>
    <row r="7117" spans="7:9" x14ac:dyDescent="0.25">
      <c r="G7117" s="40">
        <v>43.5</v>
      </c>
      <c r="H7117" s="40">
        <v>0.80600000000000005</v>
      </c>
      <c r="I7117" s="40">
        <v>0.97909999999999997</v>
      </c>
    </row>
    <row r="7118" spans="7:9" x14ac:dyDescent="0.25">
      <c r="G7118" s="40">
        <v>43.5</v>
      </c>
      <c r="H7118" s="40">
        <v>0.80700000000000005</v>
      </c>
      <c r="I7118" s="40">
        <v>0.97909999999999997</v>
      </c>
    </row>
    <row r="7119" spans="7:9" x14ac:dyDescent="0.25">
      <c r="G7119" s="40">
        <v>43.5</v>
      </c>
      <c r="H7119" s="40">
        <v>0.80800000000000005</v>
      </c>
      <c r="I7119" s="40">
        <v>0.97919999999999996</v>
      </c>
    </row>
    <row r="7120" spans="7:9" x14ac:dyDescent="0.25">
      <c r="G7120" s="40">
        <v>43.5</v>
      </c>
      <c r="H7120" s="40">
        <v>0.80900000000000005</v>
      </c>
      <c r="I7120" s="40">
        <v>0.97919999999999996</v>
      </c>
    </row>
    <row r="7121" spans="7:9" x14ac:dyDescent="0.25">
      <c r="G7121" s="40">
        <v>43.5</v>
      </c>
      <c r="H7121" s="40">
        <v>0.81</v>
      </c>
      <c r="I7121" s="40">
        <v>0.97929999999999995</v>
      </c>
    </row>
    <row r="7122" spans="7:9" x14ac:dyDescent="0.25">
      <c r="G7122" s="40">
        <v>43.5</v>
      </c>
      <c r="H7122" s="40">
        <v>0.81100000000000005</v>
      </c>
      <c r="I7122" s="40">
        <v>0.97929999999999995</v>
      </c>
    </row>
    <row r="7123" spans="7:9" x14ac:dyDescent="0.25">
      <c r="G7123" s="40">
        <v>43.5</v>
      </c>
      <c r="H7123" s="40">
        <v>0.81200000000000006</v>
      </c>
      <c r="I7123" s="40">
        <v>0.97950000000000004</v>
      </c>
    </row>
    <row r="7124" spans="7:9" x14ac:dyDescent="0.25">
      <c r="G7124" s="40">
        <v>43.5</v>
      </c>
      <c r="H7124" s="40">
        <v>0.81299999999999994</v>
      </c>
      <c r="I7124" s="40">
        <v>0.97950000000000004</v>
      </c>
    </row>
    <row r="7125" spans="7:9" x14ac:dyDescent="0.25">
      <c r="G7125" s="40">
        <v>43.5</v>
      </c>
      <c r="H7125" s="40">
        <v>0.81399999999999995</v>
      </c>
      <c r="I7125" s="40">
        <v>0.97960000000000003</v>
      </c>
    </row>
    <row r="7126" spans="7:9" x14ac:dyDescent="0.25">
      <c r="G7126" s="40">
        <v>43.5</v>
      </c>
      <c r="H7126" s="40">
        <v>0.81499999999999995</v>
      </c>
      <c r="I7126" s="40">
        <v>0.97960000000000003</v>
      </c>
    </row>
    <row r="7127" spans="7:9" x14ac:dyDescent="0.25">
      <c r="G7127" s="40">
        <v>43.5</v>
      </c>
      <c r="H7127" s="40">
        <v>0.81599999999999995</v>
      </c>
      <c r="I7127" s="40">
        <v>0.97970000000000002</v>
      </c>
    </row>
    <row r="7128" spans="7:9" x14ac:dyDescent="0.25">
      <c r="G7128" s="40">
        <v>43.5</v>
      </c>
      <c r="H7128" s="40">
        <v>0.81699999999999995</v>
      </c>
      <c r="I7128" s="40">
        <v>0.97970000000000002</v>
      </c>
    </row>
    <row r="7129" spans="7:9" x14ac:dyDescent="0.25">
      <c r="G7129" s="40">
        <v>43.5</v>
      </c>
      <c r="H7129" s="40">
        <v>0.81799999999999995</v>
      </c>
      <c r="I7129" s="40">
        <v>0.9798</v>
      </c>
    </row>
    <row r="7130" spans="7:9" x14ac:dyDescent="0.25">
      <c r="G7130" s="40">
        <v>43.5</v>
      </c>
      <c r="H7130" s="40">
        <v>0.81899999999999995</v>
      </c>
      <c r="I7130" s="40">
        <v>0.9798</v>
      </c>
    </row>
    <row r="7131" spans="7:9" x14ac:dyDescent="0.25">
      <c r="G7131" s="40">
        <v>43.5</v>
      </c>
      <c r="H7131" s="40">
        <v>0.82</v>
      </c>
      <c r="I7131" s="40">
        <v>0.9899</v>
      </c>
    </row>
    <row r="7132" spans="7:9" x14ac:dyDescent="0.25">
      <c r="G7132" s="40">
        <v>43.5</v>
      </c>
      <c r="H7132" s="40">
        <v>0.82099999999999995</v>
      </c>
      <c r="I7132" s="40">
        <v>0.9899</v>
      </c>
    </row>
    <row r="7133" spans="7:9" x14ac:dyDescent="0.25">
      <c r="G7133" s="40">
        <v>43.5</v>
      </c>
      <c r="H7133" s="40">
        <v>0.82199999999999995</v>
      </c>
      <c r="I7133" s="40">
        <v>0.98</v>
      </c>
    </row>
    <row r="7134" spans="7:9" x14ac:dyDescent="0.25">
      <c r="G7134" s="40">
        <v>43.5</v>
      </c>
      <c r="H7134" s="40">
        <v>0.82299999999999995</v>
      </c>
      <c r="I7134" s="40">
        <v>0.98</v>
      </c>
    </row>
    <row r="7135" spans="7:9" x14ac:dyDescent="0.25">
      <c r="G7135" s="40">
        <v>43.5</v>
      </c>
      <c r="H7135" s="40">
        <v>0.82399999999999995</v>
      </c>
      <c r="I7135" s="40">
        <v>0.98009999999999997</v>
      </c>
    </row>
    <row r="7136" spans="7:9" x14ac:dyDescent="0.25">
      <c r="G7136" s="40">
        <v>43.5</v>
      </c>
      <c r="H7136" s="40">
        <v>0.82499999999999996</v>
      </c>
      <c r="I7136" s="40">
        <v>0.98009999999999997</v>
      </c>
    </row>
    <row r="7137" spans="7:9" x14ac:dyDescent="0.25">
      <c r="G7137" s="40">
        <v>43.5</v>
      </c>
      <c r="H7137" s="40">
        <v>0.82599999999999996</v>
      </c>
      <c r="I7137" s="40">
        <v>0.98019999999999996</v>
      </c>
    </row>
    <row r="7138" spans="7:9" x14ac:dyDescent="0.25">
      <c r="G7138" s="40">
        <v>43.5</v>
      </c>
      <c r="H7138" s="40">
        <v>0.82699999999999996</v>
      </c>
      <c r="I7138" s="40">
        <v>0.98019999999999996</v>
      </c>
    </row>
    <row r="7139" spans="7:9" x14ac:dyDescent="0.25">
      <c r="G7139" s="40">
        <v>43.5</v>
      </c>
      <c r="H7139" s="40">
        <v>0.82799999999999996</v>
      </c>
      <c r="I7139" s="40">
        <v>0.98029999999999995</v>
      </c>
    </row>
    <row r="7140" spans="7:9" x14ac:dyDescent="0.25">
      <c r="G7140" s="40">
        <v>43.5</v>
      </c>
      <c r="H7140" s="40">
        <v>0.82899999999999996</v>
      </c>
      <c r="I7140" s="40">
        <v>0.98029999999999995</v>
      </c>
    </row>
    <row r="7141" spans="7:9" x14ac:dyDescent="0.25">
      <c r="G7141" s="40">
        <v>43.5</v>
      </c>
      <c r="H7141" s="40">
        <v>0.83</v>
      </c>
      <c r="I7141" s="40">
        <v>0.98040000000000005</v>
      </c>
    </row>
    <row r="7142" spans="7:9" x14ac:dyDescent="0.25">
      <c r="G7142" s="40">
        <v>43.5</v>
      </c>
      <c r="H7142" s="40">
        <v>0.83099999999999996</v>
      </c>
      <c r="I7142" s="40">
        <v>0.98040000000000005</v>
      </c>
    </row>
    <row r="7143" spans="7:9" x14ac:dyDescent="0.25">
      <c r="G7143" s="40">
        <v>43.5</v>
      </c>
      <c r="H7143" s="40">
        <v>0.83199999999999996</v>
      </c>
      <c r="I7143" s="40">
        <v>0.98050000000000004</v>
      </c>
    </row>
    <row r="7144" spans="7:9" x14ac:dyDescent="0.25">
      <c r="G7144" s="40">
        <v>43.5</v>
      </c>
      <c r="H7144" s="40">
        <v>0.83299999999999996</v>
      </c>
      <c r="I7144" s="40">
        <v>0.98050000000000004</v>
      </c>
    </row>
    <row r="7145" spans="7:9" x14ac:dyDescent="0.25">
      <c r="G7145" s="40">
        <v>43.5</v>
      </c>
      <c r="H7145" s="40">
        <v>0.83399999999999996</v>
      </c>
      <c r="I7145" s="40">
        <v>0.98060000000000003</v>
      </c>
    </row>
    <row r="7146" spans="7:9" x14ac:dyDescent="0.25">
      <c r="G7146" s="40">
        <v>43.5</v>
      </c>
      <c r="H7146" s="40">
        <v>0.83499999999999996</v>
      </c>
      <c r="I7146" s="40">
        <v>0.98060000000000003</v>
      </c>
    </row>
    <row r="7147" spans="7:9" x14ac:dyDescent="0.25">
      <c r="G7147" s="40">
        <v>43.5</v>
      </c>
      <c r="H7147" s="40">
        <v>0.83599999999999997</v>
      </c>
      <c r="I7147" s="40">
        <v>0.98070000000000002</v>
      </c>
    </row>
    <row r="7148" spans="7:9" x14ac:dyDescent="0.25">
      <c r="G7148" s="40">
        <v>43.5</v>
      </c>
      <c r="H7148" s="40">
        <v>0.83699999999999997</v>
      </c>
      <c r="I7148" s="40">
        <v>0.98070000000000002</v>
      </c>
    </row>
    <row r="7149" spans="7:9" x14ac:dyDescent="0.25">
      <c r="G7149" s="40">
        <v>43.5</v>
      </c>
      <c r="H7149" s="40">
        <v>0.83799999999999997</v>
      </c>
      <c r="I7149" s="40">
        <v>0.98080000000000001</v>
      </c>
    </row>
    <row r="7150" spans="7:9" x14ac:dyDescent="0.25">
      <c r="G7150" s="40">
        <v>43.5</v>
      </c>
      <c r="H7150" s="40">
        <v>0.83899999999999997</v>
      </c>
      <c r="I7150" s="40">
        <v>0.98080000000000001</v>
      </c>
    </row>
    <row r="7151" spans="7:9" x14ac:dyDescent="0.25">
      <c r="G7151" s="40">
        <v>43.5</v>
      </c>
      <c r="H7151" s="40">
        <v>0.84</v>
      </c>
      <c r="I7151" s="40">
        <v>0.98089999999999999</v>
      </c>
    </row>
    <row r="7152" spans="7:9" x14ac:dyDescent="0.25">
      <c r="G7152" s="40">
        <v>43.5</v>
      </c>
      <c r="H7152" s="40">
        <v>0.84099999999999997</v>
      </c>
      <c r="I7152" s="40">
        <v>0.98089999999999999</v>
      </c>
    </row>
    <row r="7153" spans="7:9" x14ac:dyDescent="0.25">
      <c r="G7153" s="40">
        <v>43.5</v>
      </c>
      <c r="H7153" s="40">
        <v>0.84199999999999997</v>
      </c>
      <c r="I7153" s="40">
        <v>0.98089999999999999</v>
      </c>
    </row>
    <row r="7154" spans="7:9" x14ac:dyDescent="0.25">
      <c r="G7154" s="40">
        <v>43.5</v>
      </c>
      <c r="H7154" s="40">
        <v>0.84299999999999997</v>
      </c>
      <c r="I7154" s="40">
        <v>0.98089999999999999</v>
      </c>
    </row>
    <row r="7155" spans="7:9" x14ac:dyDescent="0.25">
      <c r="G7155" s="40">
        <v>43.5</v>
      </c>
      <c r="H7155" s="40">
        <v>0.84399999999999997</v>
      </c>
      <c r="I7155" s="40">
        <v>0.98099999999999998</v>
      </c>
    </row>
    <row r="7156" spans="7:9" x14ac:dyDescent="0.25">
      <c r="G7156" s="40">
        <v>43.5</v>
      </c>
      <c r="H7156" s="40">
        <v>0.84499999999999997</v>
      </c>
      <c r="I7156" s="40">
        <v>0.98099999999999998</v>
      </c>
    </row>
    <row r="7157" spans="7:9" x14ac:dyDescent="0.25">
      <c r="G7157" s="40">
        <v>43.5</v>
      </c>
      <c r="H7157" s="40">
        <v>0.84599999999999997</v>
      </c>
      <c r="I7157" s="40">
        <v>0.98109999999999997</v>
      </c>
    </row>
    <row r="7158" spans="7:9" x14ac:dyDescent="0.25">
      <c r="G7158" s="40">
        <v>43.5</v>
      </c>
      <c r="H7158" s="40">
        <v>0.84699999999999998</v>
      </c>
      <c r="I7158" s="40">
        <v>0.98109999999999997</v>
      </c>
    </row>
    <row r="7159" spans="7:9" x14ac:dyDescent="0.25">
      <c r="G7159" s="40">
        <v>43.5</v>
      </c>
      <c r="H7159" s="40">
        <v>0.84799999999999998</v>
      </c>
      <c r="I7159" s="40">
        <v>0.98119999999999996</v>
      </c>
    </row>
    <row r="7160" spans="7:9" x14ac:dyDescent="0.25">
      <c r="G7160" s="40">
        <v>43.5</v>
      </c>
      <c r="H7160" s="40">
        <v>0.84899999999999998</v>
      </c>
      <c r="I7160" s="40">
        <v>0.98119999999999996</v>
      </c>
    </row>
    <row r="7161" spans="7:9" x14ac:dyDescent="0.25">
      <c r="G7161" s="40">
        <v>43.5</v>
      </c>
      <c r="H7161" s="40">
        <v>0.85</v>
      </c>
      <c r="I7161" s="40">
        <v>0.98129999999999995</v>
      </c>
    </row>
    <row r="7162" spans="7:9" x14ac:dyDescent="0.25">
      <c r="G7162" s="40">
        <v>43.5</v>
      </c>
      <c r="H7162" s="40">
        <v>0.85099999999999998</v>
      </c>
      <c r="I7162" s="40">
        <v>0.98129999999999995</v>
      </c>
    </row>
    <row r="7163" spans="7:9" x14ac:dyDescent="0.25">
      <c r="G7163" s="40">
        <v>43.5</v>
      </c>
      <c r="H7163" s="40">
        <v>0.85199999999999998</v>
      </c>
      <c r="I7163" s="40">
        <v>0.98140000000000005</v>
      </c>
    </row>
    <row r="7164" spans="7:9" x14ac:dyDescent="0.25">
      <c r="G7164" s="40">
        <v>43.5</v>
      </c>
      <c r="H7164" s="40">
        <v>0.85299999999999998</v>
      </c>
      <c r="I7164" s="40">
        <v>0.98140000000000005</v>
      </c>
    </row>
    <row r="7165" spans="7:9" x14ac:dyDescent="0.25">
      <c r="G7165" s="40">
        <v>43.5</v>
      </c>
      <c r="H7165" s="40">
        <v>0.85399999999999998</v>
      </c>
      <c r="I7165" s="40">
        <v>0.98140000000000005</v>
      </c>
    </row>
    <row r="7166" spans="7:9" x14ac:dyDescent="0.25">
      <c r="G7166" s="40">
        <v>43.5</v>
      </c>
      <c r="H7166" s="40">
        <v>0.85499999999999998</v>
      </c>
      <c r="I7166" s="40">
        <v>0.98140000000000005</v>
      </c>
    </row>
    <row r="7167" spans="7:9" x14ac:dyDescent="0.25">
      <c r="G7167" s="40">
        <v>43.5</v>
      </c>
      <c r="H7167" s="40">
        <v>0.85599999999999998</v>
      </c>
      <c r="I7167" s="40">
        <v>0.98150000000000004</v>
      </c>
    </row>
    <row r="7168" spans="7:9" x14ac:dyDescent="0.25">
      <c r="G7168" s="40">
        <v>43.5</v>
      </c>
      <c r="H7168" s="40">
        <v>0.85699999999999998</v>
      </c>
      <c r="I7168" s="40">
        <v>0.98150000000000004</v>
      </c>
    </row>
    <row r="7169" spans="7:9" x14ac:dyDescent="0.25">
      <c r="G7169" s="40">
        <v>43.5</v>
      </c>
      <c r="H7169" s="40">
        <v>0.85799999999999998</v>
      </c>
      <c r="I7169" s="40">
        <v>0.98160000000000003</v>
      </c>
    </row>
    <row r="7170" spans="7:9" x14ac:dyDescent="0.25">
      <c r="G7170" s="40">
        <v>43.5</v>
      </c>
      <c r="H7170" s="40">
        <v>0.85899999999999999</v>
      </c>
      <c r="I7170" s="40">
        <v>0.98160000000000003</v>
      </c>
    </row>
    <row r="7171" spans="7:9" x14ac:dyDescent="0.25">
      <c r="G7171" s="40">
        <v>43.5</v>
      </c>
      <c r="H7171" s="40">
        <v>0.86</v>
      </c>
      <c r="I7171" s="40">
        <v>0.98160000000000003</v>
      </c>
    </row>
    <row r="7172" spans="7:9" x14ac:dyDescent="0.25">
      <c r="G7172" s="40">
        <v>43.5</v>
      </c>
      <c r="H7172" s="40">
        <v>0.86099999999999999</v>
      </c>
      <c r="I7172" s="40">
        <v>0.98160000000000003</v>
      </c>
    </row>
    <row r="7173" spans="7:9" x14ac:dyDescent="0.25">
      <c r="G7173" s="40">
        <v>43.5</v>
      </c>
      <c r="H7173" s="40">
        <v>0.86199999999999999</v>
      </c>
      <c r="I7173" s="40">
        <v>0.98170000000000002</v>
      </c>
    </row>
    <row r="7174" spans="7:9" x14ac:dyDescent="0.25">
      <c r="G7174" s="40">
        <v>43.5</v>
      </c>
      <c r="H7174" s="40">
        <v>0.86299999999999999</v>
      </c>
      <c r="I7174" s="40">
        <v>0.98170000000000002</v>
      </c>
    </row>
    <row r="7175" spans="7:9" x14ac:dyDescent="0.25">
      <c r="G7175" s="40">
        <v>43.5</v>
      </c>
      <c r="H7175" s="40">
        <v>0.86399999999999999</v>
      </c>
      <c r="I7175" s="40">
        <v>0.98180000000000001</v>
      </c>
    </row>
    <row r="7176" spans="7:9" x14ac:dyDescent="0.25">
      <c r="G7176" s="40">
        <v>43.5</v>
      </c>
      <c r="H7176" s="40">
        <v>0.86499999999999999</v>
      </c>
      <c r="I7176" s="40">
        <v>0.98180000000000001</v>
      </c>
    </row>
    <row r="7177" spans="7:9" x14ac:dyDescent="0.25">
      <c r="G7177" s="40">
        <v>43.5</v>
      </c>
      <c r="H7177" s="40">
        <v>0.86599999999999999</v>
      </c>
      <c r="I7177" s="40">
        <v>0.9819</v>
      </c>
    </row>
    <row r="7178" spans="7:9" x14ac:dyDescent="0.25">
      <c r="G7178" s="40">
        <v>43.5</v>
      </c>
      <c r="H7178" s="40">
        <v>0.86699999999999999</v>
      </c>
      <c r="I7178" s="40">
        <v>0.9819</v>
      </c>
    </row>
    <row r="7179" spans="7:9" x14ac:dyDescent="0.25">
      <c r="G7179" s="40">
        <v>43.5</v>
      </c>
      <c r="H7179" s="40">
        <v>0.86799999999999999</v>
      </c>
      <c r="I7179" s="40">
        <v>0.9819</v>
      </c>
    </row>
    <row r="7180" spans="7:9" x14ac:dyDescent="0.25">
      <c r="G7180" s="40">
        <v>43.5</v>
      </c>
      <c r="H7180" s="40">
        <v>0.86899999999999999</v>
      </c>
      <c r="I7180" s="40">
        <v>0.9819</v>
      </c>
    </row>
    <row r="7181" spans="7:9" x14ac:dyDescent="0.25">
      <c r="G7181" s="40">
        <v>43.5</v>
      </c>
      <c r="H7181" s="40">
        <v>0.87</v>
      </c>
      <c r="I7181" s="40">
        <v>0.98199999999999998</v>
      </c>
    </row>
    <row r="7182" spans="7:9" x14ac:dyDescent="0.25">
      <c r="G7182" s="40">
        <v>43.5</v>
      </c>
      <c r="H7182" s="40">
        <v>0.871</v>
      </c>
      <c r="I7182" s="40">
        <v>0.98199999999999998</v>
      </c>
    </row>
    <row r="7183" spans="7:9" x14ac:dyDescent="0.25">
      <c r="G7183" s="40">
        <v>43.5</v>
      </c>
      <c r="H7183" s="40">
        <v>0.872</v>
      </c>
      <c r="I7183" s="40">
        <v>0.98209999999999997</v>
      </c>
    </row>
    <row r="7184" spans="7:9" x14ac:dyDescent="0.25">
      <c r="G7184" s="40">
        <v>43.5</v>
      </c>
      <c r="H7184" s="40">
        <v>0.873</v>
      </c>
      <c r="I7184" s="40">
        <v>0.98209999999999997</v>
      </c>
    </row>
    <row r="7185" spans="7:9" x14ac:dyDescent="0.25">
      <c r="G7185" s="40">
        <v>43.5</v>
      </c>
      <c r="H7185" s="40">
        <v>0.874</v>
      </c>
      <c r="I7185" s="40">
        <v>0.98209999999999997</v>
      </c>
    </row>
    <row r="7186" spans="7:9" x14ac:dyDescent="0.25">
      <c r="G7186" s="40">
        <v>43.5</v>
      </c>
      <c r="H7186" s="40">
        <v>0.875</v>
      </c>
      <c r="I7186" s="40">
        <v>0.98209999999999997</v>
      </c>
    </row>
    <row r="7187" spans="7:9" x14ac:dyDescent="0.25">
      <c r="G7187" s="40">
        <v>43.5</v>
      </c>
      <c r="H7187" s="40">
        <v>0.876</v>
      </c>
      <c r="I7187" s="40">
        <v>0.98219999999999996</v>
      </c>
    </row>
    <row r="7188" spans="7:9" x14ac:dyDescent="0.25">
      <c r="G7188" s="40">
        <v>43.5</v>
      </c>
      <c r="H7188" s="40">
        <v>0.877</v>
      </c>
      <c r="I7188" s="40">
        <v>0.98219999999999996</v>
      </c>
    </row>
    <row r="7189" spans="7:9" x14ac:dyDescent="0.25">
      <c r="G7189" s="40">
        <v>43.5</v>
      </c>
      <c r="H7189" s="40">
        <v>0.878</v>
      </c>
      <c r="I7189" s="40">
        <v>0.98229999999999995</v>
      </c>
    </row>
    <row r="7190" spans="7:9" x14ac:dyDescent="0.25">
      <c r="G7190" s="40">
        <v>43.5</v>
      </c>
      <c r="H7190" s="40">
        <v>0.879</v>
      </c>
      <c r="I7190" s="40">
        <v>0.98229999999999995</v>
      </c>
    </row>
    <row r="7191" spans="7:9" x14ac:dyDescent="0.25">
      <c r="G7191" s="40">
        <v>43.5</v>
      </c>
      <c r="H7191" s="40">
        <v>0.88</v>
      </c>
      <c r="I7191" s="40">
        <v>0.98229999999999995</v>
      </c>
    </row>
    <row r="7192" spans="7:9" x14ac:dyDescent="0.25">
      <c r="G7192" s="40">
        <v>43.5</v>
      </c>
      <c r="H7192" s="40">
        <v>0.88100000000000001</v>
      </c>
      <c r="I7192" s="40">
        <v>0.98229999999999995</v>
      </c>
    </row>
    <row r="7193" spans="7:9" x14ac:dyDescent="0.25">
      <c r="G7193" s="40">
        <v>43.5</v>
      </c>
      <c r="H7193" s="40">
        <v>0.88200000000000001</v>
      </c>
      <c r="I7193" s="40">
        <v>0.98240000000000005</v>
      </c>
    </row>
    <row r="7194" spans="7:9" x14ac:dyDescent="0.25">
      <c r="G7194" s="40">
        <v>43.5</v>
      </c>
      <c r="H7194" s="40">
        <v>0.88300000000000001</v>
      </c>
      <c r="I7194" s="40">
        <v>0.98240000000000005</v>
      </c>
    </row>
    <row r="7195" spans="7:9" x14ac:dyDescent="0.25">
      <c r="G7195" s="40">
        <v>43.5</v>
      </c>
      <c r="H7195" s="40">
        <v>0.88400000000000001</v>
      </c>
      <c r="I7195" s="40">
        <v>0.98240000000000005</v>
      </c>
    </row>
    <row r="7196" spans="7:9" x14ac:dyDescent="0.25">
      <c r="G7196" s="40">
        <v>43.5</v>
      </c>
      <c r="H7196" s="40">
        <v>0.88500000000000001</v>
      </c>
      <c r="I7196" s="40">
        <v>0.98240000000000005</v>
      </c>
    </row>
    <row r="7197" spans="7:9" x14ac:dyDescent="0.25">
      <c r="G7197" s="40">
        <v>43.5</v>
      </c>
      <c r="H7197" s="40">
        <v>0.88600000000000001</v>
      </c>
      <c r="I7197" s="40">
        <v>0.98250000000000004</v>
      </c>
    </row>
    <row r="7198" spans="7:9" x14ac:dyDescent="0.25">
      <c r="G7198" s="40">
        <v>43.5</v>
      </c>
      <c r="H7198" s="40">
        <v>0.88700000000000001</v>
      </c>
      <c r="I7198" s="40">
        <v>0.98250000000000004</v>
      </c>
    </row>
    <row r="7199" spans="7:9" x14ac:dyDescent="0.25">
      <c r="G7199" s="40">
        <v>43.5</v>
      </c>
      <c r="H7199" s="40">
        <v>0.88800000000000001</v>
      </c>
      <c r="I7199" s="40">
        <v>0.98250000000000004</v>
      </c>
    </row>
    <row r="7200" spans="7:9" x14ac:dyDescent="0.25">
      <c r="G7200" s="40">
        <v>43.5</v>
      </c>
      <c r="H7200" s="40">
        <v>0.88900000000000001</v>
      </c>
      <c r="I7200" s="40">
        <v>0.98250000000000004</v>
      </c>
    </row>
    <row r="7201" spans="7:9" x14ac:dyDescent="0.25">
      <c r="G7201" s="40">
        <v>43.5</v>
      </c>
      <c r="H7201" s="40">
        <v>0.89</v>
      </c>
      <c r="I7201" s="40">
        <v>0.98260000000000003</v>
      </c>
    </row>
    <row r="7202" spans="7:9" x14ac:dyDescent="0.25">
      <c r="G7202" s="40">
        <v>43.5</v>
      </c>
      <c r="H7202" s="40">
        <v>0.89100000000000001</v>
      </c>
      <c r="I7202" s="40">
        <v>0.98260000000000003</v>
      </c>
    </row>
    <row r="7203" spans="7:9" x14ac:dyDescent="0.25">
      <c r="G7203" s="40">
        <v>43.5</v>
      </c>
      <c r="H7203" s="40">
        <v>0.89200000000000002</v>
      </c>
      <c r="I7203" s="40">
        <v>0.98270000000000002</v>
      </c>
    </row>
    <row r="7204" spans="7:9" x14ac:dyDescent="0.25">
      <c r="G7204" s="40">
        <v>43.5</v>
      </c>
      <c r="H7204" s="40">
        <v>0.89300000000000002</v>
      </c>
      <c r="I7204" s="40">
        <v>0.98270000000000002</v>
      </c>
    </row>
    <row r="7205" spans="7:9" x14ac:dyDescent="0.25">
      <c r="G7205" s="40">
        <v>43.5</v>
      </c>
      <c r="H7205" s="40">
        <v>0.89400000000000002</v>
      </c>
      <c r="I7205" s="40">
        <v>0.98270000000000002</v>
      </c>
    </row>
    <row r="7206" spans="7:9" x14ac:dyDescent="0.25">
      <c r="G7206" s="40">
        <v>43.5</v>
      </c>
      <c r="H7206" s="40">
        <v>0.89500000000000002</v>
      </c>
      <c r="I7206" s="40">
        <v>0.98270000000000002</v>
      </c>
    </row>
    <row r="7207" spans="7:9" x14ac:dyDescent="0.25">
      <c r="G7207" s="40">
        <v>43.5</v>
      </c>
      <c r="H7207" s="40">
        <v>0.89600000000000002</v>
      </c>
      <c r="I7207" s="40">
        <v>0.98280000000000001</v>
      </c>
    </row>
    <row r="7208" spans="7:9" x14ac:dyDescent="0.25">
      <c r="G7208" s="40">
        <v>43.5</v>
      </c>
      <c r="H7208" s="40">
        <v>0.89700000000000002</v>
      </c>
      <c r="I7208" s="40">
        <v>0.98280000000000001</v>
      </c>
    </row>
    <row r="7209" spans="7:9" x14ac:dyDescent="0.25">
      <c r="G7209" s="40">
        <v>43.5</v>
      </c>
      <c r="H7209" s="40">
        <v>0.89800000000000002</v>
      </c>
      <c r="I7209" s="40">
        <v>0.98280000000000001</v>
      </c>
    </row>
    <row r="7210" spans="7:9" x14ac:dyDescent="0.25">
      <c r="G7210" s="40">
        <v>43.5</v>
      </c>
      <c r="H7210" s="40">
        <v>0.89900000000000002</v>
      </c>
      <c r="I7210" s="40">
        <v>0.98280000000000001</v>
      </c>
    </row>
    <row r="7211" spans="7:9" x14ac:dyDescent="0.25">
      <c r="G7211" s="40">
        <v>43.5</v>
      </c>
      <c r="H7211" s="40">
        <v>0.9</v>
      </c>
      <c r="I7211" s="40">
        <v>0.9829</v>
      </c>
    </row>
    <row r="7212" spans="7:9" x14ac:dyDescent="0.25">
      <c r="G7212" s="40">
        <v>43.5</v>
      </c>
      <c r="H7212" s="40">
        <v>0.90100000000000002</v>
      </c>
      <c r="I7212" s="40">
        <v>0.9829</v>
      </c>
    </row>
    <row r="7213" spans="7:9" x14ac:dyDescent="0.25">
      <c r="G7213" s="40">
        <v>43.5</v>
      </c>
      <c r="H7213" s="40">
        <v>0.90200000000000002</v>
      </c>
      <c r="I7213" s="40">
        <v>0.9829</v>
      </c>
    </row>
    <row r="7214" spans="7:9" x14ac:dyDescent="0.25">
      <c r="G7214" s="40">
        <v>43.5</v>
      </c>
      <c r="H7214" s="40">
        <v>0.90300000000000002</v>
      </c>
      <c r="I7214" s="40">
        <v>0.9829</v>
      </c>
    </row>
    <row r="7215" spans="7:9" x14ac:dyDescent="0.25">
      <c r="G7215" s="40">
        <v>43.5</v>
      </c>
      <c r="H7215" s="40">
        <v>0.90400000000000003</v>
      </c>
      <c r="I7215" s="40">
        <v>0.98299999999999998</v>
      </c>
    </row>
    <row r="7216" spans="7:9" x14ac:dyDescent="0.25">
      <c r="G7216" s="40">
        <v>43.5</v>
      </c>
      <c r="H7216" s="40">
        <v>0.90500000000000003</v>
      </c>
      <c r="I7216" s="40">
        <v>0.98299999999999998</v>
      </c>
    </row>
    <row r="7217" spans="7:9" x14ac:dyDescent="0.25">
      <c r="G7217" s="40">
        <v>43.5</v>
      </c>
      <c r="H7217" s="40">
        <v>0.90600000000000003</v>
      </c>
      <c r="I7217" s="40">
        <v>0.98299999999999998</v>
      </c>
    </row>
    <row r="7218" spans="7:9" x14ac:dyDescent="0.25">
      <c r="G7218" s="40">
        <v>43.5</v>
      </c>
      <c r="H7218" s="40">
        <v>0.90700000000000003</v>
      </c>
      <c r="I7218" s="40">
        <v>0.98299999999999998</v>
      </c>
    </row>
    <row r="7219" spans="7:9" x14ac:dyDescent="0.25">
      <c r="G7219" s="40">
        <v>43.5</v>
      </c>
      <c r="H7219" s="40">
        <v>0.90800000000000003</v>
      </c>
      <c r="I7219" s="40">
        <v>0.98309999999999997</v>
      </c>
    </row>
    <row r="7220" spans="7:9" x14ac:dyDescent="0.25">
      <c r="G7220" s="40">
        <v>43.5</v>
      </c>
      <c r="H7220" s="40">
        <v>0.90900000000000003</v>
      </c>
      <c r="I7220" s="40">
        <v>0.98309999999999997</v>
      </c>
    </row>
    <row r="7221" spans="7:9" x14ac:dyDescent="0.25">
      <c r="G7221" s="40">
        <v>43.5</v>
      </c>
      <c r="H7221" s="40">
        <v>0.91</v>
      </c>
      <c r="I7221" s="40">
        <v>0.98309999999999997</v>
      </c>
    </row>
    <row r="7222" spans="7:9" x14ac:dyDescent="0.25">
      <c r="G7222" s="40">
        <v>43.5</v>
      </c>
      <c r="H7222" s="40">
        <v>0.91100000000000003</v>
      </c>
      <c r="I7222" s="40">
        <v>0.98309999999999997</v>
      </c>
    </row>
    <row r="7223" spans="7:9" x14ac:dyDescent="0.25">
      <c r="G7223" s="40">
        <v>43.5</v>
      </c>
      <c r="H7223" s="40">
        <v>0.91200000000000003</v>
      </c>
      <c r="I7223" s="40">
        <v>0.98309999999999997</v>
      </c>
    </row>
    <row r="7224" spans="7:9" x14ac:dyDescent="0.25">
      <c r="G7224" s="40">
        <v>43.5</v>
      </c>
      <c r="H7224" s="40">
        <v>0.91300000000000003</v>
      </c>
      <c r="I7224" s="40">
        <v>0.98309999999999997</v>
      </c>
    </row>
    <row r="7225" spans="7:9" x14ac:dyDescent="0.25">
      <c r="G7225" s="40">
        <v>43.5</v>
      </c>
      <c r="H7225" s="40">
        <v>0.91400000000000003</v>
      </c>
      <c r="I7225" s="40">
        <v>0.98319999999999996</v>
      </c>
    </row>
    <row r="7226" spans="7:9" x14ac:dyDescent="0.25">
      <c r="G7226" s="40">
        <v>43.5</v>
      </c>
      <c r="H7226" s="40">
        <v>0.91500000000000004</v>
      </c>
      <c r="I7226" s="40">
        <v>0.98319999999999996</v>
      </c>
    </row>
    <row r="7227" spans="7:9" x14ac:dyDescent="0.25">
      <c r="G7227" s="40">
        <v>43.5</v>
      </c>
      <c r="H7227" s="40">
        <v>0.91600000000000004</v>
      </c>
      <c r="I7227" s="40">
        <v>0.98319999999999996</v>
      </c>
    </row>
    <row r="7228" spans="7:9" x14ac:dyDescent="0.25">
      <c r="G7228" s="40">
        <v>43.5</v>
      </c>
      <c r="H7228" s="40">
        <v>0.91700000000000004</v>
      </c>
      <c r="I7228" s="40">
        <v>0.98319999999999996</v>
      </c>
    </row>
    <row r="7229" spans="7:9" x14ac:dyDescent="0.25">
      <c r="G7229" s="40">
        <v>43.5</v>
      </c>
      <c r="H7229" s="40">
        <v>0.91800000000000004</v>
      </c>
      <c r="I7229" s="40">
        <v>0.98329999999999995</v>
      </c>
    </row>
    <row r="7230" spans="7:9" x14ac:dyDescent="0.25">
      <c r="G7230" s="40">
        <v>43.5</v>
      </c>
      <c r="H7230" s="40">
        <v>0.91900000000000004</v>
      </c>
      <c r="I7230" s="40">
        <v>0.98329999999999995</v>
      </c>
    </row>
    <row r="7231" spans="7:9" x14ac:dyDescent="0.25">
      <c r="G7231" s="40">
        <v>43.5</v>
      </c>
      <c r="H7231" s="40">
        <v>0.92</v>
      </c>
      <c r="I7231" s="40">
        <v>0.98329999999999995</v>
      </c>
    </row>
    <row r="7232" spans="7:9" x14ac:dyDescent="0.25">
      <c r="G7232" s="40">
        <v>43.5</v>
      </c>
      <c r="H7232" s="40">
        <v>0.92100000000000004</v>
      </c>
      <c r="I7232" s="40">
        <v>0.98329999999999995</v>
      </c>
    </row>
    <row r="7233" spans="7:9" x14ac:dyDescent="0.25">
      <c r="G7233" s="40">
        <v>43.5</v>
      </c>
      <c r="H7233" s="40">
        <v>0.92200000000000004</v>
      </c>
      <c r="I7233" s="40">
        <v>0.98329999999999995</v>
      </c>
    </row>
    <row r="7234" spans="7:9" x14ac:dyDescent="0.25">
      <c r="G7234" s="40">
        <v>43.5</v>
      </c>
      <c r="H7234" s="40">
        <v>0.92300000000000004</v>
      </c>
      <c r="I7234" s="40">
        <v>0.98329999999999995</v>
      </c>
    </row>
    <row r="7235" spans="7:9" x14ac:dyDescent="0.25">
      <c r="G7235" s="40">
        <v>43.5</v>
      </c>
      <c r="H7235" s="40">
        <v>0.92400000000000004</v>
      </c>
      <c r="I7235" s="40">
        <v>0.98340000000000005</v>
      </c>
    </row>
    <row r="7236" spans="7:9" x14ac:dyDescent="0.25">
      <c r="G7236" s="40">
        <v>43.5</v>
      </c>
      <c r="H7236" s="40">
        <v>0.92500000000000004</v>
      </c>
      <c r="I7236" s="40">
        <v>0.98340000000000005</v>
      </c>
    </row>
    <row r="7237" spans="7:9" x14ac:dyDescent="0.25">
      <c r="G7237" s="40">
        <v>43.5</v>
      </c>
      <c r="H7237" s="40">
        <v>0.92600000000000005</v>
      </c>
      <c r="I7237" s="40">
        <v>0.98340000000000005</v>
      </c>
    </row>
    <row r="7238" spans="7:9" x14ac:dyDescent="0.25">
      <c r="G7238" s="40">
        <v>43.5</v>
      </c>
      <c r="H7238" s="40">
        <v>0.92700000000000005</v>
      </c>
      <c r="I7238" s="40">
        <v>0.98340000000000005</v>
      </c>
    </row>
    <row r="7239" spans="7:9" x14ac:dyDescent="0.25">
      <c r="G7239" s="40">
        <v>43.5</v>
      </c>
      <c r="H7239" s="40">
        <v>0.92800000000000005</v>
      </c>
      <c r="I7239" s="40">
        <v>0.98350000000000004</v>
      </c>
    </row>
    <row r="7240" spans="7:9" x14ac:dyDescent="0.25">
      <c r="G7240" s="40">
        <v>43.5</v>
      </c>
      <c r="H7240" s="40">
        <v>0.92900000000000005</v>
      </c>
      <c r="I7240" s="40">
        <v>0.98350000000000004</v>
      </c>
    </row>
    <row r="7241" spans="7:9" x14ac:dyDescent="0.25">
      <c r="G7241" s="40">
        <v>43.5</v>
      </c>
      <c r="H7241" s="40">
        <v>0.93</v>
      </c>
      <c r="I7241" s="40">
        <v>0.98350000000000004</v>
      </c>
    </row>
    <row r="7242" spans="7:9" x14ac:dyDescent="0.25">
      <c r="G7242" s="40">
        <v>43.5</v>
      </c>
      <c r="H7242" s="40">
        <v>0.93100000000000005</v>
      </c>
      <c r="I7242" s="40">
        <v>0.98350000000000004</v>
      </c>
    </row>
    <row r="7243" spans="7:9" x14ac:dyDescent="0.25">
      <c r="G7243" s="40">
        <v>43.5</v>
      </c>
      <c r="H7243" s="40">
        <v>0.93200000000000005</v>
      </c>
      <c r="I7243" s="40">
        <v>0.98360000000000003</v>
      </c>
    </row>
    <row r="7244" spans="7:9" x14ac:dyDescent="0.25">
      <c r="G7244" s="40">
        <v>43.5</v>
      </c>
      <c r="H7244" s="40">
        <v>0.93300000000000005</v>
      </c>
      <c r="I7244" s="40">
        <v>0.98360000000000003</v>
      </c>
    </row>
    <row r="7245" spans="7:9" x14ac:dyDescent="0.25">
      <c r="G7245" s="40">
        <v>43.5</v>
      </c>
      <c r="H7245" s="40">
        <v>0.93400000000000005</v>
      </c>
      <c r="I7245" s="40">
        <v>0.98360000000000003</v>
      </c>
    </row>
    <row r="7246" spans="7:9" x14ac:dyDescent="0.25">
      <c r="G7246" s="40">
        <v>43.5</v>
      </c>
      <c r="H7246" s="40">
        <v>0.93500000000000005</v>
      </c>
      <c r="I7246" s="40">
        <v>0.98360000000000003</v>
      </c>
    </row>
    <row r="7247" spans="7:9" x14ac:dyDescent="0.25">
      <c r="G7247" s="40">
        <v>43.5</v>
      </c>
      <c r="H7247" s="40">
        <v>0.93600000000000005</v>
      </c>
      <c r="I7247" s="40">
        <v>0.98360000000000003</v>
      </c>
    </row>
    <row r="7248" spans="7:9" x14ac:dyDescent="0.25">
      <c r="G7248" s="40">
        <v>43.5</v>
      </c>
      <c r="H7248" s="40">
        <v>0.93700000000000006</v>
      </c>
      <c r="I7248" s="40">
        <v>0.98360000000000003</v>
      </c>
    </row>
    <row r="7249" spans="7:9" x14ac:dyDescent="0.25">
      <c r="G7249" s="40">
        <v>43.5</v>
      </c>
      <c r="H7249" s="40">
        <v>0.93799999999999994</v>
      </c>
      <c r="I7249" s="40">
        <v>0.98370000000000002</v>
      </c>
    </row>
    <row r="7250" spans="7:9" x14ac:dyDescent="0.25">
      <c r="G7250" s="40">
        <v>43.5</v>
      </c>
      <c r="H7250" s="40">
        <v>0.93899999999999995</v>
      </c>
      <c r="I7250" s="40">
        <v>0.98370000000000002</v>
      </c>
    </row>
    <row r="7251" spans="7:9" x14ac:dyDescent="0.25">
      <c r="G7251" s="40">
        <v>43.5</v>
      </c>
      <c r="H7251" s="40">
        <v>0.94</v>
      </c>
      <c r="I7251" s="40">
        <v>0.98370000000000002</v>
      </c>
    </row>
    <row r="7252" spans="7:9" x14ac:dyDescent="0.25">
      <c r="G7252" s="40">
        <v>43.5</v>
      </c>
      <c r="H7252" s="40">
        <v>0.94099999999999995</v>
      </c>
      <c r="I7252" s="40">
        <v>0.98370000000000002</v>
      </c>
    </row>
    <row r="7253" spans="7:9" x14ac:dyDescent="0.25">
      <c r="G7253" s="40">
        <v>43.5</v>
      </c>
      <c r="H7253" s="40">
        <v>0.94199999999999995</v>
      </c>
      <c r="I7253" s="40">
        <v>0.98380000000000001</v>
      </c>
    </row>
    <row r="7254" spans="7:9" x14ac:dyDescent="0.25">
      <c r="G7254" s="40">
        <v>43.5</v>
      </c>
      <c r="H7254" s="40">
        <v>0.94299999999999995</v>
      </c>
      <c r="I7254" s="40">
        <v>0.98380000000000001</v>
      </c>
    </row>
    <row r="7255" spans="7:9" x14ac:dyDescent="0.25">
      <c r="G7255" s="40">
        <v>43.5</v>
      </c>
      <c r="H7255" s="40">
        <v>0.94399999999999995</v>
      </c>
      <c r="I7255" s="40">
        <v>0.98380000000000001</v>
      </c>
    </row>
    <row r="7256" spans="7:9" x14ac:dyDescent="0.25">
      <c r="G7256" s="40">
        <v>43.5</v>
      </c>
      <c r="H7256" s="40">
        <v>0.94499999999999995</v>
      </c>
      <c r="I7256" s="40">
        <v>0.98380000000000001</v>
      </c>
    </row>
    <row r="7257" spans="7:9" x14ac:dyDescent="0.25">
      <c r="G7257" s="40">
        <v>43.5</v>
      </c>
      <c r="H7257" s="40">
        <v>0.94599999999999995</v>
      </c>
      <c r="I7257" s="40">
        <v>0.98380000000000001</v>
      </c>
    </row>
    <row r="7258" spans="7:9" x14ac:dyDescent="0.25">
      <c r="G7258" s="40">
        <v>43.5</v>
      </c>
      <c r="H7258" s="40">
        <v>0.94699999999999995</v>
      </c>
      <c r="I7258" s="40">
        <v>0.98380000000000001</v>
      </c>
    </row>
    <row r="7259" spans="7:9" x14ac:dyDescent="0.25">
      <c r="G7259" s="40">
        <v>43.5</v>
      </c>
      <c r="H7259" s="40">
        <v>0.94799999999999995</v>
      </c>
      <c r="I7259" s="40">
        <v>0.9839</v>
      </c>
    </row>
    <row r="7260" spans="7:9" x14ac:dyDescent="0.25">
      <c r="G7260" s="40">
        <v>43.5</v>
      </c>
      <c r="H7260" s="40">
        <v>0.94899999999999995</v>
      </c>
      <c r="I7260" s="40">
        <v>0.9839</v>
      </c>
    </row>
    <row r="7261" spans="7:9" x14ac:dyDescent="0.25">
      <c r="G7261" s="40">
        <v>43.5</v>
      </c>
      <c r="H7261" s="40">
        <v>0.95</v>
      </c>
      <c r="I7261" s="40">
        <v>0.9839</v>
      </c>
    </row>
    <row r="7262" spans="7:9" x14ac:dyDescent="0.25">
      <c r="G7262" s="40">
        <v>44</v>
      </c>
      <c r="H7262" s="40">
        <v>0.76</v>
      </c>
      <c r="I7262" s="40">
        <v>0.97519999999999996</v>
      </c>
    </row>
    <row r="7263" spans="7:9" x14ac:dyDescent="0.25">
      <c r="G7263" s="40">
        <v>44</v>
      </c>
      <c r="H7263" s="40">
        <v>0.76100000000000001</v>
      </c>
      <c r="I7263" s="40">
        <v>0.97519999999999996</v>
      </c>
    </row>
    <row r="7264" spans="7:9" x14ac:dyDescent="0.25">
      <c r="G7264" s="40">
        <v>44</v>
      </c>
      <c r="H7264" s="40">
        <v>0.76200000000000001</v>
      </c>
      <c r="I7264" s="40">
        <v>0.97529999999999994</v>
      </c>
    </row>
    <row r="7265" spans="7:9" x14ac:dyDescent="0.25">
      <c r="G7265" s="40">
        <v>44</v>
      </c>
      <c r="H7265" s="40">
        <v>0.76300000000000001</v>
      </c>
      <c r="I7265" s="40">
        <v>0.97529999999999994</v>
      </c>
    </row>
    <row r="7266" spans="7:9" x14ac:dyDescent="0.25">
      <c r="G7266" s="40">
        <v>44</v>
      </c>
      <c r="H7266" s="40">
        <v>0.76400000000000001</v>
      </c>
      <c r="I7266" s="40">
        <v>0.97550000000000003</v>
      </c>
    </row>
    <row r="7267" spans="7:9" x14ac:dyDescent="0.25">
      <c r="G7267" s="40">
        <v>44</v>
      </c>
      <c r="H7267" s="40">
        <v>0.76500000000000001</v>
      </c>
      <c r="I7267" s="40">
        <v>0.97550000000000003</v>
      </c>
    </row>
    <row r="7268" spans="7:9" x14ac:dyDescent="0.25">
      <c r="G7268" s="40">
        <v>44</v>
      </c>
      <c r="H7268" s="40">
        <v>0.76600000000000001</v>
      </c>
      <c r="I7268" s="40">
        <v>0.97570000000000001</v>
      </c>
    </row>
    <row r="7269" spans="7:9" x14ac:dyDescent="0.25">
      <c r="G7269" s="40">
        <v>44</v>
      </c>
      <c r="H7269" s="40">
        <v>0.76700000000000002</v>
      </c>
      <c r="I7269" s="40">
        <v>0.97570000000000001</v>
      </c>
    </row>
    <row r="7270" spans="7:9" x14ac:dyDescent="0.25">
      <c r="G7270" s="40">
        <v>44</v>
      </c>
      <c r="H7270" s="40">
        <v>0.76800000000000002</v>
      </c>
      <c r="I7270" s="40">
        <v>0.97589999999999999</v>
      </c>
    </row>
    <row r="7271" spans="7:9" x14ac:dyDescent="0.25">
      <c r="G7271" s="40">
        <v>44</v>
      </c>
      <c r="H7271" s="40">
        <v>0.76900000000000002</v>
      </c>
      <c r="I7271" s="40">
        <v>0.97589999999999999</v>
      </c>
    </row>
    <row r="7272" spans="7:9" x14ac:dyDescent="0.25">
      <c r="G7272" s="40">
        <v>44</v>
      </c>
      <c r="H7272" s="40">
        <v>0.77</v>
      </c>
      <c r="I7272" s="40">
        <v>0.97599999999999998</v>
      </c>
    </row>
    <row r="7273" spans="7:9" x14ac:dyDescent="0.25">
      <c r="G7273" s="40">
        <v>44</v>
      </c>
      <c r="H7273" s="40">
        <v>0.77100000000000002</v>
      </c>
      <c r="I7273" s="40">
        <v>0.97599999999999998</v>
      </c>
    </row>
    <row r="7274" spans="7:9" x14ac:dyDescent="0.25">
      <c r="G7274" s="40">
        <v>44</v>
      </c>
      <c r="H7274" s="40">
        <v>0.77200000000000002</v>
      </c>
      <c r="I7274" s="40">
        <v>0.97619999999999996</v>
      </c>
    </row>
    <row r="7275" spans="7:9" x14ac:dyDescent="0.25">
      <c r="G7275" s="40">
        <v>44</v>
      </c>
      <c r="H7275" s="40">
        <v>0.77300000000000002</v>
      </c>
      <c r="I7275" s="40">
        <v>0.97619999999999996</v>
      </c>
    </row>
    <row r="7276" spans="7:9" x14ac:dyDescent="0.25">
      <c r="G7276" s="40">
        <v>44</v>
      </c>
      <c r="H7276" s="40">
        <v>0.77400000000000002</v>
      </c>
      <c r="I7276" s="40">
        <v>0.97640000000000005</v>
      </c>
    </row>
    <row r="7277" spans="7:9" x14ac:dyDescent="0.25">
      <c r="G7277" s="40">
        <v>44</v>
      </c>
      <c r="H7277" s="40">
        <v>0.77500000000000002</v>
      </c>
      <c r="I7277" s="40">
        <v>0.97640000000000005</v>
      </c>
    </row>
    <row r="7278" spans="7:9" x14ac:dyDescent="0.25">
      <c r="G7278" s="40">
        <v>44</v>
      </c>
      <c r="H7278" s="40">
        <v>0.77600000000000002</v>
      </c>
      <c r="I7278" s="40">
        <v>0.97650000000000003</v>
      </c>
    </row>
    <row r="7279" spans="7:9" x14ac:dyDescent="0.25">
      <c r="G7279" s="40">
        <v>44</v>
      </c>
      <c r="H7279" s="40">
        <v>0.77700000000000002</v>
      </c>
      <c r="I7279" s="40">
        <v>0.97650000000000003</v>
      </c>
    </row>
    <row r="7280" spans="7:9" x14ac:dyDescent="0.25">
      <c r="G7280" s="40">
        <v>44</v>
      </c>
      <c r="H7280" s="40">
        <v>0.77800000000000002</v>
      </c>
      <c r="I7280" s="40">
        <v>0.97670000000000001</v>
      </c>
    </row>
    <row r="7281" spans="7:9" x14ac:dyDescent="0.25">
      <c r="G7281" s="40">
        <v>44</v>
      </c>
      <c r="H7281" s="40">
        <v>0.77900000000000003</v>
      </c>
      <c r="I7281" s="40">
        <v>0.97670000000000001</v>
      </c>
    </row>
    <row r="7282" spans="7:9" x14ac:dyDescent="0.25">
      <c r="G7282" s="40">
        <v>44</v>
      </c>
      <c r="H7282" s="40">
        <v>0.78</v>
      </c>
      <c r="I7282" s="40">
        <v>0.9768</v>
      </c>
    </row>
    <row r="7283" spans="7:9" x14ac:dyDescent="0.25">
      <c r="G7283" s="40">
        <v>44</v>
      </c>
      <c r="H7283" s="40">
        <v>0.78100000000000003</v>
      </c>
      <c r="I7283" s="40">
        <v>0.9768</v>
      </c>
    </row>
    <row r="7284" spans="7:9" x14ac:dyDescent="0.25">
      <c r="G7284" s="40">
        <v>44</v>
      </c>
      <c r="H7284" s="40">
        <v>0.78200000000000003</v>
      </c>
      <c r="I7284" s="40">
        <v>0.97699999999999998</v>
      </c>
    </row>
    <row r="7285" spans="7:9" x14ac:dyDescent="0.25">
      <c r="G7285" s="40">
        <v>44</v>
      </c>
      <c r="H7285" s="40">
        <v>0.78300000000000003</v>
      </c>
      <c r="I7285" s="40">
        <v>0.97699999999999998</v>
      </c>
    </row>
    <row r="7286" spans="7:9" x14ac:dyDescent="0.25">
      <c r="G7286" s="40">
        <v>44</v>
      </c>
      <c r="H7286" s="40">
        <v>0.78400000000000003</v>
      </c>
      <c r="I7286" s="40">
        <v>0.97709999999999997</v>
      </c>
    </row>
    <row r="7287" spans="7:9" x14ac:dyDescent="0.25">
      <c r="G7287" s="40">
        <v>44</v>
      </c>
      <c r="H7287" s="40">
        <v>0.78500000000000003</v>
      </c>
      <c r="I7287" s="40">
        <v>0.97709999999999997</v>
      </c>
    </row>
    <row r="7288" spans="7:9" x14ac:dyDescent="0.25">
      <c r="G7288" s="40">
        <v>44</v>
      </c>
      <c r="H7288" s="40">
        <v>0.78600000000000003</v>
      </c>
      <c r="I7288" s="40">
        <v>0.97729999999999995</v>
      </c>
    </row>
    <row r="7289" spans="7:9" x14ac:dyDescent="0.25">
      <c r="G7289" s="40">
        <v>44</v>
      </c>
      <c r="H7289" s="40">
        <v>0.78700000000000003</v>
      </c>
      <c r="I7289" s="40">
        <v>0.97729999999999995</v>
      </c>
    </row>
    <row r="7290" spans="7:9" x14ac:dyDescent="0.25">
      <c r="G7290" s="40">
        <v>44</v>
      </c>
      <c r="H7290" s="40">
        <v>0.78800000000000003</v>
      </c>
      <c r="I7290" s="40">
        <v>0.97750000000000004</v>
      </c>
    </row>
    <row r="7291" spans="7:9" x14ac:dyDescent="0.25">
      <c r="G7291" s="40">
        <v>44</v>
      </c>
      <c r="H7291" s="40">
        <v>0.78900000000000003</v>
      </c>
      <c r="I7291" s="40">
        <v>0.97750000000000004</v>
      </c>
    </row>
    <row r="7292" spans="7:9" x14ac:dyDescent="0.25">
      <c r="G7292" s="40">
        <v>44</v>
      </c>
      <c r="H7292" s="40">
        <v>0.79</v>
      </c>
      <c r="I7292" s="40">
        <v>0.97760000000000002</v>
      </c>
    </row>
    <row r="7293" spans="7:9" x14ac:dyDescent="0.25">
      <c r="G7293" s="40">
        <v>44</v>
      </c>
      <c r="H7293" s="40">
        <v>0.79100000000000004</v>
      </c>
      <c r="I7293" s="40">
        <v>0.97760000000000002</v>
      </c>
    </row>
    <row r="7294" spans="7:9" x14ac:dyDescent="0.25">
      <c r="G7294" s="40">
        <v>44</v>
      </c>
      <c r="H7294" s="40">
        <v>0.79200000000000004</v>
      </c>
      <c r="I7294" s="40">
        <v>0.97770000000000001</v>
      </c>
    </row>
    <row r="7295" spans="7:9" x14ac:dyDescent="0.25">
      <c r="G7295" s="40">
        <v>44</v>
      </c>
      <c r="H7295" s="40">
        <v>0.79300000000000004</v>
      </c>
      <c r="I7295" s="40">
        <v>0.97770000000000001</v>
      </c>
    </row>
    <row r="7296" spans="7:9" x14ac:dyDescent="0.25">
      <c r="G7296" s="40">
        <v>44</v>
      </c>
      <c r="H7296" s="40">
        <v>0.79400000000000004</v>
      </c>
      <c r="I7296" s="40">
        <v>0.97789999999999999</v>
      </c>
    </row>
    <row r="7297" spans="7:9" x14ac:dyDescent="0.25">
      <c r="G7297" s="40">
        <v>44</v>
      </c>
      <c r="H7297" s="40">
        <v>0.79500000000000004</v>
      </c>
      <c r="I7297" s="40">
        <v>0.97789999999999999</v>
      </c>
    </row>
    <row r="7298" spans="7:9" x14ac:dyDescent="0.25">
      <c r="G7298" s="40">
        <v>44</v>
      </c>
      <c r="H7298" s="40">
        <v>0.79600000000000004</v>
      </c>
      <c r="I7298" s="40">
        <v>0.97799999999999998</v>
      </c>
    </row>
    <row r="7299" spans="7:9" x14ac:dyDescent="0.25">
      <c r="G7299" s="40">
        <v>44</v>
      </c>
      <c r="H7299" s="40">
        <v>0.79700000000000004</v>
      </c>
      <c r="I7299" s="40">
        <v>0.97799999999999998</v>
      </c>
    </row>
    <row r="7300" spans="7:9" x14ac:dyDescent="0.25">
      <c r="G7300" s="40">
        <v>44</v>
      </c>
      <c r="H7300" s="40">
        <v>0.79800000000000004</v>
      </c>
      <c r="I7300" s="40">
        <v>0.97809999999999997</v>
      </c>
    </row>
    <row r="7301" spans="7:9" x14ac:dyDescent="0.25">
      <c r="G7301" s="40">
        <v>44</v>
      </c>
      <c r="H7301" s="40">
        <v>0.79900000000000004</v>
      </c>
      <c r="I7301" s="40">
        <v>0.97809999999999997</v>
      </c>
    </row>
    <row r="7302" spans="7:9" x14ac:dyDescent="0.25">
      <c r="G7302" s="40">
        <v>44</v>
      </c>
      <c r="H7302" s="40">
        <v>0.8</v>
      </c>
      <c r="I7302" s="40">
        <v>0.97829999999999995</v>
      </c>
    </row>
    <row r="7303" spans="7:9" x14ac:dyDescent="0.25">
      <c r="G7303" s="40">
        <v>44</v>
      </c>
      <c r="H7303" s="40">
        <v>0.80100000000000005</v>
      </c>
      <c r="I7303" s="40">
        <v>0.97829999999999995</v>
      </c>
    </row>
    <row r="7304" spans="7:9" x14ac:dyDescent="0.25">
      <c r="G7304" s="40">
        <v>44</v>
      </c>
      <c r="H7304" s="40">
        <v>0.80200000000000005</v>
      </c>
      <c r="I7304" s="40">
        <v>0.97840000000000005</v>
      </c>
    </row>
    <row r="7305" spans="7:9" x14ac:dyDescent="0.25">
      <c r="G7305" s="40">
        <v>44</v>
      </c>
      <c r="H7305" s="40">
        <v>0.80300000000000005</v>
      </c>
      <c r="I7305" s="40">
        <v>0.97840000000000005</v>
      </c>
    </row>
    <row r="7306" spans="7:9" x14ac:dyDescent="0.25">
      <c r="G7306" s="40">
        <v>44</v>
      </c>
      <c r="H7306" s="40">
        <v>0.80400000000000005</v>
      </c>
      <c r="I7306" s="40">
        <v>0.97850000000000004</v>
      </c>
    </row>
    <row r="7307" spans="7:9" x14ac:dyDescent="0.25">
      <c r="G7307" s="40">
        <v>44</v>
      </c>
      <c r="H7307" s="40">
        <v>0.80500000000000005</v>
      </c>
      <c r="I7307" s="40">
        <v>0.97850000000000004</v>
      </c>
    </row>
    <row r="7308" spans="7:9" x14ac:dyDescent="0.25">
      <c r="G7308" s="40">
        <v>44</v>
      </c>
      <c r="H7308" s="40">
        <v>0.80600000000000005</v>
      </c>
      <c r="I7308" s="40">
        <v>0.97870000000000001</v>
      </c>
    </row>
    <row r="7309" spans="7:9" x14ac:dyDescent="0.25">
      <c r="G7309" s="40">
        <v>44</v>
      </c>
      <c r="H7309" s="40">
        <v>0.80700000000000005</v>
      </c>
      <c r="I7309" s="40">
        <v>0.97870000000000001</v>
      </c>
    </row>
    <row r="7310" spans="7:9" x14ac:dyDescent="0.25">
      <c r="G7310" s="40">
        <v>44</v>
      </c>
      <c r="H7310" s="40">
        <v>0.80800000000000005</v>
      </c>
      <c r="I7310" s="40">
        <v>0.9788</v>
      </c>
    </row>
    <row r="7311" spans="7:9" x14ac:dyDescent="0.25">
      <c r="G7311" s="40">
        <v>44</v>
      </c>
      <c r="H7311" s="40">
        <v>0.80900000000000005</v>
      </c>
      <c r="I7311" s="40">
        <v>0.9788</v>
      </c>
    </row>
    <row r="7312" spans="7:9" x14ac:dyDescent="0.25">
      <c r="G7312" s="40">
        <v>44</v>
      </c>
      <c r="H7312" s="40">
        <v>0.81</v>
      </c>
      <c r="I7312" s="40">
        <v>0.97889999999999999</v>
      </c>
    </row>
    <row r="7313" spans="7:9" x14ac:dyDescent="0.25">
      <c r="G7313" s="40">
        <v>44</v>
      </c>
      <c r="H7313" s="40">
        <v>0.81100000000000005</v>
      </c>
      <c r="I7313" s="40">
        <v>0.97889999999999999</v>
      </c>
    </row>
    <row r="7314" spans="7:9" x14ac:dyDescent="0.25">
      <c r="G7314" s="40">
        <v>44</v>
      </c>
      <c r="H7314" s="40">
        <v>0.81200000000000006</v>
      </c>
      <c r="I7314" s="40">
        <v>0.97899999999999998</v>
      </c>
    </row>
    <row r="7315" spans="7:9" x14ac:dyDescent="0.25">
      <c r="G7315" s="40">
        <v>44</v>
      </c>
      <c r="H7315" s="40">
        <v>0.81299999999999994</v>
      </c>
      <c r="I7315" s="40">
        <v>0.97899999999999998</v>
      </c>
    </row>
    <row r="7316" spans="7:9" x14ac:dyDescent="0.25">
      <c r="G7316" s="40">
        <v>44</v>
      </c>
      <c r="H7316" s="40">
        <v>0.81399999999999995</v>
      </c>
      <c r="I7316" s="40">
        <v>0.97909999999999997</v>
      </c>
    </row>
    <row r="7317" spans="7:9" x14ac:dyDescent="0.25">
      <c r="G7317" s="40">
        <v>44</v>
      </c>
      <c r="H7317" s="40">
        <v>0.81499999999999995</v>
      </c>
      <c r="I7317" s="40">
        <v>0.97909999999999997</v>
      </c>
    </row>
    <row r="7318" spans="7:9" x14ac:dyDescent="0.25">
      <c r="G7318" s="40">
        <v>44</v>
      </c>
      <c r="H7318" s="40">
        <v>0.81599999999999995</v>
      </c>
      <c r="I7318" s="40">
        <v>0.97919999999999996</v>
      </c>
    </row>
    <row r="7319" spans="7:9" x14ac:dyDescent="0.25">
      <c r="G7319" s="40">
        <v>44</v>
      </c>
      <c r="H7319" s="40">
        <v>0.81699999999999995</v>
      </c>
      <c r="I7319" s="40">
        <v>0.97919999999999996</v>
      </c>
    </row>
    <row r="7320" spans="7:9" x14ac:dyDescent="0.25">
      <c r="G7320" s="40">
        <v>44</v>
      </c>
      <c r="H7320" s="40">
        <v>0.81799999999999995</v>
      </c>
      <c r="I7320" s="40">
        <v>0.97940000000000005</v>
      </c>
    </row>
    <row r="7321" spans="7:9" x14ac:dyDescent="0.25">
      <c r="G7321" s="40">
        <v>44</v>
      </c>
      <c r="H7321" s="40">
        <v>0.81899999999999995</v>
      </c>
      <c r="I7321" s="40">
        <v>0.97940000000000005</v>
      </c>
    </row>
    <row r="7322" spans="7:9" x14ac:dyDescent="0.25">
      <c r="G7322" s="40">
        <v>44</v>
      </c>
      <c r="H7322" s="40">
        <v>0.82</v>
      </c>
      <c r="I7322" s="40">
        <v>0.97950000000000004</v>
      </c>
    </row>
    <row r="7323" spans="7:9" x14ac:dyDescent="0.25">
      <c r="G7323" s="40">
        <v>44</v>
      </c>
      <c r="H7323" s="40">
        <v>0.82099999999999995</v>
      </c>
      <c r="I7323" s="40">
        <v>0.97950000000000004</v>
      </c>
    </row>
    <row r="7324" spans="7:9" x14ac:dyDescent="0.25">
      <c r="G7324" s="40">
        <v>44</v>
      </c>
      <c r="H7324" s="40">
        <v>0.82199999999999995</v>
      </c>
      <c r="I7324" s="40">
        <v>0.97960000000000003</v>
      </c>
    </row>
    <row r="7325" spans="7:9" x14ac:dyDescent="0.25">
      <c r="G7325" s="40">
        <v>44</v>
      </c>
      <c r="H7325" s="40">
        <v>0.82299999999999995</v>
      </c>
      <c r="I7325" s="40">
        <v>0.97960000000000003</v>
      </c>
    </row>
    <row r="7326" spans="7:9" x14ac:dyDescent="0.25">
      <c r="G7326" s="40">
        <v>44</v>
      </c>
      <c r="H7326" s="40">
        <v>0.82399999999999995</v>
      </c>
      <c r="I7326" s="40">
        <v>0.97970000000000002</v>
      </c>
    </row>
    <row r="7327" spans="7:9" x14ac:dyDescent="0.25">
      <c r="G7327" s="40">
        <v>44</v>
      </c>
      <c r="H7327" s="40">
        <v>0.82499999999999996</v>
      </c>
      <c r="I7327" s="40">
        <v>0.97970000000000002</v>
      </c>
    </row>
    <row r="7328" spans="7:9" x14ac:dyDescent="0.25">
      <c r="G7328" s="40">
        <v>44</v>
      </c>
      <c r="H7328" s="40">
        <v>0.82599999999999996</v>
      </c>
      <c r="I7328" s="40">
        <v>0.9798</v>
      </c>
    </row>
    <row r="7329" spans="7:9" x14ac:dyDescent="0.25">
      <c r="G7329" s="40">
        <v>44</v>
      </c>
      <c r="H7329" s="40">
        <v>0.82699999999999996</v>
      </c>
      <c r="I7329" s="40">
        <v>0.9798</v>
      </c>
    </row>
    <row r="7330" spans="7:9" x14ac:dyDescent="0.25">
      <c r="G7330" s="40">
        <v>44</v>
      </c>
      <c r="H7330" s="40">
        <v>0.82799999999999996</v>
      </c>
      <c r="I7330" s="40">
        <v>0.9899</v>
      </c>
    </row>
    <row r="7331" spans="7:9" x14ac:dyDescent="0.25">
      <c r="G7331" s="40">
        <v>44</v>
      </c>
      <c r="H7331" s="40">
        <v>0.82899999999999996</v>
      </c>
      <c r="I7331" s="40">
        <v>0.9899</v>
      </c>
    </row>
    <row r="7332" spans="7:9" x14ac:dyDescent="0.25">
      <c r="G7332" s="40">
        <v>44</v>
      </c>
      <c r="H7332" s="40">
        <v>0.83</v>
      </c>
      <c r="I7332" s="40">
        <v>0.98</v>
      </c>
    </row>
    <row r="7333" spans="7:9" x14ac:dyDescent="0.25">
      <c r="G7333" s="40">
        <v>44</v>
      </c>
      <c r="H7333" s="40">
        <v>0.83099999999999996</v>
      </c>
      <c r="I7333" s="40">
        <v>0.98</v>
      </c>
    </row>
    <row r="7334" spans="7:9" x14ac:dyDescent="0.25">
      <c r="G7334" s="40">
        <v>44</v>
      </c>
      <c r="H7334" s="40">
        <v>0.83199999999999996</v>
      </c>
      <c r="I7334" s="40">
        <v>0.98009999999999997</v>
      </c>
    </row>
    <row r="7335" spans="7:9" x14ac:dyDescent="0.25">
      <c r="G7335" s="40">
        <v>44</v>
      </c>
      <c r="H7335" s="40">
        <v>0.83299999999999996</v>
      </c>
      <c r="I7335" s="40">
        <v>0.98009999999999997</v>
      </c>
    </row>
    <row r="7336" spans="7:9" x14ac:dyDescent="0.25">
      <c r="G7336" s="40">
        <v>44</v>
      </c>
      <c r="H7336" s="40">
        <v>0.83399999999999996</v>
      </c>
      <c r="I7336" s="40">
        <v>0.98019999999999996</v>
      </c>
    </row>
    <row r="7337" spans="7:9" x14ac:dyDescent="0.25">
      <c r="G7337" s="40">
        <v>44</v>
      </c>
      <c r="H7337" s="40">
        <v>0.83499999999999996</v>
      </c>
      <c r="I7337" s="40">
        <v>0.98019999999999996</v>
      </c>
    </row>
    <row r="7338" spans="7:9" x14ac:dyDescent="0.25">
      <c r="G7338" s="40">
        <v>44</v>
      </c>
      <c r="H7338" s="40">
        <v>0.83599999999999997</v>
      </c>
      <c r="I7338" s="40">
        <v>0.98029999999999995</v>
      </c>
    </row>
    <row r="7339" spans="7:9" x14ac:dyDescent="0.25">
      <c r="G7339" s="40">
        <v>44</v>
      </c>
      <c r="H7339" s="40">
        <v>0.83699999999999997</v>
      </c>
      <c r="I7339" s="40">
        <v>0.98029999999999995</v>
      </c>
    </row>
    <row r="7340" spans="7:9" x14ac:dyDescent="0.25">
      <c r="G7340" s="40">
        <v>44</v>
      </c>
      <c r="H7340" s="40">
        <v>0.83799999999999997</v>
      </c>
      <c r="I7340" s="40">
        <v>0.98040000000000005</v>
      </c>
    </row>
    <row r="7341" spans="7:9" x14ac:dyDescent="0.25">
      <c r="G7341" s="40">
        <v>44</v>
      </c>
      <c r="H7341" s="40">
        <v>0.83899999999999997</v>
      </c>
      <c r="I7341" s="40">
        <v>0.98040000000000005</v>
      </c>
    </row>
    <row r="7342" spans="7:9" x14ac:dyDescent="0.25">
      <c r="G7342" s="40">
        <v>44</v>
      </c>
      <c r="H7342" s="40">
        <v>0.84</v>
      </c>
      <c r="I7342" s="40">
        <v>0.98050000000000004</v>
      </c>
    </row>
    <row r="7343" spans="7:9" x14ac:dyDescent="0.25">
      <c r="G7343" s="40">
        <v>44</v>
      </c>
      <c r="H7343" s="40">
        <v>0.84099999999999997</v>
      </c>
      <c r="I7343" s="40">
        <v>0.98050000000000004</v>
      </c>
    </row>
    <row r="7344" spans="7:9" x14ac:dyDescent="0.25">
      <c r="G7344" s="40">
        <v>44</v>
      </c>
      <c r="H7344" s="40">
        <v>0.84199999999999997</v>
      </c>
      <c r="I7344" s="40">
        <v>0.98050000000000004</v>
      </c>
    </row>
    <row r="7345" spans="7:9" x14ac:dyDescent="0.25">
      <c r="G7345" s="40">
        <v>44</v>
      </c>
      <c r="H7345" s="40">
        <v>0.84299999999999997</v>
      </c>
      <c r="I7345" s="40">
        <v>0.98050000000000004</v>
      </c>
    </row>
    <row r="7346" spans="7:9" x14ac:dyDescent="0.25">
      <c r="G7346" s="40">
        <v>44</v>
      </c>
      <c r="H7346" s="40">
        <v>0.84399999999999997</v>
      </c>
      <c r="I7346" s="40">
        <v>0.98060000000000003</v>
      </c>
    </row>
    <row r="7347" spans="7:9" x14ac:dyDescent="0.25">
      <c r="G7347" s="40">
        <v>44</v>
      </c>
      <c r="H7347" s="40">
        <v>0.84499999999999997</v>
      </c>
      <c r="I7347" s="40">
        <v>0.98060000000000003</v>
      </c>
    </row>
    <row r="7348" spans="7:9" x14ac:dyDescent="0.25">
      <c r="G7348" s="40">
        <v>44</v>
      </c>
      <c r="H7348" s="40">
        <v>0.84599999999999997</v>
      </c>
      <c r="I7348" s="40">
        <v>0.98070000000000002</v>
      </c>
    </row>
    <row r="7349" spans="7:9" x14ac:dyDescent="0.25">
      <c r="G7349" s="40">
        <v>44</v>
      </c>
      <c r="H7349" s="40">
        <v>0.84699999999999998</v>
      </c>
      <c r="I7349" s="40">
        <v>0.98070000000000002</v>
      </c>
    </row>
    <row r="7350" spans="7:9" x14ac:dyDescent="0.25">
      <c r="G7350" s="40">
        <v>44</v>
      </c>
      <c r="H7350" s="40">
        <v>0.84799999999999998</v>
      </c>
      <c r="I7350" s="40">
        <v>0.98080000000000001</v>
      </c>
    </row>
    <row r="7351" spans="7:9" x14ac:dyDescent="0.25">
      <c r="G7351" s="40">
        <v>44</v>
      </c>
      <c r="H7351" s="40">
        <v>0.84899999999999998</v>
      </c>
      <c r="I7351" s="40">
        <v>0.98080000000000001</v>
      </c>
    </row>
    <row r="7352" spans="7:9" x14ac:dyDescent="0.25">
      <c r="G7352" s="40">
        <v>44</v>
      </c>
      <c r="H7352" s="40">
        <v>0.85</v>
      </c>
      <c r="I7352" s="40">
        <v>0.98089999999999999</v>
      </c>
    </row>
    <row r="7353" spans="7:9" x14ac:dyDescent="0.25">
      <c r="G7353" s="40">
        <v>44</v>
      </c>
      <c r="H7353" s="40">
        <v>0.85099999999999998</v>
      </c>
      <c r="I7353" s="40">
        <v>0.98089999999999999</v>
      </c>
    </row>
    <row r="7354" spans="7:9" x14ac:dyDescent="0.25">
      <c r="G7354" s="40">
        <v>44</v>
      </c>
      <c r="H7354" s="40">
        <v>0.85199999999999998</v>
      </c>
      <c r="I7354" s="40">
        <v>0.98099999999999998</v>
      </c>
    </row>
    <row r="7355" spans="7:9" x14ac:dyDescent="0.25">
      <c r="G7355" s="40">
        <v>44</v>
      </c>
      <c r="H7355" s="40">
        <v>0.85299999999999998</v>
      </c>
      <c r="I7355" s="40">
        <v>0.98099999999999998</v>
      </c>
    </row>
    <row r="7356" spans="7:9" x14ac:dyDescent="0.25">
      <c r="G7356" s="40">
        <v>44</v>
      </c>
      <c r="H7356" s="40">
        <v>0.85399999999999998</v>
      </c>
      <c r="I7356" s="40">
        <v>0.98099999999999998</v>
      </c>
    </row>
    <row r="7357" spans="7:9" x14ac:dyDescent="0.25">
      <c r="G7357" s="40">
        <v>44</v>
      </c>
      <c r="H7357" s="40">
        <v>0.85499999999999998</v>
      </c>
      <c r="I7357" s="40">
        <v>0.98099999999999998</v>
      </c>
    </row>
    <row r="7358" spans="7:9" x14ac:dyDescent="0.25">
      <c r="G7358" s="40">
        <v>44</v>
      </c>
      <c r="H7358" s="40">
        <v>0.85599999999999998</v>
      </c>
      <c r="I7358" s="40">
        <v>0.98109999999999997</v>
      </c>
    </row>
    <row r="7359" spans="7:9" x14ac:dyDescent="0.25">
      <c r="G7359" s="40">
        <v>44</v>
      </c>
      <c r="H7359" s="40">
        <v>0.85699999999999998</v>
      </c>
      <c r="I7359" s="40">
        <v>0.98109999999999997</v>
      </c>
    </row>
    <row r="7360" spans="7:9" x14ac:dyDescent="0.25">
      <c r="G7360" s="40">
        <v>44</v>
      </c>
      <c r="H7360" s="40">
        <v>0.85799999999999998</v>
      </c>
      <c r="I7360" s="40">
        <v>0.98119999999999996</v>
      </c>
    </row>
    <row r="7361" spans="7:9" x14ac:dyDescent="0.25">
      <c r="G7361" s="40">
        <v>44</v>
      </c>
      <c r="H7361" s="40">
        <v>0.85899999999999999</v>
      </c>
      <c r="I7361" s="40">
        <v>0.98119999999999996</v>
      </c>
    </row>
    <row r="7362" spans="7:9" x14ac:dyDescent="0.25">
      <c r="G7362" s="40">
        <v>44</v>
      </c>
      <c r="H7362" s="40">
        <v>0.86</v>
      </c>
      <c r="I7362" s="40">
        <v>0.98129999999999995</v>
      </c>
    </row>
    <row r="7363" spans="7:9" x14ac:dyDescent="0.25">
      <c r="G7363" s="40">
        <v>44</v>
      </c>
      <c r="H7363" s="40">
        <v>0.86099999999999999</v>
      </c>
      <c r="I7363" s="40">
        <v>0.98129999999999995</v>
      </c>
    </row>
    <row r="7364" spans="7:9" x14ac:dyDescent="0.25">
      <c r="G7364" s="40">
        <v>44</v>
      </c>
      <c r="H7364" s="40">
        <v>0.86199999999999999</v>
      </c>
      <c r="I7364" s="40">
        <v>0.98129999999999995</v>
      </c>
    </row>
    <row r="7365" spans="7:9" x14ac:dyDescent="0.25">
      <c r="G7365" s="40">
        <v>44</v>
      </c>
      <c r="H7365" s="40">
        <v>0.86299999999999999</v>
      </c>
      <c r="I7365" s="40">
        <v>0.98129999999999995</v>
      </c>
    </row>
    <row r="7366" spans="7:9" x14ac:dyDescent="0.25">
      <c r="G7366" s="40">
        <v>44</v>
      </c>
      <c r="H7366" s="40">
        <v>0.86399999999999999</v>
      </c>
      <c r="I7366" s="40">
        <v>0.98140000000000005</v>
      </c>
    </row>
    <row r="7367" spans="7:9" x14ac:dyDescent="0.25">
      <c r="G7367" s="40">
        <v>44</v>
      </c>
      <c r="H7367" s="40">
        <v>0.86499999999999999</v>
      </c>
      <c r="I7367" s="40">
        <v>0.98140000000000005</v>
      </c>
    </row>
    <row r="7368" spans="7:9" x14ac:dyDescent="0.25">
      <c r="G7368" s="40">
        <v>44</v>
      </c>
      <c r="H7368" s="40">
        <v>0.86599999999999999</v>
      </c>
      <c r="I7368" s="40">
        <v>0.98150000000000004</v>
      </c>
    </row>
    <row r="7369" spans="7:9" x14ac:dyDescent="0.25">
      <c r="G7369" s="40">
        <v>44</v>
      </c>
      <c r="H7369" s="40">
        <v>0.86699999999999999</v>
      </c>
      <c r="I7369" s="40">
        <v>0.98150000000000004</v>
      </c>
    </row>
    <row r="7370" spans="7:9" x14ac:dyDescent="0.25">
      <c r="G7370" s="40">
        <v>44</v>
      </c>
      <c r="H7370" s="40">
        <v>0.86799999999999999</v>
      </c>
      <c r="I7370" s="40">
        <v>0.98160000000000003</v>
      </c>
    </row>
    <row r="7371" spans="7:9" x14ac:dyDescent="0.25">
      <c r="G7371" s="40">
        <v>44</v>
      </c>
      <c r="H7371" s="40">
        <v>0.86899999999999999</v>
      </c>
      <c r="I7371" s="40">
        <v>0.98160000000000003</v>
      </c>
    </row>
    <row r="7372" spans="7:9" x14ac:dyDescent="0.25">
      <c r="G7372" s="40">
        <v>44</v>
      </c>
      <c r="H7372" s="40">
        <v>0.87</v>
      </c>
      <c r="I7372" s="40">
        <v>0.98160000000000003</v>
      </c>
    </row>
    <row r="7373" spans="7:9" x14ac:dyDescent="0.25">
      <c r="G7373" s="40">
        <v>44</v>
      </c>
      <c r="H7373" s="40">
        <v>0.871</v>
      </c>
      <c r="I7373" s="40">
        <v>0.98160000000000003</v>
      </c>
    </row>
    <row r="7374" spans="7:9" x14ac:dyDescent="0.25">
      <c r="G7374" s="40">
        <v>44</v>
      </c>
      <c r="H7374" s="40">
        <v>0.872</v>
      </c>
      <c r="I7374" s="40">
        <v>0.98170000000000002</v>
      </c>
    </row>
    <row r="7375" spans="7:9" x14ac:dyDescent="0.25">
      <c r="G7375" s="40">
        <v>44</v>
      </c>
      <c r="H7375" s="40">
        <v>0.873</v>
      </c>
      <c r="I7375" s="40">
        <v>0.98170000000000002</v>
      </c>
    </row>
    <row r="7376" spans="7:9" x14ac:dyDescent="0.25">
      <c r="G7376" s="40">
        <v>44</v>
      </c>
      <c r="H7376" s="40">
        <v>0.874</v>
      </c>
      <c r="I7376" s="40">
        <v>0.98180000000000001</v>
      </c>
    </row>
    <row r="7377" spans="7:9" x14ac:dyDescent="0.25">
      <c r="G7377" s="40">
        <v>44</v>
      </c>
      <c r="H7377" s="40">
        <v>0.875</v>
      </c>
      <c r="I7377" s="40">
        <v>0.98180000000000001</v>
      </c>
    </row>
    <row r="7378" spans="7:9" x14ac:dyDescent="0.25">
      <c r="G7378" s="40">
        <v>44</v>
      </c>
      <c r="H7378" s="40">
        <v>0.876</v>
      </c>
      <c r="I7378" s="40">
        <v>0.98180000000000001</v>
      </c>
    </row>
    <row r="7379" spans="7:9" x14ac:dyDescent="0.25">
      <c r="G7379" s="40">
        <v>44</v>
      </c>
      <c r="H7379" s="40">
        <v>0.877</v>
      </c>
      <c r="I7379" s="40">
        <v>0.98180000000000001</v>
      </c>
    </row>
    <row r="7380" spans="7:9" x14ac:dyDescent="0.25">
      <c r="G7380" s="40">
        <v>44</v>
      </c>
      <c r="H7380" s="40">
        <v>0.878</v>
      </c>
      <c r="I7380" s="40">
        <v>0.9819</v>
      </c>
    </row>
    <row r="7381" spans="7:9" x14ac:dyDescent="0.25">
      <c r="G7381" s="40">
        <v>44</v>
      </c>
      <c r="H7381" s="40">
        <v>0.879</v>
      </c>
      <c r="I7381" s="40">
        <v>0.9819</v>
      </c>
    </row>
    <row r="7382" spans="7:9" x14ac:dyDescent="0.25">
      <c r="G7382" s="40">
        <v>44</v>
      </c>
      <c r="H7382" s="40">
        <v>0.88</v>
      </c>
      <c r="I7382" s="40">
        <v>0.9819</v>
      </c>
    </row>
    <row r="7383" spans="7:9" x14ac:dyDescent="0.25">
      <c r="G7383" s="40">
        <v>44</v>
      </c>
      <c r="H7383" s="40">
        <v>0.88100000000000001</v>
      </c>
      <c r="I7383" s="40">
        <v>0.9819</v>
      </c>
    </row>
    <row r="7384" spans="7:9" x14ac:dyDescent="0.25">
      <c r="G7384" s="40">
        <v>44</v>
      </c>
      <c r="H7384" s="40">
        <v>0.88200000000000001</v>
      </c>
      <c r="I7384" s="40">
        <v>0.98199999999999998</v>
      </c>
    </row>
    <row r="7385" spans="7:9" x14ac:dyDescent="0.25">
      <c r="G7385" s="40">
        <v>44</v>
      </c>
      <c r="H7385" s="40">
        <v>0.88300000000000001</v>
      </c>
      <c r="I7385" s="40">
        <v>0.98199999999999998</v>
      </c>
    </row>
    <row r="7386" spans="7:9" x14ac:dyDescent="0.25">
      <c r="G7386" s="40">
        <v>44</v>
      </c>
      <c r="H7386" s="40">
        <v>0.88400000000000001</v>
      </c>
      <c r="I7386" s="40">
        <v>0.98209999999999997</v>
      </c>
    </row>
    <row r="7387" spans="7:9" x14ac:dyDescent="0.25">
      <c r="G7387" s="40">
        <v>44</v>
      </c>
      <c r="H7387" s="40">
        <v>0.88500000000000001</v>
      </c>
      <c r="I7387" s="40">
        <v>0.98209999999999997</v>
      </c>
    </row>
    <row r="7388" spans="7:9" x14ac:dyDescent="0.25">
      <c r="G7388" s="40">
        <v>44</v>
      </c>
      <c r="H7388" s="40">
        <v>0.88600000000000001</v>
      </c>
      <c r="I7388" s="40">
        <v>0.98209999999999997</v>
      </c>
    </row>
    <row r="7389" spans="7:9" x14ac:dyDescent="0.25">
      <c r="G7389" s="40">
        <v>44</v>
      </c>
      <c r="H7389" s="40">
        <v>0.88700000000000001</v>
      </c>
      <c r="I7389" s="40">
        <v>0.98209999999999997</v>
      </c>
    </row>
    <row r="7390" spans="7:9" x14ac:dyDescent="0.25">
      <c r="G7390" s="40">
        <v>44</v>
      </c>
      <c r="H7390" s="40">
        <v>0.88800000000000001</v>
      </c>
      <c r="I7390" s="40">
        <v>0.98219999999999996</v>
      </c>
    </row>
    <row r="7391" spans="7:9" x14ac:dyDescent="0.25">
      <c r="G7391" s="40">
        <v>44</v>
      </c>
      <c r="H7391" s="40">
        <v>0.88900000000000001</v>
      </c>
      <c r="I7391" s="40">
        <v>0.98219999999999996</v>
      </c>
    </row>
    <row r="7392" spans="7:9" x14ac:dyDescent="0.25">
      <c r="G7392" s="40">
        <v>44</v>
      </c>
      <c r="H7392" s="40">
        <v>0.89</v>
      </c>
      <c r="I7392" s="40">
        <v>0.98219999999999996</v>
      </c>
    </row>
    <row r="7393" spans="7:9" x14ac:dyDescent="0.25">
      <c r="G7393" s="40">
        <v>44</v>
      </c>
      <c r="H7393" s="40">
        <v>0.89100000000000001</v>
      </c>
      <c r="I7393" s="40">
        <v>0.98219999999999996</v>
      </c>
    </row>
    <row r="7394" spans="7:9" x14ac:dyDescent="0.25">
      <c r="G7394" s="40">
        <v>44</v>
      </c>
      <c r="H7394" s="40">
        <v>0.89200000000000002</v>
      </c>
      <c r="I7394" s="40">
        <v>0.98229999999999995</v>
      </c>
    </row>
    <row r="7395" spans="7:9" x14ac:dyDescent="0.25">
      <c r="G7395" s="40">
        <v>44</v>
      </c>
      <c r="H7395" s="40">
        <v>0.89300000000000002</v>
      </c>
      <c r="I7395" s="40">
        <v>0.98229999999999995</v>
      </c>
    </row>
    <row r="7396" spans="7:9" x14ac:dyDescent="0.25">
      <c r="G7396" s="40">
        <v>44</v>
      </c>
      <c r="H7396" s="40">
        <v>0.89400000000000002</v>
      </c>
      <c r="I7396" s="40">
        <v>0.98240000000000005</v>
      </c>
    </row>
    <row r="7397" spans="7:9" x14ac:dyDescent="0.25">
      <c r="G7397" s="40">
        <v>44</v>
      </c>
      <c r="H7397" s="40">
        <v>0.89500000000000002</v>
      </c>
      <c r="I7397" s="40">
        <v>0.98240000000000005</v>
      </c>
    </row>
    <row r="7398" spans="7:9" x14ac:dyDescent="0.25">
      <c r="G7398" s="40">
        <v>44</v>
      </c>
      <c r="H7398" s="40">
        <v>0.89600000000000002</v>
      </c>
      <c r="I7398" s="40">
        <v>0.98240000000000005</v>
      </c>
    </row>
    <row r="7399" spans="7:9" x14ac:dyDescent="0.25">
      <c r="G7399" s="40">
        <v>44</v>
      </c>
      <c r="H7399" s="40">
        <v>0.89700000000000002</v>
      </c>
      <c r="I7399" s="40">
        <v>0.98240000000000005</v>
      </c>
    </row>
    <row r="7400" spans="7:9" x14ac:dyDescent="0.25">
      <c r="G7400" s="40">
        <v>44</v>
      </c>
      <c r="H7400" s="40">
        <v>0.89800000000000002</v>
      </c>
      <c r="I7400" s="40">
        <v>0.98250000000000004</v>
      </c>
    </row>
    <row r="7401" spans="7:9" x14ac:dyDescent="0.25">
      <c r="G7401" s="40">
        <v>44</v>
      </c>
      <c r="H7401" s="40">
        <v>0.89900000000000002</v>
      </c>
      <c r="I7401" s="40">
        <v>0.98250000000000004</v>
      </c>
    </row>
    <row r="7402" spans="7:9" x14ac:dyDescent="0.25">
      <c r="G7402" s="40">
        <v>44</v>
      </c>
      <c r="H7402" s="40">
        <v>0.9</v>
      </c>
      <c r="I7402" s="40">
        <v>0.98250000000000004</v>
      </c>
    </row>
    <row r="7403" spans="7:9" x14ac:dyDescent="0.25">
      <c r="G7403" s="40">
        <v>44</v>
      </c>
      <c r="H7403" s="40">
        <v>0.90100000000000002</v>
      </c>
      <c r="I7403" s="40">
        <v>0.98250000000000004</v>
      </c>
    </row>
    <row r="7404" spans="7:9" x14ac:dyDescent="0.25">
      <c r="G7404" s="40">
        <v>44</v>
      </c>
      <c r="H7404" s="40">
        <v>0.90200000000000002</v>
      </c>
      <c r="I7404" s="40">
        <v>0.98260000000000003</v>
      </c>
    </row>
    <row r="7405" spans="7:9" x14ac:dyDescent="0.25">
      <c r="G7405" s="40">
        <v>44</v>
      </c>
      <c r="H7405" s="40">
        <v>0.90300000000000002</v>
      </c>
      <c r="I7405" s="40">
        <v>0.98260000000000003</v>
      </c>
    </row>
    <row r="7406" spans="7:9" x14ac:dyDescent="0.25">
      <c r="G7406" s="40">
        <v>44</v>
      </c>
      <c r="H7406" s="40">
        <v>0.90400000000000003</v>
      </c>
      <c r="I7406" s="40">
        <v>0.98260000000000003</v>
      </c>
    </row>
    <row r="7407" spans="7:9" x14ac:dyDescent="0.25">
      <c r="G7407" s="40">
        <v>44</v>
      </c>
      <c r="H7407" s="40">
        <v>0.90500000000000003</v>
      </c>
      <c r="I7407" s="40">
        <v>0.98260000000000003</v>
      </c>
    </row>
    <row r="7408" spans="7:9" x14ac:dyDescent="0.25">
      <c r="G7408" s="40">
        <v>44</v>
      </c>
      <c r="H7408" s="40">
        <v>0.90600000000000003</v>
      </c>
      <c r="I7408" s="40">
        <v>0.98270000000000002</v>
      </c>
    </row>
    <row r="7409" spans="7:9" x14ac:dyDescent="0.25">
      <c r="G7409" s="40">
        <v>44</v>
      </c>
      <c r="H7409" s="40">
        <v>0.90700000000000003</v>
      </c>
      <c r="I7409" s="40">
        <v>0.98270000000000002</v>
      </c>
    </row>
    <row r="7410" spans="7:9" x14ac:dyDescent="0.25">
      <c r="G7410" s="40">
        <v>44</v>
      </c>
      <c r="H7410" s="40">
        <v>0.90800000000000003</v>
      </c>
      <c r="I7410" s="40">
        <v>0.98270000000000002</v>
      </c>
    </row>
    <row r="7411" spans="7:9" x14ac:dyDescent="0.25">
      <c r="G7411" s="40">
        <v>44</v>
      </c>
      <c r="H7411" s="40">
        <v>0.90900000000000003</v>
      </c>
      <c r="I7411" s="40">
        <v>0.98270000000000002</v>
      </c>
    </row>
    <row r="7412" spans="7:9" x14ac:dyDescent="0.25">
      <c r="G7412" s="40">
        <v>44</v>
      </c>
      <c r="H7412" s="40">
        <v>0.91</v>
      </c>
      <c r="I7412" s="40">
        <v>0.98270000000000002</v>
      </c>
    </row>
    <row r="7413" spans="7:9" x14ac:dyDescent="0.25">
      <c r="G7413" s="40">
        <v>44</v>
      </c>
      <c r="H7413" s="40">
        <v>0.91100000000000003</v>
      </c>
      <c r="I7413" s="40">
        <v>0.98270000000000002</v>
      </c>
    </row>
    <row r="7414" spans="7:9" x14ac:dyDescent="0.25">
      <c r="G7414" s="40">
        <v>44</v>
      </c>
      <c r="H7414" s="40">
        <v>0.91200000000000003</v>
      </c>
      <c r="I7414" s="40">
        <v>0.98280000000000001</v>
      </c>
    </row>
    <row r="7415" spans="7:9" x14ac:dyDescent="0.25">
      <c r="G7415" s="40">
        <v>44</v>
      </c>
      <c r="H7415" s="40">
        <v>0.91300000000000003</v>
      </c>
      <c r="I7415" s="40">
        <v>0.98280000000000001</v>
      </c>
    </row>
    <row r="7416" spans="7:9" x14ac:dyDescent="0.25">
      <c r="G7416" s="40">
        <v>44</v>
      </c>
      <c r="H7416" s="40">
        <v>0.91400000000000003</v>
      </c>
      <c r="I7416" s="40">
        <v>0.98280000000000001</v>
      </c>
    </row>
    <row r="7417" spans="7:9" x14ac:dyDescent="0.25">
      <c r="G7417" s="40">
        <v>44</v>
      </c>
      <c r="H7417" s="40">
        <v>0.91500000000000004</v>
      </c>
      <c r="I7417" s="40">
        <v>0.98280000000000001</v>
      </c>
    </row>
    <row r="7418" spans="7:9" x14ac:dyDescent="0.25">
      <c r="G7418" s="40">
        <v>44</v>
      </c>
      <c r="H7418" s="40">
        <v>0.91600000000000004</v>
      </c>
      <c r="I7418" s="40">
        <v>0.9829</v>
      </c>
    </row>
    <row r="7419" spans="7:9" x14ac:dyDescent="0.25">
      <c r="G7419" s="40">
        <v>44</v>
      </c>
      <c r="H7419" s="40">
        <v>0.91700000000000004</v>
      </c>
      <c r="I7419" s="40">
        <v>0.9829</v>
      </c>
    </row>
    <row r="7420" spans="7:9" x14ac:dyDescent="0.25">
      <c r="G7420" s="40">
        <v>44</v>
      </c>
      <c r="H7420" s="40">
        <v>0.91800000000000004</v>
      </c>
      <c r="I7420" s="40">
        <v>0.9829</v>
      </c>
    </row>
    <row r="7421" spans="7:9" x14ac:dyDescent="0.25">
      <c r="G7421" s="40">
        <v>44</v>
      </c>
      <c r="H7421" s="40">
        <v>0.91900000000000004</v>
      </c>
      <c r="I7421" s="40">
        <v>0.9829</v>
      </c>
    </row>
    <row r="7422" spans="7:9" x14ac:dyDescent="0.25">
      <c r="G7422" s="40">
        <v>44</v>
      </c>
      <c r="H7422" s="40">
        <v>0.92</v>
      </c>
      <c r="I7422" s="40">
        <v>0.98299999999999998</v>
      </c>
    </row>
    <row r="7423" spans="7:9" x14ac:dyDescent="0.25">
      <c r="G7423" s="40">
        <v>44</v>
      </c>
      <c r="H7423" s="40">
        <v>0.92100000000000004</v>
      </c>
      <c r="I7423" s="40">
        <v>0.98299999999999998</v>
      </c>
    </row>
    <row r="7424" spans="7:9" x14ac:dyDescent="0.25">
      <c r="G7424" s="40">
        <v>44</v>
      </c>
      <c r="H7424" s="40">
        <v>0.92200000000000004</v>
      </c>
      <c r="I7424" s="40">
        <v>0.98299999999999998</v>
      </c>
    </row>
    <row r="7425" spans="7:9" x14ac:dyDescent="0.25">
      <c r="G7425" s="40">
        <v>44</v>
      </c>
      <c r="H7425" s="40">
        <v>0.92300000000000004</v>
      </c>
      <c r="I7425" s="40">
        <v>0.98299999999999998</v>
      </c>
    </row>
    <row r="7426" spans="7:9" x14ac:dyDescent="0.25">
      <c r="G7426" s="40">
        <v>44</v>
      </c>
      <c r="H7426" s="40">
        <v>0.92400000000000004</v>
      </c>
      <c r="I7426" s="40">
        <v>0.98299999999999998</v>
      </c>
    </row>
    <row r="7427" spans="7:9" x14ac:dyDescent="0.25">
      <c r="G7427" s="40">
        <v>44</v>
      </c>
      <c r="H7427" s="40">
        <v>0.92500000000000004</v>
      </c>
      <c r="I7427" s="40">
        <v>0.98299999999999998</v>
      </c>
    </row>
    <row r="7428" spans="7:9" x14ac:dyDescent="0.25">
      <c r="G7428" s="40">
        <v>44</v>
      </c>
      <c r="H7428" s="40">
        <v>0.92600000000000005</v>
      </c>
      <c r="I7428" s="40">
        <v>0.98309999999999997</v>
      </c>
    </row>
    <row r="7429" spans="7:9" x14ac:dyDescent="0.25">
      <c r="G7429" s="40">
        <v>44</v>
      </c>
      <c r="H7429" s="40">
        <v>0.92700000000000005</v>
      </c>
      <c r="I7429" s="40">
        <v>0.98309999999999997</v>
      </c>
    </row>
    <row r="7430" spans="7:9" x14ac:dyDescent="0.25">
      <c r="G7430" s="40">
        <v>44</v>
      </c>
      <c r="H7430" s="40">
        <v>0.92800000000000005</v>
      </c>
      <c r="I7430" s="40">
        <v>0.98309999999999997</v>
      </c>
    </row>
    <row r="7431" spans="7:9" x14ac:dyDescent="0.25">
      <c r="G7431" s="40">
        <v>44</v>
      </c>
      <c r="H7431" s="40">
        <v>0.92900000000000005</v>
      </c>
      <c r="I7431" s="40">
        <v>0.98309999999999997</v>
      </c>
    </row>
    <row r="7432" spans="7:9" x14ac:dyDescent="0.25">
      <c r="G7432" s="40">
        <v>44</v>
      </c>
      <c r="H7432" s="40">
        <v>0.93</v>
      </c>
      <c r="I7432" s="40">
        <v>0.98319999999999996</v>
      </c>
    </row>
    <row r="7433" spans="7:9" x14ac:dyDescent="0.25">
      <c r="G7433" s="40">
        <v>44</v>
      </c>
      <c r="H7433" s="40">
        <v>0.93100000000000005</v>
      </c>
      <c r="I7433" s="40">
        <v>0.98319999999999996</v>
      </c>
    </row>
    <row r="7434" spans="7:9" x14ac:dyDescent="0.25">
      <c r="G7434" s="40">
        <v>44</v>
      </c>
      <c r="H7434" s="40">
        <v>0.93200000000000005</v>
      </c>
      <c r="I7434" s="40">
        <v>0.98319999999999996</v>
      </c>
    </row>
    <row r="7435" spans="7:9" x14ac:dyDescent="0.25">
      <c r="G7435" s="40">
        <v>44</v>
      </c>
      <c r="H7435" s="40">
        <v>0.93300000000000005</v>
      </c>
      <c r="I7435" s="40">
        <v>0.98319999999999996</v>
      </c>
    </row>
    <row r="7436" spans="7:9" x14ac:dyDescent="0.25">
      <c r="G7436" s="40">
        <v>44</v>
      </c>
      <c r="H7436" s="40">
        <v>0.93400000000000005</v>
      </c>
      <c r="I7436" s="40">
        <v>0.98329999999999995</v>
      </c>
    </row>
    <row r="7437" spans="7:9" x14ac:dyDescent="0.25">
      <c r="G7437" s="40">
        <v>44</v>
      </c>
      <c r="H7437" s="40">
        <v>0.93500000000000005</v>
      </c>
      <c r="I7437" s="40">
        <v>0.98329999999999995</v>
      </c>
    </row>
    <row r="7438" spans="7:9" x14ac:dyDescent="0.25">
      <c r="G7438" s="40">
        <v>44</v>
      </c>
      <c r="H7438" s="40">
        <v>0.93600000000000005</v>
      </c>
      <c r="I7438" s="40">
        <v>0.98329999999999995</v>
      </c>
    </row>
    <row r="7439" spans="7:9" x14ac:dyDescent="0.25">
      <c r="G7439" s="40">
        <v>44</v>
      </c>
      <c r="H7439" s="40">
        <v>0.93700000000000006</v>
      </c>
      <c r="I7439" s="40">
        <v>0.98329999999999995</v>
      </c>
    </row>
    <row r="7440" spans="7:9" x14ac:dyDescent="0.25">
      <c r="G7440" s="40">
        <v>44</v>
      </c>
      <c r="H7440" s="40">
        <v>0.93799999999999994</v>
      </c>
      <c r="I7440" s="40">
        <v>0.98329999999999995</v>
      </c>
    </row>
    <row r="7441" spans="7:9" x14ac:dyDescent="0.25">
      <c r="G7441" s="40">
        <v>44</v>
      </c>
      <c r="H7441" s="40">
        <v>0.93899999999999995</v>
      </c>
      <c r="I7441" s="40">
        <v>0.98329999999999995</v>
      </c>
    </row>
    <row r="7442" spans="7:9" x14ac:dyDescent="0.25">
      <c r="G7442" s="40">
        <v>44</v>
      </c>
      <c r="H7442" s="40">
        <v>0.94</v>
      </c>
      <c r="I7442" s="40">
        <v>0.98340000000000005</v>
      </c>
    </row>
    <row r="7443" spans="7:9" x14ac:dyDescent="0.25">
      <c r="G7443" s="40">
        <v>44</v>
      </c>
      <c r="H7443" s="40">
        <v>0.94099999999999995</v>
      </c>
      <c r="I7443" s="40">
        <v>0.98340000000000005</v>
      </c>
    </row>
    <row r="7444" spans="7:9" x14ac:dyDescent="0.25">
      <c r="G7444" s="40">
        <v>44</v>
      </c>
      <c r="H7444" s="40">
        <v>0.94199999999999995</v>
      </c>
      <c r="I7444" s="40">
        <v>0.98340000000000005</v>
      </c>
    </row>
    <row r="7445" spans="7:9" x14ac:dyDescent="0.25">
      <c r="G7445" s="40">
        <v>44</v>
      </c>
      <c r="H7445" s="40">
        <v>0.94299999999999995</v>
      </c>
      <c r="I7445" s="40">
        <v>0.98340000000000005</v>
      </c>
    </row>
    <row r="7446" spans="7:9" x14ac:dyDescent="0.25">
      <c r="G7446" s="40">
        <v>44</v>
      </c>
      <c r="H7446" s="40">
        <v>0.94399999999999995</v>
      </c>
      <c r="I7446" s="40">
        <v>0.98350000000000004</v>
      </c>
    </row>
    <row r="7447" spans="7:9" x14ac:dyDescent="0.25">
      <c r="G7447" s="40">
        <v>44</v>
      </c>
      <c r="H7447" s="40">
        <v>0.94499999999999995</v>
      </c>
      <c r="I7447" s="40">
        <v>0.98350000000000004</v>
      </c>
    </row>
    <row r="7448" spans="7:9" x14ac:dyDescent="0.25">
      <c r="G7448" s="40">
        <v>44</v>
      </c>
      <c r="H7448" s="40">
        <v>0.94599999999999995</v>
      </c>
      <c r="I7448" s="40">
        <v>0.98350000000000004</v>
      </c>
    </row>
    <row r="7449" spans="7:9" x14ac:dyDescent="0.25">
      <c r="G7449" s="40">
        <v>44</v>
      </c>
      <c r="H7449" s="40">
        <v>0.94699999999999995</v>
      </c>
      <c r="I7449" s="40">
        <v>0.98350000000000004</v>
      </c>
    </row>
    <row r="7450" spans="7:9" x14ac:dyDescent="0.25">
      <c r="G7450" s="40">
        <v>44</v>
      </c>
      <c r="H7450" s="40">
        <v>0.94799999999999995</v>
      </c>
      <c r="I7450" s="40">
        <v>0.98350000000000004</v>
      </c>
    </row>
    <row r="7451" spans="7:9" x14ac:dyDescent="0.25">
      <c r="G7451" s="40">
        <v>44</v>
      </c>
      <c r="H7451" s="40">
        <v>0.94899999999999995</v>
      </c>
      <c r="I7451" s="40">
        <v>0.98350000000000004</v>
      </c>
    </row>
    <row r="7452" spans="7:9" x14ac:dyDescent="0.25">
      <c r="G7452" s="40">
        <v>44</v>
      </c>
      <c r="H7452" s="40">
        <v>0.95</v>
      </c>
      <c r="I7452" s="40">
        <v>0.98360000000000003</v>
      </c>
    </row>
    <row r="7453" spans="7:9" x14ac:dyDescent="0.25">
      <c r="G7453" s="40">
        <v>44.5</v>
      </c>
      <c r="H7453" s="40">
        <v>0.76</v>
      </c>
      <c r="I7453" s="40">
        <v>0.97460000000000002</v>
      </c>
    </row>
    <row r="7454" spans="7:9" x14ac:dyDescent="0.25">
      <c r="G7454" s="40">
        <v>44.5</v>
      </c>
      <c r="H7454" s="40">
        <v>0.76100000000000001</v>
      </c>
      <c r="I7454" s="40">
        <v>0.97460000000000002</v>
      </c>
    </row>
    <row r="7455" spans="7:9" x14ac:dyDescent="0.25">
      <c r="G7455" s="40">
        <v>44.5</v>
      </c>
      <c r="H7455" s="40">
        <v>0.76200000000000001</v>
      </c>
      <c r="I7455" s="40">
        <v>0.9748</v>
      </c>
    </row>
    <row r="7456" spans="7:9" x14ac:dyDescent="0.25">
      <c r="G7456" s="40">
        <v>44.5</v>
      </c>
      <c r="H7456" s="40">
        <v>0.76300000000000001</v>
      </c>
      <c r="I7456" s="40">
        <v>0.9748</v>
      </c>
    </row>
    <row r="7457" spans="7:9" x14ac:dyDescent="0.25">
      <c r="G7457" s="40">
        <v>44.5</v>
      </c>
      <c r="H7457" s="40">
        <v>0.76400000000000001</v>
      </c>
      <c r="I7457" s="40">
        <v>0.97499999999999998</v>
      </c>
    </row>
    <row r="7458" spans="7:9" x14ac:dyDescent="0.25">
      <c r="G7458" s="40">
        <v>44.5</v>
      </c>
      <c r="H7458" s="40">
        <v>0.76500000000000001</v>
      </c>
      <c r="I7458" s="40">
        <v>0.97499999999999998</v>
      </c>
    </row>
    <row r="7459" spans="7:9" x14ac:dyDescent="0.25">
      <c r="G7459" s="40">
        <v>44.5</v>
      </c>
      <c r="H7459" s="40">
        <v>0.76600000000000001</v>
      </c>
      <c r="I7459" s="40">
        <v>0.97519999999999996</v>
      </c>
    </row>
    <row r="7460" spans="7:9" x14ac:dyDescent="0.25">
      <c r="G7460" s="40">
        <v>44.5</v>
      </c>
      <c r="H7460" s="40">
        <v>0.76700000000000002</v>
      </c>
      <c r="I7460" s="40">
        <v>0.97519999999999996</v>
      </c>
    </row>
    <row r="7461" spans="7:9" x14ac:dyDescent="0.25">
      <c r="G7461" s="40">
        <v>44.5</v>
      </c>
      <c r="H7461" s="40">
        <v>0.76800000000000002</v>
      </c>
      <c r="I7461" s="40">
        <v>0.97540000000000004</v>
      </c>
    </row>
    <row r="7462" spans="7:9" x14ac:dyDescent="0.25">
      <c r="G7462" s="40">
        <v>44.5</v>
      </c>
      <c r="H7462" s="40">
        <v>0.76900000000000002</v>
      </c>
      <c r="I7462" s="40">
        <v>0.97540000000000004</v>
      </c>
    </row>
    <row r="7463" spans="7:9" x14ac:dyDescent="0.25">
      <c r="G7463" s="40">
        <v>44.5</v>
      </c>
      <c r="H7463" s="40">
        <v>0.77</v>
      </c>
      <c r="I7463" s="40">
        <v>0.97550000000000003</v>
      </c>
    </row>
    <row r="7464" spans="7:9" x14ac:dyDescent="0.25">
      <c r="G7464" s="40">
        <v>44.5</v>
      </c>
      <c r="H7464" s="40">
        <v>0.77100000000000002</v>
      </c>
      <c r="I7464" s="40">
        <v>0.97550000000000003</v>
      </c>
    </row>
    <row r="7465" spans="7:9" x14ac:dyDescent="0.25">
      <c r="G7465" s="40">
        <v>44.5</v>
      </c>
      <c r="H7465" s="40">
        <v>0.77200000000000002</v>
      </c>
      <c r="I7465" s="40">
        <v>0.97570000000000001</v>
      </c>
    </row>
    <row r="7466" spans="7:9" x14ac:dyDescent="0.25">
      <c r="G7466" s="40">
        <v>44.5</v>
      </c>
      <c r="H7466" s="40">
        <v>0.77300000000000002</v>
      </c>
      <c r="I7466" s="40">
        <v>0.97570000000000001</v>
      </c>
    </row>
    <row r="7467" spans="7:9" x14ac:dyDescent="0.25">
      <c r="G7467" s="40">
        <v>44.5</v>
      </c>
      <c r="H7467" s="40">
        <v>0.77400000000000002</v>
      </c>
      <c r="I7467" s="40">
        <v>0.97589999999999999</v>
      </c>
    </row>
    <row r="7468" spans="7:9" x14ac:dyDescent="0.25">
      <c r="G7468" s="40">
        <v>44.5</v>
      </c>
      <c r="H7468" s="40">
        <v>0.77500000000000002</v>
      </c>
      <c r="I7468" s="40">
        <v>0.97589999999999999</v>
      </c>
    </row>
    <row r="7469" spans="7:9" x14ac:dyDescent="0.25">
      <c r="G7469" s="40">
        <v>44.5</v>
      </c>
      <c r="H7469" s="40">
        <v>0.77600000000000002</v>
      </c>
      <c r="I7469" s="40">
        <v>0.97599999999999998</v>
      </c>
    </row>
    <row r="7470" spans="7:9" x14ac:dyDescent="0.25">
      <c r="G7470" s="40">
        <v>44.5</v>
      </c>
      <c r="H7470" s="40">
        <v>0.77700000000000002</v>
      </c>
      <c r="I7470" s="40">
        <v>0.97599999999999998</v>
      </c>
    </row>
    <row r="7471" spans="7:9" x14ac:dyDescent="0.25">
      <c r="G7471" s="40">
        <v>44.5</v>
      </c>
      <c r="H7471" s="40">
        <v>0.77800000000000002</v>
      </c>
      <c r="I7471" s="40">
        <v>0.97619999999999996</v>
      </c>
    </row>
    <row r="7472" spans="7:9" x14ac:dyDescent="0.25">
      <c r="G7472" s="40">
        <v>44.5</v>
      </c>
      <c r="H7472" s="40">
        <v>0.77900000000000003</v>
      </c>
      <c r="I7472" s="40">
        <v>0.97619999999999996</v>
      </c>
    </row>
    <row r="7473" spans="7:9" x14ac:dyDescent="0.25">
      <c r="G7473" s="40">
        <v>44.5</v>
      </c>
      <c r="H7473" s="40">
        <v>0.78</v>
      </c>
      <c r="I7473" s="40">
        <v>0.97640000000000005</v>
      </c>
    </row>
    <row r="7474" spans="7:9" x14ac:dyDescent="0.25">
      <c r="G7474" s="40">
        <v>44.5</v>
      </c>
      <c r="H7474" s="40">
        <v>0.78100000000000003</v>
      </c>
      <c r="I7474" s="40">
        <v>0.97640000000000005</v>
      </c>
    </row>
    <row r="7475" spans="7:9" x14ac:dyDescent="0.25">
      <c r="G7475" s="40">
        <v>44.5</v>
      </c>
      <c r="H7475" s="40">
        <v>0.78200000000000003</v>
      </c>
      <c r="I7475" s="40">
        <v>0.97650000000000003</v>
      </c>
    </row>
    <row r="7476" spans="7:9" x14ac:dyDescent="0.25">
      <c r="G7476" s="40">
        <v>44.5</v>
      </c>
      <c r="H7476" s="40">
        <v>0.78300000000000003</v>
      </c>
      <c r="I7476" s="40">
        <v>0.97650000000000003</v>
      </c>
    </row>
    <row r="7477" spans="7:9" x14ac:dyDescent="0.25">
      <c r="G7477" s="40">
        <v>44.5</v>
      </c>
      <c r="H7477" s="40">
        <v>0.78400000000000003</v>
      </c>
      <c r="I7477" s="40">
        <v>0.97670000000000001</v>
      </c>
    </row>
    <row r="7478" spans="7:9" x14ac:dyDescent="0.25">
      <c r="G7478" s="40">
        <v>44.5</v>
      </c>
      <c r="H7478" s="40">
        <v>0.78500000000000003</v>
      </c>
      <c r="I7478" s="40">
        <v>0.97670000000000001</v>
      </c>
    </row>
    <row r="7479" spans="7:9" x14ac:dyDescent="0.25">
      <c r="G7479" s="40">
        <v>44.5</v>
      </c>
      <c r="H7479" s="40">
        <v>0.78600000000000003</v>
      </c>
      <c r="I7479" s="40">
        <v>0.9768</v>
      </c>
    </row>
    <row r="7480" spans="7:9" x14ac:dyDescent="0.25">
      <c r="G7480" s="40">
        <v>44.5</v>
      </c>
      <c r="H7480" s="40">
        <v>0.78700000000000003</v>
      </c>
      <c r="I7480" s="40">
        <v>0.9768</v>
      </c>
    </row>
    <row r="7481" spans="7:9" x14ac:dyDescent="0.25">
      <c r="G7481" s="40">
        <v>44.5</v>
      </c>
      <c r="H7481" s="40">
        <v>0.78800000000000003</v>
      </c>
      <c r="I7481" s="40">
        <v>0.97699999999999998</v>
      </c>
    </row>
    <row r="7482" spans="7:9" x14ac:dyDescent="0.25">
      <c r="G7482" s="40">
        <v>44.5</v>
      </c>
      <c r="H7482" s="40">
        <v>0.78900000000000003</v>
      </c>
      <c r="I7482" s="40">
        <v>0.97699999999999998</v>
      </c>
    </row>
    <row r="7483" spans="7:9" x14ac:dyDescent="0.25">
      <c r="G7483" s="40">
        <v>44.5</v>
      </c>
      <c r="H7483" s="40">
        <v>0.79</v>
      </c>
      <c r="I7483" s="40">
        <v>0.97709999999999997</v>
      </c>
    </row>
    <row r="7484" spans="7:9" x14ac:dyDescent="0.25">
      <c r="G7484" s="40">
        <v>44.5</v>
      </c>
      <c r="H7484" s="40">
        <v>0.79100000000000004</v>
      </c>
      <c r="I7484" s="40">
        <v>0.97709999999999997</v>
      </c>
    </row>
    <row r="7485" spans="7:9" x14ac:dyDescent="0.25">
      <c r="G7485" s="40">
        <v>44.5</v>
      </c>
      <c r="H7485" s="40">
        <v>0.79200000000000004</v>
      </c>
      <c r="I7485" s="40">
        <v>0.97729999999999995</v>
      </c>
    </row>
    <row r="7486" spans="7:9" x14ac:dyDescent="0.25">
      <c r="G7486" s="40">
        <v>44.5</v>
      </c>
      <c r="H7486" s="40">
        <v>0.79300000000000004</v>
      </c>
      <c r="I7486" s="40">
        <v>0.97729999999999995</v>
      </c>
    </row>
    <row r="7487" spans="7:9" x14ac:dyDescent="0.25">
      <c r="G7487" s="40">
        <v>44.5</v>
      </c>
      <c r="H7487" s="40">
        <v>0.79400000000000004</v>
      </c>
      <c r="I7487" s="40">
        <v>0.97740000000000005</v>
      </c>
    </row>
    <row r="7488" spans="7:9" x14ac:dyDescent="0.25">
      <c r="G7488" s="40">
        <v>44.5</v>
      </c>
      <c r="H7488" s="40">
        <v>0.79500000000000004</v>
      </c>
      <c r="I7488" s="40">
        <v>0.97740000000000005</v>
      </c>
    </row>
    <row r="7489" spans="7:9" x14ac:dyDescent="0.25">
      <c r="G7489" s="40">
        <v>44.5</v>
      </c>
      <c r="H7489" s="40">
        <v>0.79600000000000004</v>
      </c>
      <c r="I7489" s="40">
        <v>0.97760000000000002</v>
      </c>
    </row>
    <row r="7490" spans="7:9" x14ac:dyDescent="0.25">
      <c r="G7490" s="40">
        <v>44.5</v>
      </c>
      <c r="H7490" s="40">
        <v>0.79700000000000004</v>
      </c>
      <c r="I7490" s="40">
        <v>0.97760000000000002</v>
      </c>
    </row>
    <row r="7491" spans="7:9" x14ac:dyDescent="0.25">
      <c r="G7491" s="40">
        <v>44.5</v>
      </c>
      <c r="H7491" s="40">
        <v>0.79800000000000004</v>
      </c>
      <c r="I7491" s="40">
        <v>0.97770000000000001</v>
      </c>
    </row>
    <row r="7492" spans="7:9" x14ac:dyDescent="0.25">
      <c r="G7492" s="40">
        <v>44.5</v>
      </c>
      <c r="H7492" s="40">
        <v>0.79900000000000004</v>
      </c>
      <c r="I7492" s="40">
        <v>0.97770000000000001</v>
      </c>
    </row>
    <row r="7493" spans="7:9" x14ac:dyDescent="0.25">
      <c r="G7493" s="40">
        <v>44.5</v>
      </c>
      <c r="H7493" s="40">
        <v>0.8</v>
      </c>
      <c r="I7493" s="40">
        <v>0.9778</v>
      </c>
    </row>
    <row r="7494" spans="7:9" x14ac:dyDescent="0.25">
      <c r="G7494" s="40">
        <v>44.5</v>
      </c>
      <c r="H7494" s="40">
        <v>0.80100000000000005</v>
      </c>
      <c r="I7494" s="40">
        <v>0.9778</v>
      </c>
    </row>
    <row r="7495" spans="7:9" x14ac:dyDescent="0.25">
      <c r="G7495" s="40">
        <v>44.5</v>
      </c>
      <c r="H7495" s="40">
        <v>0.80200000000000005</v>
      </c>
      <c r="I7495" s="40">
        <v>0.97799999999999998</v>
      </c>
    </row>
    <row r="7496" spans="7:9" x14ac:dyDescent="0.25">
      <c r="G7496" s="40">
        <v>44.5</v>
      </c>
      <c r="H7496" s="40">
        <v>0.80300000000000005</v>
      </c>
      <c r="I7496" s="40">
        <v>0.97799999999999998</v>
      </c>
    </row>
    <row r="7497" spans="7:9" x14ac:dyDescent="0.25">
      <c r="G7497" s="40">
        <v>44.5</v>
      </c>
      <c r="H7497" s="40">
        <v>0.80400000000000005</v>
      </c>
      <c r="I7497" s="40">
        <v>0.97809999999999997</v>
      </c>
    </row>
    <row r="7498" spans="7:9" x14ac:dyDescent="0.25">
      <c r="G7498" s="40">
        <v>44.5</v>
      </c>
      <c r="H7498" s="40">
        <v>0.80500000000000005</v>
      </c>
      <c r="I7498" s="40">
        <v>0.97809999999999997</v>
      </c>
    </row>
    <row r="7499" spans="7:9" x14ac:dyDescent="0.25">
      <c r="G7499" s="40">
        <v>44.5</v>
      </c>
      <c r="H7499" s="40">
        <v>0.80600000000000005</v>
      </c>
      <c r="I7499" s="40">
        <v>0.97819999999999996</v>
      </c>
    </row>
    <row r="7500" spans="7:9" x14ac:dyDescent="0.25">
      <c r="G7500" s="40">
        <v>44.5</v>
      </c>
      <c r="H7500" s="40">
        <v>0.80700000000000005</v>
      </c>
      <c r="I7500" s="40">
        <v>0.97819999999999996</v>
      </c>
    </row>
    <row r="7501" spans="7:9" x14ac:dyDescent="0.25">
      <c r="G7501" s="40">
        <v>44.5</v>
      </c>
      <c r="H7501" s="40">
        <v>0.80800000000000005</v>
      </c>
      <c r="I7501" s="40">
        <v>0.97829999999999995</v>
      </c>
    </row>
    <row r="7502" spans="7:9" x14ac:dyDescent="0.25">
      <c r="G7502" s="40">
        <v>44.5</v>
      </c>
      <c r="H7502" s="40">
        <v>0.80900000000000005</v>
      </c>
      <c r="I7502" s="40">
        <v>0.97829999999999995</v>
      </c>
    </row>
    <row r="7503" spans="7:9" x14ac:dyDescent="0.25">
      <c r="G7503" s="40">
        <v>44.5</v>
      </c>
      <c r="H7503" s="40">
        <v>0.81</v>
      </c>
      <c r="I7503" s="40">
        <v>0.97850000000000004</v>
      </c>
    </row>
    <row r="7504" spans="7:9" x14ac:dyDescent="0.25">
      <c r="G7504" s="40">
        <v>44.5</v>
      </c>
      <c r="H7504" s="40">
        <v>0.81100000000000005</v>
      </c>
      <c r="I7504" s="40">
        <v>0.97850000000000004</v>
      </c>
    </row>
    <row r="7505" spans="7:9" x14ac:dyDescent="0.25">
      <c r="G7505" s="40">
        <v>44.5</v>
      </c>
      <c r="H7505" s="40">
        <v>0.81200000000000006</v>
      </c>
      <c r="I7505" s="40">
        <v>0.97860000000000003</v>
      </c>
    </row>
    <row r="7506" spans="7:9" x14ac:dyDescent="0.25">
      <c r="G7506" s="40">
        <v>44.5</v>
      </c>
      <c r="H7506" s="40">
        <v>0.81299999999999994</v>
      </c>
      <c r="I7506" s="40">
        <v>0.97860000000000003</v>
      </c>
    </row>
    <row r="7507" spans="7:9" x14ac:dyDescent="0.25">
      <c r="G7507" s="40">
        <v>44.5</v>
      </c>
      <c r="H7507" s="40">
        <v>0.81399999999999995</v>
      </c>
      <c r="I7507" s="40">
        <v>0.97870000000000001</v>
      </c>
    </row>
    <row r="7508" spans="7:9" x14ac:dyDescent="0.25">
      <c r="G7508" s="40">
        <v>44.5</v>
      </c>
      <c r="H7508" s="40">
        <v>0.81499999999999995</v>
      </c>
      <c r="I7508" s="40">
        <v>0.97870000000000001</v>
      </c>
    </row>
    <row r="7509" spans="7:9" x14ac:dyDescent="0.25">
      <c r="G7509" s="40">
        <v>44.5</v>
      </c>
      <c r="H7509" s="40">
        <v>0.81599999999999995</v>
      </c>
      <c r="I7509" s="40">
        <v>0.9788</v>
      </c>
    </row>
    <row r="7510" spans="7:9" x14ac:dyDescent="0.25">
      <c r="G7510" s="40">
        <v>44.5</v>
      </c>
      <c r="H7510" s="40">
        <v>0.81699999999999995</v>
      </c>
      <c r="I7510" s="40">
        <v>0.9788</v>
      </c>
    </row>
    <row r="7511" spans="7:9" x14ac:dyDescent="0.25">
      <c r="G7511" s="40">
        <v>44.5</v>
      </c>
      <c r="H7511" s="40">
        <v>0.81799999999999995</v>
      </c>
      <c r="I7511" s="40">
        <v>0.97889999999999999</v>
      </c>
    </row>
    <row r="7512" spans="7:9" x14ac:dyDescent="0.25">
      <c r="G7512" s="40">
        <v>44.5</v>
      </c>
      <c r="H7512" s="40">
        <v>0.81899999999999995</v>
      </c>
      <c r="I7512" s="40">
        <v>0.97889999999999999</v>
      </c>
    </row>
    <row r="7513" spans="7:9" x14ac:dyDescent="0.25">
      <c r="G7513" s="40">
        <v>44.5</v>
      </c>
      <c r="H7513" s="40">
        <v>0.82</v>
      </c>
      <c r="I7513" s="40">
        <v>0.97899999999999998</v>
      </c>
    </row>
    <row r="7514" spans="7:9" x14ac:dyDescent="0.25">
      <c r="G7514" s="40">
        <v>44.5</v>
      </c>
      <c r="H7514" s="40">
        <v>0.82099999999999995</v>
      </c>
      <c r="I7514" s="40">
        <v>0.97899999999999998</v>
      </c>
    </row>
    <row r="7515" spans="7:9" x14ac:dyDescent="0.25">
      <c r="G7515" s="40">
        <v>44.5</v>
      </c>
      <c r="H7515" s="40">
        <v>0.82199999999999995</v>
      </c>
      <c r="I7515" s="40">
        <v>0.97919999999999996</v>
      </c>
    </row>
    <row r="7516" spans="7:9" x14ac:dyDescent="0.25">
      <c r="G7516" s="40">
        <v>44.5</v>
      </c>
      <c r="H7516" s="40">
        <v>0.82299999999999995</v>
      </c>
      <c r="I7516" s="40">
        <v>0.97919999999999996</v>
      </c>
    </row>
    <row r="7517" spans="7:9" x14ac:dyDescent="0.25">
      <c r="G7517" s="40">
        <v>44.5</v>
      </c>
      <c r="H7517" s="40">
        <v>0.82399999999999995</v>
      </c>
      <c r="I7517" s="40">
        <v>0.97929999999999995</v>
      </c>
    </row>
    <row r="7518" spans="7:9" x14ac:dyDescent="0.25">
      <c r="G7518" s="40">
        <v>44.5</v>
      </c>
      <c r="H7518" s="40">
        <v>0.82499999999999996</v>
      </c>
      <c r="I7518" s="40">
        <v>0.97929999999999995</v>
      </c>
    </row>
    <row r="7519" spans="7:9" x14ac:dyDescent="0.25">
      <c r="G7519" s="40">
        <v>44.5</v>
      </c>
      <c r="H7519" s="40">
        <v>0.82599999999999996</v>
      </c>
      <c r="I7519" s="40">
        <v>0.97940000000000005</v>
      </c>
    </row>
    <row r="7520" spans="7:9" x14ac:dyDescent="0.25">
      <c r="G7520" s="40">
        <v>44.5</v>
      </c>
      <c r="H7520" s="40">
        <v>0.82699999999999996</v>
      </c>
      <c r="I7520" s="40">
        <v>0.97940000000000005</v>
      </c>
    </row>
    <row r="7521" spans="7:9" x14ac:dyDescent="0.25">
      <c r="G7521" s="40">
        <v>44.5</v>
      </c>
      <c r="H7521" s="40">
        <v>0.82799999999999996</v>
      </c>
      <c r="I7521" s="40">
        <v>0.97950000000000004</v>
      </c>
    </row>
    <row r="7522" spans="7:9" x14ac:dyDescent="0.25">
      <c r="G7522" s="40">
        <v>44.5</v>
      </c>
      <c r="H7522" s="40">
        <v>0.82899999999999996</v>
      </c>
      <c r="I7522" s="40">
        <v>0.97950000000000004</v>
      </c>
    </row>
    <row r="7523" spans="7:9" x14ac:dyDescent="0.25">
      <c r="G7523" s="40">
        <v>44.5</v>
      </c>
      <c r="H7523" s="40">
        <v>0.83</v>
      </c>
      <c r="I7523" s="40">
        <v>0.97960000000000003</v>
      </c>
    </row>
    <row r="7524" spans="7:9" x14ac:dyDescent="0.25">
      <c r="G7524" s="40">
        <v>44.5</v>
      </c>
      <c r="H7524" s="40">
        <v>0.83099999999999996</v>
      </c>
      <c r="I7524" s="40">
        <v>0.97960000000000003</v>
      </c>
    </row>
    <row r="7525" spans="7:9" x14ac:dyDescent="0.25">
      <c r="G7525" s="40">
        <v>44.5</v>
      </c>
      <c r="H7525" s="40">
        <v>0.83199999999999996</v>
      </c>
      <c r="I7525" s="40">
        <v>0.97970000000000002</v>
      </c>
    </row>
    <row r="7526" spans="7:9" x14ac:dyDescent="0.25">
      <c r="G7526" s="40">
        <v>44.5</v>
      </c>
      <c r="H7526" s="40">
        <v>0.83299999999999996</v>
      </c>
      <c r="I7526" s="40">
        <v>0.97970000000000002</v>
      </c>
    </row>
    <row r="7527" spans="7:9" x14ac:dyDescent="0.25">
      <c r="G7527" s="40">
        <v>44.5</v>
      </c>
      <c r="H7527" s="40">
        <v>0.83399999999999996</v>
      </c>
      <c r="I7527" s="40">
        <v>0.9798</v>
      </c>
    </row>
    <row r="7528" spans="7:9" x14ac:dyDescent="0.25">
      <c r="G7528" s="40">
        <v>44.5</v>
      </c>
      <c r="H7528" s="40">
        <v>0.83499999999999996</v>
      </c>
      <c r="I7528" s="40">
        <v>0.9798</v>
      </c>
    </row>
    <row r="7529" spans="7:9" x14ac:dyDescent="0.25">
      <c r="G7529" s="40">
        <v>44.5</v>
      </c>
      <c r="H7529" s="40">
        <v>0.83599999999999997</v>
      </c>
      <c r="I7529" s="40">
        <v>0.9899</v>
      </c>
    </row>
    <row r="7530" spans="7:9" x14ac:dyDescent="0.25">
      <c r="G7530" s="40">
        <v>44.5</v>
      </c>
      <c r="H7530" s="40">
        <v>0.83699999999999997</v>
      </c>
      <c r="I7530" s="40">
        <v>0.9899</v>
      </c>
    </row>
    <row r="7531" spans="7:9" x14ac:dyDescent="0.25">
      <c r="G7531" s="40">
        <v>44.5</v>
      </c>
      <c r="H7531" s="40">
        <v>0.83799999999999997</v>
      </c>
      <c r="I7531" s="40">
        <v>0.98</v>
      </c>
    </row>
    <row r="7532" spans="7:9" x14ac:dyDescent="0.25">
      <c r="G7532" s="40">
        <v>44.5</v>
      </c>
      <c r="H7532" s="40">
        <v>0.83899999999999997</v>
      </c>
      <c r="I7532" s="40">
        <v>0.98</v>
      </c>
    </row>
    <row r="7533" spans="7:9" x14ac:dyDescent="0.25">
      <c r="G7533" s="40">
        <v>44.5</v>
      </c>
      <c r="H7533" s="40">
        <v>0.84</v>
      </c>
      <c r="I7533" s="40">
        <v>0.98</v>
      </c>
    </row>
    <row r="7534" spans="7:9" x14ac:dyDescent="0.25">
      <c r="G7534" s="40">
        <v>44.5</v>
      </c>
      <c r="H7534" s="40">
        <v>0.84099999999999997</v>
      </c>
      <c r="I7534" s="40">
        <v>0.98</v>
      </c>
    </row>
    <row r="7535" spans="7:9" x14ac:dyDescent="0.25">
      <c r="G7535" s="40">
        <v>44.5</v>
      </c>
      <c r="H7535" s="40">
        <v>0.84199999999999997</v>
      </c>
      <c r="I7535" s="40">
        <v>0.98009999999999997</v>
      </c>
    </row>
    <row r="7536" spans="7:9" x14ac:dyDescent="0.25">
      <c r="G7536" s="40">
        <v>44.5</v>
      </c>
      <c r="H7536" s="40">
        <v>0.84299999999999997</v>
      </c>
      <c r="I7536" s="40">
        <v>0.98009999999999997</v>
      </c>
    </row>
    <row r="7537" spans="7:9" x14ac:dyDescent="0.25">
      <c r="G7537" s="40">
        <v>44.5</v>
      </c>
      <c r="H7537" s="40">
        <v>0.84399999999999997</v>
      </c>
      <c r="I7537" s="40">
        <v>0.98019999999999996</v>
      </c>
    </row>
    <row r="7538" spans="7:9" x14ac:dyDescent="0.25">
      <c r="G7538" s="40">
        <v>44.5</v>
      </c>
      <c r="H7538" s="40">
        <v>0.84499999999999997</v>
      </c>
      <c r="I7538" s="40">
        <v>0.98019999999999996</v>
      </c>
    </row>
    <row r="7539" spans="7:9" x14ac:dyDescent="0.25">
      <c r="G7539" s="40">
        <v>44.5</v>
      </c>
      <c r="H7539" s="40">
        <v>0.84599999999999997</v>
      </c>
      <c r="I7539" s="40">
        <v>0.98029999999999995</v>
      </c>
    </row>
    <row r="7540" spans="7:9" x14ac:dyDescent="0.25">
      <c r="G7540" s="40">
        <v>44.5</v>
      </c>
      <c r="H7540" s="40">
        <v>0.84699999999999998</v>
      </c>
      <c r="I7540" s="40">
        <v>0.98029999999999995</v>
      </c>
    </row>
    <row r="7541" spans="7:9" x14ac:dyDescent="0.25">
      <c r="G7541" s="40">
        <v>44.5</v>
      </c>
      <c r="H7541" s="40">
        <v>0.84799999999999998</v>
      </c>
      <c r="I7541" s="40">
        <v>0.98040000000000005</v>
      </c>
    </row>
    <row r="7542" spans="7:9" x14ac:dyDescent="0.25">
      <c r="G7542" s="40">
        <v>44.5</v>
      </c>
      <c r="H7542" s="40">
        <v>0.84899999999999998</v>
      </c>
      <c r="I7542" s="40">
        <v>0.98040000000000005</v>
      </c>
    </row>
    <row r="7543" spans="7:9" x14ac:dyDescent="0.25">
      <c r="G7543" s="40">
        <v>44.5</v>
      </c>
      <c r="H7543" s="40">
        <v>0.85</v>
      </c>
      <c r="I7543" s="40">
        <v>0.98050000000000004</v>
      </c>
    </row>
    <row r="7544" spans="7:9" x14ac:dyDescent="0.25">
      <c r="G7544" s="40">
        <v>44.5</v>
      </c>
      <c r="H7544" s="40">
        <v>0.85099999999999998</v>
      </c>
      <c r="I7544" s="40">
        <v>0.98050000000000004</v>
      </c>
    </row>
    <row r="7545" spans="7:9" x14ac:dyDescent="0.25">
      <c r="G7545" s="40">
        <v>44.5</v>
      </c>
      <c r="H7545" s="40">
        <v>0.85199999999999998</v>
      </c>
      <c r="I7545" s="40">
        <v>0.98060000000000003</v>
      </c>
    </row>
    <row r="7546" spans="7:9" x14ac:dyDescent="0.25">
      <c r="G7546" s="40">
        <v>44.5</v>
      </c>
      <c r="H7546" s="40">
        <v>0.85299999999999998</v>
      </c>
      <c r="I7546" s="40">
        <v>0.98060000000000003</v>
      </c>
    </row>
    <row r="7547" spans="7:9" x14ac:dyDescent="0.25">
      <c r="G7547" s="40">
        <v>44.5</v>
      </c>
      <c r="H7547" s="40">
        <v>0.85399999999999998</v>
      </c>
      <c r="I7547" s="40">
        <v>0.98060000000000003</v>
      </c>
    </row>
    <row r="7548" spans="7:9" x14ac:dyDescent="0.25">
      <c r="G7548" s="40">
        <v>44.5</v>
      </c>
      <c r="H7548" s="40">
        <v>0.85499999999999998</v>
      </c>
      <c r="I7548" s="40">
        <v>0.98060000000000003</v>
      </c>
    </row>
    <row r="7549" spans="7:9" x14ac:dyDescent="0.25">
      <c r="G7549" s="40">
        <v>44.5</v>
      </c>
      <c r="H7549" s="40">
        <v>0.85599999999999998</v>
      </c>
      <c r="I7549" s="40">
        <v>0.98070000000000002</v>
      </c>
    </row>
    <row r="7550" spans="7:9" x14ac:dyDescent="0.25">
      <c r="G7550" s="40">
        <v>44.5</v>
      </c>
      <c r="H7550" s="40">
        <v>0.85699999999999998</v>
      </c>
      <c r="I7550" s="40">
        <v>0.98070000000000002</v>
      </c>
    </row>
    <row r="7551" spans="7:9" x14ac:dyDescent="0.25">
      <c r="G7551" s="40">
        <v>44.5</v>
      </c>
      <c r="H7551" s="40">
        <v>0.85799999999999998</v>
      </c>
      <c r="I7551" s="40">
        <v>0.98080000000000001</v>
      </c>
    </row>
    <row r="7552" spans="7:9" x14ac:dyDescent="0.25">
      <c r="G7552" s="40">
        <v>44.5</v>
      </c>
      <c r="H7552" s="40">
        <v>0.85899999999999999</v>
      </c>
      <c r="I7552" s="40">
        <v>0.98080000000000001</v>
      </c>
    </row>
    <row r="7553" spans="7:9" x14ac:dyDescent="0.25">
      <c r="G7553" s="40">
        <v>44.5</v>
      </c>
      <c r="H7553" s="40">
        <v>0.86</v>
      </c>
      <c r="I7553" s="40">
        <v>0.98089999999999999</v>
      </c>
    </row>
    <row r="7554" spans="7:9" x14ac:dyDescent="0.25">
      <c r="G7554" s="40">
        <v>44.5</v>
      </c>
      <c r="H7554" s="40">
        <v>0.86099999999999999</v>
      </c>
      <c r="I7554" s="40">
        <v>0.98089999999999999</v>
      </c>
    </row>
    <row r="7555" spans="7:9" x14ac:dyDescent="0.25">
      <c r="G7555" s="40">
        <v>44.5</v>
      </c>
      <c r="H7555" s="40">
        <v>0.86199999999999999</v>
      </c>
      <c r="I7555" s="40">
        <v>0.98089999999999999</v>
      </c>
    </row>
    <row r="7556" spans="7:9" x14ac:dyDescent="0.25">
      <c r="G7556" s="40">
        <v>44.5</v>
      </c>
      <c r="H7556" s="40">
        <v>0.86299999999999999</v>
      </c>
      <c r="I7556" s="40">
        <v>0.98089999999999999</v>
      </c>
    </row>
    <row r="7557" spans="7:9" x14ac:dyDescent="0.25">
      <c r="G7557" s="40">
        <v>44.5</v>
      </c>
      <c r="H7557" s="40">
        <v>0.86399999999999999</v>
      </c>
      <c r="I7557" s="40">
        <v>0.98099999999999998</v>
      </c>
    </row>
    <row r="7558" spans="7:9" x14ac:dyDescent="0.25">
      <c r="G7558" s="40">
        <v>44.5</v>
      </c>
      <c r="H7558" s="40">
        <v>0.86499999999999999</v>
      </c>
      <c r="I7558" s="40">
        <v>0.98099999999999998</v>
      </c>
    </row>
    <row r="7559" spans="7:9" x14ac:dyDescent="0.25">
      <c r="G7559" s="40">
        <v>44.5</v>
      </c>
      <c r="H7559" s="40">
        <v>0.86599999999999999</v>
      </c>
      <c r="I7559" s="40">
        <v>0.98109999999999997</v>
      </c>
    </row>
    <row r="7560" spans="7:9" x14ac:dyDescent="0.25">
      <c r="G7560" s="40">
        <v>44.5</v>
      </c>
      <c r="H7560" s="40">
        <v>0.86699999999999999</v>
      </c>
      <c r="I7560" s="40">
        <v>0.98109999999999997</v>
      </c>
    </row>
    <row r="7561" spans="7:9" x14ac:dyDescent="0.25">
      <c r="G7561" s="40">
        <v>44.5</v>
      </c>
      <c r="H7561" s="40">
        <v>0.86799999999999999</v>
      </c>
      <c r="I7561" s="40">
        <v>0.98119999999999996</v>
      </c>
    </row>
    <row r="7562" spans="7:9" x14ac:dyDescent="0.25">
      <c r="G7562" s="40">
        <v>44.5</v>
      </c>
      <c r="H7562" s="40">
        <v>0.86899999999999999</v>
      </c>
      <c r="I7562" s="40">
        <v>0.98119999999999996</v>
      </c>
    </row>
    <row r="7563" spans="7:9" x14ac:dyDescent="0.25">
      <c r="G7563" s="40">
        <v>44.5</v>
      </c>
      <c r="H7563" s="40">
        <v>0.87</v>
      </c>
      <c r="I7563" s="40">
        <v>0.98119999999999996</v>
      </c>
    </row>
    <row r="7564" spans="7:9" x14ac:dyDescent="0.25">
      <c r="G7564" s="40">
        <v>44.5</v>
      </c>
      <c r="H7564" s="40">
        <v>0.871</v>
      </c>
      <c r="I7564" s="40">
        <v>0.98119999999999996</v>
      </c>
    </row>
    <row r="7565" spans="7:9" x14ac:dyDescent="0.25">
      <c r="G7565" s="40">
        <v>44.5</v>
      </c>
      <c r="H7565" s="40">
        <v>0.872</v>
      </c>
      <c r="I7565" s="40">
        <v>0.98129999999999995</v>
      </c>
    </row>
    <row r="7566" spans="7:9" x14ac:dyDescent="0.25">
      <c r="G7566" s="40">
        <v>44.5</v>
      </c>
      <c r="H7566" s="40">
        <v>0.873</v>
      </c>
      <c r="I7566" s="40">
        <v>0.98129999999999995</v>
      </c>
    </row>
    <row r="7567" spans="7:9" x14ac:dyDescent="0.25">
      <c r="G7567" s="40">
        <v>44.5</v>
      </c>
      <c r="H7567" s="40">
        <v>0.874</v>
      </c>
      <c r="I7567" s="40">
        <v>0.98140000000000005</v>
      </c>
    </row>
    <row r="7568" spans="7:9" x14ac:dyDescent="0.25">
      <c r="G7568" s="40">
        <v>44.5</v>
      </c>
      <c r="H7568" s="40">
        <v>0.875</v>
      </c>
      <c r="I7568" s="40">
        <v>0.98140000000000005</v>
      </c>
    </row>
    <row r="7569" spans="7:9" x14ac:dyDescent="0.25">
      <c r="G7569" s="40">
        <v>44.5</v>
      </c>
      <c r="H7569" s="40">
        <v>0.876</v>
      </c>
      <c r="I7569" s="40">
        <v>0.98140000000000005</v>
      </c>
    </row>
    <row r="7570" spans="7:9" x14ac:dyDescent="0.25">
      <c r="G7570" s="40">
        <v>44.5</v>
      </c>
      <c r="H7570" s="40">
        <v>0.877</v>
      </c>
      <c r="I7570" s="40">
        <v>0.98140000000000005</v>
      </c>
    </row>
    <row r="7571" spans="7:9" x14ac:dyDescent="0.25">
      <c r="G7571" s="40">
        <v>44.5</v>
      </c>
      <c r="H7571" s="40">
        <v>0.878</v>
      </c>
      <c r="I7571" s="40">
        <v>0.98150000000000004</v>
      </c>
    </row>
    <row r="7572" spans="7:9" x14ac:dyDescent="0.25">
      <c r="G7572" s="40">
        <v>44.5</v>
      </c>
      <c r="H7572" s="40">
        <v>0.879</v>
      </c>
      <c r="I7572" s="40">
        <v>0.98150000000000004</v>
      </c>
    </row>
    <row r="7573" spans="7:9" x14ac:dyDescent="0.25">
      <c r="G7573" s="40">
        <v>44.5</v>
      </c>
      <c r="H7573" s="40">
        <v>0.88</v>
      </c>
      <c r="I7573" s="40">
        <v>0.98160000000000003</v>
      </c>
    </row>
    <row r="7574" spans="7:9" x14ac:dyDescent="0.25">
      <c r="G7574" s="40">
        <v>44.5</v>
      </c>
      <c r="H7574" s="40">
        <v>0.88100000000000001</v>
      </c>
      <c r="I7574" s="40">
        <v>0.98160000000000003</v>
      </c>
    </row>
    <row r="7575" spans="7:9" x14ac:dyDescent="0.25">
      <c r="G7575" s="40">
        <v>44.5</v>
      </c>
      <c r="H7575" s="40">
        <v>0.88200000000000001</v>
      </c>
      <c r="I7575" s="40">
        <v>0.98160000000000003</v>
      </c>
    </row>
    <row r="7576" spans="7:9" x14ac:dyDescent="0.25">
      <c r="G7576" s="40">
        <v>44.5</v>
      </c>
      <c r="H7576" s="40">
        <v>0.88300000000000001</v>
      </c>
      <c r="I7576" s="40">
        <v>0.98160000000000003</v>
      </c>
    </row>
    <row r="7577" spans="7:9" x14ac:dyDescent="0.25">
      <c r="G7577" s="40">
        <v>44.5</v>
      </c>
      <c r="H7577" s="40">
        <v>0.88400000000000001</v>
      </c>
      <c r="I7577" s="40">
        <v>0.98170000000000002</v>
      </c>
    </row>
    <row r="7578" spans="7:9" x14ac:dyDescent="0.25">
      <c r="G7578" s="40">
        <v>44.5</v>
      </c>
      <c r="H7578" s="40">
        <v>0.88500000000000001</v>
      </c>
      <c r="I7578" s="40">
        <v>0.98170000000000002</v>
      </c>
    </row>
    <row r="7579" spans="7:9" x14ac:dyDescent="0.25">
      <c r="G7579" s="40">
        <v>44.5</v>
      </c>
      <c r="H7579" s="40">
        <v>0.88600000000000001</v>
      </c>
      <c r="I7579" s="40">
        <v>0.98180000000000001</v>
      </c>
    </row>
    <row r="7580" spans="7:9" x14ac:dyDescent="0.25">
      <c r="G7580" s="40">
        <v>44.5</v>
      </c>
      <c r="H7580" s="40">
        <v>0.88700000000000001</v>
      </c>
      <c r="I7580" s="40">
        <v>0.98180000000000001</v>
      </c>
    </row>
    <row r="7581" spans="7:9" x14ac:dyDescent="0.25">
      <c r="G7581" s="40">
        <v>44.5</v>
      </c>
      <c r="H7581" s="40">
        <v>0.88800000000000001</v>
      </c>
      <c r="I7581" s="40">
        <v>0.98180000000000001</v>
      </c>
    </row>
    <row r="7582" spans="7:9" x14ac:dyDescent="0.25">
      <c r="G7582" s="40">
        <v>44.5</v>
      </c>
      <c r="H7582" s="40">
        <v>0.88900000000000001</v>
      </c>
      <c r="I7582" s="40">
        <v>0.98180000000000001</v>
      </c>
    </row>
    <row r="7583" spans="7:9" x14ac:dyDescent="0.25">
      <c r="G7583" s="40">
        <v>44.5</v>
      </c>
      <c r="H7583" s="40">
        <v>0.89</v>
      </c>
      <c r="I7583" s="40">
        <v>0.9819</v>
      </c>
    </row>
    <row r="7584" spans="7:9" x14ac:dyDescent="0.25">
      <c r="G7584" s="40">
        <v>44.5</v>
      </c>
      <c r="H7584" s="40">
        <v>0.89100000000000001</v>
      </c>
      <c r="I7584" s="40">
        <v>0.9819</v>
      </c>
    </row>
    <row r="7585" spans="7:9" x14ac:dyDescent="0.25">
      <c r="G7585" s="40">
        <v>44.5</v>
      </c>
      <c r="H7585" s="40">
        <v>0.89200000000000002</v>
      </c>
      <c r="I7585" s="40">
        <v>0.9819</v>
      </c>
    </row>
    <row r="7586" spans="7:9" x14ac:dyDescent="0.25">
      <c r="G7586" s="40">
        <v>44.5</v>
      </c>
      <c r="H7586" s="40">
        <v>0.89300000000000002</v>
      </c>
      <c r="I7586" s="40">
        <v>0.9819</v>
      </c>
    </row>
    <row r="7587" spans="7:9" x14ac:dyDescent="0.25">
      <c r="G7587" s="40">
        <v>44.5</v>
      </c>
      <c r="H7587" s="40">
        <v>0.89400000000000002</v>
      </c>
      <c r="I7587" s="40">
        <v>0.98199999999999998</v>
      </c>
    </row>
    <row r="7588" spans="7:9" x14ac:dyDescent="0.25">
      <c r="G7588" s="40">
        <v>44.5</v>
      </c>
      <c r="H7588" s="40">
        <v>0.89500000000000002</v>
      </c>
      <c r="I7588" s="40">
        <v>0.98199999999999998</v>
      </c>
    </row>
    <row r="7589" spans="7:9" x14ac:dyDescent="0.25">
      <c r="G7589" s="40">
        <v>44.5</v>
      </c>
      <c r="H7589" s="40">
        <v>0.89600000000000002</v>
      </c>
      <c r="I7589" s="40">
        <v>0.98209999999999997</v>
      </c>
    </row>
    <row r="7590" spans="7:9" x14ac:dyDescent="0.25">
      <c r="G7590" s="40">
        <v>44.5</v>
      </c>
      <c r="H7590" s="40">
        <v>0.89700000000000002</v>
      </c>
      <c r="I7590" s="40">
        <v>0.98209999999999997</v>
      </c>
    </row>
    <row r="7591" spans="7:9" x14ac:dyDescent="0.25">
      <c r="G7591" s="40">
        <v>44.5</v>
      </c>
      <c r="H7591" s="40">
        <v>0.89800000000000002</v>
      </c>
      <c r="I7591" s="40">
        <v>0.98209999999999997</v>
      </c>
    </row>
    <row r="7592" spans="7:9" x14ac:dyDescent="0.25">
      <c r="G7592" s="40">
        <v>44.5</v>
      </c>
      <c r="H7592" s="40">
        <v>0.89900000000000002</v>
      </c>
      <c r="I7592" s="40">
        <v>0.98209999999999997</v>
      </c>
    </row>
    <row r="7593" spans="7:9" x14ac:dyDescent="0.25">
      <c r="G7593" s="40">
        <v>44.5</v>
      </c>
      <c r="H7593" s="40">
        <v>0.9</v>
      </c>
      <c r="I7593" s="40">
        <v>0.98219999999999996</v>
      </c>
    </row>
    <row r="7594" spans="7:9" x14ac:dyDescent="0.25">
      <c r="G7594" s="40">
        <v>44.5</v>
      </c>
      <c r="H7594" s="40">
        <v>0.90100000000000002</v>
      </c>
      <c r="I7594" s="40">
        <v>0.98219999999999996</v>
      </c>
    </row>
    <row r="7595" spans="7:9" x14ac:dyDescent="0.25">
      <c r="G7595" s="40">
        <v>44.5</v>
      </c>
      <c r="H7595" s="40">
        <v>0.90200000000000002</v>
      </c>
      <c r="I7595" s="40">
        <v>0.98219999999999996</v>
      </c>
    </row>
    <row r="7596" spans="7:9" x14ac:dyDescent="0.25">
      <c r="G7596" s="40">
        <v>44.5</v>
      </c>
      <c r="H7596" s="40">
        <v>0.90300000000000002</v>
      </c>
      <c r="I7596" s="40">
        <v>0.98219999999999996</v>
      </c>
    </row>
    <row r="7597" spans="7:9" x14ac:dyDescent="0.25">
      <c r="G7597" s="40">
        <v>44.5</v>
      </c>
      <c r="H7597" s="40">
        <v>0.90400000000000003</v>
      </c>
      <c r="I7597" s="40">
        <v>0.98219999999999996</v>
      </c>
    </row>
    <row r="7598" spans="7:9" x14ac:dyDescent="0.25">
      <c r="G7598" s="40">
        <v>44.5</v>
      </c>
      <c r="H7598" s="40">
        <v>0.90500000000000003</v>
      </c>
      <c r="I7598" s="40">
        <v>0.98219999999999996</v>
      </c>
    </row>
    <row r="7599" spans="7:9" x14ac:dyDescent="0.25">
      <c r="G7599" s="40">
        <v>44.5</v>
      </c>
      <c r="H7599" s="40">
        <v>0.90600000000000003</v>
      </c>
      <c r="I7599" s="40">
        <v>0.98229999999999995</v>
      </c>
    </row>
    <row r="7600" spans="7:9" x14ac:dyDescent="0.25">
      <c r="G7600" s="40">
        <v>44.5</v>
      </c>
      <c r="H7600" s="40">
        <v>0.90700000000000003</v>
      </c>
      <c r="I7600" s="40">
        <v>0.98229999999999995</v>
      </c>
    </row>
    <row r="7601" spans="7:9" x14ac:dyDescent="0.25">
      <c r="G7601" s="40">
        <v>44.5</v>
      </c>
      <c r="H7601" s="40">
        <v>0.90800000000000003</v>
      </c>
      <c r="I7601" s="40">
        <v>0.98229999999999995</v>
      </c>
    </row>
    <row r="7602" spans="7:9" x14ac:dyDescent="0.25">
      <c r="G7602" s="40">
        <v>44.5</v>
      </c>
      <c r="H7602" s="40">
        <v>0.90900000000000003</v>
      </c>
      <c r="I7602" s="40">
        <v>0.98229999999999995</v>
      </c>
    </row>
    <row r="7603" spans="7:9" x14ac:dyDescent="0.25">
      <c r="G7603" s="40">
        <v>44.5</v>
      </c>
      <c r="H7603" s="40">
        <v>0.91</v>
      </c>
      <c r="I7603" s="40">
        <v>0.98240000000000005</v>
      </c>
    </row>
    <row r="7604" spans="7:9" x14ac:dyDescent="0.25">
      <c r="G7604" s="40">
        <v>44.5</v>
      </c>
      <c r="H7604" s="40">
        <v>0.91100000000000003</v>
      </c>
      <c r="I7604" s="40">
        <v>0.98240000000000005</v>
      </c>
    </row>
    <row r="7605" spans="7:9" x14ac:dyDescent="0.25">
      <c r="G7605" s="40">
        <v>44.5</v>
      </c>
      <c r="H7605" s="40">
        <v>0.91200000000000003</v>
      </c>
      <c r="I7605" s="40">
        <v>0.98240000000000005</v>
      </c>
    </row>
    <row r="7606" spans="7:9" x14ac:dyDescent="0.25">
      <c r="G7606" s="40">
        <v>44.5</v>
      </c>
      <c r="H7606" s="40">
        <v>0.91300000000000003</v>
      </c>
      <c r="I7606" s="40">
        <v>0.98240000000000005</v>
      </c>
    </row>
    <row r="7607" spans="7:9" x14ac:dyDescent="0.25">
      <c r="G7607" s="40">
        <v>44.5</v>
      </c>
      <c r="H7607" s="40">
        <v>0.91400000000000003</v>
      </c>
      <c r="I7607" s="40">
        <v>0.98250000000000004</v>
      </c>
    </row>
    <row r="7608" spans="7:9" x14ac:dyDescent="0.25">
      <c r="G7608" s="40">
        <v>44.5</v>
      </c>
      <c r="H7608" s="40">
        <v>0.91500000000000004</v>
      </c>
      <c r="I7608" s="40">
        <v>0.98250000000000004</v>
      </c>
    </row>
    <row r="7609" spans="7:9" x14ac:dyDescent="0.25">
      <c r="G7609" s="40">
        <v>44.5</v>
      </c>
      <c r="H7609" s="40">
        <v>0.91600000000000004</v>
      </c>
      <c r="I7609" s="40">
        <v>0.98250000000000004</v>
      </c>
    </row>
    <row r="7610" spans="7:9" x14ac:dyDescent="0.25">
      <c r="G7610" s="40">
        <v>44.5</v>
      </c>
      <c r="H7610" s="40">
        <v>0.91700000000000004</v>
      </c>
      <c r="I7610" s="40">
        <v>0.98250000000000004</v>
      </c>
    </row>
    <row r="7611" spans="7:9" x14ac:dyDescent="0.25">
      <c r="G7611" s="40">
        <v>44.5</v>
      </c>
      <c r="H7611" s="40">
        <v>0.91800000000000004</v>
      </c>
      <c r="I7611" s="40">
        <v>0.98260000000000003</v>
      </c>
    </row>
    <row r="7612" spans="7:9" x14ac:dyDescent="0.25">
      <c r="G7612" s="40">
        <v>44.5</v>
      </c>
      <c r="H7612" s="40">
        <v>0.91900000000000004</v>
      </c>
      <c r="I7612" s="40">
        <v>0.98260000000000003</v>
      </c>
    </row>
    <row r="7613" spans="7:9" x14ac:dyDescent="0.25">
      <c r="G7613" s="40">
        <v>44.5</v>
      </c>
      <c r="H7613" s="40">
        <v>0.92</v>
      </c>
      <c r="I7613" s="40">
        <v>0.98260000000000003</v>
      </c>
    </row>
    <row r="7614" spans="7:9" x14ac:dyDescent="0.25">
      <c r="G7614" s="40">
        <v>44.5</v>
      </c>
      <c r="H7614" s="40">
        <v>0.92100000000000004</v>
      </c>
      <c r="I7614" s="40">
        <v>0.98260000000000003</v>
      </c>
    </row>
    <row r="7615" spans="7:9" x14ac:dyDescent="0.25">
      <c r="G7615" s="40">
        <v>44.5</v>
      </c>
      <c r="H7615" s="40">
        <v>0.92200000000000004</v>
      </c>
      <c r="I7615" s="40">
        <v>0.98260000000000003</v>
      </c>
    </row>
    <row r="7616" spans="7:9" x14ac:dyDescent="0.25">
      <c r="G7616" s="40">
        <v>44.5</v>
      </c>
      <c r="H7616" s="40">
        <v>0.92300000000000004</v>
      </c>
      <c r="I7616" s="40">
        <v>0.98260000000000003</v>
      </c>
    </row>
    <row r="7617" spans="7:9" x14ac:dyDescent="0.25">
      <c r="G7617" s="40">
        <v>44.5</v>
      </c>
      <c r="H7617" s="40">
        <v>0.92400000000000004</v>
      </c>
      <c r="I7617" s="40">
        <v>0.98270000000000002</v>
      </c>
    </row>
    <row r="7618" spans="7:9" x14ac:dyDescent="0.25">
      <c r="G7618" s="40">
        <v>44.5</v>
      </c>
      <c r="H7618" s="40">
        <v>0.92500000000000004</v>
      </c>
      <c r="I7618" s="40">
        <v>0.98270000000000002</v>
      </c>
    </row>
    <row r="7619" spans="7:9" x14ac:dyDescent="0.25">
      <c r="G7619" s="40">
        <v>44.5</v>
      </c>
      <c r="H7619" s="40">
        <v>0.92600000000000005</v>
      </c>
      <c r="I7619" s="40">
        <v>0.98270000000000002</v>
      </c>
    </row>
    <row r="7620" spans="7:9" x14ac:dyDescent="0.25">
      <c r="G7620" s="40">
        <v>44.5</v>
      </c>
      <c r="H7620" s="40">
        <v>0.92700000000000005</v>
      </c>
      <c r="I7620" s="40">
        <v>0.98270000000000002</v>
      </c>
    </row>
    <row r="7621" spans="7:9" x14ac:dyDescent="0.25">
      <c r="G7621" s="40">
        <v>44.5</v>
      </c>
      <c r="H7621" s="40">
        <v>0.92800000000000005</v>
      </c>
      <c r="I7621" s="40">
        <v>0.98280000000000001</v>
      </c>
    </row>
    <row r="7622" spans="7:9" x14ac:dyDescent="0.25">
      <c r="G7622" s="40">
        <v>44.5</v>
      </c>
      <c r="H7622" s="40">
        <v>0.92900000000000005</v>
      </c>
      <c r="I7622" s="40">
        <v>0.98280000000000001</v>
      </c>
    </row>
    <row r="7623" spans="7:9" x14ac:dyDescent="0.25">
      <c r="G7623" s="40">
        <v>44.5</v>
      </c>
      <c r="H7623" s="40">
        <v>0.93</v>
      </c>
      <c r="I7623" s="40">
        <v>0.98280000000000001</v>
      </c>
    </row>
    <row r="7624" spans="7:9" x14ac:dyDescent="0.25">
      <c r="G7624" s="40">
        <v>44.5</v>
      </c>
      <c r="H7624" s="40">
        <v>0.93100000000000005</v>
      </c>
      <c r="I7624" s="40">
        <v>0.98280000000000001</v>
      </c>
    </row>
    <row r="7625" spans="7:9" x14ac:dyDescent="0.25">
      <c r="G7625" s="40">
        <v>44.5</v>
      </c>
      <c r="H7625" s="40">
        <v>0.93200000000000005</v>
      </c>
      <c r="I7625" s="40">
        <v>0.9829</v>
      </c>
    </row>
    <row r="7626" spans="7:9" x14ac:dyDescent="0.25">
      <c r="G7626" s="40">
        <v>44.5</v>
      </c>
      <c r="H7626" s="40">
        <v>0.93300000000000005</v>
      </c>
      <c r="I7626" s="40">
        <v>0.9829</v>
      </c>
    </row>
    <row r="7627" spans="7:9" x14ac:dyDescent="0.25">
      <c r="G7627" s="40">
        <v>44.5</v>
      </c>
      <c r="H7627" s="40">
        <v>0.93400000000000005</v>
      </c>
      <c r="I7627" s="40">
        <v>0.9829</v>
      </c>
    </row>
    <row r="7628" spans="7:9" x14ac:dyDescent="0.25">
      <c r="G7628" s="40">
        <v>44.5</v>
      </c>
      <c r="H7628" s="40">
        <v>0.93500000000000005</v>
      </c>
      <c r="I7628" s="40">
        <v>0.9829</v>
      </c>
    </row>
    <row r="7629" spans="7:9" x14ac:dyDescent="0.25">
      <c r="G7629" s="40">
        <v>44.5</v>
      </c>
      <c r="H7629" s="40">
        <v>0.93600000000000005</v>
      </c>
      <c r="I7629" s="40">
        <v>0.98299999999999998</v>
      </c>
    </row>
    <row r="7630" spans="7:9" x14ac:dyDescent="0.25">
      <c r="G7630" s="40">
        <v>44.5</v>
      </c>
      <c r="H7630" s="40">
        <v>0.93700000000000006</v>
      </c>
      <c r="I7630" s="40">
        <v>0.98299999999999998</v>
      </c>
    </row>
    <row r="7631" spans="7:9" x14ac:dyDescent="0.25">
      <c r="G7631" s="40">
        <v>44.5</v>
      </c>
      <c r="H7631" s="40">
        <v>0.93799999999999994</v>
      </c>
      <c r="I7631" s="40">
        <v>0.98299999999999998</v>
      </c>
    </row>
    <row r="7632" spans="7:9" x14ac:dyDescent="0.25">
      <c r="G7632" s="40">
        <v>44.5</v>
      </c>
      <c r="H7632" s="40">
        <v>0.93899999999999995</v>
      </c>
      <c r="I7632" s="40">
        <v>0.98299999999999998</v>
      </c>
    </row>
    <row r="7633" spans="7:9" x14ac:dyDescent="0.25">
      <c r="G7633" s="40">
        <v>44.5</v>
      </c>
      <c r="H7633" s="40">
        <v>0.94</v>
      </c>
      <c r="I7633" s="40">
        <v>0.98299999999999998</v>
      </c>
    </row>
    <row r="7634" spans="7:9" x14ac:dyDescent="0.25">
      <c r="G7634" s="40">
        <v>44.5</v>
      </c>
      <c r="H7634" s="40">
        <v>0.94099999999999995</v>
      </c>
      <c r="I7634" s="40">
        <v>0.98299999999999998</v>
      </c>
    </row>
    <row r="7635" spans="7:9" x14ac:dyDescent="0.25">
      <c r="G7635" s="40">
        <v>44.5</v>
      </c>
      <c r="H7635" s="40">
        <v>0.94199999999999995</v>
      </c>
      <c r="I7635" s="40">
        <v>0.98309999999999997</v>
      </c>
    </row>
    <row r="7636" spans="7:9" x14ac:dyDescent="0.25">
      <c r="G7636" s="40">
        <v>44.5</v>
      </c>
      <c r="H7636" s="40">
        <v>0.94299999999999995</v>
      </c>
      <c r="I7636" s="40">
        <v>0.98309999999999997</v>
      </c>
    </row>
    <row r="7637" spans="7:9" x14ac:dyDescent="0.25">
      <c r="G7637" s="40">
        <v>44.5</v>
      </c>
      <c r="H7637" s="40">
        <v>0.94399999999999995</v>
      </c>
      <c r="I7637" s="40">
        <v>0.98309999999999997</v>
      </c>
    </row>
    <row r="7638" spans="7:9" x14ac:dyDescent="0.25">
      <c r="G7638" s="40">
        <v>44.5</v>
      </c>
      <c r="H7638" s="40">
        <v>0.94499999999999995</v>
      </c>
      <c r="I7638" s="40">
        <v>0.98309999999999997</v>
      </c>
    </row>
    <row r="7639" spans="7:9" x14ac:dyDescent="0.25">
      <c r="G7639" s="40">
        <v>44.5</v>
      </c>
      <c r="H7639" s="40">
        <v>0.94599999999999995</v>
      </c>
      <c r="I7639" s="40">
        <v>0.98319999999999996</v>
      </c>
    </row>
    <row r="7640" spans="7:9" x14ac:dyDescent="0.25">
      <c r="G7640" s="40">
        <v>44.5</v>
      </c>
      <c r="H7640" s="40">
        <v>0.94699999999999995</v>
      </c>
      <c r="I7640" s="40">
        <v>0.98319999999999996</v>
      </c>
    </row>
    <row r="7641" spans="7:9" x14ac:dyDescent="0.25">
      <c r="G7641" s="40">
        <v>44.5</v>
      </c>
      <c r="H7641" s="40">
        <v>0.94799999999999995</v>
      </c>
      <c r="I7641" s="40">
        <v>0.98319999999999996</v>
      </c>
    </row>
    <row r="7642" spans="7:9" x14ac:dyDescent="0.25">
      <c r="G7642" s="40">
        <v>44.5</v>
      </c>
      <c r="H7642" s="40">
        <v>0.94899999999999995</v>
      </c>
      <c r="I7642" s="40">
        <v>0.98319999999999996</v>
      </c>
    </row>
    <row r="7643" spans="7:9" x14ac:dyDescent="0.25">
      <c r="G7643" s="40">
        <v>44.5</v>
      </c>
      <c r="H7643" s="40">
        <v>0.95</v>
      </c>
      <c r="I7643" s="40">
        <v>0.98319999999999996</v>
      </c>
    </row>
    <row r="7644" spans="7:9" x14ac:dyDescent="0.25">
      <c r="G7644" s="40">
        <v>45</v>
      </c>
      <c r="H7644" s="40">
        <v>0.76</v>
      </c>
      <c r="I7644" s="40">
        <v>0.97409999999999997</v>
      </c>
    </row>
    <row r="7645" spans="7:9" x14ac:dyDescent="0.25">
      <c r="G7645" s="40">
        <v>45</v>
      </c>
      <c r="H7645" s="40">
        <v>0.76100000000000001</v>
      </c>
      <c r="I7645" s="40">
        <v>0.97409999999999997</v>
      </c>
    </row>
    <row r="7646" spans="7:9" x14ac:dyDescent="0.25">
      <c r="G7646" s="40">
        <v>45</v>
      </c>
      <c r="H7646" s="40">
        <v>0.76200000000000001</v>
      </c>
      <c r="I7646" s="40">
        <v>0.97430000000000005</v>
      </c>
    </row>
    <row r="7647" spans="7:9" x14ac:dyDescent="0.25">
      <c r="G7647" s="40">
        <v>45</v>
      </c>
      <c r="H7647" s="40">
        <v>0.76300000000000001</v>
      </c>
      <c r="I7647" s="40">
        <v>0.97430000000000005</v>
      </c>
    </row>
    <row r="7648" spans="7:9" x14ac:dyDescent="0.25">
      <c r="G7648" s="40">
        <v>45</v>
      </c>
      <c r="H7648" s="40">
        <v>0.76400000000000001</v>
      </c>
      <c r="I7648" s="40">
        <v>0.97450000000000003</v>
      </c>
    </row>
    <row r="7649" spans="7:9" x14ac:dyDescent="0.25">
      <c r="G7649" s="40">
        <v>45</v>
      </c>
      <c r="H7649" s="40">
        <v>0.76500000000000001</v>
      </c>
      <c r="I7649" s="40">
        <v>0.97450000000000003</v>
      </c>
    </row>
    <row r="7650" spans="7:9" x14ac:dyDescent="0.25">
      <c r="G7650" s="40">
        <v>45</v>
      </c>
      <c r="H7650" s="40">
        <v>0.76600000000000001</v>
      </c>
      <c r="I7650" s="40">
        <v>0.97470000000000001</v>
      </c>
    </row>
    <row r="7651" spans="7:9" x14ac:dyDescent="0.25">
      <c r="G7651" s="40">
        <v>45</v>
      </c>
      <c r="H7651" s="40">
        <v>0.76700000000000002</v>
      </c>
      <c r="I7651" s="40">
        <v>0.97470000000000001</v>
      </c>
    </row>
    <row r="7652" spans="7:9" x14ac:dyDescent="0.25">
      <c r="G7652" s="40">
        <v>45</v>
      </c>
      <c r="H7652" s="40">
        <v>0.76800000000000002</v>
      </c>
      <c r="I7652" s="40">
        <v>0.97489999999999999</v>
      </c>
    </row>
    <row r="7653" spans="7:9" x14ac:dyDescent="0.25">
      <c r="G7653" s="40">
        <v>45</v>
      </c>
      <c r="H7653" s="40">
        <v>0.76900000000000002</v>
      </c>
      <c r="I7653" s="40">
        <v>0.97489999999999999</v>
      </c>
    </row>
    <row r="7654" spans="7:9" x14ac:dyDescent="0.25">
      <c r="G7654" s="40">
        <v>45</v>
      </c>
      <c r="H7654" s="40">
        <v>0.77</v>
      </c>
      <c r="I7654" s="40">
        <v>0.97499999999999998</v>
      </c>
    </row>
    <row r="7655" spans="7:9" x14ac:dyDescent="0.25">
      <c r="G7655" s="40">
        <v>45</v>
      </c>
      <c r="H7655" s="40">
        <v>0.77100000000000002</v>
      </c>
      <c r="I7655" s="40">
        <v>0.97499999999999998</v>
      </c>
    </row>
    <row r="7656" spans="7:9" x14ac:dyDescent="0.25">
      <c r="G7656" s="40">
        <v>45</v>
      </c>
      <c r="H7656" s="40">
        <v>0.77200000000000002</v>
      </c>
      <c r="I7656" s="40">
        <v>0.97519999999999996</v>
      </c>
    </row>
    <row r="7657" spans="7:9" x14ac:dyDescent="0.25">
      <c r="G7657" s="40">
        <v>45</v>
      </c>
      <c r="H7657" s="40">
        <v>0.77300000000000002</v>
      </c>
      <c r="I7657" s="40">
        <v>0.97519999999999996</v>
      </c>
    </row>
    <row r="7658" spans="7:9" x14ac:dyDescent="0.25">
      <c r="G7658" s="40">
        <v>45</v>
      </c>
      <c r="H7658" s="40">
        <v>0.77400000000000002</v>
      </c>
      <c r="I7658" s="40">
        <v>0.97540000000000004</v>
      </c>
    </row>
    <row r="7659" spans="7:9" x14ac:dyDescent="0.25">
      <c r="G7659" s="40">
        <v>45</v>
      </c>
      <c r="H7659" s="40">
        <v>0.77500000000000002</v>
      </c>
      <c r="I7659" s="40">
        <v>0.97540000000000004</v>
      </c>
    </row>
    <row r="7660" spans="7:9" x14ac:dyDescent="0.25">
      <c r="G7660" s="40">
        <v>45</v>
      </c>
      <c r="H7660" s="40">
        <v>0.77600000000000002</v>
      </c>
      <c r="I7660" s="40">
        <v>0.97550000000000003</v>
      </c>
    </row>
    <row r="7661" spans="7:9" x14ac:dyDescent="0.25">
      <c r="G7661" s="40">
        <v>45</v>
      </c>
      <c r="H7661" s="40">
        <v>0.77700000000000002</v>
      </c>
      <c r="I7661" s="40">
        <v>0.97550000000000003</v>
      </c>
    </row>
    <row r="7662" spans="7:9" x14ac:dyDescent="0.25">
      <c r="G7662" s="40">
        <v>45</v>
      </c>
      <c r="H7662" s="40">
        <v>0.77800000000000002</v>
      </c>
      <c r="I7662" s="40">
        <v>0.97570000000000001</v>
      </c>
    </row>
    <row r="7663" spans="7:9" x14ac:dyDescent="0.25">
      <c r="G7663" s="40">
        <v>45</v>
      </c>
      <c r="H7663" s="40">
        <v>0.77900000000000003</v>
      </c>
      <c r="I7663" s="40">
        <v>0.97570000000000001</v>
      </c>
    </row>
    <row r="7664" spans="7:9" x14ac:dyDescent="0.25">
      <c r="G7664" s="40">
        <v>45</v>
      </c>
      <c r="H7664" s="40">
        <v>0.78</v>
      </c>
      <c r="I7664" s="40">
        <v>0.97589999999999999</v>
      </c>
    </row>
    <row r="7665" spans="7:9" x14ac:dyDescent="0.25">
      <c r="G7665" s="40">
        <v>45</v>
      </c>
      <c r="H7665" s="40">
        <v>0.78100000000000003</v>
      </c>
      <c r="I7665" s="40">
        <v>0.97589999999999999</v>
      </c>
    </row>
    <row r="7666" spans="7:9" x14ac:dyDescent="0.25">
      <c r="G7666" s="40">
        <v>45</v>
      </c>
      <c r="H7666" s="40">
        <v>0.78200000000000003</v>
      </c>
      <c r="I7666" s="40">
        <v>0.97599999999999998</v>
      </c>
    </row>
    <row r="7667" spans="7:9" x14ac:dyDescent="0.25">
      <c r="G7667" s="40">
        <v>45</v>
      </c>
      <c r="H7667" s="40">
        <v>0.78300000000000003</v>
      </c>
      <c r="I7667" s="40">
        <v>0.97599999999999998</v>
      </c>
    </row>
    <row r="7668" spans="7:9" x14ac:dyDescent="0.25">
      <c r="G7668" s="40">
        <v>45</v>
      </c>
      <c r="H7668" s="40">
        <v>0.78400000000000003</v>
      </c>
      <c r="I7668" s="40">
        <v>0.97619999999999996</v>
      </c>
    </row>
    <row r="7669" spans="7:9" x14ac:dyDescent="0.25">
      <c r="G7669" s="40">
        <v>45</v>
      </c>
      <c r="H7669" s="40">
        <v>0.78500000000000003</v>
      </c>
      <c r="I7669" s="40">
        <v>0.97619999999999996</v>
      </c>
    </row>
    <row r="7670" spans="7:9" x14ac:dyDescent="0.25">
      <c r="G7670" s="40">
        <v>45</v>
      </c>
      <c r="H7670" s="40">
        <v>0.78600000000000003</v>
      </c>
      <c r="I7670" s="40">
        <v>0.97640000000000005</v>
      </c>
    </row>
    <row r="7671" spans="7:9" x14ac:dyDescent="0.25">
      <c r="G7671" s="40">
        <v>45</v>
      </c>
      <c r="H7671" s="40">
        <v>0.78700000000000003</v>
      </c>
      <c r="I7671" s="40">
        <v>0.97640000000000005</v>
      </c>
    </row>
    <row r="7672" spans="7:9" x14ac:dyDescent="0.25">
      <c r="G7672" s="40">
        <v>45</v>
      </c>
      <c r="H7672" s="40">
        <v>0.78800000000000003</v>
      </c>
      <c r="I7672" s="40">
        <v>0.97650000000000003</v>
      </c>
    </row>
    <row r="7673" spans="7:9" x14ac:dyDescent="0.25">
      <c r="G7673" s="40">
        <v>45</v>
      </c>
      <c r="H7673" s="40">
        <v>0.78900000000000003</v>
      </c>
      <c r="I7673" s="40">
        <v>0.97650000000000003</v>
      </c>
    </row>
    <row r="7674" spans="7:9" x14ac:dyDescent="0.25">
      <c r="G7674" s="40">
        <v>45</v>
      </c>
      <c r="H7674" s="40">
        <v>0.79</v>
      </c>
      <c r="I7674" s="40">
        <v>0.97670000000000001</v>
      </c>
    </row>
    <row r="7675" spans="7:9" x14ac:dyDescent="0.25">
      <c r="G7675" s="40">
        <v>45</v>
      </c>
      <c r="H7675" s="40">
        <v>0.79100000000000004</v>
      </c>
      <c r="I7675" s="40">
        <v>0.97670000000000001</v>
      </c>
    </row>
    <row r="7676" spans="7:9" x14ac:dyDescent="0.25">
      <c r="G7676" s="40">
        <v>45</v>
      </c>
      <c r="H7676" s="40">
        <v>0.79200000000000004</v>
      </c>
      <c r="I7676" s="40">
        <v>0.9768</v>
      </c>
    </row>
    <row r="7677" spans="7:9" x14ac:dyDescent="0.25">
      <c r="G7677" s="40">
        <v>45</v>
      </c>
      <c r="H7677" s="40">
        <v>0.79300000000000004</v>
      </c>
      <c r="I7677" s="40">
        <v>0.9768</v>
      </c>
    </row>
    <row r="7678" spans="7:9" x14ac:dyDescent="0.25">
      <c r="G7678" s="40">
        <v>45</v>
      </c>
      <c r="H7678" s="40">
        <v>0.79400000000000004</v>
      </c>
      <c r="I7678" s="40">
        <v>0.97699999999999998</v>
      </c>
    </row>
    <row r="7679" spans="7:9" x14ac:dyDescent="0.25">
      <c r="G7679" s="40">
        <v>45</v>
      </c>
      <c r="H7679" s="40">
        <v>0.79500000000000004</v>
      </c>
      <c r="I7679" s="40">
        <v>0.97699999999999998</v>
      </c>
    </row>
    <row r="7680" spans="7:9" x14ac:dyDescent="0.25">
      <c r="G7680" s="40">
        <v>45</v>
      </c>
      <c r="H7680" s="40">
        <v>0.79600000000000004</v>
      </c>
      <c r="I7680" s="40">
        <v>0.97709999999999997</v>
      </c>
    </row>
    <row r="7681" spans="7:9" x14ac:dyDescent="0.25">
      <c r="G7681" s="40">
        <v>45</v>
      </c>
      <c r="H7681" s="40">
        <v>0.79700000000000004</v>
      </c>
      <c r="I7681" s="40">
        <v>0.97709999999999997</v>
      </c>
    </row>
    <row r="7682" spans="7:9" x14ac:dyDescent="0.25">
      <c r="G7682" s="40">
        <v>45</v>
      </c>
      <c r="H7682" s="40">
        <v>0.79800000000000004</v>
      </c>
      <c r="I7682" s="40">
        <v>0.97719999999999996</v>
      </c>
    </row>
    <row r="7683" spans="7:9" x14ac:dyDescent="0.25">
      <c r="G7683" s="40">
        <v>45</v>
      </c>
      <c r="H7683" s="40">
        <v>0.79900000000000004</v>
      </c>
      <c r="I7683" s="40">
        <v>0.97719999999999996</v>
      </c>
    </row>
    <row r="7684" spans="7:9" x14ac:dyDescent="0.25">
      <c r="G7684" s="40">
        <v>45</v>
      </c>
      <c r="H7684" s="40">
        <v>0.8</v>
      </c>
      <c r="I7684" s="40">
        <v>0.97740000000000005</v>
      </c>
    </row>
    <row r="7685" spans="7:9" x14ac:dyDescent="0.25">
      <c r="G7685" s="40">
        <v>45</v>
      </c>
      <c r="H7685" s="40">
        <v>0.80100000000000005</v>
      </c>
      <c r="I7685" s="40">
        <v>0.97740000000000005</v>
      </c>
    </row>
    <row r="7686" spans="7:9" x14ac:dyDescent="0.25">
      <c r="G7686" s="40">
        <v>45</v>
      </c>
      <c r="H7686" s="40">
        <v>0.80200000000000005</v>
      </c>
      <c r="I7686" s="40">
        <v>0.97750000000000004</v>
      </c>
    </row>
    <row r="7687" spans="7:9" x14ac:dyDescent="0.25">
      <c r="G7687" s="40">
        <v>45</v>
      </c>
      <c r="H7687" s="40">
        <v>0.80300000000000005</v>
      </c>
      <c r="I7687" s="40">
        <v>0.97750000000000004</v>
      </c>
    </row>
    <row r="7688" spans="7:9" x14ac:dyDescent="0.25">
      <c r="G7688" s="40">
        <v>45</v>
      </c>
      <c r="H7688" s="40">
        <v>0.80400000000000005</v>
      </c>
      <c r="I7688" s="40">
        <v>0.97760000000000002</v>
      </c>
    </row>
    <row r="7689" spans="7:9" x14ac:dyDescent="0.25">
      <c r="G7689" s="40">
        <v>45</v>
      </c>
      <c r="H7689" s="40">
        <v>0.80500000000000005</v>
      </c>
      <c r="I7689" s="40">
        <v>0.97760000000000002</v>
      </c>
    </row>
    <row r="7690" spans="7:9" x14ac:dyDescent="0.25">
      <c r="G7690" s="40">
        <v>45</v>
      </c>
      <c r="H7690" s="40">
        <v>0.80600000000000005</v>
      </c>
      <c r="I7690" s="40">
        <v>0.9778</v>
      </c>
    </row>
    <row r="7691" spans="7:9" x14ac:dyDescent="0.25">
      <c r="G7691" s="40">
        <v>45</v>
      </c>
      <c r="H7691" s="40">
        <v>0.80700000000000005</v>
      </c>
      <c r="I7691" s="40">
        <v>0.9778</v>
      </c>
    </row>
    <row r="7692" spans="7:9" x14ac:dyDescent="0.25">
      <c r="G7692" s="40">
        <v>45</v>
      </c>
      <c r="H7692" s="40">
        <v>0.80800000000000005</v>
      </c>
      <c r="I7692" s="40">
        <v>0.97789999999999999</v>
      </c>
    </row>
    <row r="7693" spans="7:9" x14ac:dyDescent="0.25">
      <c r="G7693" s="40">
        <v>45</v>
      </c>
      <c r="H7693" s="40">
        <v>0.80900000000000005</v>
      </c>
      <c r="I7693" s="40">
        <v>0.97789999999999999</v>
      </c>
    </row>
    <row r="7694" spans="7:9" x14ac:dyDescent="0.25">
      <c r="G7694" s="40">
        <v>45</v>
      </c>
      <c r="H7694" s="40">
        <v>0.81</v>
      </c>
      <c r="I7694" s="40">
        <v>0.97799999999999998</v>
      </c>
    </row>
    <row r="7695" spans="7:9" x14ac:dyDescent="0.25">
      <c r="G7695" s="40">
        <v>45</v>
      </c>
      <c r="H7695" s="40">
        <v>0.81100000000000005</v>
      </c>
      <c r="I7695" s="40">
        <v>0.97799999999999998</v>
      </c>
    </row>
    <row r="7696" spans="7:9" x14ac:dyDescent="0.25">
      <c r="G7696" s="40">
        <v>45</v>
      </c>
      <c r="H7696" s="40">
        <v>0.81200000000000006</v>
      </c>
      <c r="I7696" s="40">
        <v>0.97809999999999997</v>
      </c>
    </row>
    <row r="7697" spans="7:9" x14ac:dyDescent="0.25">
      <c r="G7697" s="40">
        <v>45</v>
      </c>
      <c r="H7697" s="40">
        <v>0.81299999999999994</v>
      </c>
      <c r="I7697" s="40">
        <v>0.97809999999999997</v>
      </c>
    </row>
    <row r="7698" spans="7:9" x14ac:dyDescent="0.25">
      <c r="G7698" s="40">
        <v>45</v>
      </c>
      <c r="H7698" s="40">
        <v>0.81399999999999995</v>
      </c>
      <c r="I7698" s="40">
        <v>0.97829999999999995</v>
      </c>
    </row>
    <row r="7699" spans="7:9" x14ac:dyDescent="0.25">
      <c r="G7699" s="40">
        <v>45</v>
      </c>
      <c r="H7699" s="40">
        <v>0.81499999999999995</v>
      </c>
      <c r="I7699" s="40">
        <v>0.97829999999999995</v>
      </c>
    </row>
    <row r="7700" spans="7:9" x14ac:dyDescent="0.25">
      <c r="G7700" s="40">
        <v>45</v>
      </c>
      <c r="H7700" s="40">
        <v>0.81599999999999995</v>
      </c>
      <c r="I7700" s="40">
        <v>0.97840000000000005</v>
      </c>
    </row>
    <row r="7701" spans="7:9" x14ac:dyDescent="0.25">
      <c r="G7701" s="40">
        <v>45</v>
      </c>
      <c r="H7701" s="40">
        <v>0.81699999999999995</v>
      </c>
      <c r="I7701" s="40">
        <v>0.97840000000000005</v>
      </c>
    </row>
    <row r="7702" spans="7:9" x14ac:dyDescent="0.25">
      <c r="G7702" s="40">
        <v>45</v>
      </c>
      <c r="H7702" s="40">
        <v>0.81799999999999995</v>
      </c>
      <c r="I7702" s="40">
        <v>0.97850000000000004</v>
      </c>
    </row>
    <row r="7703" spans="7:9" x14ac:dyDescent="0.25">
      <c r="G7703" s="40">
        <v>45</v>
      </c>
      <c r="H7703" s="40">
        <v>0.81899999999999995</v>
      </c>
      <c r="I7703" s="40">
        <v>0.97850000000000004</v>
      </c>
    </row>
    <row r="7704" spans="7:9" x14ac:dyDescent="0.25">
      <c r="G7704" s="40">
        <v>45</v>
      </c>
      <c r="H7704" s="40">
        <v>0.82</v>
      </c>
      <c r="I7704" s="40">
        <v>0.97860000000000003</v>
      </c>
    </row>
    <row r="7705" spans="7:9" x14ac:dyDescent="0.25">
      <c r="G7705" s="40">
        <v>45</v>
      </c>
      <c r="H7705" s="40">
        <v>0.82099999999999995</v>
      </c>
      <c r="I7705" s="40">
        <v>0.97860000000000003</v>
      </c>
    </row>
    <row r="7706" spans="7:9" x14ac:dyDescent="0.25">
      <c r="G7706" s="40">
        <v>45</v>
      </c>
      <c r="H7706" s="40">
        <v>0.82199999999999995</v>
      </c>
      <c r="I7706" s="40">
        <v>0.97870000000000001</v>
      </c>
    </row>
    <row r="7707" spans="7:9" x14ac:dyDescent="0.25">
      <c r="G7707" s="40">
        <v>45</v>
      </c>
      <c r="H7707" s="40">
        <v>0.82299999999999995</v>
      </c>
      <c r="I7707" s="40">
        <v>0.97870000000000001</v>
      </c>
    </row>
    <row r="7708" spans="7:9" x14ac:dyDescent="0.25">
      <c r="G7708" s="40">
        <v>45</v>
      </c>
      <c r="H7708" s="40">
        <v>0.82399999999999995</v>
      </c>
      <c r="I7708" s="40">
        <v>0.9788</v>
      </c>
    </row>
    <row r="7709" spans="7:9" x14ac:dyDescent="0.25">
      <c r="G7709" s="40">
        <v>45</v>
      </c>
      <c r="H7709" s="40">
        <v>0.82499999999999996</v>
      </c>
      <c r="I7709" s="40">
        <v>0.9788</v>
      </c>
    </row>
    <row r="7710" spans="7:9" x14ac:dyDescent="0.25">
      <c r="G7710" s="40">
        <v>45</v>
      </c>
      <c r="H7710" s="40">
        <v>0.82599999999999996</v>
      </c>
      <c r="I7710" s="40">
        <v>0.97899999999999998</v>
      </c>
    </row>
    <row r="7711" spans="7:9" x14ac:dyDescent="0.25">
      <c r="G7711" s="40">
        <v>45</v>
      </c>
      <c r="H7711" s="40">
        <v>0.82699999999999996</v>
      </c>
      <c r="I7711" s="40">
        <v>0.97899999999999998</v>
      </c>
    </row>
    <row r="7712" spans="7:9" x14ac:dyDescent="0.25">
      <c r="G7712" s="40">
        <v>45</v>
      </c>
      <c r="H7712" s="40">
        <v>0.82799999999999996</v>
      </c>
      <c r="I7712" s="40">
        <v>0.97909999999999997</v>
      </c>
    </row>
    <row r="7713" spans="7:9" x14ac:dyDescent="0.25">
      <c r="G7713" s="40">
        <v>45</v>
      </c>
      <c r="H7713" s="40">
        <v>0.82899999999999996</v>
      </c>
      <c r="I7713" s="40">
        <v>0.97909999999999997</v>
      </c>
    </row>
    <row r="7714" spans="7:9" x14ac:dyDescent="0.25">
      <c r="G7714" s="40">
        <v>45</v>
      </c>
      <c r="H7714" s="40">
        <v>0.83</v>
      </c>
      <c r="I7714" s="40">
        <v>0.97919999999999996</v>
      </c>
    </row>
    <row r="7715" spans="7:9" x14ac:dyDescent="0.25">
      <c r="G7715" s="40">
        <v>45</v>
      </c>
      <c r="H7715" s="40">
        <v>0.83099999999999996</v>
      </c>
      <c r="I7715" s="40">
        <v>0.97919999999999996</v>
      </c>
    </row>
    <row r="7716" spans="7:9" x14ac:dyDescent="0.25">
      <c r="G7716" s="40">
        <v>45</v>
      </c>
      <c r="H7716" s="40">
        <v>0.83199999999999996</v>
      </c>
      <c r="I7716" s="40">
        <v>0.97929999999999995</v>
      </c>
    </row>
    <row r="7717" spans="7:9" x14ac:dyDescent="0.25">
      <c r="G7717" s="40">
        <v>45</v>
      </c>
      <c r="H7717" s="40">
        <v>0.83299999999999996</v>
      </c>
      <c r="I7717" s="40">
        <v>0.97929999999999995</v>
      </c>
    </row>
    <row r="7718" spans="7:9" x14ac:dyDescent="0.25">
      <c r="G7718" s="40">
        <v>45</v>
      </c>
      <c r="H7718" s="40">
        <v>0.83399999999999996</v>
      </c>
      <c r="I7718" s="40">
        <v>0.97940000000000005</v>
      </c>
    </row>
    <row r="7719" spans="7:9" x14ac:dyDescent="0.25">
      <c r="G7719" s="40">
        <v>45</v>
      </c>
      <c r="H7719" s="40">
        <v>0.83499999999999996</v>
      </c>
      <c r="I7719" s="40">
        <v>0.97940000000000005</v>
      </c>
    </row>
    <row r="7720" spans="7:9" x14ac:dyDescent="0.25">
      <c r="G7720" s="40">
        <v>45</v>
      </c>
      <c r="H7720" s="40">
        <v>0.83599999999999997</v>
      </c>
      <c r="I7720" s="40">
        <v>0.97940000000000005</v>
      </c>
    </row>
    <row r="7721" spans="7:9" x14ac:dyDescent="0.25">
      <c r="G7721" s="40">
        <v>45</v>
      </c>
      <c r="H7721" s="40">
        <v>0.83699999999999997</v>
      </c>
      <c r="I7721" s="40">
        <v>0.97940000000000005</v>
      </c>
    </row>
    <row r="7722" spans="7:9" x14ac:dyDescent="0.25">
      <c r="G7722" s="40">
        <v>45</v>
      </c>
      <c r="H7722" s="40">
        <v>0.83799999999999997</v>
      </c>
      <c r="I7722" s="40">
        <v>0.97950000000000004</v>
      </c>
    </row>
    <row r="7723" spans="7:9" x14ac:dyDescent="0.25">
      <c r="G7723" s="40">
        <v>45</v>
      </c>
      <c r="H7723" s="40">
        <v>0.83899999999999997</v>
      </c>
      <c r="I7723" s="40">
        <v>0.97950000000000004</v>
      </c>
    </row>
    <row r="7724" spans="7:9" x14ac:dyDescent="0.25">
      <c r="G7724" s="40">
        <v>45</v>
      </c>
      <c r="H7724" s="40">
        <v>0.84</v>
      </c>
      <c r="I7724" s="40">
        <v>0.97960000000000003</v>
      </c>
    </row>
    <row r="7725" spans="7:9" x14ac:dyDescent="0.25">
      <c r="G7725" s="40">
        <v>45</v>
      </c>
      <c r="H7725" s="40">
        <v>0.84099999999999997</v>
      </c>
      <c r="I7725" s="40">
        <v>0.97960000000000003</v>
      </c>
    </row>
    <row r="7726" spans="7:9" x14ac:dyDescent="0.25">
      <c r="G7726" s="40">
        <v>45</v>
      </c>
      <c r="H7726" s="40">
        <v>0.84199999999999997</v>
      </c>
      <c r="I7726" s="40">
        <v>0.97970000000000002</v>
      </c>
    </row>
    <row r="7727" spans="7:9" x14ac:dyDescent="0.25">
      <c r="G7727" s="40">
        <v>45</v>
      </c>
      <c r="H7727" s="40">
        <v>0.84299999999999997</v>
      </c>
      <c r="I7727" s="40">
        <v>0.97970000000000002</v>
      </c>
    </row>
    <row r="7728" spans="7:9" x14ac:dyDescent="0.25">
      <c r="G7728" s="40">
        <v>45</v>
      </c>
      <c r="H7728" s="40">
        <v>0.84399999999999997</v>
      </c>
      <c r="I7728" s="40">
        <v>0.9798</v>
      </c>
    </row>
    <row r="7729" spans="7:9" x14ac:dyDescent="0.25">
      <c r="G7729" s="40">
        <v>45</v>
      </c>
      <c r="H7729" s="40">
        <v>0.84499999999999997</v>
      </c>
      <c r="I7729" s="40">
        <v>0.9798</v>
      </c>
    </row>
    <row r="7730" spans="7:9" x14ac:dyDescent="0.25">
      <c r="G7730" s="40">
        <v>45</v>
      </c>
      <c r="H7730" s="40">
        <v>0.84599999999999997</v>
      </c>
      <c r="I7730" s="40">
        <v>0.9899</v>
      </c>
    </row>
    <row r="7731" spans="7:9" x14ac:dyDescent="0.25">
      <c r="G7731" s="40">
        <v>45</v>
      </c>
      <c r="H7731" s="40">
        <v>0.84699999999999998</v>
      </c>
      <c r="I7731" s="40">
        <v>0.9899</v>
      </c>
    </row>
    <row r="7732" spans="7:9" x14ac:dyDescent="0.25">
      <c r="G7732" s="40">
        <v>45</v>
      </c>
      <c r="H7732" s="40">
        <v>0.84799999999999998</v>
      </c>
      <c r="I7732" s="40">
        <v>0.98</v>
      </c>
    </row>
    <row r="7733" spans="7:9" x14ac:dyDescent="0.25">
      <c r="G7733" s="40">
        <v>45</v>
      </c>
      <c r="H7733" s="40">
        <v>0.84899999999999998</v>
      </c>
      <c r="I7733" s="40">
        <v>0.98</v>
      </c>
    </row>
    <row r="7734" spans="7:9" x14ac:dyDescent="0.25">
      <c r="G7734" s="40">
        <v>45</v>
      </c>
      <c r="H7734" s="40">
        <v>0.85</v>
      </c>
      <c r="I7734" s="40">
        <v>0.98009999999999997</v>
      </c>
    </row>
    <row r="7735" spans="7:9" x14ac:dyDescent="0.25">
      <c r="G7735" s="40">
        <v>45</v>
      </c>
      <c r="H7735" s="40">
        <v>0.85099999999999998</v>
      </c>
      <c r="I7735" s="40">
        <v>0.98009999999999997</v>
      </c>
    </row>
    <row r="7736" spans="7:9" x14ac:dyDescent="0.25">
      <c r="G7736" s="40">
        <v>45</v>
      </c>
      <c r="H7736" s="40">
        <v>0.85199999999999998</v>
      </c>
      <c r="I7736" s="40">
        <v>0.98019999999999996</v>
      </c>
    </row>
    <row r="7737" spans="7:9" x14ac:dyDescent="0.25">
      <c r="G7737" s="40">
        <v>45</v>
      </c>
      <c r="H7737" s="40">
        <v>0.85299999999999998</v>
      </c>
      <c r="I7737" s="40">
        <v>0.98019999999999996</v>
      </c>
    </row>
    <row r="7738" spans="7:9" x14ac:dyDescent="0.25">
      <c r="G7738" s="40">
        <v>45</v>
      </c>
      <c r="H7738" s="40">
        <v>0.85399999999999998</v>
      </c>
      <c r="I7738" s="40">
        <v>0.98019999999999996</v>
      </c>
    </row>
    <row r="7739" spans="7:9" x14ac:dyDescent="0.25">
      <c r="G7739" s="40">
        <v>45</v>
      </c>
      <c r="H7739" s="40">
        <v>0.85499999999999998</v>
      </c>
      <c r="I7739" s="40">
        <v>0.98019999999999996</v>
      </c>
    </row>
    <row r="7740" spans="7:9" x14ac:dyDescent="0.25">
      <c r="G7740" s="40">
        <v>45</v>
      </c>
      <c r="H7740" s="40">
        <v>0.85599999999999998</v>
      </c>
      <c r="I7740" s="40">
        <v>0.98029999999999995</v>
      </c>
    </row>
    <row r="7741" spans="7:9" x14ac:dyDescent="0.25">
      <c r="G7741" s="40">
        <v>45</v>
      </c>
      <c r="H7741" s="40">
        <v>0.85699999999999998</v>
      </c>
      <c r="I7741" s="40">
        <v>0.98029999999999995</v>
      </c>
    </row>
    <row r="7742" spans="7:9" x14ac:dyDescent="0.25">
      <c r="G7742" s="40">
        <v>45</v>
      </c>
      <c r="H7742" s="40">
        <v>0.85799999999999998</v>
      </c>
      <c r="I7742" s="40">
        <v>0.98040000000000005</v>
      </c>
    </row>
    <row r="7743" spans="7:9" x14ac:dyDescent="0.25">
      <c r="G7743" s="40">
        <v>45</v>
      </c>
      <c r="H7743" s="40">
        <v>0.85899999999999999</v>
      </c>
      <c r="I7743" s="40">
        <v>0.98040000000000005</v>
      </c>
    </row>
    <row r="7744" spans="7:9" x14ac:dyDescent="0.25">
      <c r="G7744" s="40">
        <v>45</v>
      </c>
      <c r="H7744" s="40">
        <v>0.86</v>
      </c>
      <c r="I7744" s="40">
        <v>0.98050000000000004</v>
      </c>
    </row>
    <row r="7745" spans="7:9" x14ac:dyDescent="0.25">
      <c r="G7745" s="40">
        <v>45</v>
      </c>
      <c r="H7745" s="40">
        <v>0.86099999999999999</v>
      </c>
      <c r="I7745" s="40">
        <v>0.98050000000000004</v>
      </c>
    </row>
    <row r="7746" spans="7:9" x14ac:dyDescent="0.25">
      <c r="G7746" s="40">
        <v>45</v>
      </c>
      <c r="H7746" s="40">
        <v>0.86199999999999999</v>
      </c>
      <c r="I7746" s="40">
        <v>0.98060000000000003</v>
      </c>
    </row>
    <row r="7747" spans="7:9" x14ac:dyDescent="0.25">
      <c r="G7747" s="40">
        <v>45</v>
      </c>
      <c r="H7747" s="40">
        <v>0.86299999999999999</v>
      </c>
      <c r="I7747" s="40">
        <v>0.98060000000000003</v>
      </c>
    </row>
    <row r="7748" spans="7:9" x14ac:dyDescent="0.25">
      <c r="G7748" s="40">
        <v>45</v>
      </c>
      <c r="H7748" s="40">
        <v>0.86399999999999999</v>
      </c>
      <c r="I7748" s="40">
        <v>0.98060000000000003</v>
      </c>
    </row>
    <row r="7749" spans="7:9" x14ac:dyDescent="0.25">
      <c r="G7749" s="40">
        <v>45</v>
      </c>
      <c r="H7749" s="40">
        <v>0.86499999999999999</v>
      </c>
      <c r="I7749" s="40">
        <v>0.98060000000000003</v>
      </c>
    </row>
    <row r="7750" spans="7:9" x14ac:dyDescent="0.25">
      <c r="G7750" s="40">
        <v>45</v>
      </c>
      <c r="H7750" s="40">
        <v>0.86599999999999999</v>
      </c>
      <c r="I7750" s="40">
        <v>0.98070000000000002</v>
      </c>
    </row>
    <row r="7751" spans="7:9" x14ac:dyDescent="0.25">
      <c r="G7751" s="40">
        <v>45</v>
      </c>
      <c r="H7751" s="40">
        <v>0.86699999999999999</v>
      </c>
      <c r="I7751" s="40">
        <v>0.98070000000000002</v>
      </c>
    </row>
    <row r="7752" spans="7:9" x14ac:dyDescent="0.25">
      <c r="G7752" s="40">
        <v>45</v>
      </c>
      <c r="H7752" s="40">
        <v>0.86799999999999999</v>
      </c>
      <c r="I7752" s="40">
        <v>0.98080000000000001</v>
      </c>
    </row>
    <row r="7753" spans="7:9" x14ac:dyDescent="0.25">
      <c r="G7753" s="40">
        <v>45</v>
      </c>
      <c r="H7753" s="40">
        <v>0.86899999999999999</v>
      </c>
      <c r="I7753" s="40">
        <v>0.98080000000000001</v>
      </c>
    </row>
    <row r="7754" spans="7:9" x14ac:dyDescent="0.25">
      <c r="G7754" s="40">
        <v>45</v>
      </c>
      <c r="H7754" s="40">
        <v>0.87</v>
      </c>
      <c r="I7754" s="40">
        <v>0.98089999999999999</v>
      </c>
    </row>
    <row r="7755" spans="7:9" x14ac:dyDescent="0.25">
      <c r="G7755" s="40">
        <v>45</v>
      </c>
      <c r="H7755" s="40">
        <v>0.871</v>
      </c>
      <c r="I7755" s="40">
        <v>0.98089999999999999</v>
      </c>
    </row>
    <row r="7756" spans="7:9" x14ac:dyDescent="0.25">
      <c r="G7756" s="40">
        <v>45</v>
      </c>
      <c r="H7756" s="40">
        <v>0.872</v>
      </c>
      <c r="I7756" s="40">
        <v>0.98089999999999999</v>
      </c>
    </row>
    <row r="7757" spans="7:9" x14ac:dyDescent="0.25">
      <c r="G7757" s="40">
        <v>45</v>
      </c>
      <c r="H7757" s="40">
        <v>0.873</v>
      </c>
      <c r="I7757" s="40">
        <v>0.98089999999999999</v>
      </c>
    </row>
    <row r="7758" spans="7:9" x14ac:dyDescent="0.25">
      <c r="G7758" s="40">
        <v>45</v>
      </c>
      <c r="H7758" s="40">
        <v>0.874</v>
      </c>
      <c r="I7758" s="40">
        <v>0.98099999999999998</v>
      </c>
    </row>
    <row r="7759" spans="7:9" x14ac:dyDescent="0.25">
      <c r="G7759" s="40">
        <v>45</v>
      </c>
      <c r="H7759" s="40">
        <v>0.875</v>
      </c>
      <c r="I7759" s="40">
        <v>0.98099999999999998</v>
      </c>
    </row>
    <row r="7760" spans="7:9" x14ac:dyDescent="0.25">
      <c r="G7760" s="40">
        <v>45</v>
      </c>
      <c r="H7760" s="40">
        <v>0.876</v>
      </c>
      <c r="I7760" s="40">
        <v>0.98109999999999997</v>
      </c>
    </row>
    <row r="7761" spans="7:9" x14ac:dyDescent="0.25">
      <c r="G7761" s="40">
        <v>45</v>
      </c>
      <c r="H7761" s="40">
        <v>0.877</v>
      </c>
      <c r="I7761" s="40">
        <v>0.98109999999999997</v>
      </c>
    </row>
    <row r="7762" spans="7:9" x14ac:dyDescent="0.25">
      <c r="G7762" s="40">
        <v>45</v>
      </c>
      <c r="H7762" s="40">
        <v>0.878</v>
      </c>
      <c r="I7762" s="40">
        <v>0.98109999999999997</v>
      </c>
    </row>
    <row r="7763" spans="7:9" x14ac:dyDescent="0.25">
      <c r="G7763" s="40">
        <v>45</v>
      </c>
      <c r="H7763" s="40">
        <v>0.879</v>
      </c>
      <c r="I7763" s="40">
        <v>0.98109999999999997</v>
      </c>
    </row>
    <row r="7764" spans="7:9" x14ac:dyDescent="0.25">
      <c r="G7764" s="40">
        <v>45</v>
      </c>
      <c r="H7764" s="40">
        <v>0.88</v>
      </c>
      <c r="I7764" s="40">
        <v>0.98119999999999996</v>
      </c>
    </row>
    <row r="7765" spans="7:9" x14ac:dyDescent="0.25">
      <c r="G7765" s="40">
        <v>45</v>
      </c>
      <c r="H7765" s="40">
        <v>0.88100000000000001</v>
      </c>
      <c r="I7765" s="40">
        <v>0.98119999999999996</v>
      </c>
    </row>
    <row r="7766" spans="7:9" x14ac:dyDescent="0.25">
      <c r="G7766" s="40">
        <v>45</v>
      </c>
      <c r="H7766" s="40">
        <v>0.88200000000000001</v>
      </c>
      <c r="I7766" s="40">
        <v>0.98129999999999995</v>
      </c>
    </row>
    <row r="7767" spans="7:9" x14ac:dyDescent="0.25">
      <c r="G7767" s="40">
        <v>45</v>
      </c>
      <c r="H7767" s="40">
        <v>0.88300000000000001</v>
      </c>
      <c r="I7767" s="40">
        <v>0.98129999999999995</v>
      </c>
    </row>
    <row r="7768" spans="7:9" x14ac:dyDescent="0.25">
      <c r="G7768" s="40">
        <v>45</v>
      </c>
      <c r="H7768" s="40">
        <v>0.88400000000000001</v>
      </c>
      <c r="I7768" s="40">
        <v>0.98129999999999995</v>
      </c>
    </row>
    <row r="7769" spans="7:9" x14ac:dyDescent="0.25">
      <c r="G7769" s="40">
        <v>45</v>
      </c>
      <c r="H7769" s="40">
        <v>0.88500000000000001</v>
      </c>
      <c r="I7769" s="40">
        <v>0.98129999999999995</v>
      </c>
    </row>
    <row r="7770" spans="7:9" x14ac:dyDescent="0.25">
      <c r="G7770" s="40">
        <v>45</v>
      </c>
      <c r="H7770" s="40">
        <v>0.88600000000000001</v>
      </c>
      <c r="I7770" s="40">
        <v>0.98140000000000005</v>
      </c>
    </row>
    <row r="7771" spans="7:9" x14ac:dyDescent="0.25">
      <c r="G7771" s="40">
        <v>45</v>
      </c>
      <c r="H7771" s="40">
        <v>0.88700000000000001</v>
      </c>
      <c r="I7771" s="40">
        <v>0.98140000000000005</v>
      </c>
    </row>
    <row r="7772" spans="7:9" x14ac:dyDescent="0.25">
      <c r="G7772" s="40">
        <v>45</v>
      </c>
      <c r="H7772" s="40">
        <v>0.88800000000000001</v>
      </c>
      <c r="I7772" s="40">
        <v>0.98140000000000005</v>
      </c>
    </row>
    <row r="7773" spans="7:9" x14ac:dyDescent="0.25">
      <c r="G7773" s="40">
        <v>45</v>
      </c>
      <c r="H7773" s="40">
        <v>0.88900000000000001</v>
      </c>
      <c r="I7773" s="40">
        <v>0.98140000000000005</v>
      </c>
    </row>
    <row r="7774" spans="7:9" x14ac:dyDescent="0.25">
      <c r="G7774" s="40">
        <v>45</v>
      </c>
      <c r="H7774" s="40">
        <v>0.89</v>
      </c>
      <c r="I7774" s="40">
        <v>0.98150000000000004</v>
      </c>
    </row>
    <row r="7775" spans="7:9" x14ac:dyDescent="0.25">
      <c r="G7775" s="40">
        <v>45</v>
      </c>
      <c r="H7775" s="40">
        <v>0.89100000000000001</v>
      </c>
      <c r="I7775" s="40">
        <v>0.98150000000000004</v>
      </c>
    </row>
    <row r="7776" spans="7:9" x14ac:dyDescent="0.25">
      <c r="G7776" s="40">
        <v>45</v>
      </c>
      <c r="H7776" s="40">
        <v>0.89200000000000002</v>
      </c>
      <c r="I7776" s="40">
        <v>0.98160000000000003</v>
      </c>
    </row>
    <row r="7777" spans="7:9" x14ac:dyDescent="0.25">
      <c r="G7777" s="40">
        <v>45</v>
      </c>
      <c r="H7777" s="40">
        <v>0.89300000000000002</v>
      </c>
      <c r="I7777" s="40">
        <v>0.98160000000000003</v>
      </c>
    </row>
    <row r="7778" spans="7:9" x14ac:dyDescent="0.25">
      <c r="G7778" s="40">
        <v>45</v>
      </c>
      <c r="H7778" s="40">
        <v>0.89400000000000002</v>
      </c>
      <c r="I7778" s="40">
        <v>0.98160000000000003</v>
      </c>
    </row>
    <row r="7779" spans="7:9" x14ac:dyDescent="0.25">
      <c r="G7779" s="40">
        <v>45</v>
      </c>
      <c r="H7779" s="40">
        <v>0.89500000000000002</v>
      </c>
      <c r="I7779" s="40">
        <v>0.98160000000000003</v>
      </c>
    </row>
    <row r="7780" spans="7:9" x14ac:dyDescent="0.25">
      <c r="G7780" s="40">
        <v>45</v>
      </c>
      <c r="H7780" s="40">
        <v>0.89600000000000002</v>
      </c>
      <c r="I7780" s="40">
        <v>0.98170000000000002</v>
      </c>
    </row>
    <row r="7781" spans="7:9" x14ac:dyDescent="0.25">
      <c r="G7781" s="40">
        <v>45</v>
      </c>
      <c r="H7781" s="40">
        <v>0.89700000000000002</v>
      </c>
      <c r="I7781" s="40">
        <v>0.98170000000000002</v>
      </c>
    </row>
    <row r="7782" spans="7:9" x14ac:dyDescent="0.25">
      <c r="G7782" s="40">
        <v>45</v>
      </c>
      <c r="H7782" s="40">
        <v>0.89800000000000002</v>
      </c>
      <c r="I7782" s="40">
        <v>0.98170000000000002</v>
      </c>
    </row>
    <row r="7783" spans="7:9" x14ac:dyDescent="0.25">
      <c r="G7783" s="40">
        <v>45</v>
      </c>
      <c r="H7783" s="40">
        <v>0.89900000000000002</v>
      </c>
      <c r="I7783" s="40">
        <v>0.98170000000000002</v>
      </c>
    </row>
    <row r="7784" spans="7:9" x14ac:dyDescent="0.25">
      <c r="G7784" s="40">
        <v>45</v>
      </c>
      <c r="H7784" s="40">
        <v>0.9</v>
      </c>
      <c r="I7784" s="40">
        <v>0.98180000000000001</v>
      </c>
    </row>
    <row r="7785" spans="7:9" x14ac:dyDescent="0.25">
      <c r="G7785" s="40">
        <v>45</v>
      </c>
      <c r="H7785" s="40">
        <v>0.90100000000000002</v>
      </c>
      <c r="I7785" s="40">
        <v>0.98180000000000001</v>
      </c>
    </row>
    <row r="7786" spans="7:9" x14ac:dyDescent="0.25">
      <c r="G7786" s="40">
        <v>45</v>
      </c>
      <c r="H7786" s="40">
        <v>0.90200000000000002</v>
      </c>
      <c r="I7786" s="40">
        <v>0.98180000000000001</v>
      </c>
    </row>
    <row r="7787" spans="7:9" x14ac:dyDescent="0.25">
      <c r="G7787" s="40">
        <v>45</v>
      </c>
      <c r="H7787" s="40">
        <v>0.90300000000000002</v>
      </c>
      <c r="I7787" s="40">
        <v>0.98180000000000001</v>
      </c>
    </row>
    <row r="7788" spans="7:9" x14ac:dyDescent="0.25">
      <c r="G7788" s="40">
        <v>45</v>
      </c>
      <c r="H7788" s="40">
        <v>0.90400000000000003</v>
      </c>
      <c r="I7788" s="40">
        <v>0.9819</v>
      </c>
    </row>
    <row r="7789" spans="7:9" x14ac:dyDescent="0.25">
      <c r="G7789" s="40">
        <v>45</v>
      </c>
      <c r="H7789" s="40">
        <v>0.90500000000000003</v>
      </c>
      <c r="I7789" s="40">
        <v>0.9819</v>
      </c>
    </row>
    <row r="7790" spans="7:9" x14ac:dyDescent="0.25">
      <c r="G7790" s="40">
        <v>45</v>
      </c>
      <c r="H7790" s="40">
        <v>0.90600000000000003</v>
      </c>
      <c r="I7790" s="40">
        <v>0.9819</v>
      </c>
    </row>
    <row r="7791" spans="7:9" x14ac:dyDescent="0.25">
      <c r="G7791" s="40">
        <v>45</v>
      </c>
      <c r="H7791" s="40">
        <v>0.90700000000000003</v>
      </c>
      <c r="I7791" s="40">
        <v>0.9819</v>
      </c>
    </row>
    <row r="7792" spans="7:9" x14ac:dyDescent="0.25">
      <c r="G7792" s="40">
        <v>45</v>
      </c>
      <c r="H7792" s="40">
        <v>0.90800000000000003</v>
      </c>
      <c r="I7792" s="40">
        <v>0.98199999999999998</v>
      </c>
    </row>
    <row r="7793" spans="7:9" x14ac:dyDescent="0.25">
      <c r="G7793" s="40">
        <v>45</v>
      </c>
      <c r="H7793" s="40">
        <v>0.90900000000000003</v>
      </c>
      <c r="I7793" s="40">
        <v>0.98199999999999998</v>
      </c>
    </row>
    <row r="7794" spans="7:9" x14ac:dyDescent="0.25">
      <c r="G7794" s="40">
        <v>45</v>
      </c>
      <c r="H7794" s="40">
        <v>0.91</v>
      </c>
      <c r="I7794" s="40">
        <v>0.98199999999999998</v>
      </c>
    </row>
    <row r="7795" spans="7:9" x14ac:dyDescent="0.25">
      <c r="G7795" s="40">
        <v>45</v>
      </c>
      <c r="H7795" s="40">
        <v>0.91100000000000003</v>
      </c>
      <c r="I7795" s="40">
        <v>0.98199999999999998</v>
      </c>
    </row>
    <row r="7796" spans="7:9" x14ac:dyDescent="0.25">
      <c r="G7796" s="40">
        <v>45</v>
      </c>
      <c r="H7796" s="40">
        <v>0.91200000000000003</v>
      </c>
      <c r="I7796" s="40">
        <v>0.98209999999999997</v>
      </c>
    </row>
    <row r="7797" spans="7:9" x14ac:dyDescent="0.25">
      <c r="G7797" s="40">
        <v>45</v>
      </c>
      <c r="H7797" s="40">
        <v>0.91300000000000003</v>
      </c>
      <c r="I7797" s="40">
        <v>0.98209999999999997</v>
      </c>
    </row>
    <row r="7798" spans="7:9" x14ac:dyDescent="0.25">
      <c r="G7798" s="40">
        <v>45</v>
      </c>
      <c r="H7798" s="40">
        <v>0.91400000000000003</v>
      </c>
      <c r="I7798" s="40">
        <v>0.98209999999999997</v>
      </c>
    </row>
    <row r="7799" spans="7:9" x14ac:dyDescent="0.25">
      <c r="G7799" s="40">
        <v>45</v>
      </c>
      <c r="H7799" s="40">
        <v>0.91500000000000004</v>
      </c>
      <c r="I7799" s="40">
        <v>0.98209999999999997</v>
      </c>
    </row>
    <row r="7800" spans="7:9" x14ac:dyDescent="0.25">
      <c r="G7800" s="40">
        <v>45</v>
      </c>
      <c r="H7800" s="40">
        <v>0.91600000000000004</v>
      </c>
      <c r="I7800" s="40">
        <v>0.98219999999999996</v>
      </c>
    </row>
    <row r="7801" spans="7:9" x14ac:dyDescent="0.25">
      <c r="G7801" s="40">
        <v>45</v>
      </c>
      <c r="H7801" s="40">
        <v>0.91700000000000004</v>
      </c>
      <c r="I7801" s="40">
        <v>0.98219999999999996</v>
      </c>
    </row>
    <row r="7802" spans="7:9" x14ac:dyDescent="0.25">
      <c r="G7802" s="40">
        <v>45</v>
      </c>
      <c r="H7802" s="40">
        <v>0.91800000000000004</v>
      </c>
      <c r="I7802" s="40">
        <v>0.98219999999999996</v>
      </c>
    </row>
    <row r="7803" spans="7:9" x14ac:dyDescent="0.25">
      <c r="G7803" s="40">
        <v>45</v>
      </c>
      <c r="H7803" s="40">
        <v>0.91900000000000004</v>
      </c>
      <c r="I7803" s="40">
        <v>0.98219999999999996</v>
      </c>
    </row>
    <row r="7804" spans="7:9" x14ac:dyDescent="0.25">
      <c r="G7804" s="40">
        <v>45</v>
      </c>
      <c r="H7804" s="40">
        <v>0.92</v>
      </c>
      <c r="I7804" s="40">
        <v>0.98229999999999995</v>
      </c>
    </row>
    <row r="7805" spans="7:9" x14ac:dyDescent="0.25">
      <c r="G7805" s="40">
        <v>45</v>
      </c>
      <c r="H7805" s="40">
        <v>0.92100000000000004</v>
      </c>
      <c r="I7805" s="40">
        <v>0.98229999999999995</v>
      </c>
    </row>
    <row r="7806" spans="7:9" x14ac:dyDescent="0.25">
      <c r="G7806" s="40">
        <v>45</v>
      </c>
      <c r="H7806" s="40">
        <v>0.92200000000000004</v>
      </c>
      <c r="I7806" s="40">
        <v>0.98229999999999995</v>
      </c>
    </row>
    <row r="7807" spans="7:9" x14ac:dyDescent="0.25">
      <c r="G7807" s="40">
        <v>45</v>
      </c>
      <c r="H7807" s="40">
        <v>0.92300000000000004</v>
      </c>
      <c r="I7807" s="40">
        <v>0.98229999999999995</v>
      </c>
    </row>
    <row r="7808" spans="7:9" x14ac:dyDescent="0.25">
      <c r="G7808" s="40">
        <v>45</v>
      </c>
      <c r="H7808" s="40">
        <v>0.92400000000000004</v>
      </c>
      <c r="I7808" s="40">
        <v>0.98229999999999995</v>
      </c>
    </row>
    <row r="7809" spans="7:9" x14ac:dyDescent="0.25">
      <c r="G7809" s="40">
        <v>45</v>
      </c>
      <c r="H7809" s="40">
        <v>0.92500000000000004</v>
      </c>
      <c r="I7809" s="40">
        <v>0.98229999999999995</v>
      </c>
    </row>
    <row r="7810" spans="7:9" x14ac:dyDescent="0.25">
      <c r="G7810" s="40">
        <v>45</v>
      </c>
      <c r="H7810" s="40">
        <v>0.92600000000000005</v>
      </c>
      <c r="I7810" s="40">
        <v>0.98240000000000005</v>
      </c>
    </row>
    <row r="7811" spans="7:9" x14ac:dyDescent="0.25">
      <c r="G7811" s="40">
        <v>45</v>
      </c>
      <c r="H7811" s="40">
        <v>0.92700000000000005</v>
      </c>
      <c r="I7811" s="40">
        <v>0.98240000000000005</v>
      </c>
    </row>
    <row r="7812" spans="7:9" x14ac:dyDescent="0.25">
      <c r="G7812" s="40">
        <v>45</v>
      </c>
      <c r="H7812" s="40">
        <v>0.92800000000000005</v>
      </c>
      <c r="I7812" s="40">
        <v>0.98240000000000005</v>
      </c>
    </row>
    <row r="7813" spans="7:9" x14ac:dyDescent="0.25">
      <c r="G7813" s="40">
        <v>45</v>
      </c>
      <c r="H7813" s="40">
        <v>0.92900000000000005</v>
      </c>
      <c r="I7813" s="40">
        <v>0.98240000000000005</v>
      </c>
    </row>
    <row r="7814" spans="7:9" x14ac:dyDescent="0.25">
      <c r="G7814" s="40">
        <v>45</v>
      </c>
      <c r="H7814" s="40">
        <v>0.93</v>
      </c>
      <c r="I7814" s="40">
        <v>0.98250000000000004</v>
      </c>
    </row>
    <row r="7815" spans="7:9" x14ac:dyDescent="0.25">
      <c r="G7815" s="40">
        <v>45</v>
      </c>
      <c r="H7815" s="40">
        <v>0.93100000000000005</v>
      </c>
      <c r="I7815" s="40">
        <v>0.98250000000000004</v>
      </c>
    </row>
    <row r="7816" spans="7:9" x14ac:dyDescent="0.25">
      <c r="G7816" s="40">
        <v>45</v>
      </c>
      <c r="H7816" s="40">
        <v>0.93200000000000005</v>
      </c>
      <c r="I7816" s="40">
        <v>0.98250000000000004</v>
      </c>
    </row>
    <row r="7817" spans="7:9" x14ac:dyDescent="0.25">
      <c r="G7817" s="40">
        <v>45</v>
      </c>
      <c r="H7817" s="40">
        <v>0.93300000000000005</v>
      </c>
      <c r="I7817" s="40">
        <v>0.98250000000000004</v>
      </c>
    </row>
    <row r="7818" spans="7:9" x14ac:dyDescent="0.25">
      <c r="G7818" s="40">
        <v>45</v>
      </c>
      <c r="H7818" s="40">
        <v>0.93400000000000005</v>
      </c>
      <c r="I7818" s="40">
        <v>0.98260000000000003</v>
      </c>
    </row>
    <row r="7819" spans="7:9" x14ac:dyDescent="0.25">
      <c r="G7819" s="40">
        <v>45</v>
      </c>
      <c r="H7819" s="40">
        <v>0.93500000000000005</v>
      </c>
      <c r="I7819" s="40">
        <v>0.98260000000000003</v>
      </c>
    </row>
    <row r="7820" spans="7:9" x14ac:dyDescent="0.25">
      <c r="G7820" s="40">
        <v>45</v>
      </c>
      <c r="H7820" s="40">
        <v>0.93600000000000005</v>
      </c>
      <c r="I7820" s="40">
        <v>0.98260000000000003</v>
      </c>
    </row>
    <row r="7821" spans="7:9" x14ac:dyDescent="0.25">
      <c r="G7821" s="40">
        <v>45</v>
      </c>
      <c r="H7821" s="40">
        <v>0.93700000000000006</v>
      </c>
      <c r="I7821" s="40">
        <v>0.98260000000000003</v>
      </c>
    </row>
    <row r="7822" spans="7:9" x14ac:dyDescent="0.25">
      <c r="G7822" s="40">
        <v>45</v>
      </c>
      <c r="H7822" s="40">
        <v>0.93799999999999994</v>
      </c>
      <c r="I7822" s="40">
        <v>0.98270000000000002</v>
      </c>
    </row>
    <row r="7823" spans="7:9" x14ac:dyDescent="0.25">
      <c r="G7823" s="40">
        <v>45</v>
      </c>
      <c r="H7823" s="40">
        <v>0.93899999999999995</v>
      </c>
      <c r="I7823" s="40">
        <v>0.98270000000000002</v>
      </c>
    </row>
    <row r="7824" spans="7:9" x14ac:dyDescent="0.25">
      <c r="G7824" s="40">
        <v>45</v>
      </c>
      <c r="H7824" s="40">
        <v>0.94</v>
      </c>
      <c r="I7824" s="40">
        <v>0.98270000000000002</v>
      </c>
    </row>
    <row r="7825" spans="7:9" x14ac:dyDescent="0.25">
      <c r="G7825" s="40">
        <v>45</v>
      </c>
      <c r="H7825" s="40">
        <v>0.94099999999999995</v>
      </c>
      <c r="I7825" s="40">
        <v>0.98270000000000002</v>
      </c>
    </row>
    <row r="7826" spans="7:9" x14ac:dyDescent="0.25">
      <c r="G7826" s="40">
        <v>45</v>
      </c>
      <c r="H7826" s="40">
        <v>0.94199999999999995</v>
      </c>
      <c r="I7826" s="40">
        <v>0.98270000000000002</v>
      </c>
    </row>
    <row r="7827" spans="7:9" x14ac:dyDescent="0.25">
      <c r="G7827" s="40">
        <v>45</v>
      </c>
      <c r="H7827" s="40">
        <v>0.94299999999999995</v>
      </c>
      <c r="I7827" s="40">
        <v>0.98270000000000002</v>
      </c>
    </row>
    <row r="7828" spans="7:9" x14ac:dyDescent="0.25">
      <c r="G7828" s="40">
        <v>45</v>
      </c>
      <c r="H7828" s="40">
        <v>0.94399999999999995</v>
      </c>
      <c r="I7828" s="40">
        <v>0.98280000000000001</v>
      </c>
    </row>
    <row r="7829" spans="7:9" x14ac:dyDescent="0.25">
      <c r="G7829" s="40">
        <v>45</v>
      </c>
      <c r="H7829" s="40">
        <v>0.94499999999999995</v>
      </c>
      <c r="I7829" s="40">
        <v>0.98280000000000001</v>
      </c>
    </row>
    <row r="7830" spans="7:9" x14ac:dyDescent="0.25">
      <c r="G7830" s="40">
        <v>45</v>
      </c>
      <c r="H7830" s="40">
        <v>0.94599999999999995</v>
      </c>
      <c r="I7830" s="40">
        <v>0.98280000000000001</v>
      </c>
    </row>
    <row r="7831" spans="7:9" x14ac:dyDescent="0.25">
      <c r="G7831" s="40">
        <v>45</v>
      </c>
      <c r="H7831" s="40">
        <v>0.94699999999999995</v>
      </c>
      <c r="I7831" s="40">
        <v>0.98280000000000001</v>
      </c>
    </row>
    <row r="7832" spans="7:9" x14ac:dyDescent="0.25">
      <c r="G7832" s="40">
        <v>45</v>
      </c>
      <c r="H7832" s="40">
        <v>0.94799999999999995</v>
      </c>
      <c r="I7832" s="40">
        <v>0.9829</v>
      </c>
    </row>
    <row r="7833" spans="7:9" x14ac:dyDescent="0.25">
      <c r="G7833" s="40">
        <v>45</v>
      </c>
      <c r="H7833" s="40">
        <v>0.94899999999999995</v>
      </c>
      <c r="I7833" s="40">
        <v>0.9829</v>
      </c>
    </row>
    <row r="7834" spans="7:9" x14ac:dyDescent="0.25">
      <c r="G7834" s="40">
        <v>45</v>
      </c>
      <c r="H7834" s="40">
        <v>0.95</v>
      </c>
      <c r="I7834" s="40">
        <v>0.9829</v>
      </c>
    </row>
    <row r="7835" spans="7:9" x14ac:dyDescent="0.25">
      <c r="G7835" s="40">
        <v>45.5</v>
      </c>
      <c r="H7835" s="40">
        <v>0.76</v>
      </c>
      <c r="I7835" s="40">
        <v>0.97360000000000002</v>
      </c>
    </row>
    <row r="7836" spans="7:9" x14ac:dyDescent="0.25">
      <c r="G7836" s="40">
        <v>45.5</v>
      </c>
      <c r="H7836" s="40">
        <v>0.76100000000000001</v>
      </c>
      <c r="I7836" s="40">
        <v>0.97360000000000002</v>
      </c>
    </row>
    <row r="7837" spans="7:9" x14ac:dyDescent="0.25">
      <c r="G7837" s="40">
        <v>45.5</v>
      </c>
      <c r="H7837" s="40">
        <v>0.76200000000000001</v>
      </c>
      <c r="I7837" s="40">
        <v>0.9738</v>
      </c>
    </row>
    <row r="7838" spans="7:9" x14ac:dyDescent="0.25">
      <c r="G7838" s="40">
        <v>45.5</v>
      </c>
      <c r="H7838" s="40">
        <v>0.76300000000000001</v>
      </c>
      <c r="I7838" s="40">
        <v>0.9738</v>
      </c>
    </row>
    <row r="7839" spans="7:9" x14ac:dyDescent="0.25">
      <c r="G7839" s="40">
        <v>45.5</v>
      </c>
      <c r="H7839" s="40">
        <v>0.76400000000000001</v>
      </c>
      <c r="I7839" s="40">
        <v>0.97399999999999998</v>
      </c>
    </row>
    <row r="7840" spans="7:9" x14ac:dyDescent="0.25">
      <c r="G7840" s="40">
        <v>45.5</v>
      </c>
      <c r="H7840" s="40">
        <v>0.76500000000000001</v>
      </c>
      <c r="I7840" s="40">
        <v>0.97399999999999998</v>
      </c>
    </row>
    <row r="7841" spans="7:9" x14ac:dyDescent="0.25">
      <c r="G7841" s="40">
        <v>45.5</v>
      </c>
      <c r="H7841" s="40">
        <v>0.76600000000000001</v>
      </c>
      <c r="I7841" s="40">
        <v>0.97419999999999995</v>
      </c>
    </row>
    <row r="7842" spans="7:9" x14ac:dyDescent="0.25">
      <c r="G7842" s="40">
        <v>45.5</v>
      </c>
      <c r="H7842" s="40">
        <v>0.76700000000000002</v>
      </c>
      <c r="I7842" s="40">
        <v>0.97419999999999995</v>
      </c>
    </row>
    <row r="7843" spans="7:9" x14ac:dyDescent="0.25">
      <c r="G7843" s="40">
        <v>45.5</v>
      </c>
      <c r="H7843" s="40">
        <v>0.76800000000000002</v>
      </c>
      <c r="I7843" s="40">
        <v>0.97440000000000004</v>
      </c>
    </row>
    <row r="7844" spans="7:9" x14ac:dyDescent="0.25">
      <c r="G7844" s="40">
        <v>45.5</v>
      </c>
      <c r="H7844" s="40">
        <v>0.76900000000000002</v>
      </c>
      <c r="I7844" s="40">
        <v>0.97440000000000004</v>
      </c>
    </row>
    <row r="7845" spans="7:9" x14ac:dyDescent="0.25">
      <c r="G7845" s="40">
        <v>45.5</v>
      </c>
      <c r="H7845" s="40">
        <v>0.77</v>
      </c>
      <c r="I7845" s="40">
        <v>0.97450000000000003</v>
      </c>
    </row>
    <row r="7846" spans="7:9" x14ac:dyDescent="0.25">
      <c r="G7846" s="40">
        <v>45.5</v>
      </c>
      <c r="H7846" s="40">
        <v>0.77100000000000002</v>
      </c>
      <c r="I7846" s="40">
        <v>0.97450000000000003</v>
      </c>
    </row>
    <row r="7847" spans="7:9" x14ac:dyDescent="0.25">
      <c r="G7847" s="40">
        <v>45.5</v>
      </c>
      <c r="H7847" s="40">
        <v>0.77200000000000002</v>
      </c>
      <c r="I7847" s="40">
        <v>0.97470000000000001</v>
      </c>
    </row>
    <row r="7848" spans="7:9" x14ac:dyDescent="0.25">
      <c r="G7848" s="40">
        <v>45.5</v>
      </c>
      <c r="H7848" s="40">
        <v>0.77300000000000002</v>
      </c>
      <c r="I7848" s="40">
        <v>0.97470000000000001</v>
      </c>
    </row>
    <row r="7849" spans="7:9" x14ac:dyDescent="0.25">
      <c r="G7849" s="40">
        <v>45.5</v>
      </c>
      <c r="H7849" s="40">
        <v>0.77400000000000002</v>
      </c>
      <c r="I7849" s="40">
        <v>0.97489999999999999</v>
      </c>
    </row>
    <row r="7850" spans="7:9" x14ac:dyDescent="0.25">
      <c r="G7850" s="40">
        <v>45.5</v>
      </c>
      <c r="H7850" s="40">
        <v>0.77500000000000002</v>
      </c>
      <c r="I7850" s="40">
        <v>0.97489999999999999</v>
      </c>
    </row>
    <row r="7851" spans="7:9" x14ac:dyDescent="0.25">
      <c r="G7851" s="40">
        <v>45.5</v>
      </c>
      <c r="H7851" s="40">
        <v>0.77600000000000002</v>
      </c>
      <c r="I7851" s="40">
        <v>0.97499999999999998</v>
      </c>
    </row>
    <row r="7852" spans="7:9" x14ac:dyDescent="0.25">
      <c r="G7852" s="40">
        <v>45.5</v>
      </c>
      <c r="H7852" s="40">
        <v>0.77700000000000002</v>
      </c>
      <c r="I7852" s="40">
        <v>0.97499999999999998</v>
      </c>
    </row>
    <row r="7853" spans="7:9" x14ac:dyDescent="0.25">
      <c r="G7853" s="40">
        <v>45.5</v>
      </c>
      <c r="H7853" s="40">
        <v>0.77800000000000002</v>
      </c>
      <c r="I7853" s="40">
        <v>0.97519999999999996</v>
      </c>
    </row>
    <row r="7854" spans="7:9" x14ac:dyDescent="0.25">
      <c r="G7854" s="40">
        <v>45.5</v>
      </c>
      <c r="H7854" s="40">
        <v>0.77900000000000003</v>
      </c>
      <c r="I7854" s="40">
        <v>0.97519999999999996</v>
      </c>
    </row>
    <row r="7855" spans="7:9" x14ac:dyDescent="0.25">
      <c r="G7855" s="40">
        <v>45.5</v>
      </c>
      <c r="H7855" s="40">
        <v>0.78</v>
      </c>
      <c r="I7855" s="40">
        <v>0.97540000000000004</v>
      </c>
    </row>
    <row r="7856" spans="7:9" x14ac:dyDescent="0.25">
      <c r="G7856" s="40">
        <v>45.5</v>
      </c>
      <c r="H7856" s="40">
        <v>0.78100000000000003</v>
      </c>
      <c r="I7856" s="40">
        <v>0.97540000000000004</v>
      </c>
    </row>
    <row r="7857" spans="7:9" x14ac:dyDescent="0.25">
      <c r="G7857" s="40">
        <v>45.5</v>
      </c>
      <c r="H7857" s="40">
        <v>0.78200000000000003</v>
      </c>
      <c r="I7857" s="40">
        <v>0.97550000000000003</v>
      </c>
    </row>
    <row r="7858" spans="7:9" x14ac:dyDescent="0.25">
      <c r="G7858" s="40">
        <v>45.5</v>
      </c>
      <c r="H7858" s="40">
        <v>0.78300000000000003</v>
      </c>
      <c r="I7858" s="40">
        <v>0.97550000000000003</v>
      </c>
    </row>
    <row r="7859" spans="7:9" x14ac:dyDescent="0.25">
      <c r="G7859" s="40">
        <v>45.5</v>
      </c>
      <c r="H7859" s="40">
        <v>0.78400000000000003</v>
      </c>
      <c r="I7859" s="40">
        <v>0.97570000000000001</v>
      </c>
    </row>
    <row r="7860" spans="7:9" x14ac:dyDescent="0.25">
      <c r="G7860" s="40">
        <v>45.5</v>
      </c>
      <c r="H7860" s="40">
        <v>0.78500000000000003</v>
      </c>
      <c r="I7860" s="40">
        <v>0.97570000000000001</v>
      </c>
    </row>
    <row r="7861" spans="7:9" x14ac:dyDescent="0.25">
      <c r="G7861" s="40">
        <v>45.5</v>
      </c>
      <c r="H7861" s="40">
        <v>0.78600000000000003</v>
      </c>
      <c r="I7861" s="40">
        <v>0.97589999999999999</v>
      </c>
    </row>
    <row r="7862" spans="7:9" x14ac:dyDescent="0.25">
      <c r="G7862" s="40">
        <v>45.5</v>
      </c>
      <c r="H7862" s="40">
        <v>0.78700000000000003</v>
      </c>
      <c r="I7862" s="40">
        <v>0.97589999999999999</v>
      </c>
    </row>
    <row r="7863" spans="7:9" x14ac:dyDescent="0.25">
      <c r="G7863" s="40">
        <v>45.5</v>
      </c>
      <c r="H7863" s="40">
        <v>0.78800000000000003</v>
      </c>
      <c r="I7863" s="40">
        <v>0.97609999999999997</v>
      </c>
    </row>
    <row r="7864" spans="7:9" x14ac:dyDescent="0.25">
      <c r="G7864" s="40">
        <v>45.5</v>
      </c>
      <c r="H7864" s="40">
        <v>0.78900000000000003</v>
      </c>
      <c r="I7864" s="40">
        <v>0.97609999999999997</v>
      </c>
    </row>
    <row r="7865" spans="7:9" x14ac:dyDescent="0.25">
      <c r="G7865" s="40">
        <v>45.5</v>
      </c>
      <c r="H7865" s="40">
        <v>0.79</v>
      </c>
      <c r="I7865" s="40">
        <v>0.97619999999999996</v>
      </c>
    </row>
    <row r="7866" spans="7:9" x14ac:dyDescent="0.25">
      <c r="G7866" s="40">
        <v>45.5</v>
      </c>
      <c r="H7866" s="40">
        <v>0.79100000000000004</v>
      </c>
      <c r="I7866" s="40">
        <v>0.97619999999999996</v>
      </c>
    </row>
    <row r="7867" spans="7:9" x14ac:dyDescent="0.25">
      <c r="G7867" s="40">
        <v>45.5</v>
      </c>
      <c r="H7867" s="40">
        <v>0.79200000000000004</v>
      </c>
      <c r="I7867" s="40">
        <v>0.97629999999999995</v>
      </c>
    </row>
    <row r="7868" spans="7:9" x14ac:dyDescent="0.25">
      <c r="G7868" s="40">
        <v>45.5</v>
      </c>
      <c r="H7868" s="40">
        <v>0.79300000000000004</v>
      </c>
      <c r="I7868" s="40">
        <v>0.97629999999999995</v>
      </c>
    </row>
    <row r="7869" spans="7:9" x14ac:dyDescent="0.25">
      <c r="G7869" s="40">
        <v>45.5</v>
      </c>
      <c r="H7869" s="40">
        <v>0.79400000000000004</v>
      </c>
      <c r="I7869" s="40">
        <v>0.97650000000000003</v>
      </c>
    </row>
    <row r="7870" spans="7:9" x14ac:dyDescent="0.25">
      <c r="G7870" s="40">
        <v>45.5</v>
      </c>
      <c r="H7870" s="40">
        <v>0.79500000000000004</v>
      </c>
      <c r="I7870" s="40">
        <v>0.97650000000000003</v>
      </c>
    </row>
    <row r="7871" spans="7:9" x14ac:dyDescent="0.25">
      <c r="G7871" s="40">
        <v>45.5</v>
      </c>
      <c r="H7871" s="40">
        <v>0.79600000000000004</v>
      </c>
      <c r="I7871" s="40">
        <v>0.97660000000000002</v>
      </c>
    </row>
    <row r="7872" spans="7:9" x14ac:dyDescent="0.25">
      <c r="G7872" s="40">
        <v>45.5</v>
      </c>
      <c r="H7872" s="40">
        <v>0.79700000000000004</v>
      </c>
      <c r="I7872" s="40">
        <v>0.97660000000000002</v>
      </c>
    </row>
    <row r="7873" spans="7:9" x14ac:dyDescent="0.25">
      <c r="G7873" s="40">
        <v>45.5</v>
      </c>
      <c r="H7873" s="40">
        <v>0.79800000000000004</v>
      </c>
      <c r="I7873" s="40">
        <v>0.9768</v>
      </c>
    </row>
    <row r="7874" spans="7:9" x14ac:dyDescent="0.25">
      <c r="G7874" s="40">
        <v>45.5</v>
      </c>
      <c r="H7874" s="40">
        <v>0.79900000000000004</v>
      </c>
      <c r="I7874" s="40">
        <v>0.9768</v>
      </c>
    </row>
    <row r="7875" spans="7:9" x14ac:dyDescent="0.25">
      <c r="G7875" s="40">
        <v>45.5</v>
      </c>
      <c r="H7875" s="40">
        <v>0.8</v>
      </c>
      <c r="I7875" s="40">
        <v>0.97689999999999999</v>
      </c>
    </row>
    <row r="7876" spans="7:9" x14ac:dyDescent="0.25">
      <c r="G7876" s="40">
        <v>45.5</v>
      </c>
      <c r="H7876" s="40">
        <v>0.80100000000000005</v>
      </c>
      <c r="I7876" s="40">
        <v>0.97689999999999999</v>
      </c>
    </row>
    <row r="7877" spans="7:9" x14ac:dyDescent="0.25">
      <c r="G7877" s="40">
        <v>45.5</v>
      </c>
      <c r="H7877" s="40">
        <v>0.80200000000000005</v>
      </c>
      <c r="I7877" s="40">
        <v>0.97709999999999997</v>
      </c>
    </row>
    <row r="7878" spans="7:9" x14ac:dyDescent="0.25">
      <c r="G7878" s="40">
        <v>45.5</v>
      </c>
      <c r="H7878" s="40">
        <v>0.80300000000000005</v>
      </c>
      <c r="I7878" s="40">
        <v>0.97709999999999997</v>
      </c>
    </row>
    <row r="7879" spans="7:9" x14ac:dyDescent="0.25">
      <c r="G7879" s="40">
        <v>45.5</v>
      </c>
      <c r="H7879" s="40">
        <v>0.80400000000000005</v>
      </c>
      <c r="I7879" s="40">
        <v>0.97719999999999996</v>
      </c>
    </row>
    <row r="7880" spans="7:9" x14ac:dyDescent="0.25">
      <c r="G7880" s="40">
        <v>45.5</v>
      </c>
      <c r="H7880" s="40">
        <v>0.80500000000000005</v>
      </c>
      <c r="I7880" s="40">
        <v>0.97719999999999996</v>
      </c>
    </row>
    <row r="7881" spans="7:9" x14ac:dyDescent="0.25">
      <c r="G7881" s="40">
        <v>45.5</v>
      </c>
      <c r="H7881" s="40">
        <v>0.80600000000000005</v>
      </c>
      <c r="I7881" s="40">
        <v>0.97729999999999995</v>
      </c>
    </row>
    <row r="7882" spans="7:9" x14ac:dyDescent="0.25">
      <c r="G7882" s="40">
        <v>45.5</v>
      </c>
      <c r="H7882" s="40">
        <v>0.80700000000000005</v>
      </c>
      <c r="I7882" s="40">
        <v>0.97729999999999995</v>
      </c>
    </row>
    <row r="7883" spans="7:9" x14ac:dyDescent="0.25">
      <c r="G7883" s="40">
        <v>45.5</v>
      </c>
      <c r="H7883" s="40">
        <v>0.80800000000000005</v>
      </c>
      <c r="I7883" s="40">
        <v>0.97750000000000004</v>
      </c>
    </row>
    <row r="7884" spans="7:9" x14ac:dyDescent="0.25">
      <c r="G7884" s="40">
        <v>45.5</v>
      </c>
      <c r="H7884" s="40">
        <v>0.80900000000000005</v>
      </c>
      <c r="I7884" s="40">
        <v>0.97750000000000004</v>
      </c>
    </row>
    <row r="7885" spans="7:9" x14ac:dyDescent="0.25">
      <c r="G7885" s="40">
        <v>45.5</v>
      </c>
      <c r="H7885" s="40">
        <v>0.81</v>
      </c>
      <c r="I7885" s="40">
        <v>0.97760000000000002</v>
      </c>
    </row>
    <row r="7886" spans="7:9" x14ac:dyDescent="0.25">
      <c r="G7886" s="40">
        <v>45.5</v>
      </c>
      <c r="H7886" s="40">
        <v>0.81100000000000005</v>
      </c>
      <c r="I7886" s="40">
        <v>0.97760000000000002</v>
      </c>
    </row>
    <row r="7887" spans="7:9" x14ac:dyDescent="0.25">
      <c r="G7887" s="40">
        <v>45.5</v>
      </c>
      <c r="H7887" s="40">
        <v>0.81200000000000006</v>
      </c>
      <c r="I7887" s="40">
        <v>0.97770000000000001</v>
      </c>
    </row>
    <row r="7888" spans="7:9" x14ac:dyDescent="0.25">
      <c r="G7888" s="40">
        <v>45.5</v>
      </c>
      <c r="H7888" s="40">
        <v>0.81299999999999994</v>
      </c>
      <c r="I7888" s="40">
        <v>0.97770000000000001</v>
      </c>
    </row>
    <row r="7889" spans="7:9" x14ac:dyDescent="0.25">
      <c r="G7889" s="40">
        <v>45.5</v>
      </c>
      <c r="H7889" s="40">
        <v>0.81399999999999995</v>
      </c>
      <c r="I7889" s="40">
        <v>0.9778</v>
      </c>
    </row>
    <row r="7890" spans="7:9" x14ac:dyDescent="0.25">
      <c r="G7890" s="40">
        <v>45.5</v>
      </c>
      <c r="H7890" s="40">
        <v>0.81499999999999995</v>
      </c>
      <c r="I7890" s="40">
        <v>0.9778</v>
      </c>
    </row>
    <row r="7891" spans="7:9" x14ac:dyDescent="0.25">
      <c r="G7891" s="40">
        <v>45.5</v>
      </c>
      <c r="H7891" s="40">
        <v>0.81599999999999995</v>
      </c>
      <c r="I7891" s="40">
        <v>0.97789999999999999</v>
      </c>
    </row>
    <row r="7892" spans="7:9" x14ac:dyDescent="0.25">
      <c r="G7892" s="40">
        <v>45.5</v>
      </c>
      <c r="H7892" s="40">
        <v>0.81699999999999995</v>
      </c>
      <c r="I7892" s="40">
        <v>0.97789999999999999</v>
      </c>
    </row>
    <row r="7893" spans="7:9" x14ac:dyDescent="0.25">
      <c r="G7893" s="40">
        <v>45.5</v>
      </c>
      <c r="H7893" s="40">
        <v>0.81799999999999995</v>
      </c>
      <c r="I7893" s="40">
        <v>0.97809999999999997</v>
      </c>
    </row>
    <row r="7894" spans="7:9" x14ac:dyDescent="0.25">
      <c r="G7894" s="40">
        <v>45.5</v>
      </c>
      <c r="H7894" s="40">
        <v>0.81899999999999995</v>
      </c>
      <c r="I7894" s="40">
        <v>0.97809999999999997</v>
      </c>
    </row>
    <row r="7895" spans="7:9" x14ac:dyDescent="0.25">
      <c r="G7895" s="40">
        <v>45.5</v>
      </c>
      <c r="H7895" s="40">
        <v>0.82</v>
      </c>
      <c r="I7895" s="40">
        <v>0.97819999999999996</v>
      </c>
    </row>
    <row r="7896" spans="7:9" x14ac:dyDescent="0.25">
      <c r="G7896" s="40">
        <v>45.5</v>
      </c>
      <c r="H7896" s="40">
        <v>0.82099999999999995</v>
      </c>
      <c r="I7896" s="40">
        <v>0.97819999999999996</v>
      </c>
    </row>
    <row r="7897" spans="7:9" x14ac:dyDescent="0.25">
      <c r="G7897" s="40">
        <v>45.5</v>
      </c>
      <c r="H7897" s="40">
        <v>0.82199999999999995</v>
      </c>
      <c r="I7897" s="40">
        <v>0.97829999999999995</v>
      </c>
    </row>
    <row r="7898" spans="7:9" x14ac:dyDescent="0.25">
      <c r="G7898" s="40">
        <v>45.5</v>
      </c>
      <c r="H7898" s="40">
        <v>0.82299999999999995</v>
      </c>
      <c r="I7898" s="40">
        <v>0.97829999999999995</v>
      </c>
    </row>
    <row r="7899" spans="7:9" x14ac:dyDescent="0.25">
      <c r="G7899" s="40">
        <v>45.5</v>
      </c>
      <c r="H7899" s="40">
        <v>0.82399999999999995</v>
      </c>
      <c r="I7899" s="40">
        <v>0.97840000000000005</v>
      </c>
    </row>
    <row r="7900" spans="7:9" x14ac:dyDescent="0.25">
      <c r="G7900" s="40">
        <v>45.5</v>
      </c>
      <c r="H7900" s="40">
        <v>0.82499999999999996</v>
      </c>
      <c r="I7900" s="40">
        <v>0.97840000000000005</v>
      </c>
    </row>
    <row r="7901" spans="7:9" x14ac:dyDescent="0.25">
      <c r="G7901" s="40">
        <v>45.5</v>
      </c>
      <c r="H7901" s="40">
        <v>0.82599999999999996</v>
      </c>
      <c r="I7901" s="40">
        <v>0.97850000000000004</v>
      </c>
    </row>
    <row r="7902" spans="7:9" x14ac:dyDescent="0.25">
      <c r="G7902" s="40">
        <v>45.5</v>
      </c>
      <c r="H7902" s="40">
        <v>0.82699999999999996</v>
      </c>
      <c r="I7902" s="40">
        <v>0.97850000000000004</v>
      </c>
    </row>
    <row r="7903" spans="7:9" x14ac:dyDescent="0.25">
      <c r="G7903" s="40">
        <v>45.5</v>
      </c>
      <c r="H7903" s="40">
        <v>0.82799999999999996</v>
      </c>
      <c r="I7903" s="40">
        <v>0.97860000000000003</v>
      </c>
    </row>
    <row r="7904" spans="7:9" x14ac:dyDescent="0.25">
      <c r="G7904" s="40">
        <v>45.5</v>
      </c>
      <c r="H7904" s="40">
        <v>0.82899999999999996</v>
      </c>
      <c r="I7904" s="40">
        <v>0.97860000000000003</v>
      </c>
    </row>
    <row r="7905" spans="7:9" x14ac:dyDescent="0.25">
      <c r="G7905" s="40">
        <v>45.5</v>
      </c>
      <c r="H7905" s="40">
        <v>0.83</v>
      </c>
      <c r="I7905" s="40">
        <v>0.97870000000000001</v>
      </c>
    </row>
    <row r="7906" spans="7:9" x14ac:dyDescent="0.25">
      <c r="G7906" s="40">
        <v>45.5</v>
      </c>
      <c r="H7906" s="40">
        <v>0.83099999999999996</v>
      </c>
      <c r="I7906" s="40">
        <v>0.97870000000000001</v>
      </c>
    </row>
    <row r="7907" spans="7:9" x14ac:dyDescent="0.25">
      <c r="G7907" s="40">
        <v>45.5</v>
      </c>
      <c r="H7907" s="40">
        <v>0.83199999999999996</v>
      </c>
      <c r="I7907" s="40">
        <v>0.9788</v>
      </c>
    </row>
    <row r="7908" spans="7:9" x14ac:dyDescent="0.25">
      <c r="G7908" s="40">
        <v>45.5</v>
      </c>
      <c r="H7908" s="40">
        <v>0.83299999999999996</v>
      </c>
      <c r="I7908" s="40">
        <v>0.9788</v>
      </c>
    </row>
    <row r="7909" spans="7:9" x14ac:dyDescent="0.25">
      <c r="G7909" s="40">
        <v>45.5</v>
      </c>
      <c r="H7909" s="40">
        <v>0.83399999999999996</v>
      </c>
      <c r="I7909" s="40">
        <v>0.97889999999999999</v>
      </c>
    </row>
    <row r="7910" spans="7:9" x14ac:dyDescent="0.25">
      <c r="G7910" s="40">
        <v>45.5</v>
      </c>
      <c r="H7910" s="40">
        <v>0.83499999999999996</v>
      </c>
      <c r="I7910" s="40">
        <v>0.97889999999999999</v>
      </c>
    </row>
    <row r="7911" spans="7:9" x14ac:dyDescent="0.25">
      <c r="G7911" s="40">
        <v>45.5</v>
      </c>
      <c r="H7911" s="40">
        <v>0.83599999999999997</v>
      </c>
      <c r="I7911" s="40">
        <v>0.97899999999999998</v>
      </c>
    </row>
    <row r="7912" spans="7:9" x14ac:dyDescent="0.25">
      <c r="G7912" s="40">
        <v>45.5</v>
      </c>
      <c r="H7912" s="40">
        <v>0.83699999999999997</v>
      </c>
      <c r="I7912" s="40">
        <v>0.97899999999999998</v>
      </c>
    </row>
    <row r="7913" spans="7:9" x14ac:dyDescent="0.25">
      <c r="G7913" s="40">
        <v>45.5</v>
      </c>
      <c r="H7913" s="40">
        <v>0.83799999999999997</v>
      </c>
      <c r="I7913" s="40">
        <v>0.97909999999999997</v>
      </c>
    </row>
    <row r="7914" spans="7:9" x14ac:dyDescent="0.25">
      <c r="G7914" s="40">
        <v>45.5</v>
      </c>
      <c r="H7914" s="40">
        <v>0.83899999999999997</v>
      </c>
      <c r="I7914" s="40">
        <v>0.97909999999999997</v>
      </c>
    </row>
    <row r="7915" spans="7:9" x14ac:dyDescent="0.25">
      <c r="G7915" s="40">
        <v>45.5</v>
      </c>
      <c r="H7915" s="40">
        <v>0.84</v>
      </c>
      <c r="I7915" s="40">
        <v>0.97919999999999996</v>
      </c>
    </row>
    <row r="7916" spans="7:9" x14ac:dyDescent="0.25">
      <c r="G7916" s="40">
        <v>45.5</v>
      </c>
      <c r="H7916" s="40">
        <v>0.84099999999999997</v>
      </c>
      <c r="I7916" s="40">
        <v>0.97919999999999996</v>
      </c>
    </row>
    <row r="7917" spans="7:9" x14ac:dyDescent="0.25">
      <c r="G7917" s="40">
        <v>45.5</v>
      </c>
      <c r="H7917" s="40">
        <v>0.84199999999999997</v>
      </c>
      <c r="I7917" s="40">
        <v>0.97929999999999995</v>
      </c>
    </row>
    <row r="7918" spans="7:9" x14ac:dyDescent="0.25">
      <c r="G7918" s="40">
        <v>45.5</v>
      </c>
      <c r="H7918" s="40">
        <v>0.84299999999999997</v>
      </c>
      <c r="I7918" s="40">
        <v>0.97929999999999995</v>
      </c>
    </row>
    <row r="7919" spans="7:9" x14ac:dyDescent="0.25">
      <c r="G7919" s="40">
        <v>45.5</v>
      </c>
      <c r="H7919" s="40">
        <v>0.84399999999999997</v>
      </c>
      <c r="I7919" s="40">
        <v>0.97940000000000005</v>
      </c>
    </row>
    <row r="7920" spans="7:9" x14ac:dyDescent="0.25">
      <c r="G7920" s="40">
        <v>45.5</v>
      </c>
      <c r="H7920" s="40">
        <v>0.84499999999999997</v>
      </c>
      <c r="I7920" s="40">
        <v>0.97940000000000005</v>
      </c>
    </row>
    <row r="7921" spans="7:9" x14ac:dyDescent="0.25">
      <c r="G7921" s="40">
        <v>45.5</v>
      </c>
      <c r="H7921" s="40">
        <v>0.84599999999999997</v>
      </c>
      <c r="I7921" s="40">
        <v>0.97950000000000004</v>
      </c>
    </row>
    <row r="7922" spans="7:9" x14ac:dyDescent="0.25">
      <c r="G7922" s="40">
        <v>45.5</v>
      </c>
      <c r="H7922" s="40">
        <v>0.84699999999999998</v>
      </c>
      <c r="I7922" s="40">
        <v>0.97950000000000004</v>
      </c>
    </row>
    <row r="7923" spans="7:9" x14ac:dyDescent="0.25">
      <c r="G7923" s="40">
        <v>45.5</v>
      </c>
      <c r="H7923" s="40">
        <v>0.84799999999999998</v>
      </c>
      <c r="I7923" s="40">
        <v>0.97960000000000003</v>
      </c>
    </row>
    <row r="7924" spans="7:9" x14ac:dyDescent="0.25">
      <c r="G7924" s="40">
        <v>45.5</v>
      </c>
      <c r="H7924" s="40">
        <v>0.84899999999999998</v>
      </c>
      <c r="I7924" s="40">
        <v>0.97960000000000003</v>
      </c>
    </row>
    <row r="7925" spans="7:9" x14ac:dyDescent="0.25">
      <c r="G7925" s="40">
        <v>45.5</v>
      </c>
      <c r="H7925" s="40">
        <v>0.85</v>
      </c>
      <c r="I7925" s="40">
        <v>0.97970000000000002</v>
      </c>
    </row>
    <row r="7926" spans="7:9" x14ac:dyDescent="0.25">
      <c r="G7926" s="40">
        <v>45.5</v>
      </c>
      <c r="H7926" s="40">
        <v>0.85099999999999998</v>
      </c>
      <c r="I7926" s="40">
        <v>0.97970000000000002</v>
      </c>
    </row>
    <row r="7927" spans="7:9" x14ac:dyDescent="0.25">
      <c r="G7927" s="40">
        <v>45.5</v>
      </c>
      <c r="H7927" s="40">
        <v>0.85199999999999998</v>
      </c>
      <c r="I7927" s="40">
        <v>0.9798</v>
      </c>
    </row>
    <row r="7928" spans="7:9" x14ac:dyDescent="0.25">
      <c r="G7928" s="40">
        <v>45.5</v>
      </c>
      <c r="H7928" s="40">
        <v>0.85299999999999998</v>
      </c>
      <c r="I7928" s="40">
        <v>0.9798</v>
      </c>
    </row>
    <row r="7929" spans="7:9" x14ac:dyDescent="0.25">
      <c r="G7929" s="40">
        <v>45.5</v>
      </c>
      <c r="H7929" s="40">
        <v>0.85399999999999998</v>
      </c>
      <c r="I7929" s="40">
        <v>0.9798</v>
      </c>
    </row>
    <row r="7930" spans="7:9" x14ac:dyDescent="0.25">
      <c r="G7930" s="40">
        <v>45.5</v>
      </c>
      <c r="H7930" s="40">
        <v>0.85499999999999998</v>
      </c>
      <c r="I7930" s="40">
        <v>0.9798</v>
      </c>
    </row>
    <row r="7931" spans="7:9" x14ac:dyDescent="0.25">
      <c r="G7931" s="40">
        <v>45.5</v>
      </c>
      <c r="H7931" s="40">
        <v>0.85599999999999998</v>
      </c>
      <c r="I7931" s="40">
        <v>0.97989999999999999</v>
      </c>
    </row>
    <row r="7932" spans="7:9" x14ac:dyDescent="0.25">
      <c r="G7932" s="40">
        <v>45.5</v>
      </c>
      <c r="H7932" s="40">
        <v>0.85699999999999998</v>
      </c>
      <c r="I7932" s="40">
        <v>0.97989999999999999</v>
      </c>
    </row>
    <row r="7933" spans="7:9" x14ac:dyDescent="0.25">
      <c r="G7933" s="40">
        <v>45.5</v>
      </c>
      <c r="H7933" s="40">
        <v>0.85799999999999998</v>
      </c>
      <c r="I7933" s="40">
        <v>0.98</v>
      </c>
    </row>
    <row r="7934" spans="7:9" x14ac:dyDescent="0.25">
      <c r="G7934" s="40">
        <v>45.5</v>
      </c>
      <c r="H7934" s="40">
        <v>0.85899999999999999</v>
      </c>
      <c r="I7934" s="40">
        <v>0.98</v>
      </c>
    </row>
    <row r="7935" spans="7:9" x14ac:dyDescent="0.25">
      <c r="G7935" s="40">
        <v>45.5</v>
      </c>
      <c r="H7935" s="40">
        <v>0.86</v>
      </c>
      <c r="I7935" s="40">
        <v>0.98009999999999997</v>
      </c>
    </row>
    <row r="7936" spans="7:9" x14ac:dyDescent="0.25">
      <c r="G7936" s="40">
        <v>45.5</v>
      </c>
      <c r="H7936" s="40">
        <v>0.86099999999999999</v>
      </c>
      <c r="I7936" s="40">
        <v>0.98009999999999997</v>
      </c>
    </row>
    <row r="7937" spans="7:9" x14ac:dyDescent="0.25">
      <c r="G7937" s="40">
        <v>45.5</v>
      </c>
      <c r="H7937" s="40">
        <v>0.86199999999999999</v>
      </c>
      <c r="I7937" s="40">
        <v>0.98019999999999996</v>
      </c>
    </row>
    <row r="7938" spans="7:9" x14ac:dyDescent="0.25">
      <c r="G7938" s="40">
        <v>45.5</v>
      </c>
      <c r="H7938" s="40">
        <v>0.86299999999999999</v>
      </c>
      <c r="I7938" s="40">
        <v>0.98019999999999996</v>
      </c>
    </row>
    <row r="7939" spans="7:9" x14ac:dyDescent="0.25">
      <c r="G7939" s="40">
        <v>45.5</v>
      </c>
      <c r="H7939" s="40">
        <v>0.86399999999999999</v>
      </c>
      <c r="I7939" s="40">
        <v>0.98029999999999995</v>
      </c>
    </row>
    <row r="7940" spans="7:9" x14ac:dyDescent="0.25">
      <c r="G7940" s="40">
        <v>45.5</v>
      </c>
      <c r="H7940" s="40">
        <v>0.86499999999999999</v>
      </c>
      <c r="I7940" s="40">
        <v>0.98029999999999995</v>
      </c>
    </row>
    <row r="7941" spans="7:9" x14ac:dyDescent="0.25">
      <c r="G7941" s="40">
        <v>45.5</v>
      </c>
      <c r="H7941" s="40">
        <v>0.86599999999999999</v>
      </c>
      <c r="I7941" s="40">
        <v>0.98029999999999995</v>
      </c>
    </row>
    <row r="7942" spans="7:9" x14ac:dyDescent="0.25">
      <c r="G7942" s="40">
        <v>45.5</v>
      </c>
      <c r="H7942" s="40">
        <v>0.86699999999999999</v>
      </c>
      <c r="I7942" s="40">
        <v>0.98029999999999995</v>
      </c>
    </row>
    <row r="7943" spans="7:9" x14ac:dyDescent="0.25">
      <c r="G7943" s="40">
        <v>45.5</v>
      </c>
      <c r="H7943" s="40">
        <v>0.86799999999999999</v>
      </c>
      <c r="I7943" s="40">
        <v>0.98040000000000005</v>
      </c>
    </row>
    <row r="7944" spans="7:9" x14ac:dyDescent="0.25">
      <c r="G7944" s="40">
        <v>45.5</v>
      </c>
      <c r="H7944" s="40">
        <v>0.86899999999999999</v>
      </c>
      <c r="I7944" s="40">
        <v>0.98040000000000005</v>
      </c>
    </row>
    <row r="7945" spans="7:9" x14ac:dyDescent="0.25">
      <c r="G7945" s="40">
        <v>45.5</v>
      </c>
      <c r="H7945" s="40">
        <v>0.87</v>
      </c>
      <c r="I7945" s="40">
        <v>0.98050000000000004</v>
      </c>
    </row>
    <row r="7946" spans="7:9" x14ac:dyDescent="0.25">
      <c r="G7946" s="40">
        <v>45.5</v>
      </c>
      <c r="H7946" s="40">
        <v>0.871</v>
      </c>
      <c r="I7946" s="40">
        <v>0.98050000000000004</v>
      </c>
    </row>
    <row r="7947" spans="7:9" x14ac:dyDescent="0.25">
      <c r="G7947" s="40">
        <v>45.5</v>
      </c>
      <c r="H7947" s="40">
        <v>0.872</v>
      </c>
      <c r="I7947" s="40">
        <v>0.98060000000000003</v>
      </c>
    </row>
    <row r="7948" spans="7:9" x14ac:dyDescent="0.25">
      <c r="G7948" s="40">
        <v>45.5</v>
      </c>
      <c r="H7948" s="40">
        <v>0.873</v>
      </c>
      <c r="I7948" s="40">
        <v>0.98060000000000003</v>
      </c>
    </row>
    <row r="7949" spans="7:9" x14ac:dyDescent="0.25">
      <c r="G7949" s="40">
        <v>45.5</v>
      </c>
      <c r="H7949" s="40">
        <v>0.874</v>
      </c>
      <c r="I7949" s="40">
        <v>0.98060000000000003</v>
      </c>
    </row>
    <row r="7950" spans="7:9" x14ac:dyDescent="0.25">
      <c r="G7950" s="40">
        <v>45.5</v>
      </c>
      <c r="H7950" s="40">
        <v>0.875</v>
      </c>
      <c r="I7950" s="40">
        <v>0.98060000000000003</v>
      </c>
    </row>
    <row r="7951" spans="7:9" x14ac:dyDescent="0.25">
      <c r="G7951" s="40">
        <v>45.5</v>
      </c>
      <c r="H7951" s="40">
        <v>0.876</v>
      </c>
      <c r="I7951" s="40">
        <v>0.98070000000000002</v>
      </c>
    </row>
    <row r="7952" spans="7:9" x14ac:dyDescent="0.25">
      <c r="G7952" s="40">
        <v>45.5</v>
      </c>
      <c r="H7952" s="40">
        <v>0.877</v>
      </c>
      <c r="I7952" s="40">
        <v>0.98070000000000002</v>
      </c>
    </row>
    <row r="7953" spans="7:9" x14ac:dyDescent="0.25">
      <c r="G7953" s="40">
        <v>45.5</v>
      </c>
      <c r="H7953" s="40">
        <v>0.878</v>
      </c>
      <c r="I7953" s="40">
        <v>0.98080000000000001</v>
      </c>
    </row>
    <row r="7954" spans="7:9" x14ac:dyDescent="0.25">
      <c r="G7954" s="40">
        <v>45.5</v>
      </c>
      <c r="H7954" s="40">
        <v>0.879</v>
      </c>
      <c r="I7954" s="40">
        <v>0.98080000000000001</v>
      </c>
    </row>
    <row r="7955" spans="7:9" x14ac:dyDescent="0.25">
      <c r="G7955" s="40">
        <v>45.5</v>
      </c>
      <c r="H7955" s="40">
        <v>0.88</v>
      </c>
      <c r="I7955" s="40">
        <v>0.98080000000000001</v>
      </c>
    </row>
    <row r="7956" spans="7:9" x14ac:dyDescent="0.25">
      <c r="G7956" s="40">
        <v>45.5</v>
      </c>
      <c r="H7956" s="40">
        <v>0.88100000000000001</v>
      </c>
      <c r="I7956" s="40">
        <v>0.98080000000000001</v>
      </c>
    </row>
    <row r="7957" spans="7:9" x14ac:dyDescent="0.25">
      <c r="G7957" s="40">
        <v>45.5</v>
      </c>
      <c r="H7957" s="40">
        <v>0.88200000000000001</v>
      </c>
      <c r="I7957" s="40">
        <v>0.98089999999999999</v>
      </c>
    </row>
    <row r="7958" spans="7:9" x14ac:dyDescent="0.25">
      <c r="G7958" s="40">
        <v>45.5</v>
      </c>
      <c r="H7958" s="40">
        <v>0.88300000000000001</v>
      </c>
      <c r="I7958" s="40">
        <v>0.98089999999999999</v>
      </c>
    </row>
    <row r="7959" spans="7:9" x14ac:dyDescent="0.25">
      <c r="G7959" s="40">
        <v>45.5</v>
      </c>
      <c r="H7959" s="40">
        <v>0.88400000000000001</v>
      </c>
      <c r="I7959" s="40">
        <v>0.98089999999999999</v>
      </c>
    </row>
    <row r="7960" spans="7:9" x14ac:dyDescent="0.25">
      <c r="G7960" s="40">
        <v>45.5</v>
      </c>
      <c r="H7960" s="40">
        <v>0.88500000000000001</v>
      </c>
      <c r="I7960" s="40">
        <v>0.98089999999999999</v>
      </c>
    </row>
    <row r="7961" spans="7:9" x14ac:dyDescent="0.25">
      <c r="G7961" s="40">
        <v>45.5</v>
      </c>
      <c r="H7961" s="40">
        <v>0.88600000000000001</v>
      </c>
      <c r="I7961" s="40">
        <v>0.98099999999999998</v>
      </c>
    </row>
    <row r="7962" spans="7:9" x14ac:dyDescent="0.25">
      <c r="G7962" s="40">
        <v>45.5</v>
      </c>
      <c r="H7962" s="40">
        <v>0.88700000000000001</v>
      </c>
      <c r="I7962" s="40">
        <v>0.98099999999999998</v>
      </c>
    </row>
    <row r="7963" spans="7:9" x14ac:dyDescent="0.25">
      <c r="G7963" s="40">
        <v>45.5</v>
      </c>
      <c r="H7963" s="40">
        <v>0.88800000000000001</v>
      </c>
      <c r="I7963" s="40">
        <v>0.98109999999999997</v>
      </c>
    </row>
    <row r="7964" spans="7:9" x14ac:dyDescent="0.25">
      <c r="G7964" s="40">
        <v>45.5</v>
      </c>
      <c r="H7964" s="40">
        <v>0.88900000000000001</v>
      </c>
      <c r="I7964" s="40">
        <v>0.98109999999999997</v>
      </c>
    </row>
    <row r="7965" spans="7:9" x14ac:dyDescent="0.25">
      <c r="G7965" s="40">
        <v>45.5</v>
      </c>
      <c r="H7965" s="40">
        <v>0.89</v>
      </c>
      <c r="I7965" s="40">
        <v>0.98109999999999997</v>
      </c>
    </row>
    <row r="7966" spans="7:9" x14ac:dyDescent="0.25">
      <c r="G7966" s="40">
        <v>45.5</v>
      </c>
      <c r="H7966" s="40">
        <v>0.89100000000000001</v>
      </c>
      <c r="I7966" s="40">
        <v>0.98109999999999997</v>
      </c>
    </row>
    <row r="7967" spans="7:9" x14ac:dyDescent="0.25">
      <c r="G7967" s="40">
        <v>45.5</v>
      </c>
      <c r="H7967" s="40">
        <v>0.89200000000000002</v>
      </c>
      <c r="I7967" s="40">
        <v>0.98119999999999996</v>
      </c>
    </row>
    <row r="7968" spans="7:9" x14ac:dyDescent="0.25">
      <c r="G7968" s="40">
        <v>45.5</v>
      </c>
      <c r="H7968" s="40">
        <v>0.89300000000000002</v>
      </c>
      <c r="I7968" s="40">
        <v>0.98119999999999996</v>
      </c>
    </row>
    <row r="7969" spans="7:9" x14ac:dyDescent="0.25">
      <c r="G7969" s="40">
        <v>45.5</v>
      </c>
      <c r="H7969" s="40">
        <v>0.89400000000000002</v>
      </c>
      <c r="I7969" s="40">
        <v>0.98129999999999995</v>
      </c>
    </row>
    <row r="7970" spans="7:9" x14ac:dyDescent="0.25">
      <c r="G7970" s="40">
        <v>45.5</v>
      </c>
      <c r="H7970" s="40">
        <v>0.89500000000000002</v>
      </c>
      <c r="I7970" s="40">
        <v>0.98129999999999995</v>
      </c>
    </row>
    <row r="7971" spans="7:9" x14ac:dyDescent="0.25">
      <c r="G7971" s="40">
        <v>45.5</v>
      </c>
      <c r="H7971" s="40">
        <v>0.89600000000000002</v>
      </c>
      <c r="I7971" s="40">
        <v>0.98129999999999995</v>
      </c>
    </row>
    <row r="7972" spans="7:9" x14ac:dyDescent="0.25">
      <c r="G7972" s="40">
        <v>45.5</v>
      </c>
      <c r="H7972" s="40">
        <v>0.89700000000000002</v>
      </c>
      <c r="I7972" s="40">
        <v>0.98129999999999995</v>
      </c>
    </row>
    <row r="7973" spans="7:9" x14ac:dyDescent="0.25">
      <c r="G7973" s="40">
        <v>45.5</v>
      </c>
      <c r="H7973" s="40">
        <v>0.89800000000000002</v>
      </c>
      <c r="I7973" s="40">
        <v>0.98140000000000005</v>
      </c>
    </row>
    <row r="7974" spans="7:9" x14ac:dyDescent="0.25">
      <c r="G7974" s="40">
        <v>45.5</v>
      </c>
      <c r="H7974" s="40">
        <v>0.89900000000000002</v>
      </c>
      <c r="I7974" s="40">
        <v>0.98140000000000005</v>
      </c>
    </row>
    <row r="7975" spans="7:9" x14ac:dyDescent="0.25">
      <c r="G7975" s="40">
        <v>45.5</v>
      </c>
      <c r="H7975" s="40">
        <v>0.9</v>
      </c>
      <c r="I7975" s="40">
        <v>0.98140000000000005</v>
      </c>
    </row>
    <row r="7976" spans="7:9" x14ac:dyDescent="0.25">
      <c r="G7976" s="40">
        <v>45.5</v>
      </c>
      <c r="H7976" s="40">
        <v>0.90100000000000002</v>
      </c>
      <c r="I7976" s="40">
        <v>0.98140000000000005</v>
      </c>
    </row>
    <row r="7977" spans="7:9" x14ac:dyDescent="0.25">
      <c r="G7977" s="40">
        <v>45.5</v>
      </c>
      <c r="H7977" s="40">
        <v>0.90200000000000002</v>
      </c>
      <c r="I7977" s="40">
        <v>0.98150000000000004</v>
      </c>
    </row>
    <row r="7978" spans="7:9" x14ac:dyDescent="0.25">
      <c r="G7978" s="40">
        <v>45.5</v>
      </c>
      <c r="H7978" s="40">
        <v>0.90300000000000002</v>
      </c>
      <c r="I7978" s="40">
        <v>0.98150000000000004</v>
      </c>
    </row>
    <row r="7979" spans="7:9" x14ac:dyDescent="0.25">
      <c r="G7979" s="40">
        <v>45.5</v>
      </c>
      <c r="H7979" s="40">
        <v>0.90400000000000003</v>
      </c>
      <c r="I7979" s="40">
        <v>0.98150000000000004</v>
      </c>
    </row>
    <row r="7980" spans="7:9" x14ac:dyDescent="0.25">
      <c r="G7980" s="40">
        <v>45.5</v>
      </c>
      <c r="H7980" s="40">
        <v>0.90500000000000003</v>
      </c>
      <c r="I7980" s="40">
        <v>0.98150000000000004</v>
      </c>
    </row>
    <row r="7981" spans="7:9" x14ac:dyDescent="0.25">
      <c r="G7981" s="40">
        <v>45.5</v>
      </c>
      <c r="H7981" s="40">
        <v>0.90600000000000003</v>
      </c>
      <c r="I7981" s="40">
        <v>0.98160000000000003</v>
      </c>
    </row>
    <row r="7982" spans="7:9" x14ac:dyDescent="0.25">
      <c r="G7982" s="40">
        <v>45.5</v>
      </c>
      <c r="H7982" s="40">
        <v>0.90700000000000003</v>
      </c>
      <c r="I7982" s="40">
        <v>0.98160000000000003</v>
      </c>
    </row>
    <row r="7983" spans="7:9" x14ac:dyDescent="0.25">
      <c r="G7983" s="40">
        <v>45.5</v>
      </c>
      <c r="H7983" s="40">
        <v>0.90800000000000003</v>
      </c>
      <c r="I7983" s="40">
        <v>0.98160000000000003</v>
      </c>
    </row>
    <row r="7984" spans="7:9" x14ac:dyDescent="0.25">
      <c r="G7984" s="40">
        <v>45.5</v>
      </c>
      <c r="H7984" s="40">
        <v>0.90900000000000003</v>
      </c>
      <c r="I7984" s="40">
        <v>0.98160000000000003</v>
      </c>
    </row>
    <row r="7985" spans="7:9" x14ac:dyDescent="0.25">
      <c r="G7985" s="40">
        <v>45.5</v>
      </c>
      <c r="H7985" s="40">
        <v>0.91</v>
      </c>
      <c r="I7985" s="40">
        <v>0.98170000000000002</v>
      </c>
    </row>
    <row r="7986" spans="7:9" x14ac:dyDescent="0.25">
      <c r="G7986" s="40">
        <v>45.5</v>
      </c>
      <c r="H7986" s="40">
        <v>0.91100000000000003</v>
      </c>
      <c r="I7986" s="40">
        <v>0.98170000000000002</v>
      </c>
    </row>
    <row r="7987" spans="7:9" x14ac:dyDescent="0.25">
      <c r="G7987" s="40">
        <v>45.5</v>
      </c>
      <c r="H7987" s="40">
        <v>0.91200000000000003</v>
      </c>
      <c r="I7987" s="40">
        <v>0.98170000000000002</v>
      </c>
    </row>
    <row r="7988" spans="7:9" x14ac:dyDescent="0.25">
      <c r="G7988" s="40">
        <v>45.5</v>
      </c>
      <c r="H7988" s="40">
        <v>0.91300000000000003</v>
      </c>
      <c r="I7988" s="40">
        <v>0.98170000000000002</v>
      </c>
    </row>
    <row r="7989" spans="7:9" x14ac:dyDescent="0.25">
      <c r="G7989" s="40">
        <v>45.5</v>
      </c>
      <c r="H7989" s="40">
        <v>0.91400000000000003</v>
      </c>
      <c r="I7989" s="40">
        <v>0.98180000000000001</v>
      </c>
    </row>
    <row r="7990" spans="7:9" x14ac:dyDescent="0.25">
      <c r="G7990" s="40">
        <v>45.5</v>
      </c>
      <c r="H7990" s="40">
        <v>0.91500000000000004</v>
      </c>
      <c r="I7990" s="40">
        <v>0.98180000000000001</v>
      </c>
    </row>
    <row r="7991" spans="7:9" x14ac:dyDescent="0.25">
      <c r="G7991" s="40">
        <v>45.5</v>
      </c>
      <c r="H7991" s="40">
        <v>0.91600000000000004</v>
      </c>
      <c r="I7991" s="40">
        <v>0.98180000000000001</v>
      </c>
    </row>
    <row r="7992" spans="7:9" x14ac:dyDescent="0.25">
      <c r="G7992" s="40">
        <v>45.5</v>
      </c>
      <c r="H7992" s="40">
        <v>0.91700000000000004</v>
      </c>
      <c r="I7992" s="40">
        <v>0.98180000000000001</v>
      </c>
    </row>
    <row r="7993" spans="7:9" x14ac:dyDescent="0.25">
      <c r="G7993" s="40">
        <v>45.5</v>
      </c>
      <c r="H7993" s="40">
        <v>0.91800000000000004</v>
      </c>
      <c r="I7993" s="40">
        <v>0.9819</v>
      </c>
    </row>
    <row r="7994" spans="7:9" x14ac:dyDescent="0.25">
      <c r="G7994" s="40">
        <v>45.5</v>
      </c>
      <c r="H7994" s="40">
        <v>0.91900000000000004</v>
      </c>
      <c r="I7994" s="40">
        <v>0.9819</v>
      </c>
    </row>
    <row r="7995" spans="7:9" x14ac:dyDescent="0.25">
      <c r="G7995" s="40">
        <v>45.5</v>
      </c>
      <c r="H7995" s="40">
        <v>0.92</v>
      </c>
      <c r="I7995" s="40">
        <v>0.9819</v>
      </c>
    </row>
    <row r="7996" spans="7:9" x14ac:dyDescent="0.25">
      <c r="G7996" s="40">
        <v>45.5</v>
      </c>
      <c r="H7996" s="40">
        <v>0.92100000000000004</v>
      </c>
      <c r="I7996" s="40">
        <v>0.9819</v>
      </c>
    </row>
    <row r="7997" spans="7:9" x14ac:dyDescent="0.25">
      <c r="G7997" s="40">
        <v>45.5</v>
      </c>
      <c r="H7997" s="40">
        <v>0.92200000000000004</v>
      </c>
      <c r="I7997" s="40">
        <v>0.9819</v>
      </c>
    </row>
    <row r="7998" spans="7:9" x14ac:dyDescent="0.25">
      <c r="G7998" s="40">
        <v>45.5</v>
      </c>
      <c r="H7998" s="40">
        <v>0.92300000000000004</v>
      </c>
      <c r="I7998" s="40">
        <v>0.9819</v>
      </c>
    </row>
    <row r="7999" spans="7:9" x14ac:dyDescent="0.25">
      <c r="G7999" s="40">
        <v>45.5</v>
      </c>
      <c r="H7999" s="40">
        <v>0.92400000000000004</v>
      </c>
      <c r="I7999" s="40">
        <v>0.98199999999999998</v>
      </c>
    </row>
    <row r="8000" spans="7:9" x14ac:dyDescent="0.25">
      <c r="G8000" s="40">
        <v>45.5</v>
      </c>
      <c r="H8000" s="40">
        <v>0.92500000000000004</v>
      </c>
      <c r="I8000" s="40">
        <v>0.98199999999999998</v>
      </c>
    </row>
    <row r="8001" spans="7:9" x14ac:dyDescent="0.25">
      <c r="G8001" s="40">
        <v>45.5</v>
      </c>
      <c r="H8001" s="40">
        <v>0.92600000000000005</v>
      </c>
      <c r="I8001" s="40">
        <v>0.98199999999999998</v>
      </c>
    </row>
    <row r="8002" spans="7:9" x14ac:dyDescent="0.25">
      <c r="G8002" s="40">
        <v>45.5</v>
      </c>
      <c r="H8002" s="40">
        <v>0.92700000000000005</v>
      </c>
      <c r="I8002" s="40">
        <v>0.98199999999999998</v>
      </c>
    </row>
    <row r="8003" spans="7:9" x14ac:dyDescent="0.25">
      <c r="G8003" s="40">
        <v>45.5</v>
      </c>
      <c r="H8003" s="40">
        <v>0.92800000000000005</v>
      </c>
      <c r="I8003" s="40">
        <v>0.98209999999999997</v>
      </c>
    </row>
    <row r="8004" spans="7:9" x14ac:dyDescent="0.25">
      <c r="G8004" s="40">
        <v>45.5</v>
      </c>
      <c r="H8004" s="40">
        <v>0.92900000000000005</v>
      </c>
      <c r="I8004" s="40">
        <v>0.98209999999999997</v>
      </c>
    </row>
    <row r="8005" spans="7:9" x14ac:dyDescent="0.25">
      <c r="G8005" s="40">
        <v>45.5</v>
      </c>
      <c r="H8005" s="40">
        <v>0.93</v>
      </c>
      <c r="I8005" s="40">
        <v>0.98209999999999997</v>
      </c>
    </row>
    <row r="8006" spans="7:9" x14ac:dyDescent="0.25">
      <c r="G8006" s="40">
        <v>45.5</v>
      </c>
      <c r="H8006" s="40">
        <v>0.93100000000000005</v>
      </c>
      <c r="I8006" s="40">
        <v>0.98209999999999997</v>
      </c>
    </row>
    <row r="8007" spans="7:9" x14ac:dyDescent="0.25">
      <c r="G8007" s="40">
        <v>45.5</v>
      </c>
      <c r="H8007" s="40">
        <v>0.93200000000000005</v>
      </c>
      <c r="I8007" s="40">
        <v>0.98219999999999996</v>
      </c>
    </row>
    <row r="8008" spans="7:9" x14ac:dyDescent="0.25">
      <c r="G8008" s="40">
        <v>45.5</v>
      </c>
      <c r="H8008" s="40">
        <v>0.93300000000000005</v>
      </c>
      <c r="I8008" s="40">
        <v>0.98219999999999996</v>
      </c>
    </row>
    <row r="8009" spans="7:9" x14ac:dyDescent="0.25">
      <c r="G8009" s="40">
        <v>45.5</v>
      </c>
      <c r="H8009" s="40">
        <v>0.93400000000000005</v>
      </c>
      <c r="I8009" s="40">
        <v>0.98219999999999996</v>
      </c>
    </row>
    <row r="8010" spans="7:9" x14ac:dyDescent="0.25">
      <c r="G8010" s="40">
        <v>45.5</v>
      </c>
      <c r="H8010" s="40">
        <v>0.93500000000000005</v>
      </c>
      <c r="I8010" s="40">
        <v>0.98219999999999996</v>
      </c>
    </row>
    <row r="8011" spans="7:9" x14ac:dyDescent="0.25">
      <c r="G8011" s="40">
        <v>45.5</v>
      </c>
      <c r="H8011" s="40">
        <v>0.93600000000000005</v>
      </c>
      <c r="I8011" s="40">
        <v>0.98229999999999995</v>
      </c>
    </row>
    <row r="8012" spans="7:9" x14ac:dyDescent="0.25">
      <c r="G8012" s="40">
        <v>45.5</v>
      </c>
      <c r="H8012" s="40">
        <v>0.93700000000000006</v>
      </c>
      <c r="I8012" s="40">
        <v>0.98229999999999995</v>
      </c>
    </row>
    <row r="8013" spans="7:9" x14ac:dyDescent="0.25">
      <c r="G8013" s="40">
        <v>45.5</v>
      </c>
      <c r="H8013" s="40">
        <v>0.93799999999999994</v>
      </c>
      <c r="I8013" s="40">
        <v>0.98229999999999995</v>
      </c>
    </row>
    <row r="8014" spans="7:9" x14ac:dyDescent="0.25">
      <c r="G8014" s="40">
        <v>45.5</v>
      </c>
      <c r="H8014" s="40">
        <v>0.93899999999999995</v>
      </c>
      <c r="I8014" s="40">
        <v>0.98229999999999995</v>
      </c>
    </row>
    <row r="8015" spans="7:9" x14ac:dyDescent="0.25">
      <c r="G8015" s="40">
        <v>45.5</v>
      </c>
      <c r="H8015" s="40">
        <v>0.94</v>
      </c>
      <c r="I8015" s="40">
        <v>0.98240000000000005</v>
      </c>
    </row>
    <row r="8016" spans="7:9" x14ac:dyDescent="0.25">
      <c r="G8016" s="40">
        <v>45.5</v>
      </c>
      <c r="H8016" s="40">
        <v>0.94099999999999995</v>
      </c>
      <c r="I8016" s="40">
        <v>0.98240000000000005</v>
      </c>
    </row>
    <row r="8017" spans="7:9" x14ac:dyDescent="0.25">
      <c r="G8017" s="40">
        <v>45.5</v>
      </c>
      <c r="H8017" s="40">
        <v>0.94199999999999995</v>
      </c>
      <c r="I8017" s="40">
        <v>0.98240000000000005</v>
      </c>
    </row>
    <row r="8018" spans="7:9" x14ac:dyDescent="0.25">
      <c r="G8018" s="40">
        <v>45.5</v>
      </c>
      <c r="H8018" s="40">
        <v>0.94299999999999995</v>
      </c>
      <c r="I8018" s="40">
        <v>0.98240000000000005</v>
      </c>
    </row>
    <row r="8019" spans="7:9" x14ac:dyDescent="0.25">
      <c r="G8019" s="40">
        <v>45.5</v>
      </c>
      <c r="H8019" s="40">
        <v>0.94399999999999995</v>
      </c>
      <c r="I8019" s="40">
        <v>0.98240000000000005</v>
      </c>
    </row>
    <row r="8020" spans="7:9" x14ac:dyDescent="0.25">
      <c r="G8020" s="40">
        <v>45.5</v>
      </c>
      <c r="H8020" s="40">
        <v>0.94499999999999995</v>
      </c>
      <c r="I8020" s="40">
        <v>0.98240000000000005</v>
      </c>
    </row>
    <row r="8021" spans="7:9" x14ac:dyDescent="0.25">
      <c r="G8021" s="40">
        <v>45.5</v>
      </c>
      <c r="H8021" s="40">
        <v>0.94599999999999995</v>
      </c>
      <c r="I8021" s="40">
        <v>0.98250000000000004</v>
      </c>
    </row>
    <row r="8022" spans="7:9" x14ac:dyDescent="0.25">
      <c r="G8022" s="40">
        <v>45.5</v>
      </c>
      <c r="H8022" s="40">
        <v>0.94699999999999995</v>
      </c>
      <c r="I8022" s="40">
        <v>0.98250000000000004</v>
      </c>
    </row>
    <row r="8023" spans="7:9" x14ac:dyDescent="0.25">
      <c r="G8023" s="40">
        <v>45.5</v>
      </c>
      <c r="H8023" s="40">
        <v>0.94799999999999995</v>
      </c>
      <c r="I8023" s="40">
        <v>0.98250000000000004</v>
      </c>
    </row>
    <row r="8024" spans="7:9" x14ac:dyDescent="0.25">
      <c r="G8024" s="40">
        <v>45.5</v>
      </c>
      <c r="H8024" s="40">
        <v>0.94899999999999995</v>
      </c>
      <c r="I8024" s="40">
        <v>0.98250000000000004</v>
      </c>
    </row>
    <row r="8025" spans="7:9" x14ac:dyDescent="0.25">
      <c r="G8025" s="40">
        <v>45.5</v>
      </c>
      <c r="H8025" s="40">
        <v>0.95</v>
      </c>
      <c r="I8025" s="40">
        <v>0.98260000000000003</v>
      </c>
    </row>
    <row r="8026" spans="7:9" x14ac:dyDescent="0.25">
      <c r="G8026" s="40">
        <v>46</v>
      </c>
      <c r="H8026" s="40">
        <v>0.76</v>
      </c>
      <c r="I8026" s="40">
        <v>0.97309999999999997</v>
      </c>
    </row>
    <row r="8027" spans="7:9" x14ac:dyDescent="0.25">
      <c r="G8027" s="40">
        <v>46</v>
      </c>
      <c r="H8027" s="40">
        <v>0.76100000000000001</v>
      </c>
      <c r="I8027" s="40">
        <v>0.97309999999999997</v>
      </c>
    </row>
    <row r="8028" spans="7:9" x14ac:dyDescent="0.25">
      <c r="G8028" s="40">
        <v>46</v>
      </c>
      <c r="H8028" s="40">
        <v>0.76200000000000001</v>
      </c>
      <c r="I8028" s="40">
        <v>0.97330000000000005</v>
      </c>
    </row>
    <row r="8029" spans="7:9" x14ac:dyDescent="0.25">
      <c r="G8029" s="40">
        <v>46</v>
      </c>
      <c r="H8029" s="40">
        <v>0.76300000000000001</v>
      </c>
      <c r="I8029" s="40">
        <v>0.97330000000000005</v>
      </c>
    </row>
    <row r="8030" spans="7:9" x14ac:dyDescent="0.25">
      <c r="G8030" s="40">
        <v>46</v>
      </c>
      <c r="H8030" s="40">
        <v>0.76400000000000001</v>
      </c>
      <c r="I8030" s="40">
        <v>0.97350000000000003</v>
      </c>
    </row>
    <row r="8031" spans="7:9" x14ac:dyDescent="0.25">
      <c r="G8031" s="40">
        <v>46</v>
      </c>
      <c r="H8031" s="40">
        <v>0.76500000000000001</v>
      </c>
      <c r="I8031" s="40">
        <v>0.97350000000000003</v>
      </c>
    </row>
    <row r="8032" spans="7:9" x14ac:dyDescent="0.25">
      <c r="G8032" s="40">
        <v>46</v>
      </c>
      <c r="H8032" s="40">
        <v>0.76600000000000001</v>
      </c>
      <c r="I8032" s="40">
        <v>0.97370000000000001</v>
      </c>
    </row>
    <row r="8033" spans="7:9" x14ac:dyDescent="0.25">
      <c r="G8033" s="40">
        <v>46</v>
      </c>
      <c r="H8033" s="40">
        <v>0.76700000000000002</v>
      </c>
      <c r="I8033" s="40">
        <v>0.97370000000000001</v>
      </c>
    </row>
    <row r="8034" spans="7:9" x14ac:dyDescent="0.25">
      <c r="G8034" s="40">
        <v>46</v>
      </c>
      <c r="H8034" s="40">
        <v>0.76800000000000002</v>
      </c>
      <c r="I8034" s="40">
        <v>0.97389999999999999</v>
      </c>
    </row>
    <row r="8035" spans="7:9" x14ac:dyDescent="0.25">
      <c r="G8035" s="40">
        <v>46</v>
      </c>
      <c r="H8035" s="40">
        <v>0.76900000000000002</v>
      </c>
      <c r="I8035" s="40">
        <v>0.97389999999999999</v>
      </c>
    </row>
    <row r="8036" spans="7:9" x14ac:dyDescent="0.25">
      <c r="G8036" s="40">
        <v>46</v>
      </c>
      <c r="H8036" s="40">
        <v>0.77</v>
      </c>
      <c r="I8036" s="40">
        <v>0.97399999999999998</v>
      </c>
    </row>
    <row r="8037" spans="7:9" x14ac:dyDescent="0.25">
      <c r="G8037" s="40">
        <v>46</v>
      </c>
      <c r="H8037" s="40">
        <v>0.77100000000000002</v>
      </c>
      <c r="I8037" s="40">
        <v>0.97399999999999998</v>
      </c>
    </row>
    <row r="8038" spans="7:9" x14ac:dyDescent="0.25">
      <c r="G8038" s="40">
        <v>46</v>
      </c>
      <c r="H8038" s="40">
        <v>0.77200000000000002</v>
      </c>
      <c r="I8038" s="40">
        <v>0.97419999999999995</v>
      </c>
    </row>
    <row r="8039" spans="7:9" x14ac:dyDescent="0.25">
      <c r="G8039" s="40">
        <v>46</v>
      </c>
      <c r="H8039" s="40">
        <v>0.77300000000000002</v>
      </c>
      <c r="I8039" s="40">
        <v>0.97419999999999995</v>
      </c>
    </row>
    <row r="8040" spans="7:9" x14ac:dyDescent="0.25">
      <c r="G8040" s="40">
        <v>46</v>
      </c>
      <c r="H8040" s="40">
        <v>0.77400000000000002</v>
      </c>
      <c r="I8040" s="40">
        <v>0.97440000000000004</v>
      </c>
    </row>
    <row r="8041" spans="7:9" x14ac:dyDescent="0.25">
      <c r="G8041" s="40">
        <v>46</v>
      </c>
      <c r="H8041" s="40">
        <v>0.77500000000000002</v>
      </c>
      <c r="I8041" s="40">
        <v>0.97440000000000004</v>
      </c>
    </row>
    <row r="8042" spans="7:9" x14ac:dyDescent="0.25">
      <c r="G8042" s="40">
        <v>46</v>
      </c>
      <c r="H8042" s="40">
        <v>0.77600000000000002</v>
      </c>
      <c r="I8042" s="40">
        <v>0.97460000000000002</v>
      </c>
    </row>
    <row r="8043" spans="7:9" x14ac:dyDescent="0.25">
      <c r="G8043" s="40">
        <v>46</v>
      </c>
      <c r="H8043" s="40">
        <v>0.77700000000000002</v>
      </c>
      <c r="I8043" s="40">
        <v>0.97460000000000002</v>
      </c>
    </row>
    <row r="8044" spans="7:9" x14ac:dyDescent="0.25">
      <c r="G8044" s="40">
        <v>46</v>
      </c>
      <c r="H8044" s="40">
        <v>0.77800000000000002</v>
      </c>
      <c r="I8044" s="40">
        <v>0.97470000000000001</v>
      </c>
    </row>
    <row r="8045" spans="7:9" x14ac:dyDescent="0.25">
      <c r="G8045" s="40">
        <v>46</v>
      </c>
      <c r="H8045" s="40">
        <v>0.77900000000000003</v>
      </c>
      <c r="I8045" s="40">
        <v>0.97470000000000001</v>
      </c>
    </row>
    <row r="8046" spans="7:9" x14ac:dyDescent="0.25">
      <c r="G8046" s="40">
        <v>46</v>
      </c>
      <c r="H8046" s="40">
        <v>0.78</v>
      </c>
      <c r="I8046" s="40">
        <v>0.97489999999999999</v>
      </c>
    </row>
    <row r="8047" spans="7:9" x14ac:dyDescent="0.25">
      <c r="G8047" s="40">
        <v>46</v>
      </c>
      <c r="H8047" s="40">
        <v>0.78100000000000003</v>
      </c>
      <c r="I8047" s="40">
        <v>0.97489999999999999</v>
      </c>
    </row>
    <row r="8048" spans="7:9" x14ac:dyDescent="0.25">
      <c r="G8048" s="40">
        <v>46</v>
      </c>
      <c r="H8048" s="40">
        <v>0.78200000000000003</v>
      </c>
      <c r="I8048" s="40">
        <v>0.97509999999999997</v>
      </c>
    </row>
    <row r="8049" spans="7:9" x14ac:dyDescent="0.25">
      <c r="G8049" s="40">
        <v>46</v>
      </c>
      <c r="H8049" s="40">
        <v>0.78300000000000003</v>
      </c>
      <c r="I8049" s="40">
        <v>0.97509999999999997</v>
      </c>
    </row>
    <row r="8050" spans="7:9" x14ac:dyDescent="0.25">
      <c r="G8050" s="40">
        <v>46</v>
      </c>
      <c r="H8050" s="40">
        <v>0.78400000000000003</v>
      </c>
      <c r="I8050" s="40">
        <v>0.97519999999999996</v>
      </c>
    </row>
    <row r="8051" spans="7:9" x14ac:dyDescent="0.25">
      <c r="G8051" s="40">
        <v>46</v>
      </c>
      <c r="H8051" s="40">
        <v>0.78500000000000003</v>
      </c>
      <c r="I8051" s="40">
        <v>0.97519999999999996</v>
      </c>
    </row>
    <row r="8052" spans="7:9" x14ac:dyDescent="0.25">
      <c r="G8052" s="40">
        <v>46</v>
      </c>
      <c r="H8052" s="40">
        <v>0.78600000000000003</v>
      </c>
      <c r="I8052" s="40">
        <v>0.97540000000000004</v>
      </c>
    </row>
    <row r="8053" spans="7:9" x14ac:dyDescent="0.25">
      <c r="G8053" s="40">
        <v>46</v>
      </c>
      <c r="H8053" s="40">
        <v>0.78700000000000003</v>
      </c>
      <c r="I8053" s="40">
        <v>0.97540000000000004</v>
      </c>
    </row>
    <row r="8054" spans="7:9" x14ac:dyDescent="0.25">
      <c r="G8054" s="40">
        <v>46</v>
      </c>
      <c r="H8054" s="40">
        <v>0.78800000000000003</v>
      </c>
      <c r="I8054" s="40">
        <v>0.97560000000000002</v>
      </c>
    </row>
    <row r="8055" spans="7:9" x14ac:dyDescent="0.25">
      <c r="G8055" s="40">
        <v>46</v>
      </c>
      <c r="H8055" s="40">
        <v>0.78900000000000003</v>
      </c>
      <c r="I8055" s="40">
        <v>0.97560000000000002</v>
      </c>
    </row>
    <row r="8056" spans="7:9" x14ac:dyDescent="0.25">
      <c r="G8056" s="40">
        <v>46</v>
      </c>
      <c r="H8056" s="40">
        <v>0.79</v>
      </c>
      <c r="I8056" s="40">
        <v>0.97570000000000001</v>
      </c>
    </row>
    <row r="8057" spans="7:9" x14ac:dyDescent="0.25">
      <c r="G8057" s="40">
        <v>46</v>
      </c>
      <c r="H8057" s="40">
        <v>0.79100000000000004</v>
      </c>
      <c r="I8057" s="40">
        <v>0.97570000000000001</v>
      </c>
    </row>
    <row r="8058" spans="7:9" x14ac:dyDescent="0.25">
      <c r="G8058" s="40">
        <v>46</v>
      </c>
      <c r="H8058" s="40">
        <v>0.79200000000000004</v>
      </c>
      <c r="I8058" s="40">
        <v>0.97589999999999999</v>
      </c>
    </row>
    <row r="8059" spans="7:9" x14ac:dyDescent="0.25">
      <c r="G8059" s="40">
        <v>46</v>
      </c>
      <c r="H8059" s="40">
        <v>0.79300000000000004</v>
      </c>
      <c r="I8059" s="40">
        <v>0.97589999999999999</v>
      </c>
    </row>
    <row r="8060" spans="7:9" x14ac:dyDescent="0.25">
      <c r="G8060" s="40">
        <v>46</v>
      </c>
      <c r="H8060" s="40">
        <v>0.79400000000000004</v>
      </c>
      <c r="I8060" s="40">
        <v>0.97599999999999998</v>
      </c>
    </row>
    <row r="8061" spans="7:9" x14ac:dyDescent="0.25">
      <c r="G8061" s="40">
        <v>46</v>
      </c>
      <c r="H8061" s="40">
        <v>0.79500000000000004</v>
      </c>
      <c r="I8061" s="40">
        <v>0.97599999999999998</v>
      </c>
    </row>
    <row r="8062" spans="7:9" x14ac:dyDescent="0.25">
      <c r="G8062" s="40">
        <v>46</v>
      </c>
      <c r="H8062" s="40">
        <v>0.79600000000000004</v>
      </c>
      <c r="I8062" s="40">
        <v>0.97619999999999996</v>
      </c>
    </row>
    <row r="8063" spans="7:9" x14ac:dyDescent="0.25">
      <c r="G8063" s="40">
        <v>46</v>
      </c>
      <c r="H8063" s="40">
        <v>0.79700000000000004</v>
      </c>
      <c r="I8063" s="40">
        <v>0.97619999999999996</v>
      </c>
    </row>
    <row r="8064" spans="7:9" x14ac:dyDescent="0.25">
      <c r="G8064" s="40">
        <v>46</v>
      </c>
      <c r="H8064" s="40">
        <v>0.79800000000000004</v>
      </c>
      <c r="I8064" s="40">
        <v>0.97629999999999995</v>
      </c>
    </row>
    <row r="8065" spans="7:9" x14ac:dyDescent="0.25">
      <c r="G8065" s="40">
        <v>46</v>
      </c>
      <c r="H8065" s="40">
        <v>0.79900000000000004</v>
      </c>
      <c r="I8065" s="40">
        <v>0.97629999999999995</v>
      </c>
    </row>
    <row r="8066" spans="7:9" x14ac:dyDescent="0.25">
      <c r="G8066" s="40">
        <v>46</v>
      </c>
      <c r="H8066" s="40">
        <v>0.8</v>
      </c>
      <c r="I8066" s="40">
        <v>0.97650000000000003</v>
      </c>
    </row>
    <row r="8067" spans="7:9" x14ac:dyDescent="0.25">
      <c r="G8067" s="40">
        <v>46</v>
      </c>
      <c r="H8067" s="40">
        <v>0.80100000000000005</v>
      </c>
      <c r="I8067" s="40">
        <v>0.97650000000000003</v>
      </c>
    </row>
    <row r="8068" spans="7:9" x14ac:dyDescent="0.25">
      <c r="G8068" s="40">
        <v>46</v>
      </c>
      <c r="H8068" s="40">
        <v>0.80200000000000005</v>
      </c>
      <c r="I8068" s="40">
        <v>0.97660000000000002</v>
      </c>
    </row>
    <row r="8069" spans="7:9" x14ac:dyDescent="0.25">
      <c r="G8069" s="40">
        <v>46</v>
      </c>
      <c r="H8069" s="40">
        <v>0.80300000000000005</v>
      </c>
      <c r="I8069" s="40">
        <v>0.97660000000000002</v>
      </c>
    </row>
    <row r="8070" spans="7:9" x14ac:dyDescent="0.25">
      <c r="G8070" s="40">
        <v>46</v>
      </c>
      <c r="H8070" s="40">
        <v>0.80400000000000005</v>
      </c>
      <c r="I8070" s="40">
        <v>0.9768</v>
      </c>
    </row>
    <row r="8071" spans="7:9" x14ac:dyDescent="0.25">
      <c r="G8071" s="40">
        <v>46</v>
      </c>
      <c r="H8071" s="40">
        <v>0.80500000000000005</v>
      </c>
      <c r="I8071" s="40">
        <v>0.9768</v>
      </c>
    </row>
    <row r="8072" spans="7:9" x14ac:dyDescent="0.25">
      <c r="G8072" s="40">
        <v>46</v>
      </c>
      <c r="H8072" s="40">
        <v>0.80600000000000005</v>
      </c>
      <c r="I8072" s="40">
        <v>0.97689999999999999</v>
      </c>
    </row>
    <row r="8073" spans="7:9" x14ac:dyDescent="0.25">
      <c r="G8073" s="40">
        <v>46</v>
      </c>
      <c r="H8073" s="40">
        <v>0.80700000000000005</v>
      </c>
      <c r="I8073" s="40">
        <v>0.97689999999999999</v>
      </c>
    </row>
    <row r="8074" spans="7:9" x14ac:dyDescent="0.25">
      <c r="G8074" s="40">
        <v>46</v>
      </c>
      <c r="H8074" s="40">
        <v>0.80800000000000005</v>
      </c>
      <c r="I8074" s="40">
        <v>0.97699999999999998</v>
      </c>
    </row>
    <row r="8075" spans="7:9" x14ac:dyDescent="0.25">
      <c r="G8075" s="40">
        <v>46</v>
      </c>
      <c r="H8075" s="40">
        <v>0.80900000000000005</v>
      </c>
      <c r="I8075" s="40">
        <v>0.97699999999999998</v>
      </c>
    </row>
    <row r="8076" spans="7:9" x14ac:dyDescent="0.25">
      <c r="G8076" s="40">
        <v>46</v>
      </c>
      <c r="H8076" s="40">
        <v>0.81</v>
      </c>
      <c r="I8076" s="40">
        <v>0.97709999999999997</v>
      </c>
    </row>
    <row r="8077" spans="7:9" x14ac:dyDescent="0.25">
      <c r="G8077" s="40">
        <v>46</v>
      </c>
      <c r="H8077" s="40">
        <v>0.81100000000000005</v>
      </c>
      <c r="I8077" s="40">
        <v>0.97709999999999997</v>
      </c>
    </row>
    <row r="8078" spans="7:9" x14ac:dyDescent="0.25">
      <c r="G8078" s="40">
        <v>46</v>
      </c>
      <c r="H8078" s="40">
        <v>0.81200000000000006</v>
      </c>
      <c r="I8078" s="40">
        <v>0.97729999999999995</v>
      </c>
    </row>
    <row r="8079" spans="7:9" x14ac:dyDescent="0.25">
      <c r="G8079" s="40">
        <v>46</v>
      </c>
      <c r="H8079" s="40">
        <v>0.81299999999999994</v>
      </c>
      <c r="I8079" s="40">
        <v>0.97729999999999995</v>
      </c>
    </row>
    <row r="8080" spans="7:9" x14ac:dyDescent="0.25">
      <c r="G8080" s="40">
        <v>46</v>
      </c>
      <c r="H8080" s="40">
        <v>0.81399999999999995</v>
      </c>
      <c r="I8080" s="40">
        <v>0.97740000000000005</v>
      </c>
    </row>
    <row r="8081" spans="7:9" x14ac:dyDescent="0.25">
      <c r="G8081" s="40">
        <v>46</v>
      </c>
      <c r="H8081" s="40">
        <v>0.81499999999999995</v>
      </c>
      <c r="I8081" s="40">
        <v>0.97740000000000005</v>
      </c>
    </row>
    <row r="8082" spans="7:9" x14ac:dyDescent="0.25">
      <c r="G8082" s="40">
        <v>46</v>
      </c>
      <c r="H8082" s="40">
        <v>0.81599999999999995</v>
      </c>
      <c r="I8082" s="40">
        <v>0.97750000000000004</v>
      </c>
    </row>
    <row r="8083" spans="7:9" x14ac:dyDescent="0.25">
      <c r="G8083" s="40">
        <v>46</v>
      </c>
      <c r="H8083" s="40">
        <v>0.81699999999999995</v>
      </c>
      <c r="I8083" s="40">
        <v>0.97750000000000004</v>
      </c>
    </row>
    <row r="8084" spans="7:9" x14ac:dyDescent="0.25">
      <c r="G8084" s="40">
        <v>46</v>
      </c>
      <c r="H8084" s="40">
        <v>0.81799999999999995</v>
      </c>
      <c r="I8084" s="40">
        <v>0.97760000000000002</v>
      </c>
    </row>
    <row r="8085" spans="7:9" x14ac:dyDescent="0.25">
      <c r="G8085" s="40">
        <v>46</v>
      </c>
      <c r="H8085" s="40">
        <v>0.81899999999999995</v>
      </c>
      <c r="I8085" s="40">
        <v>0.97760000000000002</v>
      </c>
    </row>
    <row r="8086" spans="7:9" x14ac:dyDescent="0.25">
      <c r="G8086" s="40">
        <v>46</v>
      </c>
      <c r="H8086" s="40">
        <v>0.82</v>
      </c>
      <c r="I8086" s="40">
        <v>0.9778</v>
      </c>
    </row>
    <row r="8087" spans="7:9" x14ac:dyDescent="0.25">
      <c r="G8087" s="40">
        <v>46</v>
      </c>
      <c r="H8087" s="40">
        <v>0.82099999999999995</v>
      </c>
      <c r="I8087" s="40">
        <v>0.9778</v>
      </c>
    </row>
    <row r="8088" spans="7:9" x14ac:dyDescent="0.25">
      <c r="G8088" s="40">
        <v>46</v>
      </c>
      <c r="H8088" s="40">
        <v>0.82199999999999995</v>
      </c>
      <c r="I8088" s="40">
        <v>0.97789999999999999</v>
      </c>
    </row>
    <row r="8089" spans="7:9" x14ac:dyDescent="0.25">
      <c r="G8089" s="40">
        <v>46</v>
      </c>
      <c r="H8089" s="40">
        <v>0.82299999999999995</v>
      </c>
      <c r="I8089" s="40">
        <v>0.97789999999999999</v>
      </c>
    </row>
    <row r="8090" spans="7:9" x14ac:dyDescent="0.25">
      <c r="G8090" s="40">
        <v>46</v>
      </c>
      <c r="H8090" s="40">
        <v>0.82399999999999995</v>
      </c>
      <c r="I8090" s="40">
        <v>0.97799999999999998</v>
      </c>
    </row>
    <row r="8091" spans="7:9" x14ac:dyDescent="0.25">
      <c r="G8091" s="40">
        <v>46</v>
      </c>
      <c r="H8091" s="40">
        <v>0.82499999999999996</v>
      </c>
      <c r="I8091" s="40">
        <v>0.97799999999999998</v>
      </c>
    </row>
    <row r="8092" spans="7:9" x14ac:dyDescent="0.25">
      <c r="G8092" s="40">
        <v>46</v>
      </c>
      <c r="H8092" s="40">
        <v>0.82599999999999996</v>
      </c>
      <c r="I8092" s="40">
        <v>0.97809999999999997</v>
      </c>
    </row>
    <row r="8093" spans="7:9" x14ac:dyDescent="0.25">
      <c r="G8093" s="40">
        <v>46</v>
      </c>
      <c r="H8093" s="40">
        <v>0.82699999999999996</v>
      </c>
      <c r="I8093" s="40">
        <v>0.97809999999999997</v>
      </c>
    </row>
    <row r="8094" spans="7:9" x14ac:dyDescent="0.25">
      <c r="G8094" s="40">
        <v>46</v>
      </c>
      <c r="H8094" s="40">
        <v>0.82799999999999996</v>
      </c>
      <c r="I8094" s="40">
        <v>0.97819999999999996</v>
      </c>
    </row>
    <row r="8095" spans="7:9" x14ac:dyDescent="0.25">
      <c r="G8095" s="40">
        <v>46</v>
      </c>
      <c r="H8095" s="40">
        <v>0.82899999999999996</v>
      </c>
      <c r="I8095" s="40">
        <v>0.97819999999999996</v>
      </c>
    </row>
    <row r="8096" spans="7:9" x14ac:dyDescent="0.25">
      <c r="G8096" s="40">
        <v>46</v>
      </c>
      <c r="H8096" s="40">
        <v>0.83</v>
      </c>
      <c r="I8096" s="40">
        <v>0.97829999999999995</v>
      </c>
    </row>
    <row r="8097" spans="7:9" x14ac:dyDescent="0.25">
      <c r="G8097" s="40">
        <v>46</v>
      </c>
      <c r="H8097" s="40">
        <v>0.83099999999999996</v>
      </c>
      <c r="I8097" s="40">
        <v>0.97829999999999995</v>
      </c>
    </row>
    <row r="8098" spans="7:9" x14ac:dyDescent="0.25">
      <c r="G8098" s="40">
        <v>46</v>
      </c>
      <c r="H8098" s="40">
        <v>0.83199999999999996</v>
      </c>
      <c r="I8098" s="40">
        <v>0.97840000000000005</v>
      </c>
    </row>
    <row r="8099" spans="7:9" x14ac:dyDescent="0.25">
      <c r="G8099" s="40">
        <v>46</v>
      </c>
      <c r="H8099" s="40">
        <v>0.83299999999999996</v>
      </c>
      <c r="I8099" s="40">
        <v>0.97840000000000005</v>
      </c>
    </row>
    <row r="8100" spans="7:9" x14ac:dyDescent="0.25">
      <c r="G8100" s="40">
        <v>46</v>
      </c>
      <c r="H8100" s="40">
        <v>0.83399999999999996</v>
      </c>
      <c r="I8100" s="40">
        <v>0.97850000000000004</v>
      </c>
    </row>
    <row r="8101" spans="7:9" x14ac:dyDescent="0.25">
      <c r="G8101" s="40">
        <v>46</v>
      </c>
      <c r="H8101" s="40">
        <v>0.83499999999999996</v>
      </c>
      <c r="I8101" s="40">
        <v>0.97850000000000004</v>
      </c>
    </row>
    <row r="8102" spans="7:9" x14ac:dyDescent="0.25">
      <c r="G8102" s="40">
        <v>46</v>
      </c>
      <c r="H8102" s="40">
        <v>0.83599999999999997</v>
      </c>
      <c r="I8102" s="40">
        <v>0.97860000000000003</v>
      </c>
    </row>
    <row r="8103" spans="7:9" x14ac:dyDescent="0.25">
      <c r="G8103" s="40">
        <v>46</v>
      </c>
      <c r="H8103" s="40">
        <v>0.83699999999999997</v>
      </c>
      <c r="I8103" s="40">
        <v>0.97860000000000003</v>
      </c>
    </row>
    <row r="8104" spans="7:9" x14ac:dyDescent="0.25">
      <c r="G8104" s="40">
        <v>46</v>
      </c>
      <c r="H8104" s="40">
        <v>0.83799999999999997</v>
      </c>
      <c r="I8104" s="40">
        <v>0.97870000000000001</v>
      </c>
    </row>
    <row r="8105" spans="7:9" x14ac:dyDescent="0.25">
      <c r="G8105" s="40">
        <v>46</v>
      </c>
      <c r="H8105" s="40">
        <v>0.83899999999999997</v>
      </c>
      <c r="I8105" s="40">
        <v>0.97870000000000001</v>
      </c>
    </row>
    <row r="8106" spans="7:9" x14ac:dyDescent="0.25">
      <c r="G8106" s="40">
        <v>46</v>
      </c>
      <c r="H8106" s="40">
        <v>0.84</v>
      </c>
      <c r="I8106" s="40">
        <v>0.9788</v>
      </c>
    </row>
    <row r="8107" spans="7:9" x14ac:dyDescent="0.25">
      <c r="G8107" s="40">
        <v>46</v>
      </c>
      <c r="H8107" s="40">
        <v>0.84099999999999997</v>
      </c>
      <c r="I8107" s="40">
        <v>0.9788</v>
      </c>
    </row>
    <row r="8108" spans="7:9" x14ac:dyDescent="0.25">
      <c r="G8108" s="40">
        <v>46</v>
      </c>
      <c r="H8108" s="40">
        <v>0.84199999999999997</v>
      </c>
      <c r="I8108" s="40">
        <v>0.97889999999999999</v>
      </c>
    </row>
    <row r="8109" spans="7:9" x14ac:dyDescent="0.25">
      <c r="G8109" s="40">
        <v>46</v>
      </c>
      <c r="H8109" s="40">
        <v>0.84299999999999997</v>
      </c>
      <c r="I8109" s="40">
        <v>0.97889999999999999</v>
      </c>
    </row>
    <row r="8110" spans="7:9" x14ac:dyDescent="0.25">
      <c r="G8110" s="40">
        <v>46</v>
      </c>
      <c r="H8110" s="40">
        <v>0.84399999999999997</v>
      </c>
      <c r="I8110" s="40">
        <v>0.97899999999999998</v>
      </c>
    </row>
    <row r="8111" spans="7:9" x14ac:dyDescent="0.25">
      <c r="G8111" s="40">
        <v>46</v>
      </c>
      <c r="H8111" s="40">
        <v>0.84499999999999997</v>
      </c>
      <c r="I8111" s="40">
        <v>0.97899999999999998</v>
      </c>
    </row>
    <row r="8112" spans="7:9" x14ac:dyDescent="0.25">
      <c r="G8112" s="40">
        <v>46</v>
      </c>
      <c r="H8112" s="40">
        <v>0.84599999999999997</v>
      </c>
      <c r="I8112" s="40">
        <v>0.97909999999999997</v>
      </c>
    </row>
    <row r="8113" spans="7:9" x14ac:dyDescent="0.25">
      <c r="G8113" s="40">
        <v>46</v>
      </c>
      <c r="H8113" s="40">
        <v>0.84699999999999998</v>
      </c>
      <c r="I8113" s="40">
        <v>0.97909999999999997</v>
      </c>
    </row>
    <row r="8114" spans="7:9" x14ac:dyDescent="0.25">
      <c r="G8114" s="40">
        <v>46</v>
      </c>
      <c r="H8114" s="40">
        <v>0.84799999999999998</v>
      </c>
      <c r="I8114" s="40">
        <v>0.97919999999999996</v>
      </c>
    </row>
    <row r="8115" spans="7:9" x14ac:dyDescent="0.25">
      <c r="G8115" s="40">
        <v>46</v>
      </c>
      <c r="H8115" s="40">
        <v>0.84899999999999998</v>
      </c>
      <c r="I8115" s="40">
        <v>0.97919999999999996</v>
      </c>
    </row>
    <row r="8116" spans="7:9" x14ac:dyDescent="0.25">
      <c r="G8116" s="40">
        <v>46</v>
      </c>
      <c r="H8116" s="40">
        <v>0.85</v>
      </c>
      <c r="I8116" s="40">
        <v>0.97929999999999995</v>
      </c>
    </row>
    <row r="8117" spans="7:9" x14ac:dyDescent="0.25">
      <c r="G8117" s="40">
        <v>46</v>
      </c>
      <c r="H8117" s="40">
        <v>0.85099999999999998</v>
      </c>
      <c r="I8117" s="40">
        <v>0.97929999999999995</v>
      </c>
    </row>
    <row r="8118" spans="7:9" x14ac:dyDescent="0.25">
      <c r="G8118" s="40">
        <v>46</v>
      </c>
      <c r="H8118" s="40">
        <v>0.85199999999999998</v>
      </c>
      <c r="I8118" s="40">
        <v>0.97940000000000005</v>
      </c>
    </row>
    <row r="8119" spans="7:9" x14ac:dyDescent="0.25">
      <c r="G8119" s="40">
        <v>46</v>
      </c>
      <c r="H8119" s="40">
        <v>0.85299999999999998</v>
      </c>
      <c r="I8119" s="40">
        <v>0.97940000000000005</v>
      </c>
    </row>
    <row r="8120" spans="7:9" x14ac:dyDescent="0.25">
      <c r="G8120" s="40">
        <v>46</v>
      </c>
      <c r="H8120" s="40">
        <v>0.85399999999999998</v>
      </c>
      <c r="I8120" s="40">
        <v>0.97950000000000004</v>
      </c>
    </row>
    <row r="8121" spans="7:9" x14ac:dyDescent="0.25">
      <c r="G8121" s="40">
        <v>46</v>
      </c>
      <c r="H8121" s="40">
        <v>0.85499999999999998</v>
      </c>
      <c r="I8121" s="40">
        <v>0.97950000000000004</v>
      </c>
    </row>
    <row r="8122" spans="7:9" x14ac:dyDescent="0.25">
      <c r="G8122" s="40">
        <v>46</v>
      </c>
      <c r="H8122" s="40">
        <v>0.85599999999999998</v>
      </c>
      <c r="I8122" s="40">
        <v>0.97950000000000004</v>
      </c>
    </row>
    <row r="8123" spans="7:9" x14ac:dyDescent="0.25">
      <c r="G8123" s="40">
        <v>46</v>
      </c>
      <c r="H8123" s="40">
        <v>0.85699999999999998</v>
      </c>
      <c r="I8123" s="40">
        <v>0.97950000000000004</v>
      </c>
    </row>
    <row r="8124" spans="7:9" x14ac:dyDescent="0.25">
      <c r="G8124" s="40">
        <v>46</v>
      </c>
      <c r="H8124" s="40">
        <v>0.85799999999999998</v>
      </c>
      <c r="I8124" s="40">
        <v>0.97960000000000003</v>
      </c>
    </row>
    <row r="8125" spans="7:9" x14ac:dyDescent="0.25">
      <c r="G8125" s="40">
        <v>46</v>
      </c>
      <c r="H8125" s="40">
        <v>0.85899999999999999</v>
      </c>
      <c r="I8125" s="40">
        <v>0.97960000000000003</v>
      </c>
    </row>
    <row r="8126" spans="7:9" x14ac:dyDescent="0.25">
      <c r="G8126" s="40">
        <v>46</v>
      </c>
      <c r="H8126" s="40">
        <v>0.86</v>
      </c>
      <c r="I8126" s="40">
        <v>0.97970000000000002</v>
      </c>
    </row>
    <row r="8127" spans="7:9" x14ac:dyDescent="0.25">
      <c r="G8127" s="40">
        <v>46</v>
      </c>
      <c r="H8127" s="40">
        <v>0.86099999999999999</v>
      </c>
      <c r="I8127" s="40">
        <v>0.97970000000000002</v>
      </c>
    </row>
    <row r="8128" spans="7:9" x14ac:dyDescent="0.25">
      <c r="G8128" s="40">
        <v>46</v>
      </c>
      <c r="H8128" s="40">
        <v>0.86199999999999999</v>
      </c>
      <c r="I8128" s="40">
        <v>0.9798</v>
      </c>
    </row>
    <row r="8129" spans="7:9" x14ac:dyDescent="0.25">
      <c r="G8129" s="40">
        <v>46</v>
      </c>
      <c r="H8129" s="40">
        <v>0.86299999999999999</v>
      </c>
      <c r="I8129" s="40">
        <v>0.9798</v>
      </c>
    </row>
    <row r="8130" spans="7:9" x14ac:dyDescent="0.25">
      <c r="G8130" s="40">
        <v>46</v>
      </c>
      <c r="H8130" s="40">
        <v>0.86399999999999999</v>
      </c>
      <c r="I8130" s="40">
        <v>0.97989999999999999</v>
      </c>
    </row>
    <row r="8131" spans="7:9" x14ac:dyDescent="0.25">
      <c r="G8131" s="40">
        <v>46</v>
      </c>
      <c r="H8131" s="40">
        <v>0.86499999999999999</v>
      </c>
      <c r="I8131" s="40">
        <v>0.97989999999999999</v>
      </c>
    </row>
    <row r="8132" spans="7:9" x14ac:dyDescent="0.25">
      <c r="G8132" s="40">
        <v>46</v>
      </c>
      <c r="H8132" s="40">
        <v>0.86599999999999999</v>
      </c>
      <c r="I8132" s="40">
        <v>0.97989999999999999</v>
      </c>
    </row>
    <row r="8133" spans="7:9" x14ac:dyDescent="0.25">
      <c r="G8133" s="40">
        <v>46</v>
      </c>
      <c r="H8133" s="40">
        <v>0.86699999999999999</v>
      </c>
      <c r="I8133" s="40">
        <v>0.97989999999999999</v>
      </c>
    </row>
    <row r="8134" spans="7:9" x14ac:dyDescent="0.25">
      <c r="G8134" s="40">
        <v>46</v>
      </c>
      <c r="H8134" s="40">
        <v>0.86799999999999999</v>
      </c>
      <c r="I8134" s="40">
        <v>0.98</v>
      </c>
    </row>
    <row r="8135" spans="7:9" x14ac:dyDescent="0.25">
      <c r="G8135" s="40">
        <v>46</v>
      </c>
      <c r="H8135" s="40">
        <v>0.86899999999999999</v>
      </c>
      <c r="I8135" s="40">
        <v>0.98</v>
      </c>
    </row>
    <row r="8136" spans="7:9" x14ac:dyDescent="0.25">
      <c r="G8136" s="40">
        <v>46</v>
      </c>
      <c r="H8136" s="40">
        <v>0.87</v>
      </c>
      <c r="I8136" s="40">
        <v>0.98009999999999997</v>
      </c>
    </row>
    <row r="8137" spans="7:9" x14ac:dyDescent="0.25">
      <c r="G8137" s="40">
        <v>46</v>
      </c>
      <c r="H8137" s="40">
        <v>0.871</v>
      </c>
      <c r="I8137" s="40">
        <v>0.98009999999999997</v>
      </c>
    </row>
    <row r="8138" spans="7:9" x14ac:dyDescent="0.25">
      <c r="G8138" s="40">
        <v>46</v>
      </c>
      <c r="H8138" s="40">
        <v>0.872</v>
      </c>
      <c r="I8138" s="40">
        <v>0.98019999999999996</v>
      </c>
    </row>
    <row r="8139" spans="7:9" x14ac:dyDescent="0.25">
      <c r="G8139" s="40">
        <v>46</v>
      </c>
      <c r="H8139" s="40">
        <v>0.873</v>
      </c>
      <c r="I8139" s="40">
        <v>0.98019999999999996</v>
      </c>
    </row>
    <row r="8140" spans="7:9" x14ac:dyDescent="0.25">
      <c r="G8140" s="40">
        <v>46</v>
      </c>
      <c r="H8140" s="40">
        <v>0.874</v>
      </c>
      <c r="I8140" s="40">
        <v>0.98019999999999996</v>
      </c>
    </row>
    <row r="8141" spans="7:9" x14ac:dyDescent="0.25">
      <c r="G8141" s="40">
        <v>46</v>
      </c>
      <c r="H8141" s="40">
        <v>0.875</v>
      </c>
      <c r="I8141" s="40">
        <v>0.98019999999999996</v>
      </c>
    </row>
    <row r="8142" spans="7:9" x14ac:dyDescent="0.25">
      <c r="G8142" s="40">
        <v>46</v>
      </c>
      <c r="H8142" s="40">
        <v>0.876</v>
      </c>
      <c r="I8142" s="40">
        <v>0.98029999999999995</v>
      </c>
    </row>
    <row r="8143" spans="7:9" x14ac:dyDescent="0.25">
      <c r="G8143" s="40">
        <v>46</v>
      </c>
      <c r="H8143" s="40">
        <v>0.877</v>
      </c>
      <c r="I8143" s="40">
        <v>0.98029999999999995</v>
      </c>
    </row>
    <row r="8144" spans="7:9" x14ac:dyDescent="0.25">
      <c r="G8144" s="40">
        <v>46</v>
      </c>
      <c r="H8144" s="40">
        <v>0.878</v>
      </c>
      <c r="I8144" s="40">
        <v>0.98040000000000005</v>
      </c>
    </row>
    <row r="8145" spans="7:9" x14ac:dyDescent="0.25">
      <c r="G8145" s="40">
        <v>46</v>
      </c>
      <c r="H8145" s="40">
        <v>0.879</v>
      </c>
      <c r="I8145" s="40">
        <v>0.98040000000000005</v>
      </c>
    </row>
    <row r="8146" spans="7:9" x14ac:dyDescent="0.25">
      <c r="G8146" s="40">
        <v>46</v>
      </c>
      <c r="H8146" s="40">
        <v>0.88</v>
      </c>
      <c r="I8146" s="40">
        <v>0.98040000000000005</v>
      </c>
    </row>
    <row r="8147" spans="7:9" x14ac:dyDescent="0.25">
      <c r="G8147" s="40">
        <v>46</v>
      </c>
      <c r="H8147" s="40">
        <v>0.88100000000000001</v>
      </c>
      <c r="I8147" s="40">
        <v>0.98040000000000005</v>
      </c>
    </row>
    <row r="8148" spans="7:9" x14ac:dyDescent="0.25">
      <c r="G8148" s="40">
        <v>46</v>
      </c>
      <c r="H8148" s="40">
        <v>0.88200000000000001</v>
      </c>
      <c r="I8148" s="40">
        <v>0.98050000000000004</v>
      </c>
    </row>
    <row r="8149" spans="7:9" x14ac:dyDescent="0.25">
      <c r="G8149" s="40">
        <v>46</v>
      </c>
      <c r="H8149" s="40">
        <v>0.88300000000000001</v>
      </c>
      <c r="I8149" s="40">
        <v>0.98050000000000004</v>
      </c>
    </row>
    <row r="8150" spans="7:9" x14ac:dyDescent="0.25">
      <c r="G8150" s="40">
        <v>46</v>
      </c>
      <c r="H8150" s="40">
        <v>0.88400000000000001</v>
      </c>
      <c r="I8150" s="40">
        <v>0.98060000000000003</v>
      </c>
    </row>
    <row r="8151" spans="7:9" x14ac:dyDescent="0.25">
      <c r="G8151" s="40">
        <v>46</v>
      </c>
      <c r="H8151" s="40">
        <v>0.88500000000000001</v>
      </c>
      <c r="I8151" s="40">
        <v>0.98060000000000003</v>
      </c>
    </row>
    <row r="8152" spans="7:9" x14ac:dyDescent="0.25">
      <c r="G8152" s="40">
        <v>46</v>
      </c>
      <c r="H8152" s="40">
        <v>0.88600000000000001</v>
      </c>
      <c r="I8152" s="40">
        <v>0.98060000000000003</v>
      </c>
    </row>
    <row r="8153" spans="7:9" x14ac:dyDescent="0.25">
      <c r="G8153" s="40">
        <v>46</v>
      </c>
      <c r="H8153" s="40">
        <v>0.88700000000000001</v>
      </c>
      <c r="I8153" s="40">
        <v>0.98060000000000003</v>
      </c>
    </row>
    <row r="8154" spans="7:9" x14ac:dyDescent="0.25">
      <c r="G8154" s="40">
        <v>46</v>
      </c>
      <c r="H8154" s="40">
        <v>0.88800000000000001</v>
      </c>
      <c r="I8154" s="40">
        <v>0.98070000000000002</v>
      </c>
    </row>
    <row r="8155" spans="7:9" x14ac:dyDescent="0.25">
      <c r="G8155" s="40">
        <v>46</v>
      </c>
      <c r="H8155" s="40">
        <v>0.88900000000000001</v>
      </c>
      <c r="I8155" s="40">
        <v>0.98070000000000002</v>
      </c>
    </row>
    <row r="8156" spans="7:9" x14ac:dyDescent="0.25">
      <c r="G8156" s="40">
        <v>46</v>
      </c>
      <c r="H8156" s="40">
        <v>0.89</v>
      </c>
      <c r="I8156" s="40">
        <v>0.98080000000000001</v>
      </c>
    </row>
    <row r="8157" spans="7:9" x14ac:dyDescent="0.25">
      <c r="G8157" s="40">
        <v>46</v>
      </c>
      <c r="H8157" s="40">
        <v>0.89100000000000001</v>
      </c>
      <c r="I8157" s="40">
        <v>0.98080000000000001</v>
      </c>
    </row>
    <row r="8158" spans="7:9" x14ac:dyDescent="0.25">
      <c r="G8158" s="40">
        <v>46</v>
      </c>
      <c r="H8158" s="40">
        <v>0.89200000000000002</v>
      </c>
      <c r="I8158" s="40">
        <v>0.98080000000000001</v>
      </c>
    </row>
    <row r="8159" spans="7:9" x14ac:dyDescent="0.25">
      <c r="G8159" s="40">
        <v>46</v>
      </c>
      <c r="H8159" s="40">
        <v>0.89300000000000002</v>
      </c>
      <c r="I8159" s="40">
        <v>0.98080000000000001</v>
      </c>
    </row>
    <row r="8160" spans="7:9" x14ac:dyDescent="0.25">
      <c r="G8160" s="40">
        <v>46</v>
      </c>
      <c r="H8160" s="40">
        <v>0.89400000000000002</v>
      </c>
      <c r="I8160" s="40">
        <v>0.98089999999999999</v>
      </c>
    </row>
    <row r="8161" spans="7:9" x14ac:dyDescent="0.25">
      <c r="G8161" s="40">
        <v>46</v>
      </c>
      <c r="H8161" s="40">
        <v>0.89500000000000002</v>
      </c>
      <c r="I8161" s="40">
        <v>0.98089999999999999</v>
      </c>
    </row>
    <row r="8162" spans="7:9" x14ac:dyDescent="0.25">
      <c r="G8162" s="40">
        <v>46</v>
      </c>
      <c r="H8162" s="40">
        <v>0.89600000000000002</v>
      </c>
      <c r="I8162" s="40">
        <v>0.98099999999999998</v>
      </c>
    </row>
    <row r="8163" spans="7:9" x14ac:dyDescent="0.25">
      <c r="G8163" s="40">
        <v>46</v>
      </c>
      <c r="H8163" s="40">
        <v>0.89700000000000002</v>
      </c>
      <c r="I8163" s="40">
        <v>0.98099999999999998</v>
      </c>
    </row>
    <row r="8164" spans="7:9" x14ac:dyDescent="0.25">
      <c r="G8164" s="40">
        <v>46</v>
      </c>
      <c r="H8164" s="40">
        <v>0.89800000000000002</v>
      </c>
      <c r="I8164" s="40">
        <v>0.98099999999999998</v>
      </c>
    </row>
    <row r="8165" spans="7:9" x14ac:dyDescent="0.25">
      <c r="G8165" s="40">
        <v>46</v>
      </c>
      <c r="H8165" s="40">
        <v>0.89900000000000002</v>
      </c>
      <c r="I8165" s="40">
        <v>0.98099999999999998</v>
      </c>
    </row>
    <row r="8166" spans="7:9" x14ac:dyDescent="0.25">
      <c r="G8166" s="40">
        <v>46</v>
      </c>
      <c r="H8166" s="40">
        <v>0.9</v>
      </c>
      <c r="I8166" s="40">
        <v>0.98109999999999997</v>
      </c>
    </row>
    <row r="8167" spans="7:9" x14ac:dyDescent="0.25">
      <c r="G8167" s="40">
        <v>46</v>
      </c>
      <c r="H8167" s="40">
        <v>0.90100000000000002</v>
      </c>
      <c r="I8167" s="40">
        <v>0.98109999999999997</v>
      </c>
    </row>
    <row r="8168" spans="7:9" x14ac:dyDescent="0.25">
      <c r="G8168" s="40">
        <v>46</v>
      </c>
      <c r="H8168" s="40">
        <v>0.90200000000000002</v>
      </c>
      <c r="I8168" s="40">
        <v>0.98109999999999997</v>
      </c>
    </row>
    <row r="8169" spans="7:9" x14ac:dyDescent="0.25">
      <c r="G8169" s="40">
        <v>46</v>
      </c>
      <c r="H8169" s="40">
        <v>0.90300000000000002</v>
      </c>
      <c r="I8169" s="40">
        <v>0.98109999999999997</v>
      </c>
    </row>
    <row r="8170" spans="7:9" x14ac:dyDescent="0.25">
      <c r="G8170" s="40">
        <v>46</v>
      </c>
      <c r="H8170" s="40">
        <v>0.90400000000000003</v>
      </c>
      <c r="I8170" s="40">
        <v>0.98119999999999996</v>
      </c>
    </row>
    <row r="8171" spans="7:9" x14ac:dyDescent="0.25">
      <c r="G8171" s="40">
        <v>46</v>
      </c>
      <c r="H8171" s="40">
        <v>0.90500000000000003</v>
      </c>
      <c r="I8171" s="40">
        <v>0.98119999999999996</v>
      </c>
    </row>
    <row r="8172" spans="7:9" x14ac:dyDescent="0.25">
      <c r="G8172" s="40">
        <v>46</v>
      </c>
      <c r="H8172" s="40">
        <v>0.90600000000000003</v>
      </c>
      <c r="I8172" s="40">
        <v>0.98119999999999996</v>
      </c>
    </row>
    <row r="8173" spans="7:9" x14ac:dyDescent="0.25">
      <c r="G8173" s="40">
        <v>46</v>
      </c>
      <c r="H8173" s="40">
        <v>0.90700000000000003</v>
      </c>
      <c r="I8173" s="40">
        <v>0.98119999999999996</v>
      </c>
    </row>
    <row r="8174" spans="7:9" x14ac:dyDescent="0.25">
      <c r="G8174" s="40">
        <v>46</v>
      </c>
      <c r="H8174" s="40">
        <v>0.90800000000000003</v>
      </c>
      <c r="I8174" s="40">
        <v>0.98129999999999995</v>
      </c>
    </row>
    <row r="8175" spans="7:9" x14ac:dyDescent="0.25">
      <c r="G8175" s="40">
        <v>46</v>
      </c>
      <c r="H8175" s="40">
        <v>0.90900000000000003</v>
      </c>
      <c r="I8175" s="40">
        <v>0.98129999999999995</v>
      </c>
    </row>
    <row r="8176" spans="7:9" x14ac:dyDescent="0.25">
      <c r="G8176" s="40">
        <v>46</v>
      </c>
      <c r="H8176" s="40">
        <v>0.91</v>
      </c>
      <c r="I8176" s="40">
        <v>0.98129999999999995</v>
      </c>
    </row>
    <row r="8177" spans="7:9" x14ac:dyDescent="0.25">
      <c r="G8177" s="40">
        <v>46</v>
      </c>
      <c r="H8177" s="40">
        <v>0.91100000000000003</v>
      </c>
      <c r="I8177" s="40">
        <v>0.98129999999999995</v>
      </c>
    </row>
    <row r="8178" spans="7:9" x14ac:dyDescent="0.25">
      <c r="G8178" s="40">
        <v>46</v>
      </c>
      <c r="H8178" s="40">
        <v>0.91200000000000003</v>
      </c>
      <c r="I8178" s="40">
        <v>0.98140000000000005</v>
      </c>
    </row>
    <row r="8179" spans="7:9" x14ac:dyDescent="0.25">
      <c r="G8179" s="40">
        <v>46</v>
      </c>
      <c r="H8179" s="40">
        <v>0.91300000000000003</v>
      </c>
      <c r="I8179" s="40">
        <v>0.98140000000000005</v>
      </c>
    </row>
    <row r="8180" spans="7:9" x14ac:dyDescent="0.25">
      <c r="G8180" s="40">
        <v>46</v>
      </c>
      <c r="H8180" s="40">
        <v>0.91400000000000003</v>
      </c>
      <c r="I8180" s="40">
        <v>0.98140000000000005</v>
      </c>
    </row>
    <row r="8181" spans="7:9" x14ac:dyDescent="0.25">
      <c r="G8181" s="40">
        <v>46</v>
      </c>
      <c r="H8181" s="40">
        <v>0.91500000000000004</v>
      </c>
      <c r="I8181" s="40">
        <v>0.98140000000000005</v>
      </c>
    </row>
    <row r="8182" spans="7:9" x14ac:dyDescent="0.25">
      <c r="G8182" s="40">
        <v>46</v>
      </c>
      <c r="H8182" s="40">
        <v>0.91600000000000004</v>
      </c>
      <c r="I8182" s="40">
        <v>0.98150000000000004</v>
      </c>
    </row>
    <row r="8183" spans="7:9" x14ac:dyDescent="0.25">
      <c r="G8183" s="40">
        <v>46</v>
      </c>
      <c r="H8183" s="40">
        <v>0.91700000000000004</v>
      </c>
      <c r="I8183" s="40">
        <v>0.98150000000000004</v>
      </c>
    </row>
    <row r="8184" spans="7:9" x14ac:dyDescent="0.25">
      <c r="G8184" s="40">
        <v>46</v>
      </c>
      <c r="H8184" s="40">
        <v>0.91800000000000004</v>
      </c>
      <c r="I8184" s="40">
        <v>0.98150000000000004</v>
      </c>
    </row>
    <row r="8185" spans="7:9" x14ac:dyDescent="0.25">
      <c r="G8185" s="40">
        <v>46</v>
      </c>
      <c r="H8185" s="40">
        <v>0.91900000000000004</v>
      </c>
      <c r="I8185" s="40">
        <v>0.98150000000000004</v>
      </c>
    </row>
    <row r="8186" spans="7:9" x14ac:dyDescent="0.25">
      <c r="G8186" s="40">
        <v>46</v>
      </c>
      <c r="H8186" s="40">
        <v>0.92</v>
      </c>
      <c r="I8186" s="40">
        <v>0.98150000000000004</v>
      </c>
    </row>
    <row r="8187" spans="7:9" x14ac:dyDescent="0.25">
      <c r="G8187" s="40">
        <v>46</v>
      </c>
      <c r="H8187" s="40">
        <v>0.92100000000000004</v>
      </c>
      <c r="I8187" s="40">
        <v>0.98150000000000004</v>
      </c>
    </row>
    <row r="8188" spans="7:9" x14ac:dyDescent="0.25">
      <c r="G8188" s="40">
        <v>46</v>
      </c>
      <c r="H8188" s="40">
        <v>0.92200000000000004</v>
      </c>
      <c r="I8188" s="40">
        <v>0.98160000000000003</v>
      </c>
    </row>
    <row r="8189" spans="7:9" x14ac:dyDescent="0.25">
      <c r="G8189" s="40">
        <v>46</v>
      </c>
      <c r="H8189" s="40">
        <v>0.92300000000000004</v>
      </c>
      <c r="I8189" s="40">
        <v>0.98160000000000003</v>
      </c>
    </row>
    <row r="8190" spans="7:9" x14ac:dyDescent="0.25">
      <c r="G8190" s="40">
        <v>46</v>
      </c>
      <c r="H8190" s="40">
        <v>0.92400000000000004</v>
      </c>
      <c r="I8190" s="40">
        <v>0.98160000000000003</v>
      </c>
    </row>
    <row r="8191" spans="7:9" x14ac:dyDescent="0.25">
      <c r="G8191" s="40">
        <v>46</v>
      </c>
      <c r="H8191" s="40">
        <v>0.92500000000000004</v>
      </c>
      <c r="I8191" s="40">
        <v>0.98160000000000003</v>
      </c>
    </row>
    <row r="8192" spans="7:9" x14ac:dyDescent="0.25">
      <c r="G8192" s="40">
        <v>46</v>
      </c>
      <c r="H8192" s="40">
        <v>0.92600000000000005</v>
      </c>
      <c r="I8192" s="40">
        <v>0.98170000000000002</v>
      </c>
    </row>
    <row r="8193" spans="7:9" x14ac:dyDescent="0.25">
      <c r="G8193" s="40">
        <v>46</v>
      </c>
      <c r="H8193" s="40">
        <v>0.92700000000000005</v>
      </c>
      <c r="I8193" s="40">
        <v>0.98170000000000002</v>
      </c>
    </row>
    <row r="8194" spans="7:9" x14ac:dyDescent="0.25">
      <c r="G8194" s="40">
        <v>46</v>
      </c>
      <c r="H8194" s="40">
        <v>0.92800000000000005</v>
      </c>
      <c r="I8194" s="40">
        <v>0.98170000000000002</v>
      </c>
    </row>
    <row r="8195" spans="7:9" x14ac:dyDescent="0.25">
      <c r="G8195" s="40">
        <v>46</v>
      </c>
      <c r="H8195" s="40">
        <v>0.92900000000000005</v>
      </c>
      <c r="I8195" s="40">
        <v>0.98170000000000002</v>
      </c>
    </row>
    <row r="8196" spans="7:9" x14ac:dyDescent="0.25">
      <c r="G8196" s="40">
        <v>46</v>
      </c>
      <c r="H8196" s="40">
        <v>0.93</v>
      </c>
      <c r="I8196" s="40">
        <v>0.98180000000000001</v>
      </c>
    </row>
    <row r="8197" spans="7:9" x14ac:dyDescent="0.25">
      <c r="G8197" s="40">
        <v>46</v>
      </c>
      <c r="H8197" s="40">
        <v>0.93100000000000005</v>
      </c>
      <c r="I8197" s="40">
        <v>0.98180000000000001</v>
      </c>
    </row>
    <row r="8198" spans="7:9" x14ac:dyDescent="0.25">
      <c r="G8198" s="40">
        <v>46</v>
      </c>
      <c r="H8198" s="40">
        <v>0.93200000000000005</v>
      </c>
      <c r="I8198" s="40">
        <v>0.98180000000000001</v>
      </c>
    </row>
    <row r="8199" spans="7:9" x14ac:dyDescent="0.25">
      <c r="G8199" s="40">
        <v>46</v>
      </c>
      <c r="H8199" s="40">
        <v>0.93300000000000005</v>
      </c>
      <c r="I8199" s="40">
        <v>0.98180000000000001</v>
      </c>
    </row>
    <row r="8200" spans="7:9" x14ac:dyDescent="0.25">
      <c r="G8200" s="40">
        <v>46</v>
      </c>
      <c r="H8200" s="40">
        <v>0.93400000000000005</v>
      </c>
      <c r="I8200" s="40">
        <v>0.9819</v>
      </c>
    </row>
    <row r="8201" spans="7:9" x14ac:dyDescent="0.25">
      <c r="G8201" s="40">
        <v>46</v>
      </c>
      <c r="H8201" s="40">
        <v>0.93500000000000005</v>
      </c>
      <c r="I8201" s="40">
        <v>0.9819</v>
      </c>
    </row>
    <row r="8202" spans="7:9" x14ac:dyDescent="0.25">
      <c r="G8202" s="40">
        <v>46</v>
      </c>
      <c r="H8202" s="40">
        <v>0.93600000000000005</v>
      </c>
      <c r="I8202" s="40">
        <v>0.9819</v>
      </c>
    </row>
    <row r="8203" spans="7:9" x14ac:dyDescent="0.25">
      <c r="G8203" s="40">
        <v>46</v>
      </c>
      <c r="H8203" s="40">
        <v>0.93700000000000006</v>
      </c>
      <c r="I8203" s="40">
        <v>0.9819</v>
      </c>
    </row>
    <row r="8204" spans="7:9" x14ac:dyDescent="0.25">
      <c r="G8204" s="40">
        <v>46</v>
      </c>
      <c r="H8204" s="40">
        <v>0.93799999999999994</v>
      </c>
      <c r="I8204" s="40">
        <v>0.98199999999999998</v>
      </c>
    </row>
    <row r="8205" spans="7:9" x14ac:dyDescent="0.25">
      <c r="G8205" s="40">
        <v>46</v>
      </c>
      <c r="H8205" s="40">
        <v>0.93899999999999995</v>
      </c>
      <c r="I8205" s="40">
        <v>0.98199999999999998</v>
      </c>
    </row>
    <row r="8206" spans="7:9" x14ac:dyDescent="0.25">
      <c r="G8206" s="40">
        <v>46</v>
      </c>
      <c r="H8206" s="40">
        <v>0.94</v>
      </c>
      <c r="I8206" s="40">
        <v>0.98199999999999998</v>
      </c>
    </row>
    <row r="8207" spans="7:9" x14ac:dyDescent="0.25">
      <c r="G8207" s="40">
        <v>46</v>
      </c>
      <c r="H8207" s="40">
        <v>0.94099999999999995</v>
      </c>
      <c r="I8207" s="40">
        <v>0.98199999999999998</v>
      </c>
    </row>
    <row r="8208" spans="7:9" x14ac:dyDescent="0.25">
      <c r="G8208" s="40">
        <v>46</v>
      </c>
      <c r="H8208" s="40">
        <v>0.94199999999999995</v>
      </c>
      <c r="I8208" s="40">
        <v>0.98209999999999997</v>
      </c>
    </row>
    <row r="8209" spans="7:9" x14ac:dyDescent="0.25">
      <c r="G8209" s="40">
        <v>46</v>
      </c>
      <c r="H8209" s="40">
        <v>0.94299999999999995</v>
      </c>
      <c r="I8209" s="40">
        <v>0.98209999999999997</v>
      </c>
    </row>
    <row r="8210" spans="7:9" x14ac:dyDescent="0.25">
      <c r="G8210" s="40">
        <v>46</v>
      </c>
      <c r="H8210" s="40">
        <v>0.94399999999999995</v>
      </c>
      <c r="I8210" s="40">
        <v>0.98209999999999997</v>
      </c>
    </row>
    <row r="8211" spans="7:9" x14ac:dyDescent="0.25">
      <c r="G8211" s="40">
        <v>46</v>
      </c>
      <c r="H8211" s="40">
        <v>0.94499999999999995</v>
      </c>
      <c r="I8211" s="40">
        <v>0.98209999999999997</v>
      </c>
    </row>
    <row r="8212" spans="7:9" x14ac:dyDescent="0.25">
      <c r="G8212" s="40">
        <v>46</v>
      </c>
      <c r="H8212" s="40">
        <v>0.94599999999999995</v>
      </c>
      <c r="I8212" s="40">
        <v>0.98219999999999996</v>
      </c>
    </row>
    <row r="8213" spans="7:9" x14ac:dyDescent="0.25">
      <c r="G8213" s="40">
        <v>46</v>
      </c>
      <c r="H8213" s="40">
        <v>0.94699999999999995</v>
      </c>
      <c r="I8213" s="40">
        <v>0.98219999999999996</v>
      </c>
    </row>
    <row r="8214" spans="7:9" x14ac:dyDescent="0.25">
      <c r="G8214" s="40">
        <v>46</v>
      </c>
      <c r="H8214" s="40">
        <v>0.94799999999999995</v>
      </c>
      <c r="I8214" s="40">
        <v>0.98219999999999996</v>
      </c>
    </row>
    <row r="8215" spans="7:9" x14ac:dyDescent="0.25">
      <c r="G8215" s="40">
        <v>46</v>
      </c>
      <c r="H8215" s="40">
        <v>0.94899999999999995</v>
      </c>
      <c r="I8215" s="40">
        <v>0.98219999999999996</v>
      </c>
    </row>
    <row r="8216" spans="7:9" x14ac:dyDescent="0.25">
      <c r="G8216" s="40">
        <v>46</v>
      </c>
      <c r="H8216" s="40">
        <v>0.95</v>
      </c>
      <c r="I8216" s="40">
        <v>0.98229999999999995</v>
      </c>
    </row>
    <row r="8217" spans="7:9" x14ac:dyDescent="0.25">
      <c r="G8217" s="40">
        <v>46.5</v>
      </c>
      <c r="H8217" s="40">
        <v>0.76</v>
      </c>
      <c r="I8217" s="40">
        <v>0.97260000000000002</v>
      </c>
    </row>
    <row r="8218" spans="7:9" x14ac:dyDescent="0.25">
      <c r="G8218" s="40">
        <v>46.5</v>
      </c>
      <c r="H8218" s="40">
        <v>0.76100000000000001</v>
      </c>
      <c r="I8218" s="40">
        <v>0.97260000000000002</v>
      </c>
    </row>
    <row r="8219" spans="7:9" x14ac:dyDescent="0.25">
      <c r="G8219" s="40">
        <v>46.5</v>
      </c>
      <c r="H8219" s="40">
        <v>0.76200000000000001</v>
      </c>
      <c r="I8219" s="40">
        <v>0.9728</v>
      </c>
    </row>
    <row r="8220" spans="7:9" x14ac:dyDescent="0.25">
      <c r="G8220" s="40">
        <v>46.5</v>
      </c>
      <c r="H8220" s="40">
        <v>0.76300000000000001</v>
      </c>
      <c r="I8220" s="40">
        <v>0.9728</v>
      </c>
    </row>
    <row r="8221" spans="7:9" x14ac:dyDescent="0.25">
      <c r="G8221" s="40">
        <v>46.5</v>
      </c>
      <c r="H8221" s="40">
        <v>0.76400000000000001</v>
      </c>
      <c r="I8221" s="40">
        <v>0.97299999999999998</v>
      </c>
    </row>
    <row r="8222" spans="7:9" x14ac:dyDescent="0.25">
      <c r="G8222" s="40">
        <v>46.5</v>
      </c>
      <c r="H8222" s="40">
        <v>0.76500000000000001</v>
      </c>
      <c r="I8222" s="40">
        <v>0.97299999999999998</v>
      </c>
    </row>
    <row r="8223" spans="7:9" x14ac:dyDescent="0.25">
      <c r="G8223" s="40">
        <v>46.5</v>
      </c>
      <c r="H8223" s="40">
        <v>0.76600000000000001</v>
      </c>
      <c r="I8223" s="40">
        <v>0.97319999999999995</v>
      </c>
    </row>
    <row r="8224" spans="7:9" x14ac:dyDescent="0.25">
      <c r="G8224" s="40">
        <v>46.5</v>
      </c>
      <c r="H8224" s="40">
        <v>0.76700000000000002</v>
      </c>
      <c r="I8224" s="40">
        <v>0.97319999999999995</v>
      </c>
    </row>
    <row r="8225" spans="7:9" x14ac:dyDescent="0.25">
      <c r="G8225" s="40">
        <v>46.5</v>
      </c>
      <c r="H8225" s="40">
        <v>0.76800000000000002</v>
      </c>
      <c r="I8225" s="40">
        <v>0.97340000000000004</v>
      </c>
    </row>
    <row r="8226" spans="7:9" x14ac:dyDescent="0.25">
      <c r="G8226" s="40">
        <v>46.5</v>
      </c>
      <c r="H8226" s="40">
        <v>0.76900000000000002</v>
      </c>
      <c r="I8226" s="40">
        <v>0.97340000000000004</v>
      </c>
    </row>
    <row r="8227" spans="7:9" x14ac:dyDescent="0.25">
      <c r="G8227" s="40">
        <v>46.5</v>
      </c>
      <c r="H8227" s="40">
        <v>0.77</v>
      </c>
      <c r="I8227" s="40">
        <v>0.97350000000000003</v>
      </c>
    </row>
    <row r="8228" spans="7:9" x14ac:dyDescent="0.25">
      <c r="G8228" s="40">
        <v>46.5</v>
      </c>
      <c r="H8228" s="40">
        <v>0.77100000000000002</v>
      </c>
      <c r="I8228" s="40">
        <v>0.97350000000000003</v>
      </c>
    </row>
    <row r="8229" spans="7:9" x14ac:dyDescent="0.25">
      <c r="G8229" s="40">
        <v>46.5</v>
      </c>
      <c r="H8229" s="40">
        <v>0.77200000000000002</v>
      </c>
      <c r="I8229" s="40">
        <v>0.97370000000000001</v>
      </c>
    </row>
    <row r="8230" spans="7:9" x14ac:dyDescent="0.25">
      <c r="G8230" s="40">
        <v>46.5</v>
      </c>
      <c r="H8230" s="40">
        <v>0.77300000000000002</v>
      </c>
      <c r="I8230" s="40">
        <v>0.97370000000000001</v>
      </c>
    </row>
    <row r="8231" spans="7:9" x14ac:dyDescent="0.25">
      <c r="G8231" s="40">
        <v>46.5</v>
      </c>
      <c r="H8231" s="40">
        <v>0.77400000000000002</v>
      </c>
      <c r="I8231" s="40">
        <v>0.97389999999999999</v>
      </c>
    </row>
    <row r="8232" spans="7:9" x14ac:dyDescent="0.25">
      <c r="G8232" s="40">
        <v>46.5</v>
      </c>
      <c r="H8232" s="40">
        <v>0.77500000000000002</v>
      </c>
      <c r="I8232" s="40">
        <v>0.97389999999999999</v>
      </c>
    </row>
    <row r="8233" spans="7:9" x14ac:dyDescent="0.25">
      <c r="G8233" s="40">
        <v>46.5</v>
      </c>
      <c r="H8233" s="40">
        <v>0.77600000000000002</v>
      </c>
      <c r="I8233" s="40">
        <v>0.97409999999999997</v>
      </c>
    </row>
    <row r="8234" spans="7:9" x14ac:dyDescent="0.25">
      <c r="G8234" s="40">
        <v>46.5</v>
      </c>
      <c r="H8234" s="40">
        <v>0.77700000000000002</v>
      </c>
      <c r="I8234" s="40">
        <v>0.97409999999999997</v>
      </c>
    </row>
    <row r="8235" spans="7:9" x14ac:dyDescent="0.25">
      <c r="G8235" s="40">
        <v>46.5</v>
      </c>
      <c r="H8235" s="40">
        <v>0.77800000000000002</v>
      </c>
      <c r="I8235" s="40">
        <v>0.97419999999999995</v>
      </c>
    </row>
    <row r="8236" spans="7:9" x14ac:dyDescent="0.25">
      <c r="G8236" s="40">
        <v>46.5</v>
      </c>
      <c r="H8236" s="40">
        <v>0.77900000000000003</v>
      </c>
      <c r="I8236" s="40">
        <v>0.97419999999999995</v>
      </c>
    </row>
    <row r="8237" spans="7:9" x14ac:dyDescent="0.25">
      <c r="G8237" s="40">
        <v>46.5</v>
      </c>
      <c r="H8237" s="40">
        <v>0.78</v>
      </c>
      <c r="I8237" s="40">
        <v>0.97440000000000004</v>
      </c>
    </row>
    <row r="8238" spans="7:9" x14ac:dyDescent="0.25">
      <c r="G8238" s="40">
        <v>46.5</v>
      </c>
      <c r="H8238" s="40">
        <v>0.78100000000000003</v>
      </c>
      <c r="I8238" s="40">
        <v>0.97440000000000004</v>
      </c>
    </row>
    <row r="8239" spans="7:9" x14ac:dyDescent="0.25">
      <c r="G8239" s="40">
        <v>46.5</v>
      </c>
      <c r="H8239" s="40">
        <v>0.78200000000000003</v>
      </c>
      <c r="I8239" s="40">
        <v>0.97460000000000002</v>
      </c>
    </row>
    <row r="8240" spans="7:9" x14ac:dyDescent="0.25">
      <c r="G8240" s="40">
        <v>46.5</v>
      </c>
      <c r="H8240" s="40">
        <v>0.78300000000000003</v>
      </c>
      <c r="I8240" s="40">
        <v>0.97460000000000002</v>
      </c>
    </row>
    <row r="8241" spans="7:9" x14ac:dyDescent="0.25">
      <c r="G8241" s="40">
        <v>46.5</v>
      </c>
      <c r="H8241" s="40">
        <v>0.78400000000000003</v>
      </c>
      <c r="I8241" s="40">
        <v>0.9748</v>
      </c>
    </row>
    <row r="8242" spans="7:9" x14ac:dyDescent="0.25">
      <c r="G8242" s="40">
        <v>46.5</v>
      </c>
      <c r="H8242" s="40">
        <v>0.78500000000000003</v>
      </c>
      <c r="I8242" s="40">
        <v>0.9748</v>
      </c>
    </row>
    <row r="8243" spans="7:9" x14ac:dyDescent="0.25">
      <c r="G8243" s="40">
        <v>46.5</v>
      </c>
      <c r="H8243" s="40">
        <v>0.78600000000000003</v>
      </c>
      <c r="I8243" s="40">
        <v>0.97489999999999999</v>
      </c>
    </row>
    <row r="8244" spans="7:9" x14ac:dyDescent="0.25">
      <c r="G8244" s="40">
        <v>46.5</v>
      </c>
      <c r="H8244" s="40">
        <v>0.78700000000000003</v>
      </c>
      <c r="I8244" s="40">
        <v>0.97489999999999999</v>
      </c>
    </row>
    <row r="8245" spans="7:9" x14ac:dyDescent="0.25">
      <c r="G8245" s="40">
        <v>46.5</v>
      </c>
      <c r="H8245" s="40">
        <v>0.78800000000000003</v>
      </c>
      <c r="I8245" s="40">
        <v>0.97509999999999997</v>
      </c>
    </row>
    <row r="8246" spans="7:9" x14ac:dyDescent="0.25">
      <c r="G8246" s="40">
        <v>46.5</v>
      </c>
      <c r="H8246" s="40">
        <v>0.78900000000000003</v>
      </c>
      <c r="I8246" s="40">
        <v>0.97509999999999997</v>
      </c>
    </row>
    <row r="8247" spans="7:9" x14ac:dyDescent="0.25">
      <c r="G8247" s="40">
        <v>46.5</v>
      </c>
      <c r="H8247" s="40">
        <v>0.79</v>
      </c>
      <c r="I8247" s="40">
        <v>0.97529999999999994</v>
      </c>
    </row>
    <row r="8248" spans="7:9" x14ac:dyDescent="0.25">
      <c r="G8248" s="40">
        <v>46.5</v>
      </c>
      <c r="H8248" s="40">
        <v>0.79100000000000004</v>
      </c>
      <c r="I8248" s="40">
        <v>0.97529999999999994</v>
      </c>
    </row>
    <row r="8249" spans="7:9" x14ac:dyDescent="0.25">
      <c r="G8249" s="40">
        <v>46.5</v>
      </c>
      <c r="H8249" s="40">
        <v>0.79200000000000004</v>
      </c>
      <c r="I8249" s="40">
        <v>0.97540000000000004</v>
      </c>
    </row>
    <row r="8250" spans="7:9" x14ac:dyDescent="0.25">
      <c r="G8250" s="40">
        <v>46.5</v>
      </c>
      <c r="H8250" s="40">
        <v>0.79300000000000004</v>
      </c>
      <c r="I8250" s="40">
        <v>0.97540000000000004</v>
      </c>
    </row>
    <row r="8251" spans="7:9" x14ac:dyDescent="0.25">
      <c r="G8251" s="40">
        <v>46.5</v>
      </c>
      <c r="H8251" s="40">
        <v>0.79400000000000004</v>
      </c>
      <c r="I8251" s="40">
        <v>0.97560000000000002</v>
      </c>
    </row>
    <row r="8252" spans="7:9" x14ac:dyDescent="0.25">
      <c r="G8252" s="40">
        <v>46.5</v>
      </c>
      <c r="H8252" s="40">
        <v>0.79500000000000004</v>
      </c>
      <c r="I8252" s="40">
        <v>0.97560000000000002</v>
      </c>
    </row>
    <row r="8253" spans="7:9" x14ac:dyDescent="0.25">
      <c r="G8253" s="40">
        <v>46.5</v>
      </c>
      <c r="H8253" s="40">
        <v>0.79600000000000004</v>
      </c>
      <c r="I8253" s="40">
        <v>0.97570000000000001</v>
      </c>
    </row>
    <row r="8254" spans="7:9" x14ac:dyDescent="0.25">
      <c r="G8254" s="40">
        <v>46.5</v>
      </c>
      <c r="H8254" s="40">
        <v>0.79700000000000004</v>
      </c>
      <c r="I8254" s="40">
        <v>0.97570000000000001</v>
      </c>
    </row>
    <row r="8255" spans="7:9" x14ac:dyDescent="0.25">
      <c r="G8255" s="40">
        <v>46.5</v>
      </c>
      <c r="H8255" s="40">
        <v>0.79800000000000004</v>
      </c>
      <c r="I8255" s="40">
        <v>0.97589999999999999</v>
      </c>
    </row>
    <row r="8256" spans="7:9" x14ac:dyDescent="0.25">
      <c r="G8256" s="40">
        <v>46.5</v>
      </c>
      <c r="H8256" s="40">
        <v>0.79900000000000004</v>
      </c>
      <c r="I8256" s="40">
        <v>0.97589999999999999</v>
      </c>
    </row>
    <row r="8257" spans="7:9" x14ac:dyDescent="0.25">
      <c r="G8257" s="40">
        <v>46.5</v>
      </c>
      <c r="H8257" s="40">
        <v>0.8</v>
      </c>
      <c r="I8257" s="40">
        <v>0.97599999999999998</v>
      </c>
    </row>
    <row r="8258" spans="7:9" x14ac:dyDescent="0.25">
      <c r="G8258" s="40">
        <v>46.5</v>
      </c>
      <c r="H8258" s="40">
        <v>0.80100000000000005</v>
      </c>
      <c r="I8258" s="40">
        <v>0.97599999999999998</v>
      </c>
    </row>
    <row r="8259" spans="7:9" x14ac:dyDescent="0.25">
      <c r="G8259" s="40">
        <v>46.5</v>
      </c>
      <c r="H8259" s="40">
        <v>0.80200000000000005</v>
      </c>
      <c r="I8259" s="40">
        <v>0.97619999999999996</v>
      </c>
    </row>
    <row r="8260" spans="7:9" x14ac:dyDescent="0.25">
      <c r="G8260" s="40">
        <v>46.5</v>
      </c>
      <c r="H8260" s="40">
        <v>0.80300000000000005</v>
      </c>
      <c r="I8260" s="40">
        <v>0.97619999999999996</v>
      </c>
    </row>
    <row r="8261" spans="7:9" x14ac:dyDescent="0.25">
      <c r="G8261" s="40">
        <v>46.5</v>
      </c>
      <c r="H8261" s="40">
        <v>0.80400000000000005</v>
      </c>
      <c r="I8261" s="40">
        <v>0.97629999999999995</v>
      </c>
    </row>
    <row r="8262" spans="7:9" x14ac:dyDescent="0.25">
      <c r="G8262" s="40">
        <v>46.5</v>
      </c>
      <c r="H8262" s="40">
        <v>0.80500000000000005</v>
      </c>
      <c r="I8262" s="40">
        <v>0.97629999999999995</v>
      </c>
    </row>
    <row r="8263" spans="7:9" x14ac:dyDescent="0.25">
      <c r="G8263" s="40">
        <v>46.5</v>
      </c>
      <c r="H8263" s="40">
        <v>0.80600000000000005</v>
      </c>
      <c r="I8263" s="40">
        <v>0.97650000000000003</v>
      </c>
    </row>
    <row r="8264" spans="7:9" x14ac:dyDescent="0.25">
      <c r="G8264" s="40">
        <v>46.5</v>
      </c>
      <c r="H8264" s="40">
        <v>0.80700000000000005</v>
      </c>
      <c r="I8264" s="40">
        <v>0.97650000000000003</v>
      </c>
    </row>
    <row r="8265" spans="7:9" x14ac:dyDescent="0.25">
      <c r="G8265" s="40">
        <v>46.5</v>
      </c>
      <c r="H8265" s="40">
        <v>0.80800000000000005</v>
      </c>
      <c r="I8265" s="40">
        <v>0.97660000000000002</v>
      </c>
    </row>
    <row r="8266" spans="7:9" x14ac:dyDescent="0.25">
      <c r="G8266" s="40">
        <v>46.5</v>
      </c>
      <c r="H8266" s="40">
        <v>0.80900000000000005</v>
      </c>
      <c r="I8266" s="40">
        <v>0.97660000000000002</v>
      </c>
    </row>
    <row r="8267" spans="7:9" x14ac:dyDescent="0.25">
      <c r="G8267" s="40">
        <v>46.5</v>
      </c>
      <c r="H8267" s="40">
        <v>0.81</v>
      </c>
      <c r="I8267" s="40">
        <v>0.97670000000000001</v>
      </c>
    </row>
    <row r="8268" spans="7:9" x14ac:dyDescent="0.25">
      <c r="G8268" s="40">
        <v>46.5</v>
      </c>
      <c r="H8268" s="40">
        <v>0.81100000000000005</v>
      </c>
      <c r="I8268" s="40">
        <v>0.97670000000000001</v>
      </c>
    </row>
    <row r="8269" spans="7:9" x14ac:dyDescent="0.25">
      <c r="G8269" s="40">
        <v>46.5</v>
      </c>
      <c r="H8269" s="40">
        <v>0.81200000000000006</v>
      </c>
      <c r="I8269" s="40">
        <v>0.9768</v>
      </c>
    </row>
    <row r="8270" spans="7:9" x14ac:dyDescent="0.25">
      <c r="G8270" s="40">
        <v>46.5</v>
      </c>
      <c r="H8270" s="40">
        <v>0.81299999999999994</v>
      </c>
      <c r="I8270" s="40">
        <v>0.9768</v>
      </c>
    </row>
    <row r="8271" spans="7:9" x14ac:dyDescent="0.25">
      <c r="G8271" s="40">
        <v>46.5</v>
      </c>
      <c r="H8271" s="40">
        <v>0.81399999999999995</v>
      </c>
      <c r="I8271" s="40">
        <v>0.97699999999999998</v>
      </c>
    </row>
    <row r="8272" spans="7:9" x14ac:dyDescent="0.25">
      <c r="G8272" s="40">
        <v>46.5</v>
      </c>
      <c r="H8272" s="40">
        <v>0.81499999999999995</v>
      </c>
      <c r="I8272" s="40">
        <v>0.97699999999999998</v>
      </c>
    </row>
    <row r="8273" spans="7:9" x14ac:dyDescent="0.25">
      <c r="G8273" s="40">
        <v>46.5</v>
      </c>
      <c r="H8273" s="40">
        <v>0.81599999999999995</v>
      </c>
      <c r="I8273" s="40">
        <v>0.97709999999999997</v>
      </c>
    </row>
    <row r="8274" spans="7:9" x14ac:dyDescent="0.25">
      <c r="G8274" s="40">
        <v>46.5</v>
      </c>
      <c r="H8274" s="40">
        <v>0.81699999999999995</v>
      </c>
      <c r="I8274" s="40">
        <v>0.97709999999999997</v>
      </c>
    </row>
    <row r="8275" spans="7:9" x14ac:dyDescent="0.25">
      <c r="G8275" s="40">
        <v>46.5</v>
      </c>
      <c r="H8275" s="40">
        <v>0.81799999999999995</v>
      </c>
      <c r="I8275" s="40">
        <v>0.97719999999999996</v>
      </c>
    </row>
    <row r="8276" spans="7:9" x14ac:dyDescent="0.25">
      <c r="G8276" s="40">
        <v>46.5</v>
      </c>
      <c r="H8276" s="40">
        <v>0.81899999999999995</v>
      </c>
      <c r="I8276" s="40">
        <v>0.97719999999999996</v>
      </c>
    </row>
    <row r="8277" spans="7:9" x14ac:dyDescent="0.25">
      <c r="G8277" s="40">
        <v>46.5</v>
      </c>
      <c r="H8277" s="40">
        <v>0.82</v>
      </c>
      <c r="I8277" s="40">
        <v>0.97729999999999995</v>
      </c>
    </row>
    <row r="8278" spans="7:9" x14ac:dyDescent="0.25">
      <c r="G8278" s="40">
        <v>46.5</v>
      </c>
      <c r="H8278" s="40">
        <v>0.82099999999999995</v>
      </c>
      <c r="I8278" s="40">
        <v>0.97729999999999995</v>
      </c>
    </row>
    <row r="8279" spans="7:9" x14ac:dyDescent="0.25">
      <c r="G8279" s="40">
        <v>46.5</v>
      </c>
      <c r="H8279" s="40">
        <v>0.82199999999999995</v>
      </c>
      <c r="I8279" s="40">
        <v>0.97750000000000004</v>
      </c>
    </row>
    <row r="8280" spans="7:9" x14ac:dyDescent="0.25">
      <c r="G8280" s="40">
        <v>46.5</v>
      </c>
      <c r="H8280" s="40">
        <v>0.82299999999999995</v>
      </c>
      <c r="I8280" s="40">
        <v>0.97750000000000004</v>
      </c>
    </row>
    <row r="8281" spans="7:9" x14ac:dyDescent="0.25">
      <c r="G8281" s="40">
        <v>46.5</v>
      </c>
      <c r="H8281" s="40">
        <v>0.82399999999999995</v>
      </c>
      <c r="I8281" s="40">
        <v>0.97760000000000002</v>
      </c>
    </row>
    <row r="8282" spans="7:9" x14ac:dyDescent="0.25">
      <c r="G8282" s="40">
        <v>46.5</v>
      </c>
      <c r="H8282" s="40">
        <v>0.82499999999999996</v>
      </c>
      <c r="I8282" s="40">
        <v>0.97760000000000002</v>
      </c>
    </row>
    <row r="8283" spans="7:9" x14ac:dyDescent="0.25">
      <c r="G8283" s="40">
        <v>46.5</v>
      </c>
      <c r="H8283" s="40">
        <v>0.82599999999999996</v>
      </c>
      <c r="I8283" s="40">
        <v>0.97770000000000001</v>
      </c>
    </row>
    <row r="8284" spans="7:9" x14ac:dyDescent="0.25">
      <c r="G8284" s="40">
        <v>46.5</v>
      </c>
      <c r="H8284" s="40">
        <v>0.82699999999999996</v>
      </c>
      <c r="I8284" s="40">
        <v>0.97770000000000001</v>
      </c>
    </row>
    <row r="8285" spans="7:9" x14ac:dyDescent="0.25">
      <c r="G8285" s="40">
        <v>46.5</v>
      </c>
      <c r="H8285" s="40">
        <v>0.82799999999999996</v>
      </c>
      <c r="I8285" s="40">
        <v>0.9778</v>
      </c>
    </row>
    <row r="8286" spans="7:9" x14ac:dyDescent="0.25">
      <c r="G8286" s="40">
        <v>46.5</v>
      </c>
      <c r="H8286" s="40">
        <v>0.82899999999999996</v>
      </c>
      <c r="I8286" s="40">
        <v>0.9778</v>
      </c>
    </row>
    <row r="8287" spans="7:9" x14ac:dyDescent="0.25">
      <c r="G8287" s="40">
        <v>46.5</v>
      </c>
      <c r="H8287" s="40">
        <v>0.83</v>
      </c>
      <c r="I8287" s="40">
        <v>0.97789999999999999</v>
      </c>
    </row>
    <row r="8288" spans="7:9" x14ac:dyDescent="0.25">
      <c r="G8288" s="40">
        <v>46.5</v>
      </c>
      <c r="H8288" s="40">
        <v>0.83099999999999996</v>
      </c>
      <c r="I8288" s="40">
        <v>0.97789999999999999</v>
      </c>
    </row>
    <row r="8289" spans="7:9" x14ac:dyDescent="0.25">
      <c r="G8289" s="40">
        <v>46.5</v>
      </c>
      <c r="H8289" s="40">
        <v>0.83199999999999996</v>
      </c>
      <c r="I8289" s="40">
        <v>0.97799999999999998</v>
      </c>
    </row>
    <row r="8290" spans="7:9" x14ac:dyDescent="0.25">
      <c r="G8290" s="40">
        <v>46.5</v>
      </c>
      <c r="H8290" s="40">
        <v>0.83299999999999996</v>
      </c>
      <c r="I8290" s="40">
        <v>0.97799999999999998</v>
      </c>
    </row>
    <row r="8291" spans="7:9" x14ac:dyDescent="0.25">
      <c r="G8291" s="40">
        <v>46.5</v>
      </c>
      <c r="H8291" s="40">
        <v>0.83399999999999996</v>
      </c>
      <c r="I8291" s="40">
        <v>0.97809999999999997</v>
      </c>
    </row>
    <row r="8292" spans="7:9" x14ac:dyDescent="0.25">
      <c r="G8292" s="40">
        <v>46.5</v>
      </c>
      <c r="H8292" s="40">
        <v>0.83499999999999996</v>
      </c>
      <c r="I8292" s="40">
        <v>0.97809999999999997</v>
      </c>
    </row>
    <row r="8293" spans="7:9" x14ac:dyDescent="0.25">
      <c r="G8293" s="40">
        <v>46.5</v>
      </c>
      <c r="H8293" s="40">
        <v>0.83599999999999997</v>
      </c>
      <c r="I8293" s="40">
        <v>0.97819999999999996</v>
      </c>
    </row>
    <row r="8294" spans="7:9" x14ac:dyDescent="0.25">
      <c r="G8294" s="40">
        <v>46.5</v>
      </c>
      <c r="H8294" s="40">
        <v>0.83699999999999997</v>
      </c>
      <c r="I8294" s="40">
        <v>0.97819999999999996</v>
      </c>
    </row>
    <row r="8295" spans="7:9" x14ac:dyDescent="0.25">
      <c r="G8295" s="40">
        <v>46.5</v>
      </c>
      <c r="H8295" s="40">
        <v>0.83799999999999997</v>
      </c>
      <c r="I8295" s="40">
        <v>0.97829999999999995</v>
      </c>
    </row>
    <row r="8296" spans="7:9" x14ac:dyDescent="0.25">
      <c r="G8296" s="40">
        <v>46.5</v>
      </c>
      <c r="H8296" s="40">
        <v>0.83899999999999997</v>
      </c>
      <c r="I8296" s="40">
        <v>0.97829999999999995</v>
      </c>
    </row>
    <row r="8297" spans="7:9" x14ac:dyDescent="0.25">
      <c r="G8297" s="40">
        <v>46.5</v>
      </c>
      <c r="H8297" s="40">
        <v>0.84</v>
      </c>
      <c r="I8297" s="40">
        <v>0.97840000000000005</v>
      </c>
    </row>
    <row r="8298" spans="7:9" x14ac:dyDescent="0.25">
      <c r="G8298" s="40">
        <v>46.5</v>
      </c>
      <c r="H8298" s="40">
        <v>0.84099999999999997</v>
      </c>
      <c r="I8298" s="40">
        <v>0.97840000000000005</v>
      </c>
    </row>
    <row r="8299" spans="7:9" x14ac:dyDescent="0.25">
      <c r="G8299" s="40">
        <v>46.5</v>
      </c>
      <c r="H8299" s="40">
        <v>0.84199999999999997</v>
      </c>
      <c r="I8299" s="40">
        <v>0.97850000000000004</v>
      </c>
    </row>
    <row r="8300" spans="7:9" x14ac:dyDescent="0.25">
      <c r="G8300" s="40">
        <v>46.5</v>
      </c>
      <c r="H8300" s="40">
        <v>0.84299999999999997</v>
      </c>
      <c r="I8300" s="40">
        <v>0.97850000000000004</v>
      </c>
    </row>
    <row r="8301" spans="7:9" x14ac:dyDescent="0.25">
      <c r="G8301" s="40">
        <v>46.5</v>
      </c>
      <c r="H8301" s="40">
        <v>0.84399999999999997</v>
      </c>
      <c r="I8301" s="40">
        <v>0.97860000000000003</v>
      </c>
    </row>
    <row r="8302" spans="7:9" x14ac:dyDescent="0.25">
      <c r="G8302" s="40">
        <v>46.5</v>
      </c>
      <c r="H8302" s="40">
        <v>0.84499999999999997</v>
      </c>
      <c r="I8302" s="40">
        <v>0.97860000000000003</v>
      </c>
    </row>
    <row r="8303" spans="7:9" x14ac:dyDescent="0.25">
      <c r="G8303" s="40">
        <v>46.5</v>
      </c>
      <c r="H8303" s="40">
        <v>0.84599999999999997</v>
      </c>
      <c r="I8303" s="40">
        <v>0.97870000000000001</v>
      </c>
    </row>
    <row r="8304" spans="7:9" x14ac:dyDescent="0.25">
      <c r="G8304" s="40">
        <v>46.5</v>
      </c>
      <c r="H8304" s="40">
        <v>0.84699999999999998</v>
      </c>
      <c r="I8304" s="40">
        <v>0.97870000000000001</v>
      </c>
    </row>
    <row r="8305" spans="7:9" x14ac:dyDescent="0.25">
      <c r="G8305" s="40">
        <v>46.5</v>
      </c>
      <c r="H8305" s="40">
        <v>0.84799999999999998</v>
      </c>
      <c r="I8305" s="40">
        <v>0.9788</v>
      </c>
    </row>
    <row r="8306" spans="7:9" x14ac:dyDescent="0.25">
      <c r="G8306" s="40">
        <v>46.5</v>
      </c>
      <c r="H8306" s="40">
        <v>0.84899999999999998</v>
      </c>
      <c r="I8306" s="40">
        <v>0.9788</v>
      </c>
    </row>
    <row r="8307" spans="7:9" x14ac:dyDescent="0.25">
      <c r="G8307" s="40">
        <v>46.5</v>
      </c>
      <c r="H8307" s="40">
        <v>0.85</v>
      </c>
      <c r="I8307" s="40">
        <v>0.97889999999999999</v>
      </c>
    </row>
    <row r="8308" spans="7:9" x14ac:dyDescent="0.25">
      <c r="G8308" s="40">
        <v>46.5</v>
      </c>
      <c r="H8308" s="40">
        <v>0.85099999999999998</v>
      </c>
      <c r="I8308" s="40">
        <v>0.97889999999999999</v>
      </c>
    </row>
    <row r="8309" spans="7:9" x14ac:dyDescent="0.25">
      <c r="G8309" s="40">
        <v>46.5</v>
      </c>
      <c r="H8309" s="40">
        <v>0.85199999999999998</v>
      </c>
      <c r="I8309" s="40">
        <v>0.97899999999999998</v>
      </c>
    </row>
    <row r="8310" spans="7:9" x14ac:dyDescent="0.25">
      <c r="G8310" s="40">
        <v>46.5</v>
      </c>
      <c r="H8310" s="40">
        <v>0.85299999999999998</v>
      </c>
      <c r="I8310" s="40">
        <v>0.97899999999999998</v>
      </c>
    </row>
    <row r="8311" spans="7:9" x14ac:dyDescent="0.25">
      <c r="G8311" s="40">
        <v>46.5</v>
      </c>
      <c r="H8311" s="40">
        <v>0.85399999999999998</v>
      </c>
      <c r="I8311" s="40">
        <v>0.97909999999999997</v>
      </c>
    </row>
    <row r="8312" spans="7:9" x14ac:dyDescent="0.25">
      <c r="G8312" s="40">
        <v>46.5</v>
      </c>
      <c r="H8312" s="40">
        <v>0.85499999999999998</v>
      </c>
      <c r="I8312" s="40">
        <v>0.97909999999999997</v>
      </c>
    </row>
    <row r="8313" spans="7:9" x14ac:dyDescent="0.25">
      <c r="G8313" s="40">
        <v>46.5</v>
      </c>
      <c r="H8313" s="40">
        <v>0.85599999999999998</v>
      </c>
      <c r="I8313" s="40">
        <v>0.97909999999999997</v>
      </c>
    </row>
    <row r="8314" spans="7:9" x14ac:dyDescent="0.25">
      <c r="G8314" s="40">
        <v>46.5</v>
      </c>
      <c r="H8314" s="40">
        <v>0.85699999999999998</v>
      </c>
      <c r="I8314" s="40">
        <v>0.97909999999999997</v>
      </c>
    </row>
    <row r="8315" spans="7:9" x14ac:dyDescent="0.25">
      <c r="G8315" s="40">
        <v>46.5</v>
      </c>
      <c r="H8315" s="40">
        <v>0.85799999999999998</v>
      </c>
      <c r="I8315" s="40">
        <v>0.97919999999999996</v>
      </c>
    </row>
    <row r="8316" spans="7:9" x14ac:dyDescent="0.25">
      <c r="G8316" s="40">
        <v>46.5</v>
      </c>
      <c r="H8316" s="40">
        <v>0.85899999999999999</v>
      </c>
      <c r="I8316" s="40">
        <v>0.97919999999999996</v>
      </c>
    </row>
    <row r="8317" spans="7:9" x14ac:dyDescent="0.25">
      <c r="G8317" s="40">
        <v>46.5</v>
      </c>
      <c r="H8317" s="40">
        <v>0.86</v>
      </c>
      <c r="I8317" s="40">
        <v>0.97929999999999995</v>
      </c>
    </row>
    <row r="8318" spans="7:9" x14ac:dyDescent="0.25">
      <c r="G8318" s="40">
        <v>46.5</v>
      </c>
      <c r="H8318" s="40">
        <v>0.86099999999999999</v>
      </c>
      <c r="I8318" s="40">
        <v>0.97929999999999995</v>
      </c>
    </row>
    <row r="8319" spans="7:9" x14ac:dyDescent="0.25">
      <c r="G8319" s="40">
        <v>46.5</v>
      </c>
      <c r="H8319" s="40">
        <v>0.86199999999999999</v>
      </c>
      <c r="I8319" s="40">
        <v>0.97940000000000005</v>
      </c>
    </row>
    <row r="8320" spans="7:9" x14ac:dyDescent="0.25">
      <c r="G8320" s="40">
        <v>46.5</v>
      </c>
      <c r="H8320" s="40">
        <v>0.86299999999999999</v>
      </c>
      <c r="I8320" s="40">
        <v>0.97940000000000005</v>
      </c>
    </row>
    <row r="8321" spans="7:9" x14ac:dyDescent="0.25">
      <c r="G8321" s="40">
        <v>46.5</v>
      </c>
      <c r="H8321" s="40">
        <v>0.86399999999999999</v>
      </c>
      <c r="I8321" s="40">
        <v>0.97950000000000004</v>
      </c>
    </row>
    <row r="8322" spans="7:9" x14ac:dyDescent="0.25">
      <c r="G8322" s="40">
        <v>46.5</v>
      </c>
      <c r="H8322" s="40">
        <v>0.86499999999999999</v>
      </c>
      <c r="I8322" s="40">
        <v>0.97950000000000004</v>
      </c>
    </row>
    <row r="8323" spans="7:9" x14ac:dyDescent="0.25">
      <c r="G8323" s="40">
        <v>46.5</v>
      </c>
      <c r="H8323" s="40">
        <v>0.86599999999999999</v>
      </c>
      <c r="I8323" s="40">
        <v>0.97960000000000003</v>
      </c>
    </row>
    <row r="8324" spans="7:9" x14ac:dyDescent="0.25">
      <c r="G8324" s="40">
        <v>46.5</v>
      </c>
      <c r="H8324" s="40">
        <v>0.86699999999999999</v>
      </c>
      <c r="I8324" s="40">
        <v>0.97960000000000003</v>
      </c>
    </row>
    <row r="8325" spans="7:9" x14ac:dyDescent="0.25">
      <c r="G8325" s="40">
        <v>46.5</v>
      </c>
      <c r="H8325" s="40">
        <v>0.86799999999999999</v>
      </c>
      <c r="I8325" s="40">
        <v>0.97960000000000003</v>
      </c>
    </row>
    <row r="8326" spans="7:9" x14ac:dyDescent="0.25">
      <c r="G8326" s="40">
        <v>46.5</v>
      </c>
      <c r="H8326" s="40">
        <v>0.86899999999999999</v>
      </c>
      <c r="I8326" s="40">
        <v>0.97960000000000003</v>
      </c>
    </row>
    <row r="8327" spans="7:9" x14ac:dyDescent="0.25">
      <c r="G8327" s="40">
        <v>46.5</v>
      </c>
      <c r="H8327" s="40">
        <v>0.87</v>
      </c>
      <c r="I8327" s="40">
        <v>0.97970000000000002</v>
      </c>
    </row>
    <row r="8328" spans="7:9" x14ac:dyDescent="0.25">
      <c r="G8328" s="40">
        <v>46.5</v>
      </c>
      <c r="H8328" s="40">
        <v>0.871</v>
      </c>
      <c r="I8328" s="40">
        <v>0.97970000000000002</v>
      </c>
    </row>
    <row r="8329" spans="7:9" x14ac:dyDescent="0.25">
      <c r="G8329" s="40">
        <v>46.5</v>
      </c>
      <c r="H8329" s="40">
        <v>0.872</v>
      </c>
      <c r="I8329" s="40">
        <v>0.9798</v>
      </c>
    </row>
    <row r="8330" spans="7:9" x14ac:dyDescent="0.25">
      <c r="G8330" s="40">
        <v>46.5</v>
      </c>
      <c r="H8330" s="40">
        <v>0.873</v>
      </c>
      <c r="I8330" s="40">
        <v>0.9798</v>
      </c>
    </row>
    <row r="8331" spans="7:9" x14ac:dyDescent="0.25">
      <c r="G8331" s="40">
        <v>46.5</v>
      </c>
      <c r="H8331" s="40">
        <v>0.874</v>
      </c>
      <c r="I8331" s="40">
        <v>0.97989999999999999</v>
      </c>
    </row>
    <row r="8332" spans="7:9" x14ac:dyDescent="0.25">
      <c r="G8332" s="40">
        <v>46.5</v>
      </c>
      <c r="H8332" s="40">
        <v>0.875</v>
      </c>
      <c r="I8332" s="40">
        <v>0.97989999999999999</v>
      </c>
    </row>
    <row r="8333" spans="7:9" x14ac:dyDescent="0.25">
      <c r="G8333" s="40">
        <v>46.5</v>
      </c>
      <c r="H8333" s="40">
        <v>0.876</v>
      </c>
      <c r="I8333" s="40">
        <v>0.97989999999999999</v>
      </c>
    </row>
    <row r="8334" spans="7:9" x14ac:dyDescent="0.25">
      <c r="G8334" s="40">
        <v>46.5</v>
      </c>
      <c r="H8334" s="40">
        <v>0.877</v>
      </c>
      <c r="I8334" s="40">
        <v>0.97989999999999999</v>
      </c>
    </row>
    <row r="8335" spans="7:9" x14ac:dyDescent="0.25">
      <c r="G8335" s="40">
        <v>46.5</v>
      </c>
      <c r="H8335" s="40">
        <v>0.878</v>
      </c>
      <c r="I8335" s="40">
        <v>0.98</v>
      </c>
    </row>
    <row r="8336" spans="7:9" x14ac:dyDescent="0.25">
      <c r="G8336" s="40">
        <v>46.5</v>
      </c>
      <c r="H8336" s="40">
        <v>0.879</v>
      </c>
      <c r="I8336" s="40">
        <v>0.98</v>
      </c>
    </row>
    <row r="8337" spans="7:9" x14ac:dyDescent="0.25">
      <c r="G8337" s="40">
        <v>46.5</v>
      </c>
      <c r="H8337" s="40">
        <v>0.88</v>
      </c>
      <c r="I8337" s="40">
        <v>0.98009999999999997</v>
      </c>
    </row>
    <row r="8338" spans="7:9" x14ac:dyDescent="0.25">
      <c r="G8338" s="40">
        <v>46.5</v>
      </c>
      <c r="H8338" s="40">
        <v>0.88100000000000001</v>
      </c>
      <c r="I8338" s="40">
        <v>0.98009999999999997</v>
      </c>
    </row>
    <row r="8339" spans="7:9" x14ac:dyDescent="0.25">
      <c r="G8339" s="40">
        <v>46.5</v>
      </c>
      <c r="H8339" s="40">
        <v>0.88200000000000001</v>
      </c>
      <c r="I8339" s="40">
        <v>0.98009999999999997</v>
      </c>
    </row>
    <row r="8340" spans="7:9" x14ac:dyDescent="0.25">
      <c r="G8340" s="40">
        <v>46.5</v>
      </c>
      <c r="H8340" s="40">
        <v>0.88300000000000001</v>
      </c>
      <c r="I8340" s="40">
        <v>0.98009999999999997</v>
      </c>
    </row>
    <row r="8341" spans="7:9" x14ac:dyDescent="0.25">
      <c r="G8341" s="40">
        <v>46.5</v>
      </c>
      <c r="H8341" s="40">
        <v>0.88400000000000001</v>
      </c>
      <c r="I8341" s="40">
        <v>0.98019999999999996</v>
      </c>
    </row>
    <row r="8342" spans="7:9" x14ac:dyDescent="0.25">
      <c r="G8342" s="40">
        <v>46.5</v>
      </c>
      <c r="H8342" s="40">
        <v>0.88500000000000001</v>
      </c>
      <c r="I8342" s="40">
        <v>0.98019999999999996</v>
      </c>
    </row>
    <row r="8343" spans="7:9" x14ac:dyDescent="0.25">
      <c r="G8343" s="40">
        <v>46.5</v>
      </c>
      <c r="H8343" s="40">
        <v>0.88600000000000001</v>
      </c>
      <c r="I8343" s="40">
        <v>0.98029999999999995</v>
      </c>
    </row>
    <row r="8344" spans="7:9" x14ac:dyDescent="0.25">
      <c r="G8344" s="40">
        <v>46.5</v>
      </c>
      <c r="H8344" s="40">
        <v>0.88700000000000001</v>
      </c>
      <c r="I8344" s="40">
        <v>0.98029999999999995</v>
      </c>
    </row>
    <row r="8345" spans="7:9" x14ac:dyDescent="0.25">
      <c r="G8345" s="40">
        <v>46.5</v>
      </c>
      <c r="H8345" s="40">
        <v>0.88800000000000001</v>
      </c>
      <c r="I8345" s="40">
        <v>0.98029999999999995</v>
      </c>
    </row>
    <row r="8346" spans="7:9" x14ac:dyDescent="0.25">
      <c r="G8346" s="40">
        <v>46.5</v>
      </c>
      <c r="H8346" s="40">
        <v>0.88900000000000001</v>
      </c>
      <c r="I8346" s="40">
        <v>0.98029999999999995</v>
      </c>
    </row>
    <row r="8347" spans="7:9" x14ac:dyDescent="0.25">
      <c r="G8347" s="40">
        <v>46.5</v>
      </c>
      <c r="H8347" s="40">
        <v>0.89</v>
      </c>
      <c r="I8347" s="40">
        <v>0.98040000000000005</v>
      </c>
    </row>
    <row r="8348" spans="7:9" x14ac:dyDescent="0.25">
      <c r="G8348" s="40">
        <v>46.5</v>
      </c>
      <c r="H8348" s="40">
        <v>0.89100000000000001</v>
      </c>
      <c r="I8348" s="40">
        <v>0.98040000000000005</v>
      </c>
    </row>
    <row r="8349" spans="7:9" x14ac:dyDescent="0.25">
      <c r="G8349" s="40">
        <v>46.5</v>
      </c>
      <c r="H8349" s="40">
        <v>0.89200000000000002</v>
      </c>
      <c r="I8349" s="40">
        <v>0.98050000000000004</v>
      </c>
    </row>
    <row r="8350" spans="7:9" x14ac:dyDescent="0.25">
      <c r="G8350" s="40">
        <v>46.5</v>
      </c>
      <c r="H8350" s="40">
        <v>0.89300000000000002</v>
      </c>
      <c r="I8350" s="40">
        <v>0.98050000000000004</v>
      </c>
    </row>
    <row r="8351" spans="7:9" x14ac:dyDescent="0.25">
      <c r="G8351" s="40">
        <v>46.5</v>
      </c>
      <c r="H8351" s="40">
        <v>0.89400000000000002</v>
      </c>
      <c r="I8351" s="40">
        <v>0.98050000000000004</v>
      </c>
    </row>
    <row r="8352" spans="7:9" x14ac:dyDescent="0.25">
      <c r="G8352" s="40">
        <v>46.5</v>
      </c>
      <c r="H8352" s="40">
        <v>0.89500000000000002</v>
      </c>
      <c r="I8352" s="40">
        <v>0.98050000000000004</v>
      </c>
    </row>
    <row r="8353" spans="7:9" x14ac:dyDescent="0.25">
      <c r="G8353" s="40">
        <v>46.5</v>
      </c>
      <c r="H8353" s="40">
        <v>0.89600000000000002</v>
      </c>
      <c r="I8353" s="40">
        <v>0.98060000000000003</v>
      </c>
    </row>
    <row r="8354" spans="7:9" x14ac:dyDescent="0.25">
      <c r="G8354" s="40">
        <v>46.5</v>
      </c>
      <c r="H8354" s="40">
        <v>0.89700000000000002</v>
      </c>
      <c r="I8354" s="40">
        <v>0.98060000000000003</v>
      </c>
    </row>
    <row r="8355" spans="7:9" x14ac:dyDescent="0.25">
      <c r="G8355" s="40">
        <v>46.5</v>
      </c>
      <c r="H8355" s="40">
        <v>0.89800000000000002</v>
      </c>
      <c r="I8355" s="40">
        <v>0.98070000000000002</v>
      </c>
    </row>
    <row r="8356" spans="7:9" x14ac:dyDescent="0.25">
      <c r="G8356" s="40">
        <v>46.5</v>
      </c>
      <c r="H8356" s="40">
        <v>0.89900000000000002</v>
      </c>
      <c r="I8356" s="40">
        <v>0.98070000000000002</v>
      </c>
    </row>
    <row r="8357" spans="7:9" x14ac:dyDescent="0.25">
      <c r="G8357" s="40">
        <v>46.5</v>
      </c>
      <c r="H8357" s="40">
        <v>0.9</v>
      </c>
      <c r="I8357" s="40">
        <v>0.98070000000000002</v>
      </c>
    </row>
    <row r="8358" spans="7:9" x14ac:dyDescent="0.25">
      <c r="G8358" s="40">
        <v>46.5</v>
      </c>
      <c r="H8358" s="40">
        <v>0.90100000000000002</v>
      </c>
      <c r="I8358" s="40">
        <v>0.98070000000000002</v>
      </c>
    </row>
    <row r="8359" spans="7:9" x14ac:dyDescent="0.25">
      <c r="G8359" s="40">
        <v>46.5</v>
      </c>
      <c r="H8359" s="40">
        <v>0.90200000000000002</v>
      </c>
      <c r="I8359" s="40">
        <v>0.98080000000000001</v>
      </c>
    </row>
    <row r="8360" spans="7:9" x14ac:dyDescent="0.25">
      <c r="G8360" s="40">
        <v>46.5</v>
      </c>
      <c r="H8360" s="40">
        <v>0.90300000000000002</v>
      </c>
      <c r="I8360" s="40">
        <v>0.98080000000000001</v>
      </c>
    </row>
    <row r="8361" spans="7:9" x14ac:dyDescent="0.25">
      <c r="G8361" s="40">
        <v>46.5</v>
      </c>
      <c r="H8361" s="40">
        <v>0.90400000000000003</v>
      </c>
      <c r="I8361" s="40">
        <v>0.98080000000000001</v>
      </c>
    </row>
    <row r="8362" spans="7:9" x14ac:dyDescent="0.25">
      <c r="G8362" s="40">
        <v>46.5</v>
      </c>
      <c r="H8362" s="40">
        <v>0.90500000000000003</v>
      </c>
      <c r="I8362" s="40">
        <v>0.98080000000000001</v>
      </c>
    </row>
    <row r="8363" spans="7:9" x14ac:dyDescent="0.25">
      <c r="G8363" s="40">
        <v>46.5</v>
      </c>
      <c r="H8363" s="40">
        <v>0.90600000000000003</v>
      </c>
      <c r="I8363" s="40">
        <v>0.98089999999999999</v>
      </c>
    </row>
    <row r="8364" spans="7:9" x14ac:dyDescent="0.25">
      <c r="G8364" s="40">
        <v>46.5</v>
      </c>
      <c r="H8364" s="40">
        <v>0.90700000000000003</v>
      </c>
      <c r="I8364" s="40">
        <v>0.98089999999999999</v>
      </c>
    </row>
    <row r="8365" spans="7:9" x14ac:dyDescent="0.25">
      <c r="G8365" s="40">
        <v>46.5</v>
      </c>
      <c r="H8365" s="40">
        <v>0.90800000000000003</v>
      </c>
      <c r="I8365" s="40">
        <v>0.98089999999999999</v>
      </c>
    </row>
    <row r="8366" spans="7:9" x14ac:dyDescent="0.25">
      <c r="G8366" s="40">
        <v>46.5</v>
      </c>
      <c r="H8366" s="40">
        <v>0.90900000000000003</v>
      </c>
      <c r="I8366" s="40">
        <v>0.98089999999999999</v>
      </c>
    </row>
    <row r="8367" spans="7:9" x14ac:dyDescent="0.25">
      <c r="G8367" s="40">
        <v>46.5</v>
      </c>
      <c r="H8367" s="40">
        <v>0.91</v>
      </c>
      <c r="I8367" s="40">
        <v>0.98099999999999998</v>
      </c>
    </row>
    <row r="8368" spans="7:9" x14ac:dyDescent="0.25">
      <c r="G8368" s="40">
        <v>46.5</v>
      </c>
      <c r="H8368" s="40">
        <v>0.91100000000000003</v>
      </c>
      <c r="I8368" s="40">
        <v>0.98099999999999998</v>
      </c>
    </row>
    <row r="8369" spans="7:9" x14ac:dyDescent="0.25">
      <c r="G8369" s="40">
        <v>46.5</v>
      </c>
      <c r="H8369" s="40">
        <v>0.91200000000000003</v>
      </c>
      <c r="I8369" s="40">
        <v>0.98099999999999998</v>
      </c>
    </row>
    <row r="8370" spans="7:9" x14ac:dyDescent="0.25">
      <c r="G8370" s="40">
        <v>46.5</v>
      </c>
      <c r="H8370" s="40">
        <v>0.91300000000000003</v>
      </c>
      <c r="I8370" s="40">
        <v>0.98099999999999998</v>
      </c>
    </row>
    <row r="8371" spans="7:9" x14ac:dyDescent="0.25">
      <c r="G8371" s="40">
        <v>46.5</v>
      </c>
      <c r="H8371" s="40">
        <v>0.91400000000000003</v>
      </c>
      <c r="I8371" s="40">
        <v>0.98109999999999997</v>
      </c>
    </row>
    <row r="8372" spans="7:9" x14ac:dyDescent="0.25">
      <c r="G8372" s="40">
        <v>46.5</v>
      </c>
      <c r="H8372" s="40">
        <v>0.91500000000000004</v>
      </c>
      <c r="I8372" s="40">
        <v>0.98109999999999997</v>
      </c>
    </row>
    <row r="8373" spans="7:9" x14ac:dyDescent="0.25">
      <c r="G8373" s="40">
        <v>46.5</v>
      </c>
      <c r="H8373" s="40">
        <v>0.91600000000000004</v>
      </c>
      <c r="I8373" s="40">
        <v>0.98109999999999997</v>
      </c>
    </row>
    <row r="8374" spans="7:9" x14ac:dyDescent="0.25">
      <c r="G8374" s="40">
        <v>46.5</v>
      </c>
      <c r="H8374" s="40">
        <v>0.91700000000000004</v>
      </c>
      <c r="I8374" s="40">
        <v>0.98109999999999997</v>
      </c>
    </row>
    <row r="8375" spans="7:9" x14ac:dyDescent="0.25">
      <c r="G8375" s="40">
        <v>46.5</v>
      </c>
      <c r="H8375" s="40">
        <v>0.91800000000000004</v>
      </c>
      <c r="I8375" s="40">
        <v>0.98109999999999997</v>
      </c>
    </row>
    <row r="8376" spans="7:9" x14ac:dyDescent="0.25">
      <c r="G8376" s="40">
        <v>46.5</v>
      </c>
      <c r="H8376" s="40">
        <v>0.91900000000000004</v>
      </c>
      <c r="I8376" s="40">
        <v>0.98109999999999997</v>
      </c>
    </row>
    <row r="8377" spans="7:9" x14ac:dyDescent="0.25">
      <c r="G8377" s="40">
        <v>46.5</v>
      </c>
      <c r="H8377" s="40">
        <v>0.92</v>
      </c>
      <c r="I8377" s="40">
        <v>0.98119999999999996</v>
      </c>
    </row>
    <row r="8378" spans="7:9" x14ac:dyDescent="0.25">
      <c r="G8378" s="40">
        <v>46.5</v>
      </c>
      <c r="H8378" s="40">
        <v>0.92100000000000004</v>
      </c>
      <c r="I8378" s="40">
        <v>0.98119999999999996</v>
      </c>
    </row>
    <row r="8379" spans="7:9" x14ac:dyDescent="0.25">
      <c r="G8379" s="40">
        <v>46.5</v>
      </c>
      <c r="H8379" s="40">
        <v>0.92200000000000004</v>
      </c>
      <c r="I8379" s="40">
        <v>0.98119999999999996</v>
      </c>
    </row>
    <row r="8380" spans="7:9" x14ac:dyDescent="0.25">
      <c r="G8380" s="40">
        <v>46.5</v>
      </c>
      <c r="H8380" s="40">
        <v>0.92300000000000004</v>
      </c>
      <c r="I8380" s="40">
        <v>0.98119999999999996</v>
      </c>
    </row>
    <row r="8381" spans="7:9" x14ac:dyDescent="0.25">
      <c r="G8381" s="40">
        <v>46.5</v>
      </c>
      <c r="H8381" s="40">
        <v>0.92400000000000004</v>
      </c>
      <c r="I8381" s="40">
        <v>0.98129999999999995</v>
      </c>
    </row>
    <row r="8382" spans="7:9" x14ac:dyDescent="0.25">
      <c r="G8382" s="40">
        <v>46.5</v>
      </c>
      <c r="H8382" s="40">
        <v>0.92500000000000004</v>
      </c>
      <c r="I8382" s="40">
        <v>0.98129999999999995</v>
      </c>
    </row>
    <row r="8383" spans="7:9" x14ac:dyDescent="0.25">
      <c r="G8383" s="40">
        <v>46.5</v>
      </c>
      <c r="H8383" s="40">
        <v>0.92600000000000005</v>
      </c>
      <c r="I8383" s="40">
        <v>0.98129999999999995</v>
      </c>
    </row>
    <row r="8384" spans="7:9" x14ac:dyDescent="0.25">
      <c r="G8384" s="40">
        <v>46.5</v>
      </c>
      <c r="H8384" s="40">
        <v>0.92700000000000005</v>
      </c>
      <c r="I8384" s="40">
        <v>0.98129999999999995</v>
      </c>
    </row>
    <row r="8385" spans="7:9" x14ac:dyDescent="0.25">
      <c r="G8385" s="40">
        <v>46.5</v>
      </c>
      <c r="H8385" s="40">
        <v>0.92800000000000005</v>
      </c>
      <c r="I8385" s="40">
        <v>0.98140000000000005</v>
      </c>
    </row>
    <row r="8386" spans="7:9" x14ac:dyDescent="0.25">
      <c r="G8386" s="40">
        <v>46.5</v>
      </c>
      <c r="H8386" s="40">
        <v>0.92900000000000005</v>
      </c>
      <c r="I8386" s="40">
        <v>0.98140000000000005</v>
      </c>
    </row>
    <row r="8387" spans="7:9" x14ac:dyDescent="0.25">
      <c r="G8387" s="40">
        <v>46.5</v>
      </c>
      <c r="H8387" s="40">
        <v>0.93</v>
      </c>
      <c r="I8387" s="40">
        <v>0.98140000000000005</v>
      </c>
    </row>
    <row r="8388" spans="7:9" x14ac:dyDescent="0.25">
      <c r="G8388" s="40">
        <v>46.5</v>
      </c>
      <c r="H8388" s="40">
        <v>0.93100000000000005</v>
      </c>
      <c r="I8388" s="40">
        <v>0.98140000000000005</v>
      </c>
    </row>
    <row r="8389" spans="7:9" x14ac:dyDescent="0.25">
      <c r="G8389" s="40">
        <v>46.5</v>
      </c>
      <c r="H8389" s="40">
        <v>0.93200000000000005</v>
      </c>
      <c r="I8389" s="40">
        <v>0.98150000000000004</v>
      </c>
    </row>
    <row r="8390" spans="7:9" x14ac:dyDescent="0.25">
      <c r="G8390" s="40">
        <v>46.5</v>
      </c>
      <c r="H8390" s="40">
        <v>0.93300000000000005</v>
      </c>
      <c r="I8390" s="40">
        <v>0.98150000000000004</v>
      </c>
    </row>
    <row r="8391" spans="7:9" x14ac:dyDescent="0.25">
      <c r="G8391" s="40">
        <v>46.5</v>
      </c>
      <c r="H8391" s="40">
        <v>0.93400000000000005</v>
      </c>
      <c r="I8391" s="40">
        <v>0.98150000000000004</v>
      </c>
    </row>
    <row r="8392" spans="7:9" x14ac:dyDescent="0.25">
      <c r="G8392" s="40">
        <v>46.5</v>
      </c>
      <c r="H8392" s="40">
        <v>0.93500000000000005</v>
      </c>
      <c r="I8392" s="40">
        <v>0.98150000000000004</v>
      </c>
    </row>
    <row r="8393" spans="7:9" x14ac:dyDescent="0.25">
      <c r="G8393" s="40">
        <v>46.5</v>
      </c>
      <c r="H8393" s="40">
        <v>0.93600000000000005</v>
      </c>
      <c r="I8393" s="40">
        <v>0.98160000000000003</v>
      </c>
    </row>
    <row r="8394" spans="7:9" x14ac:dyDescent="0.25">
      <c r="G8394" s="40">
        <v>46.5</v>
      </c>
      <c r="H8394" s="40">
        <v>0.93700000000000006</v>
      </c>
      <c r="I8394" s="40">
        <v>0.98160000000000003</v>
      </c>
    </row>
    <row r="8395" spans="7:9" x14ac:dyDescent="0.25">
      <c r="G8395" s="40">
        <v>46.5</v>
      </c>
      <c r="H8395" s="40">
        <v>0.93799999999999994</v>
      </c>
      <c r="I8395" s="40">
        <v>0.98160000000000003</v>
      </c>
    </row>
    <row r="8396" spans="7:9" x14ac:dyDescent="0.25">
      <c r="G8396" s="40">
        <v>46.5</v>
      </c>
      <c r="H8396" s="40">
        <v>0.93899999999999995</v>
      </c>
      <c r="I8396" s="40">
        <v>0.98160000000000003</v>
      </c>
    </row>
    <row r="8397" spans="7:9" x14ac:dyDescent="0.25">
      <c r="G8397" s="40">
        <v>46.5</v>
      </c>
      <c r="H8397" s="40">
        <v>0.94</v>
      </c>
      <c r="I8397" s="40">
        <v>0.98170000000000002</v>
      </c>
    </row>
    <row r="8398" spans="7:9" x14ac:dyDescent="0.25">
      <c r="G8398" s="40">
        <v>46.5</v>
      </c>
      <c r="H8398" s="40">
        <v>0.94099999999999995</v>
      </c>
      <c r="I8398" s="40">
        <v>0.98170000000000002</v>
      </c>
    </row>
    <row r="8399" spans="7:9" x14ac:dyDescent="0.25">
      <c r="G8399" s="40">
        <v>46.5</v>
      </c>
      <c r="H8399" s="40">
        <v>0.94199999999999995</v>
      </c>
      <c r="I8399" s="40">
        <v>0.98170000000000002</v>
      </c>
    </row>
    <row r="8400" spans="7:9" x14ac:dyDescent="0.25">
      <c r="G8400" s="40">
        <v>46.5</v>
      </c>
      <c r="H8400" s="40">
        <v>0.94299999999999995</v>
      </c>
      <c r="I8400" s="40">
        <v>0.98170000000000002</v>
      </c>
    </row>
    <row r="8401" spans="7:9" x14ac:dyDescent="0.25">
      <c r="G8401" s="40">
        <v>46.5</v>
      </c>
      <c r="H8401" s="40">
        <v>0.94399999999999995</v>
      </c>
      <c r="I8401" s="40">
        <v>0.98180000000000001</v>
      </c>
    </row>
    <row r="8402" spans="7:9" x14ac:dyDescent="0.25">
      <c r="G8402" s="40">
        <v>46.5</v>
      </c>
      <c r="H8402" s="40">
        <v>0.94499999999999995</v>
      </c>
      <c r="I8402" s="40">
        <v>0.98180000000000001</v>
      </c>
    </row>
    <row r="8403" spans="7:9" x14ac:dyDescent="0.25">
      <c r="G8403" s="40">
        <v>46.5</v>
      </c>
      <c r="H8403" s="40">
        <v>0.94599999999999995</v>
      </c>
      <c r="I8403" s="40">
        <v>0.98180000000000001</v>
      </c>
    </row>
    <row r="8404" spans="7:9" x14ac:dyDescent="0.25">
      <c r="G8404" s="40">
        <v>46.5</v>
      </c>
      <c r="H8404" s="40">
        <v>0.94699999999999995</v>
      </c>
      <c r="I8404" s="40">
        <v>0.98180000000000001</v>
      </c>
    </row>
    <row r="8405" spans="7:9" x14ac:dyDescent="0.25">
      <c r="G8405" s="40">
        <v>46.5</v>
      </c>
      <c r="H8405" s="40">
        <v>0.94799999999999995</v>
      </c>
      <c r="I8405" s="40">
        <v>0.98180000000000001</v>
      </c>
    </row>
    <row r="8406" spans="7:9" x14ac:dyDescent="0.25">
      <c r="G8406" s="40">
        <v>46.5</v>
      </c>
      <c r="H8406" s="40">
        <v>0.94899999999999995</v>
      </c>
      <c r="I8406" s="40">
        <v>0.98180000000000001</v>
      </c>
    </row>
    <row r="8407" spans="7:9" x14ac:dyDescent="0.25">
      <c r="G8407" s="40">
        <v>46.5</v>
      </c>
      <c r="H8407" s="40">
        <v>0.95</v>
      </c>
      <c r="I8407" s="40">
        <v>0.9819</v>
      </c>
    </row>
    <row r="8408" spans="7:9" x14ac:dyDescent="0.25">
      <c r="G8408" s="40">
        <v>47</v>
      </c>
      <c r="H8408" s="40">
        <v>0.76</v>
      </c>
      <c r="I8408" s="40">
        <v>0.97199999999999998</v>
      </c>
    </row>
    <row r="8409" spans="7:9" x14ac:dyDescent="0.25">
      <c r="G8409" s="40">
        <v>47</v>
      </c>
      <c r="H8409" s="40">
        <v>0.76100000000000001</v>
      </c>
      <c r="I8409" s="40">
        <v>0.97199999999999998</v>
      </c>
    </row>
    <row r="8410" spans="7:9" x14ac:dyDescent="0.25">
      <c r="G8410" s="40">
        <v>47</v>
      </c>
      <c r="H8410" s="40">
        <v>0.76200000000000001</v>
      </c>
      <c r="I8410" s="40">
        <v>0.97230000000000005</v>
      </c>
    </row>
    <row r="8411" spans="7:9" x14ac:dyDescent="0.25">
      <c r="G8411" s="40">
        <v>47</v>
      </c>
      <c r="H8411" s="40">
        <v>0.76300000000000001</v>
      </c>
      <c r="I8411" s="40">
        <v>0.97230000000000005</v>
      </c>
    </row>
    <row r="8412" spans="7:9" x14ac:dyDescent="0.25">
      <c r="G8412" s="40">
        <v>47</v>
      </c>
      <c r="H8412" s="40">
        <v>0.76400000000000001</v>
      </c>
      <c r="I8412" s="40">
        <v>0.97250000000000003</v>
      </c>
    </row>
    <row r="8413" spans="7:9" x14ac:dyDescent="0.25">
      <c r="G8413" s="40">
        <v>47</v>
      </c>
      <c r="H8413" s="40">
        <v>0.76500000000000001</v>
      </c>
      <c r="I8413" s="40">
        <v>0.97250000000000003</v>
      </c>
    </row>
    <row r="8414" spans="7:9" x14ac:dyDescent="0.25">
      <c r="G8414" s="40">
        <v>47</v>
      </c>
      <c r="H8414" s="40">
        <v>0.76600000000000001</v>
      </c>
      <c r="I8414" s="40">
        <v>0.97270000000000001</v>
      </c>
    </row>
    <row r="8415" spans="7:9" x14ac:dyDescent="0.25">
      <c r="G8415" s="40">
        <v>47</v>
      </c>
      <c r="H8415" s="40">
        <v>0.76700000000000002</v>
      </c>
      <c r="I8415" s="40">
        <v>0.97270000000000001</v>
      </c>
    </row>
    <row r="8416" spans="7:9" x14ac:dyDescent="0.25">
      <c r="G8416" s="40">
        <v>47</v>
      </c>
      <c r="H8416" s="40">
        <v>0.76800000000000002</v>
      </c>
      <c r="I8416" s="40">
        <v>0.97289999999999999</v>
      </c>
    </row>
    <row r="8417" spans="7:9" x14ac:dyDescent="0.25">
      <c r="G8417" s="40">
        <v>47</v>
      </c>
      <c r="H8417" s="40">
        <v>0.76900000000000002</v>
      </c>
      <c r="I8417" s="40">
        <v>0.97289999999999999</v>
      </c>
    </row>
    <row r="8418" spans="7:9" x14ac:dyDescent="0.25">
      <c r="G8418" s="40">
        <v>47</v>
      </c>
      <c r="H8418" s="40">
        <v>0.77</v>
      </c>
      <c r="I8418" s="40">
        <v>0.97299999999999998</v>
      </c>
    </row>
    <row r="8419" spans="7:9" x14ac:dyDescent="0.25">
      <c r="G8419" s="40">
        <v>47</v>
      </c>
      <c r="H8419" s="40">
        <v>0.77100000000000002</v>
      </c>
      <c r="I8419" s="40">
        <v>0.97299999999999998</v>
      </c>
    </row>
    <row r="8420" spans="7:9" x14ac:dyDescent="0.25">
      <c r="G8420" s="40">
        <v>47</v>
      </c>
      <c r="H8420" s="40">
        <v>0.77200000000000002</v>
      </c>
      <c r="I8420" s="40">
        <v>0.97319999999999995</v>
      </c>
    </row>
    <row r="8421" spans="7:9" x14ac:dyDescent="0.25">
      <c r="G8421" s="40">
        <v>47</v>
      </c>
      <c r="H8421" s="40">
        <v>0.77300000000000002</v>
      </c>
      <c r="I8421" s="40">
        <v>0.97319999999999995</v>
      </c>
    </row>
    <row r="8422" spans="7:9" x14ac:dyDescent="0.25">
      <c r="G8422" s="40">
        <v>47</v>
      </c>
      <c r="H8422" s="40">
        <v>0.77400000000000002</v>
      </c>
      <c r="I8422" s="40">
        <v>0.97340000000000004</v>
      </c>
    </row>
    <row r="8423" spans="7:9" x14ac:dyDescent="0.25">
      <c r="G8423" s="40">
        <v>47</v>
      </c>
      <c r="H8423" s="40">
        <v>0.77500000000000002</v>
      </c>
      <c r="I8423" s="40">
        <v>0.97340000000000004</v>
      </c>
    </row>
    <row r="8424" spans="7:9" x14ac:dyDescent="0.25">
      <c r="G8424" s="40">
        <v>47</v>
      </c>
      <c r="H8424" s="40">
        <v>0.77600000000000002</v>
      </c>
      <c r="I8424" s="40">
        <v>0.97360000000000002</v>
      </c>
    </row>
    <row r="8425" spans="7:9" x14ac:dyDescent="0.25">
      <c r="G8425" s="40">
        <v>47</v>
      </c>
      <c r="H8425" s="40">
        <v>0.77700000000000002</v>
      </c>
      <c r="I8425" s="40">
        <v>0.97360000000000002</v>
      </c>
    </row>
    <row r="8426" spans="7:9" x14ac:dyDescent="0.25">
      <c r="G8426" s="40">
        <v>47</v>
      </c>
      <c r="H8426" s="40">
        <v>0.77800000000000002</v>
      </c>
      <c r="I8426" s="40">
        <v>0.9738</v>
      </c>
    </row>
    <row r="8427" spans="7:9" x14ac:dyDescent="0.25">
      <c r="G8427" s="40">
        <v>47</v>
      </c>
      <c r="H8427" s="40">
        <v>0.77900000000000003</v>
      </c>
      <c r="I8427" s="40">
        <v>0.9738</v>
      </c>
    </row>
    <row r="8428" spans="7:9" x14ac:dyDescent="0.25">
      <c r="G8428" s="40">
        <v>47</v>
      </c>
      <c r="H8428" s="40">
        <v>0.78</v>
      </c>
      <c r="I8428" s="40">
        <v>0.97389999999999999</v>
      </c>
    </row>
    <row r="8429" spans="7:9" x14ac:dyDescent="0.25">
      <c r="G8429" s="40">
        <v>47</v>
      </c>
      <c r="H8429" s="40">
        <v>0.78100000000000003</v>
      </c>
      <c r="I8429" s="40">
        <v>0.97389999999999999</v>
      </c>
    </row>
    <row r="8430" spans="7:9" x14ac:dyDescent="0.25">
      <c r="G8430" s="40">
        <v>47</v>
      </c>
      <c r="H8430" s="40">
        <v>0.78200000000000003</v>
      </c>
      <c r="I8430" s="40">
        <v>0.97409999999999997</v>
      </c>
    </row>
    <row r="8431" spans="7:9" x14ac:dyDescent="0.25">
      <c r="G8431" s="40">
        <v>47</v>
      </c>
      <c r="H8431" s="40">
        <v>0.78300000000000003</v>
      </c>
      <c r="I8431" s="40">
        <v>0.97409999999999997</v>
      </c>
    </row>
    <row r="8432" spans="7:9" x14ac:dyDescent="0.25">
      <c r="G8432" s="40">
        <v>47</v>
      </c>
      <c r="H8432" s="40">
        <v>0.78400000000000003</v>
      </c>
      <c r="I8432" s="40">
        <v>0.97430000000000005</v>
      </c>
    </row>
    <row r="8433" spans="7:9" x14ac:dyDescent="0.25">
      <c r="G8433" s="40">
        <v>47</v>
      </c>
      <c r="H8433" s="40">
        <v>0.78500000000000003</v>
      </c>
      <c r="I8433" s="40">
        <v>0.97430000000000005</v>
      </c>
    </row>
    <row r="8434" spans="7:9" x14ac:dyDescent="0.25">
      <c r="G8434" s="40">
        <v>47</v>
      </c>
      <c r="H8434" s="40">
        <v>0.78600000000000003</v>
      </c>
      <c r="I8434" s="40">
        <v>0.97450000000000003</v>
      </c>
    </row>
    <row r="8435" spans="7:9" x14ac:dyDescent="0.25">
      <c r="G8435" s="40">
        <v>47</v>
      </c>
      <c r="H8435" s="40">
        <v>0.78700000000000003</v>
      </c>
      <c r="I8435" s="40">
        <v>0.97450000000000003</v>
      </c>
    </row>
    <row r="8436" spans="7:9" x14ac:dyDescent="0.25">
      <c r="G8436" s="40">
        <v>47</v>
      </c>
      <c r="H8436" s="40">
        <v>0.78800000000000003</v>
      </c>
      <c r="I8436" s="40">
        <v>0.97460000000000002</v>
      </c>
    </row>
    <row r="8437" spans="7:9" x14ac:dyDescent="0.25">
      <c r="G8437" s="40">
        <v>47</v>
      </c>
      <c r="H8437" s="40">
        <v>0.78900000000000003</v>
      </c>
      <c r="I8437" s="40">
        <v>0.97460000000000002</v>
      </c>
    </row>
    <row r="8438" spans="7:9" x14ac:dyDescent="0.25">
      <c r="G8438" s="40">
        <v>47</v>
      </c>
      <c r="H8438" s="40">
        <v>0.79</v>
      </c>
      <c r="I8438" s="40">
        <v>0.9748</v>
      </c>
    </row>
    <row r="8439" spans="7:9" x14ac:dyDescent="0.25">
      <c r="G8439" s="40">
        <v>47</v>
      </c>
      <c r="H8439" s="40">
        <v>0.79100000000000004</v>
      </c>
      <c r="I8439" s="40">
        <v>0.9748</v>
      </c>
    </row>
    <row r="8440" spans="7:9" x14ac:dyDescent="0.25">
      <c r="G8440" s="40">
        <v>47</v>
      </c>
      <c r="H8440" s="40">
        <v>0.79200000000000004</v>
      </c>
      <c r="I8440" s="40">
        <v>0.97499999999999998</v>
      </c>
    </row>
    <row r="8441" spans="7:9" x14ac:dyDescent="0.25">
      <c r="G8441" s="40">
        <v>47</v>
      </c>
      <c r="H8441" s="40">
        <v>0.79300000000000004</v>
      </c>
      <c r="I8441" s="40">
        <v>0.97499999999999998</v>
      </c>
    </row>
    <row r="8442" spans="7:9" x14ac:dyDescent="0.25">
      <c r="G8442" s="40">
        <v>47</v>
      </c>
      <c r="H8442" s="40">
        <v>0.79400000000000004</v>
      </c>
      <c r="I8442" s="40">
        <v>0.97509999999999997</v>
      </c>
    </row>
    <row r="8443" spans="7:9" x14ac:dyDescent="0.25">
      <c r="G8443" s="40">
        <v>47</v>
      </c>
      <c r="H8443" s="40">
        <v>0.79500000000000004</v>
      </c>
      <c r="I8443" s="40">
        <v>0.97509999999999997</v>
      </c>
    </row>
    <row r="8444" spans="7:9" x14ac:dyDescent="0.25">
      <c r="G8444" s="40">
        <v>47</v>
      </c>
      <c r="H8444" s="40">
        <v>0.79600000000000004</v>
      </c>
      <c r="I8444" s="40">
        <v>0.97529999999999994</v>
      </c>
    </row>
    <row r="8445" spans="7:9" x14ac:dyDescent="0.25">
      <c r="G8445" s="40">
        <v>47</v>
      </c>
      <c r="H8445" s="40">
        <v>0.79700000000000004</v>
      </c>
      <c r="I8445" s="40">
        <v>0.97529999999999994</v>
      </c>
    </row>
    <row r="8446" spans="7:9" x14ac:dyDescent="0.25">
      <c r="G8446" s="40">
        <v>47</v>
      </c>
      <c r="H8446" s="40">
        <v>0.79800000000000004</v>
      </c>
      <c r="I8446" s="40">
        <v>0.97540000000000004</v>
      </c>
    </row>
    <row r="8447" spans="7:9" x14ac:dyDescent="0.25">
      <c r="G8447" s="40">
        <v>47</v>
      </c>
      <c r="H8447" s="40">
        <v>0.79900000000000004</v>
      </c>
      <c r="I8447" s="40">
        <v>0.97540000000000004</v>
      </c>
    </row>
    <row r="8448" spans="7:9" x14ac:dyDescent="0.25">
      <c r="G8448" s="40">
        <v>47</v>
      </c>
      <c r="H8448" s="40">
        <v>0.8</v>
      </c>
      <c r="I8448" s="40">
        <v>0.97560000000000002</v>
      </c>
    </row>
    <row r="8449" spans="7:9" x14ac:dyDescent="0.25">
      <c r="G8449" s="40">
        <v>47</v>
      </c>
      <c r="H8449" s="40">
        <v>0.80100000000000005</v>
      </c>
      <c r="I8449" s="40">
        <v>0.97560000000000002</v>
      </c>
    </row>
    <row r="8450" spans="7:9" x14ac:dyDescent="0.25">
      <c r="G8450" s="40">
        <v>47</v>
      </c>
      <c r="H8450" s="40">
        <v>0.80200000000000005</v>
      </c>
      <c r="I8450" s="40">
        <v>0.97570000000000001</v>
      </c>
    </row>
    <row r="8451" spans="7:9" x14ac:dyDescent="0.25">
      <c r="G8451" s="40">
        <v>47</v>
      </c>
      <c r="H8451" s="40">
        <v>0.80300000000000005</v>
      </c>
      <c r="I8451" s="40">
        <v>0.97570000000000001</v>
      </c>
    </row>
    <row r="8452" spans="7:9" x14ac:dyDescent="0.25">
      <c r="G8452" s="40">
        <v>47</v>
      </c>
      <c r="H8452" s="40">
        <v>0.80400000000000005</v>
      </c>
      <c r="I8452" s="40">
        <v>0.97589999999999999</v>
      </c>
    </row>
    <row r="8453" spans="7:9" x14ac:dyDescent="0.25">
      <c r="G8453" s="40">
        <v>47</v>
      </c>
      <c r="H8453" s="40">
        <v>0.80500000000000005</v>
      </c>
      <c r="I8453" s="40">
        <v>0.97589999999999999</v>
      </c>
    </row>
    <row r="8454" spans="7:9" x14ac:dyDescent="0.25">
      <c r="G8454" s="40">
        <v>47</v>
      </c>
      <c r="H8454" s="40">
        <v>0.80600000000000005</v>
      </c>
      <c r="I8454" s="40">
        <v>0.97599999999999998</v>
      </c>
    </row>
    <row r="8455" spans="7:9" x14ac:dyDescent="0.25">
      <c r="G8455" s="40">
        <v>47</v>
      </c>
      <c r="H8455" s="40">
        <v>0.80700000000000005</v>
      </c>
      <c r="I8455" s="40">
        <v>0.97599999999999998</v>
      </c>
    </row>
    <row r="8456" spans="7:9" x14ac:dyDescent="0.25">
      <c r="G8456" s="40">
        <v>47</v>
      </c>
      <c r="H8456" s="40">
        <v>0.80800000000000005</v>
      </c>
      <c r="I8456" s="40">
        <v>0.97609999999999997</v>
      </c>
    </row>
    <row r="8457" spans="7:9" x14ac:dyDescent="0.25">
      <c r="G8457" s="40">
        <v>47</v>
      </c>
      <c r="H8457" s="40">
        <v>0.80900000000000005</v>
      </c>
      <c r="I8457" s="40">
        <v>0.97609999999999997</v>
      </c>
    </row>
    <row r="8458" spans="7:9" x14ac:dyDescent="0.25">
      <c r="G8458" s="40">
        <v>47</v>
      </c>
      <c r="H8458" s="40">
        <v>0.81</v>
      </c>
      <c r="I8458" s="40">
        <v>0.97629999999999995</v>
      </c>
    </row>
    <row r="8459" spans="7:9" x14ac:dyDescent="0.25">
      <c r="G8459" s="40">
        <v>47</v>
      </c>
      <c r="H8459" s="40">
        <v>0.81100000000000005</v>
      </c>
      <c r="I8459" s="40">
        <v>0.97629999999999995</v>
      </c>
    </row>
    <row r="8460" spans="7:9" x14ac:dyDescent="0.25">
      <c r="G8460" s="40">
        <v>47</v>
      </c>
      <c r="H8460" s="40">
        <v>0.81200000000000006</v>
      </c>
      <c r="I8460" s="40">
        <v>0.97640000000000005</v>
      </c>
    </row>
    <row r="8461" spans="7:9" x14ac:dyDescent="0.25">
      <c r="G8461" s="40">
        <v>47</v>
      </c>
      <c r="H8461" s="40">
        <v>0.81299999999999994</v>
      </c>
      <c r="I8461" s="40">
        <v>0.97640000000000005</v>
      </c>
    </row>
    <row r="8462" spans="7:9" x14ac:dyDescent="0.25">
      <c r="G8462" s="40">
        <v>47</v>
      </c>
      <c r="H8462" s="40">
        <v>0.81399999999999995</v>
      </c>
      <c r="I8462" s="40">
        <v>0.97650000000000003</v>
      </c>
    </row>
    <row r="8463" spans="7:9" x14ac:dyDescent="0.25">
      <c r="G8463" s="40">
        <v>47</v>
      </c>
      <c r="H8463" s="40">
        <v>0.81499999999999995</v>
      </c>
      <c r="I8463" s="40">
        <v>0.97650000000000003</v>
      </c>
    </row>
    <row r="8464" spans="7:9" x14ac:dyDescent="0.25">
      <c r="G8464" s="40">
        <v>47</v>
      </c>
      <c r="H8464" s="40">
        <v>0.81599999999999995</v>
      </c>
      <c r="I8464" s="40">
        <v>0.97670000000000001</v>
      </c>
    </row>
    <row r="8465" spans="7:9" x14ac:dyDescent="0.25">
      <c r="G8465" s="40">
        <v>47</v>
      </c>
      <c r="H8465" s="40">
        <v>0.81699999999999995</v>
      </c>
      <c r="I8465" s="40">
        <v>0.97670000000000001</v>
      </c>
    </row>
    <row r="8466" spans="7:9" x14ac:dyDescent="0.25">
      <c r="G8466" s="40">
        <v>47</v>
      </c>
      <c r="H8466" s="40">
        <v>0.81799999999999995</v>
      </c>
      <c r="I8466" s="40">
        <v>0.9768</v>
      </c>
    </row>
    <row r="8467" spans="7:9" x14ac:dyDescent="0.25">
      <c r="G8467" s="40">
        <v>47</v>
      </c>
      <c r="H8467" s="40">
        <v>0.81899999999999995</v>
      </c>
      <c r="I8467" s="40">
        <v>0.9768</v>
      </c>
    </row>
    <row r="8468" spans="7:9" x14ac:dyDescent="0.25">
      <c r="G8468" s="40">
        <v>47</v>
      </c>
      <c r="H8468" s="40">
        <v>0.82</v>
      </c>
      <c r="I8468" s="40">
        <v>0.97689999999999999</v>
      </c>
    </row>
    <row r="8469" spans="7:9" x14ac:dyDescent="0.25">
      <c r="G8469" s="40">
        <v>47</v>
      </c>
      <c r="H8469" s="40">
        <v>0.82099999999999995</v>
      </c>
      <c r="I8469" s="40">
        <v>0.97689999999999999</v>
      </c>
    </row>
    <row r="8470" spans="7:9" x14ac:dyDescent="0.25">
      <c r="G8470" s="40">
        <v>47</v>
      </c>
      <c r="H8470" s="40">
        <v>0.82199999999999995</v>
      </c>
      <c r="I8470" s="40">
        <v>0.97699999999999998</v>
      </c>
    </row>
    <row r="8471" spans="7:9" x14ac:dyDescent="0.25">
      <c r="G8471" s="40">
        <v>47</v>
      </c>
      <c r="H8471" s="40">
        <v>0.82299999999999995</v>
      </c>
      <c r="I8471" s="40">
        <v>0.97699999999999998</v>
      </c>
    </row>
    <row r="8472" spans="7:9" x14ac:dyDescent="0.25">
      <c r="G8472" s="40">
        <v>47</v>
      </c>
      <c r="H8472" s="40">
        <v>0.82399999999999995</v>
      </c>
      <c r="I8472" s="40">
        <v>0.97719999999999996</v>
      </c>
    </row>
    <row r="8473" spans="7:9" x14ac:dyDescent="0.25">
      <c r="G8473" s="40">
        <v>47</v>
      </c>
      <c r="H8473" s="40">
        <v>0.82499999999999996</v>
      </c>
      <c r="I8473" s="40">
        <v>0.97719999999999996</v>
      </c>
    </row>
    <row r="8474" spans="7:9" x14ac:dyDescent="0.25">
      <c r="G8474" s="40">
        <v>47</v>
      </c>
      <c r="H8474" s="40">
        <v>0.82599999999999996</v>
      </c>
      <c r="I8474" s="40">
        <v>0.97729999999999995</v>
      </c>
    </row>
    <row r="8475" spans="7:9" x14ac:dyDescent="0.25">
      <c r="G8475" s="40">
        <v>47</v>
      </c>
      <c r="H8475" s="40">
        <v>0.82699999999999996</v>
      </c>
      <c r="I8475" s="40">
        <v>0.97729999999999995</v>
      </c>
    </row>
    <row r="8476" spans="7:9" x14ac:dyDescent="0.25">
      <c r="G8476" s="40">
        <v>47</v>
      </c>
      <c r="H8476" s="40">
        <v>0.82799999999999996</v>
      </c>
      <c r="I8476" s="40">
        <v>0.97740000000000005</v>
      </c>
    </row>
    <row r="8477" spans="7:9" x14ac:dyDescent="0.25">
      <c r="G8477" s="40">
        <v>47</v>
      </c>
      <c r="H8477" s="40">
        <v>0.82899999999999996</v>
      </c>
      <c r="I8477" s="40">
        <v>0.97740000000000005</v>
      </c>
    </row>
    <row r="8478" spans="7:9" x14ac:dyDescent="0.25">
      <c r="G8478" s="40">
        <v>47</v>
      </c>
      <c r="H8478" s="40">
        <v>0.83</v>
      </c>
      <c r="I8478" s="40">
        <v>0.97750000000000004</v>
      </c>
    </row>
    <row r="8479" spans="7:9" x14ac:dyDescent="0.25">
      <c r="G8479" s="40">
        <v>47</v>
      </c>
      <c r="H8479" s="40">
        <v>0.83099999999999996</v>
      </c>
      <c r="I8479" s="40">
        <v>0.97750000000000004</v>
      </c>
    </row>
    <row r="8480" spans="7:9" x14ac:dyDescent="0.25">
      <c r="G8480" s="40">
        <v>47</v>
      </c>
      <c r="H8480" s="40">
        <v>0.83199999999999996</v>
      </c>
      <c r="I8480" s="40">
        <v>0.97760000000000002</v>
      </c>
    </row>
    <row r="8481" spans="7:9" x14ac:dyDescent="0.25">
      <c r="G8481" s="40">
        <v>47</v>
      </c>
      <c r="H8481" s="40">
        <v>0.83299999999999996</v>
      </c>
      <c r="I8481" s="40">
        <v>0.97760000000000002</v>
      </c>
    </row>
    <row r="8482" spans="7:9" x14ac:dyDescent="0.25">
      <c r="G8482" s="40">
        <v>47</v>
      </c>
      <c r="H8482" s="40">
        <v>0.83399999999999996</v>
      </c>
      <c r="I8482" s="40">
        <v>0.97770000000000001</v>
      </c>
    </row>
    <row r="8483" spans="7:9" x14ac:dyDescent="0.25">
      <c r="G8483" s="40">
        <v>47</v>
      </c>
      <c r="H8483" s="40">
        <v>0.83499999999999996</v>
      </c>
      <c r="I8483" s="40">
        <v>0.97770000000000001</v>
      </c>
    </row>
    <row r="8484" spans="7:9" x14ac:dyDescent="0.25">
      <c r="G8484" s="40">
        <v>47</v>
      </c>
      <c r="H8484" s="40">
        <v>0.83599999999999997</v>
      </c>
      <c r="I8484" s="40">
        <v>0.9778</v>
      </c>
    </row>
    <row r="8485" spans="7:9" x14ac:dyDescent="0.25">
      <c r="G8485" s="40">
        <v>47</v>
      </c>
      <c r="H8485" s="40">
        <v>0.83699999999999997</v>
      </c>
      <c r="I8485" s="40">
        <v>0.9778</v>
      </c>
    </row>
    <row r="8486" spans="7:9" x14ac:dyDescent="0.25">
      <c r="G8486" s="40">
        <v>47</v>
      </c>
      <c r="H8486" s="40">
        <v>0.83799999999999997</v>
      </c>
      <c r="I8486" s="40">
        <v>0.97789999999999999</v>
      </c>
    </row>
    <row r="8487" spans="7:9" x14ac:dyDescent="0.25">
      <c r="G8487" s="40">
        <v>47</v>
      </c>
      <c r="H8487" s="40">
        <v>0.83899999999999997</v>
      </c>
      <c r="I8487" s="40">
        <v>0.97789999999999999</v>
      </c>
    </row>
    <row r="8488" spans="7:9" x14ac:dyDescent="0.25">
      <c r="G8488" s="40">
        <v>47</v>
      </c>
      <c r="H8488" s="40">
        <v>0.84</v>
      </c>
      <c r="I8488" s="40">
        <v>0.97799999999999998</v>
      </c>
    </row>
    <row r="8489" spans="7:9" x14ac:dyDescent="0.25">
      <c r="G8489" s="40">
        <v>47</v>
      </c>
      <c r="H8489" s="40">
        <v>0.84099999999999997</v>
      </c>
      <c r="I8489" s="40">
        <v>0.97799999999999998</v>
      </c>
    </row>
    <row r="8490" spans="7:9" x14ac:dyDescent="0.25">
      <c r="G8490" s="40">
        <v>47</v>
      </c>
      <c r="H8490" s="40">
        <v>0.84199999999999997</v>
      </c>
      <c r="I8490" s="40">
        <v>0.97809999999999997</v>
      </c>
    </row>
    <row r="8491" spans="7:9" x14ac:dyDescent="0.25">
      <c r="G8491" s="40">
        <v>47</v>
      </c>
      <c r="H8491" s="40">
        <v>0.84299999999999997</v>
      </c>
      <c r="I8491" s="40">
        <v>0.97809999999999997</v>
      </c>
    </row>
    <row r="8492" spans="7:9" x14ac:dyDescent="0.25">
      <c r="G8492" s="40">
        <v>47</v>
      </c>
      <c r="H8492" s="40">
        <v>0.84399999999999997</v>
      </c>
      <c r="I8492" s="40">
        <v>0.97819999999999996</v>
      </c>
    </row>
    <row r="8493" spans="7:9" x14ac:dyDescent="0.25">
      <c r="G8493" s="40">
        <v>47</v>
      </c>
      <c r="H8493" s="40">
        <v>0.84499999999999997</v>
      </c>
      <c r="I8493" s="40">
        <v>0.97819999999999996</v>
      </c>
    </row>
    <row r="8494" spans="7:9" x14ac:dyDescent="0.25">
      <c r="G8494" s="40">
        <v>47</v>
      </c>
      <c r="H8494" s="40">
        <v>0.84599999999999997</v>
      </c>
      <c r="I8494" s="40">
        <v>0.97829999999999995</v>
      </c>
    </row>
    <row r="8495" spans="7:9" x14ac:dyDescent="0.25">
      <c r="G8495" s="40">
        <v>47</v>
      </c>
      <c r="H8495" s="40">
        <v>0.84699999999999998</v>
      </c>
      <c r="I8495" s="40">
        <v>0.97829999999999995</v>
      </c>
    </row>
    <row r="8496" spans="7:9" x14ac:dyDescent="0.25">
      <c r="G8496" s="40">
        <v>47</v>
      </c>
      <c r="H8496" s="40">
        <v>0.84799999999999998</v>
      </c>
      <c r="I8496" s="40">
        <v>0.97840000000000005</v>
      </c>
    </row>
    <row r="8497" spans="7:9" x14ac:dyDescent="0.25">
      <c r="G8497" s="40">
        <v>47</v>
      </c>
      <c r="H8497" s="40">
        <v>0.84899999999999998</v>
      </c>
      <c r="I8497" s="40">
        <v>0.97840000000000005</v>
      </c>
    </row>
    <row r="8498" spans="7:9" x14ac:dyDescent="0.25">
      <c r="G8498" s="40">
        <v>47</v>
      </c>
      <c r="H8498" s="40">
        <v>0.85</v>
      </c>
      <c r="I8498" s="40">
        <v>0.97850000000000004</v>
      </c>
    </row>
    <row r="8499" spans="7:9" x14ac:dyDescent="0.25">
      <c r="G8499" s="40">
        <v>47</v>
      </c>
      <c r="H8499" s="40">
        <v>0.85099999999999998</v>
      </c>
      <c r="I8499" s="40">
        <v>0.97850000000000004</v>
      </c>
    </row>
    <row r="8500" spans="7:9" x14ac:dyDescent="0.25">
      <c r="G8500" s="40">
        <v>47</v>
      </c>
      <c r="H8500" s="40">
        <v>0.85199999999999998</v>
      </c>
      <c r="I8500" s="40">
        <v>0.97860000000000003</v>
      </c>
    </row>
    <row r="8501" spans="7:9" x14ac:dyDescent="0.25">
      <c r="G8501" s="40">
        <v>47</v>
      </c>
      <c r="H8501" s="40">
        <v>0.85299999999999998</v>
      </c>
      <c r="I8501" s="40">
        <v>0.97860000000000003</v>
      </c>
    </row>
    <row r="8502" spans="7:9" x14ac:dyDescent="0.25">
      <c r="G8502" s="40">
        <v>47</v>
      </c>
      <c r="H8502" s="40">
        <v>0.85399999999999998</v>
      </c>
      <c r="I8502" s="40">
        <v>0.97870000000000001</v>
      </c>
    </row>
    <row r="8503" spans="7:9" x14ac:dyDescent="0.25">
      <c r="G8503" s="40">
        <v>47</v>
      </c>
      <c r="H8503" s="40">
        <v>0.85499999999999998</v>
      </c>
      <c r="I8503" s="40">
        <v>0.97870000000000001</v>
      </c>
    </row>
    <row r="8504" spans="7:9" x14ac:dyDescent="0.25">
      <c r="G8504" s="40">
        <v>47</v>
      </c>
      <c r="H8504" s="40">
        <v>0.85599999999999998</v>
      </c>
      <c r="I8504" s="40">
        <v>0.9788</v>
      </c>
    </row>
    <row r="8505" spans="7:9" x14ac:dyDescent="0.25">
      <c r="G8505" s="40">
        <v>47</v>
      </c>
      <c r="H8505" s="40">
        <v>0.85699999999999998</v>
      </c>
      <c r="I8505" s="40">
        <v>0.9788</v>
      </c>
    </row>
    <row r="8506" spans="7:9" x14ac:dyDescent="0.25">
      <c r="G8506" s="40">
        <v>47</v>
      </c>
      <c r="H8506" s="40">
        <v>0.85799999999999998</v>
      </c>
      <c r="I8506" s="40">
        <v>0.9788</v>
      </c>
    </row>
    <row r="8507" spans="7:9" x14ac:dyDescent="0.25">
      <c r="G8507" s="40">
        <v>47</v>
      </c>
      <c r="H8507" s="40">
        <v>0.85899999999999999</v>
      </c>
      <c r="I8507" s="40">
        <v>0.9788</v>
      </c>
    </row>
    <row r="8508" spans="7:9" x14ac:dyDescent="0.25">
      <c r="G8508" s="40">
        <v>47</v>
      </c>
      <c r="H8508" s="40">
        <v>0.86</v>
      </c>
      <c r="I8508" s="40">
        <v>0.97889999999999999</v>
      </c>
    </row>
    <row r="8509" spans="7:9" x14ac:dyDescent="0.25">
      <c r="G8509" s="40">
        <v>47</v>
      </c>
      <c r="H8509" s="40">
        <v>0.86099999999999999</v>
      </c>
      <c r="I8509" s="40">
        <v>0.97889999999999999</v>
      </c>
    </row>
    <row r="8510" spans="7:9" x14ac:dyDescent="0.25">
      <c r="G8510" s="40">
        <v>47</v>
      </c>
      <c r="H8510" s="40">
        <v>0.86199999999999999</v>
      </c>
      <c r="I8510" s="40">
        <v>0.97899999999999998</v>
      </c>
    </row>
    <row r="8511" spans="7:9" x14ac:dyDescent="0.25">
      <c r="G8511" s="40">
        <v>47</v>
      </c>
      <c r="H8511" s="40">
        <v>0.86299999999999999</v>
      </c>
      <c r="I8511" s="40">
        <v>0.97899999999999998</v>
      </c>
    </row>
    <row r="8512" spans="7:9" x14ac:dyDescent="0.25">
      <c r="G8512" s="40">
        <v>47</v>
      </c>
      <c r="H8512" s="40">
        <v>0.86399999999999999</v>
      </c>
      <c r="I8512" s="40">
        <v>0.97909999999999997</v>
      </c>
    </row>
    <row r="8513" spans="7:9" x14ac:dyDescent="0.25">
      <c r="G8513" s="40">
        <v>47</v>
      </c>
      <c r="H8513" s="40">
        <v>0.86499999999999999</v>
      </c>
      <c r="I8513" s="40">
        <v>0.97909999999999997</v>
      </c>
    </row>
    <row r="8514" spans="7:9" x14ac:dyDescent="0.25">
      <c r="G8514" s="40">
        <v>47</v>
      </c>
      <c r="H8514" s="40">
        <v>0.86599999999999999</v>
      </c>
      <c r="I8514" s="40">
        <v>0.97919999999999996</v>
      </c>
    </row>
    <row r="8515" spans="7:9" x14ac:dyDescent="0.25">
      <c r="G8515" s="40">
        <v>47</v>
      </c>
      <c r="H8515" s="40">
        <v>0.86699999999999999</v>
      </c>
      <c r="I8515" s="40">
        <v>0.97919999999999996</v>
      </c>
    </row>
    <row r="8516" spans="7:9" x14ac:dyDescent="0.25">
      <c r="G8516" s="40">
        <v>47</v>
      </c>
      <c r="H8516" s="40">
        <v>0.86799999999999999</v>
      </c>
      <c r="I8516" s="40">
        <v>0.97929999999999995</v>
      </c>
    </row>
    <row r="8517" spans="7:9" x14ac:dyDescent="0.25">
      <c r="G8517" s="40">
        <v>47</v>
      </c>
      <c r="H8517" s="40">
        <v>0.86899999999999999</v>
      </c>
      <c r="I8517" s="40">
        <v>0.97929999999999995</v>
      </c>
    </row>
    <row r="8518" spans="7:9" x14ac:dyDescent="0.25">
      <c r="G8518" s="40">
        <v>47</v>
      </c>
      <c r="H8518" s="40">
        <v>0.87</v>
      </c>
      <c r="I8518" s="40">
        <v>0.97929999999999995</v>
      </c>
    </row>
    <row r="8519" spans="7:9" x14ac:dyDescent="0.25">
      <c r="G8519" s="40">
        <v>47</v>
      </c>
      <c r="H8519" s="40">
        <v>0.871</v>
      </c>
      <c r="I8519" s="40">
        <v>0.97929999999999995</v>
      </c>
    </row>
    <row r="8520" spans="7:9" x14ac:dyDescent="0.25">
      <c r="G8520" s="40">
        <v>47</v>
      </c>
      <c r="H8520" s="40">
        <v>0.872</v>
      </c>
      <c r="I8520" s="40">
        <v>0.97940000000000005</v>
      </c>
    </row>
    <row r="8521" spans="7:9" x14ac:dyDescent="0.25">
      <c r="G8521" s="40">
        <v>47</v>
      </c>
      <c r="H8521" s="40">
        <v>0.873</v>
      </c>
      <c r="I8521" s="40">
        <v>0.97940000000000005</v>
      </c>
    </row>
    <row r="8522" spans="7:9" x14ac:dyDescent="0.25">
      <c r="G8522" s="40">
        <v>47</v>
      </c>
      <c r="H8522" s="40">
        <v>0.874</v>
      </c>
      <c r="I8522" s="40">
        <v>0.97950000000000004</v>
      </c>
    </row>
    <row r="8523" spans="7:9" x14ac:dyDescent="0.25">
      <c r="G8523" s="40">
        <v>47</v>
      </c>
      <c r="H8523" s="40">
        <v>0.875</v>
      </c>
      <c r="I8523" s="40">
        <v>0.97950000000000004</v>
      </c>
    </row>
    <row r="8524" spans="7:9" x14ac:dyDescent="0.25">
      <c r="G8524" s="40">
        <v>47</v>
      </c>
      <c r="H8524" s="40">
        <v>0.876</v>
      </c>
      <c r="I8524" s="40">
        <v>0.97960000000000003</v>
      </c>
    </row>
    <row r="8525" spans="7:9" x14ac:dyDescent="0.25">
      <c r="G8525" s="40">
        <v>47</v>
      </c>
      <c r="H8525" s="40">
        <v>0.877</v>
      </c>
      <c r="I8525" s="40">
        <v>0.97960000000000003</v>
      </c>
    </row>
    <row r="8526" spans="7:9" x14ac:dyDescent="0.25">
      <c r="G8526" s="40">
        <v>47</v>
      </c>
      <c r="H8526" s="40">
        <v>0.878</v>
      </c>
      <c r="I8526" s="40">
        <v>0.97960000000000003</v>
      </c>
    </row>
    <row r="8527" spans="7:9" x14ac:dyDescent="0.25">
      <c r="G8527" s="40">
        <v>47</v>
      </c>
      <c r="H8527" s="40">
        <v>0.879</v>
      </c>
      <c r="I8527" s="40">
        <v>0.97960000000000003</v>
      </c>
    </row>
    <row r="8528" spans="7:9" x14ac:dyDescent="0.25">
      <c r="G8528" s="40">
        <v>47</v>
      </c>
      <c r="H8528" s="40">
        <v>0.88</v>
      </c>
      <c r="I8528" s="40">
        <v>0.97970000000000002</v>
      </c>
    </row>
    <row r="8529" spans="7:9" x14ac:dyDescent="0.25">
      <c r="G8529" s="40">
        <v>47</v>
      </c>
      <c r="H8529" s="40">
        <v>0.88100000000000001</v>
      </c>
      <c r="I8529" s="40">
        <v>0.97970000000000002</v>
      </c>
    </row>
    <row r="8530" spans="7:9" x14ac:dyDescent="0.25">
      <c r="G8530" s="40">
        <v>47</v>
      </c>
      <c r="H8530" s="40">
        <v>0.88200000000000001</v>
      </c>
      <c r="I8530" s="40">
        <v>0.9798</v>
      </c>
    </row>
    <row r="8531" spans="7:9" x14ac:dyDescent="0.25">
      <c r="G8531" s="40">
        <v>47</v>
      </c>
      <c r="H8531" s="40">
        <v>0.88300000000000001</v>
      </c>
      <c r="I8531" s="40">
        <v>0.9798</v>
      </c>
    </row>
    <row r="8532" spans="7:9" x14ac:dyDescent="0.25">
      <c r="G8532" s="40">
        <v>47</v>
      </c>
      <c r="H8532" s="40">
        <v>0.88400000000000001</v>
      </c>
      <c r="I8532" s="40">
        <v>0.9798</v>
      </c>
    </row>
    <row r="8533" spans="7:9" x14ac:dyDescent="0.25">
      <c r="G8533" s="40">
        <v>47</v>
      </c>
      <c r="H8533" s="40">
        <v>0.88500000000000001</v>
      </c>
      <c r="I8533" s="40">
        <v>0.9798</v>
      </c>
    </row>
    <row r="8534" spans="7:9" x14ac:dyDescent="0.25">
      <c r="G8534" s="40">
        <v>47</v>
      </c>
      <c r="H8534" s="40">
        <v>0.88600000000000001</v>
      </c>
      <c r="I8534" s="40">
        <v>0.97989999999999999</v>
      </c>
    </row>
    <row r="8535" spans="7:9" x14ac:dyDescent="0.25">
      <c r="G8535" s="40">
        <v>47</v>
      </c>
      <c r="H8535" s="40">
        <v>0.88700000000000001</v>
      </c>
      <c r="I8535" s="40">
        <v>0.97989999999999999</v>
      </c>
    </row>
    <row r="8536" spans="7:9" x14ac:dyDescent="0.25">
      <c r="G8536" s="40">
        <v>47</v>
      </c>
      <c r="H8536" s="40">
        <v>0.88800000000000001</v>
      </c>
      <c r="I8536" s="40">
        <v>0.98</v>
      </c>
    </row>
    <row r="8537" spans="7:9" x14ac:dyDescent="0.25">
      <c r="G8537" s="40">
        <v>47</v>
      </c>
      <c r="H8537" s="40">
        <v>0.88900000000000001</v>
      </c>
      <c r="I8537" s="40">
        <v>0.98</v>
      </c>
    </row>
    <row r="8538" spans="7:9" x14ac:dyDescent="0.25">
      <c r="G8538" s="40">
        <v>47</v>
      </c>
      <c r="H8538" s="40">
        <v>0.89</v>
      </c>
      <c r="I8538" s="40">
        <v>0.98</v>
      </c>
    </row>
    <row r="8539" spans="7:9" x14ac:dyDescent="0.25">
      <c r="G8539" s="40">
        <v>47</v>
      </c>
      <c r="H8539" s="40">
        <v>0.89100000000000001</v>
      </c>
      <c r="I8539" s="40">
        <v>0.98</v>
      </c>
    </row>
    <row r="8540" spans="7:9" x14ac:dyDescent="0.25">
      <c r="G8540" s="40">
        <v>47</v>
      </c>
      <c r="H8540" s="40">
        <v>0.89200000000000002</v>
      </c>
      <c r="I8540" s="40">
        <v>0.98009999999999997</v>
      </c>
    </row>
    <row r="8541" spans="7:9" x14ac:dyDescent="0.25">
      <c r="G8541" s="40">
        <v>47</v>
      </c>
      <c r="H8541" s="40">
        <v>0.89300000000000002</v>
      </c>
      <c r="I8541" s="40">
        <v>0.98009999999999997</v>
      </c>
    </row>
    <row r="8542" spans="7:9" x14ac:dyDescent="0.25">
      <c r="G8542" s="40">
        <v>47</v>
      </c>
      <c r="H8542" s="40">
        <v>0.89400000000000002</v>
      </c>
      <c r="I8542" s="40">
        <v>0.98019999999999996</v>
      </c>
    </row>
    <row r="8543" spans="7:9" x14ac:dyDescent="0.25">
      <c r="G8543" s="40">
        <v>47</v>
      </c>
      <c r="H8543" s="40">
        <v>0.89500000000000002</v>
      </c>
      <c r="I8543" s="40">
        <v>0.98019999999999996</v>
      </c>
    </row>
    <row r="8544" spans="7:9" x14ac:dyDescent="0.25">
      <c r="G8544" s="40">
        <v>47</v>
      </c>
      <c r="H8544" s="40">
        <v>0.89600000000000002</v>
      </c>
      <c r="I8544" s="40">
        <v>0.98019999999999996</v>
      </c>
    </row>
    <row r="8545" spans="7:9" x14ac:dyDescent="0.25">
      <c r="G8545" s="40">
        <v>47</v>
      </c>
      <c r="H8545" s="40">
        <v>0.89700000000000002</v>
      </c>
      <c r="I8545" s="40">
        <v>0.98019999999999996</v>
      </c>
    </row>
    <row r="8546" spans="7:9" x14ac:dyDescent="0.25">
      <c r="G8546" s="40">
        <v>47</v>
      </c>
      <c r="H8546" s="40">
        <v>0.89800000000000002</v>
      </c>
      <c r="I8546" s="40">
        <v>0.98029999999999995</v>
      </c>
    </row>
    <row r="8547" spans="7:9" x14ac:dyDescent="0.25">
      <c r="G8547" s="40">
        <v>47</v>
      </c>
      <c r="H8547" s="40">
        <v>0.89900000000000002</v>
      </c>
      <c r="I8547" s="40">
        <v>0.98029999999999995</v>
      </c>
    </row>
    <row r="8548" spans="7:9" x14ac:dyDescent="0.25">
      <c r="G8548" s="40">
        <v>47</v>
      </c>
      <c r="H8548" s="40">
        <v>0.9</v>
      </c>
      <c r="I8548" s="40">
        <v>0.98029999999999995</v>
      </c>
    </row>
    <row r="8549" spans="7:9" x14ac:dyDescent="0.25">
      <c r="G8549" s="40">
        <v>47</v>
      </c>
      <c r="H8549" s="40">
        <v>0.90100000000000002</v>
      </c>
      <c r="I8549" s="40">
        <v>0.98029999999999995</v>
      </c>
    </row>
    <row r="8550" spans="7:9" x14ac:dyDescent="0.25">
      <c r="G8550" s="40">
        <v>47</v>
      </c>
      <c r="H8550" s="40">
        <v>0.90200000000000002</v>
      </c>
      <c r="I8550" s="40">
        <v>0.98040000000000005</v>
      </c>
    </row>
    <row r="8551" spans="7:9" x14ac:dyDescent="0.25">
      <c r="G8551" s="40">
        <v>47</v>
      </c>
      <c r="H8551" s="40">
        <v>0.90300000000000002</v>
      </c>
      <c r="I8551" s="40">
        <v>0.98040000000000005</v>
      </c>
    </row>
    <row r="8552" spans="7:9" x14ac:dyDescent="0.25">
      <c r="G8552" s="40">
        <v>47</v>
      </c>
      <c r="H8552" s="40">
        <v>0.90400000000000003</v>
      </c>
      <c r="I8552" s="40">
        <v>0.98040000000000005</v>
      </c>
    </row>
    <row r="8553" spans="7:9" x14ac:dyDescent="0.25">
      <c r="G8553" s="40">
        <v>47</v>
      </c>
      <c r="H8553" s="40">
        <v>0.90500000000000003</v>
      </c>
      <c r="I8553" s="40">
        <v>0.98040000000000005</v>
      </c>
    </row>
    <row r="8554" spans="7:9" x14ac:dyDescent="0.25">
      <c r="G8554" s="40">
        <v>47</v>
      </c>
      <c r="H8554" s="40">
        <v>0.90600000000000003</v>
      </c>
      <c r="I8554" s="40">
        <v>0.98050000000000004</v>
      </c>
    </row>
    <row r="8555" spans="7:9" x14ac:dyDescent="0.25">
      <c r="G8555" s="40">
        <v>47</v>
      </c>
      <c r="H8555" s="40">
        <v>0.90700000000000003</v>
      </c>
      <c r="I8555" s="40">
        <v>0.98050000000000004</v>
      </c>
    </row>
    <row r="8556" spans="7:9" x14ac:dyDescent="0.25">
      <c r="G8556" s="40">
        <v>47</v>
      </c>
      <c r="H8556" s="40">
        <v>0.90800000000000003</v>
      </c>
      <c r="I8556" s="40">
        <v>0.98050000000000004</v>
      </c>
    </row>
    <row r="8557" spans="7:9" x14ac:dyDescent="0.25">
      <c r="G8557" s="40">
        <v>47</v>
      </c>
      <c r="H8557" s="40">
        <v>0.90900000000000003</v>
      </c>
      <c r="I8557" s="40">
        <v>0.98050000000000004</v>
      </c>
    </row>
    <row r="8558" spans="7:9" x14ac:dyDescent="0.25">
      <c r="G8558" s="40">
        <v>47</v>
      </c>
      <c r="H8558" s="40">
        <v>0.91</v>
      </c>
      <c r="I8558" s="40">
        <v>0.98060000000000003</v>
      </c>
    </row>
    <row r="8559" spans="7:9" x14ac:dyDescent="0.25">
      <c r="G8559" s="40">
        <v>47</v>
      </c>
      <c r="H8559" s="40">
        <v>0.91100000000000003</v>
      </c>
      <c r="I8559" s="40">
        <v>0.98060000000000003</v>
      </c>
    </row>
    <row r="8560" spans="7:9" x14ac:dyDescent="0.25">
      <c r="G8560" s="40">
        <v>47</v>
      </c>
      <c r="H8560" s="40">
        <v>0.91200000000000003</v>
      </c>
      <c r="I8560" s="40">
        <v>0.98060000000000003</v>
      </c>
    </row>
    <row r="8561" spans="7:9" x14ac:dyDescent="0.25">
      <c r="G8561" s="40">
        <v>47</v>
      </c>
      <c r="H8561" s="40">
        <v>0.91300000000000003</v>
      </c>
      <c r="I8561" s="40">
        <v>0.98060000000000003</v>
      </c>
    </row>
    <row r="8562" spans="7:9" x14ac:dyDescent="0.25">
      <c r="G8562" s="40">
        <v>47</v>
      </c>
      <c r="H8562" s="40">
        <v>0.91400000000000003</v>
      </c>
      <c r="I8562" s="40">
        <v>0.98070000000000002</v>
      </c>
    </row>
    <row r="8563" spans="7:9" x14ac:dyDescent="0.25">
      <c r="G8563" s="40">
        <v>47</v>
      </c>
      <c r="H8563" s="40">
        <v>0.91500000000000004</v>
      </c>
      <c r="I8563" s="40">
        <v>0.98070000000000002</v>
      </c>
    </row>
    <row r="8564" spans="7:9" x14ac:dyDescent="0.25">
      <c r="G8564" s="40">
        <v>47</v>
      </c>
      <c r="H8564" s="40">
        <v>0.91600000000000004</v>
      </c>
      <c r="I8564" s="40">
        <v>0.98070000000000002</v>
      </c>
    </row>
    <row r="8565" spans="7:9" x14ac:dyDescent="0.25">
      <c r="G8565" s="40">
        <v>47</v>
      </c>
      <c r="H8565" s="40">
        <v>0.91700000000000004</v>
      </c>
      <c r="I8565" s="40">
        <v>0.98070000000000002</v>
      </c>
    </row>
    <row r="8566" spans="7:9" x14ac:dyDescent="0.25">
      <c r="G8566" s="40">
        <v>47</v>
      </c>
      <c r="H8566" s="40">
        <v>0.91800000000000004</v>
      </c>
      <c r="I8566" s="40">
        <v>0.98080000000000001</v>
      </c>
    </row>
    <row r="8567" spans="7:9" x14ac:dyDescent="0.25">
      <c r="G8567" s="40">
        <v>47</v>
      </c>
      <c r="H8567" s="40">
        <v>0.91900000000000004</v>
      </c>
      <c r="I8567" s="40">
        <v>0.98080000000000001</v>
      </c>
    </row>
    <row r="8568" spans="7:9" x14ac:dyDescent="0.25">
      <c r="G8568" s="40">
        <v>47</v>
      </c>
      <c r="H8568" s="40">
        <v>0.92</v>
      </c>
      <c r="I8568" s="40">
        <v>0.98080000000000001</v>
      </c>
    </row>
    <row r="8569" spans="7:9" x14ac:dyDescent="0.25">
      <c r="G8569" s="40">
        <v>47</v>
      </c>
      <c r="H8569" s="40">
        <v>0.92100000000000004</v>
      </c>
      <c r="I8569" s="40">
        <v>0.98080000000000001</v>
      </c>
    </row>
    <row r="8570" spans="7:9" x14ac:dyDescent="0.25">
      <c r="G8570" s="40">
        <v>47</v>
      </c>
      <c r="H8570" s="40">
        <v>0.92200000000000004</v>
      </c>
      <c r="I8570" s="40">
        <v>0.98089999999999999</v>
      </c>
    </row>
    <row r="8571" spans="7:9" x14ac:dyDescent="0.25">
      <c r="G8571" s="40">
        <v>47</v>
      </c>
      <c r="H8571" s="40">
        <v>0.92300000000000004</v>
      </c>
      <c r="I8571" s="40">
        <v>0.98089999999999999</v>
      </c>
    </row>
    <row r="8572" spans="7:9" x14ac:dyDescent="0.25">
      <c r="G8572" s="40">
        <v>47</v>
      </c>
      <c r="H8572" s="40">
        <v>0.92400000000000004</v>
      </c>
      <c r="I8572" s="40">
        <v>0.98089999999999999</v>
      </c>
    </row>
    <row r="8573" spans="7:9" x14ac:dyDescent="0.25">
      <c r="G8573" s="40">
        <v>47</v>
      </c>
      <c r="H8573" s="40">
        <v>0.92500000000000004</v>
      </c>
      <c r="I8573" s="40">
        <v>0.98089999999999999</v>
      </c>
    </row>
    <row r="8574" spans="7:9" x14ac:dyDescent="0.25">
      <c r="G8574" s="40">
        <v>47</v>
      </c>
      <c r="H8574" s="40">
        <v>0.92600000000000005</v>
      </c>
      <c r="I8574" s="40">
        <v>0.98099999999999998</v>
      </c>
    </row>
    <row r="8575" spans="7:9" x14ac:dyDescent="0.25">
      <c r="G8575" s="40">
        <v>47</v>
      </c>
      <c r="H8575" s="40">
        <v>0.92700000000000005</v>
      </c>
      <c r="I8575" s="40">
        <v>0.98099999999999998</v>
      </c>
    </row>
    <row r="8576" spans="7:9" x14ac:dyDescent="0.25">
      <c r="G8576" s="40">
        <v>47</v>
      </c>
      <c r="H8576" s="40">
        <v>0.92800000000000005</v>
      </c>
      <c r="I8576" s="40">
        <v>0.98099999999999998</v>
      </c>
    </row>
    <row r="8577" spans="7:9" x14ac:dyDescent="0.25">
      <c r="G8577" s="40">
        <v>47</v>
      </c>
      <c r="H8577" s="40">
        <v>0.92900000000000005</v>
      </c>
      <c r="I8577" s="40">
        <v>0.98099999999999998</v>
      </c>
    </row>
    <row r="8578" spans="7:9" x14ac:dyDescent="0.25">
      <c r="G8578" s="40">
        <v>47</v>
      </c>
      <c r="H8578" s="40">
        <v>0.93</v>
      </c>
      <c r="I8578" s="40">
        <v>0.98109999999999997</v>
      </c>
    </row>
    <row r="8579" spans="7:9" x14ac:dyDescent="0.25">
      <c r="G8579" s="40">
        <v>47</v>
      </c>
      <c r="H8579" s="40">
        <v>0.93100000000000005</v>
      </c>
      <c r="I8579" s="40">
        <v>0.98109999999999997</v>
      </c>
    </row>
    <row r="8580" spans="7:9" x14ac:dyDescent="0.25">
      <c r="G8580" s="40">
        <v>47</v>
      </c>
      <c r="H8580" s="40">
        <v>0.93200000000000005</v>
      </c>
      <c r="I8580" s="40">
        <v>0.98109999999999997</v>
      </c>
    </row>
    <row r="8581" spans="7:9" x14ac:dyDescent="0.25">
      <c r="G8581" s="40">
        <v>47</v>
      </c>
      <c r="H8581" s="40">
        <v>0.93300000000000005</v>
      </c>
      <c r="I8581" s="40">
        <v>0.98109999999999997</v>
      </c>
    </row>
    <row r="8582" spans="7:9" x14ac:dyDescent="0.25">
      <c r="G8582" s="40">
        <v>47</v>
      </c>
      <c r="H8582" s="40">
        <v>0.93400000000000005</v>
      </c>
      <c r="I8582" s="40">
        <v>0.98119999999999996</v>
      </c>
    </row>
    <row r="8583" spans="7:9" x14ac:dyDescent="0.25">
      <c r="G8583" s="40">
        <v>47</v>
      </c>
      <c r="H8583" s="40">
        <v>0.93500000000000005</v>
      </c>
      <c r="I8583" s="40">
        <v>0.98119999999999996</v>
      </c>
    </row>
    <row r="8584" spans="7:9" x14ac:dyDescent="0.25">
      <c r="G8584" s="40">
        <v>47</v>
      </c>
      <c r="H8584" s="40">
        <v>0.93600000000000005</v>
      </c>
      <c r="I8584" s="40">
        <v>0.98119999999999996</v>
      </c>
    </row>
    <row r="8585" spans="7:9" x14ac:dyDescent="0.25">
      <c r="G8585" s="40">
        <v>47</v>
      </c>
      <c r="H8585" s="40">
        <v>0.93700000000000006</v>
      </c>
      <c r="I8585" s="40">
        <v>0.98119999999999996</v>
      </c>
    </row>
    <row r="8586" spans="7:9" x14ac:dyDescent="0.25">
      <c r="G8586" s="40">
        <v>47</v>
      </c>
      <c r="H8586" s="40">
        <v>0.93799999999999994</v>
      </c>
      <c r="I8586" s="40">
        <v>0.98129999999999995</v>
      </c>
    </row>
    <row r="8587" spans="7:9" x14ac:dyDescent="0.25">
      <c r="G8587" s="40">
        <v>47</v>
      </c>
      <c r="H8587" s="40">
        <v>0.93899999999999995</v>
      </c>
      <c r="I8587" s="40">
        <v>0.98129999999999995</v>
      </c>
    </row>
    <row r="8588" spans="7:9" x14ac:dyDescent="0.25">
      <c r="G8588" s="40">
        <v>47</v>
      </c>
      <c r="H8588" s="40">
        <v>0.94</v>
      </c>
      <c r="I8588" s="40">
        <v>0.98129999999999995</v>
      </c>
    </row>
    <row r="8589" spans="7:9" x14ac:dyDescent="0.25">
      <c r="G8589" s="40">
        <v>47</v>
      </c>
      <c r="H8589" s="40">
        <v>0.94099999999999995</v>
      </c>
      <c r="I8589" s="40">
        <v>0.98129999999999995</v>
      </c>
    </row>
    <row r="8590" spans="7:9" x14ac:dyDescent="0.25">
      <c r="G8590" s="40">
        <v>47</v>
      </c>
      <c r="H8590" s="40">
        <v>0.94199999999999995</v>
      </c>
      <c r="I8590" s="40">
        <v>0.98140000000000005</v>
      </c>
    </row>
    <row r="8591" spans="7:9" x14ac:dyDescent="0.25">
      <c r="G8591" s="40">
        <v>47</v>
      </c>
      <c r="H8591" s="40">
        <v>0.94299999999999995</v>
      </c>
      <c r="I8591" s="40">
        <v>0.98140000000000005</v>
      </c>
    </row>
    <row r="8592" spans="7:9" x14ac:dyDescent="0.25">
      <c r="G8592" s="40">
        <v>47</v>
      </c>
      <c r="H8592" s="40">
        <v>0.94399999999999995</v>
      </c>
      <c r="I8592" s="40">
        <v>0.91400000000000003</v>
      </c>
    </row>
    <row r="8593" spans="7:9" x14ac:dyDescent="0.25">
      <c r="G8593" s="40">
        <v>47</v>
      </c>
      <c r="H8593" s="40">
        <v>0.94499999999999995</v>
      </c>
      <c r="I8593" s="40">
        <v>0.91400000000000003</v>
      </c>
    </row>
    <row r="8594" spans="7:9" x14ac:dyDescent="0.25">
      <c r="G8594" s="40">
        <v>47</v>
      </c>
      <c r="H8594" s="40">
        <v>0.94599999999999995</v>
      </c>
      <c r="I8594" s="40">
        <v>0.98150000000000004</v>
      </c>
    </row>
    <row r="8595" spans="7:9" x14ac:dyDescent="0.25">
      <c r="G8595" s="40">
        <v>47</v>
      </c>
      <c r="H8595" s="40">
        <v>0.94699999999999995</v>
      </c>
      <c r="I8595" s="40">
        <v>0.98150000000000004</v>
      </c>
    </row>
    <row r="8596" spans="7:9" x14ac:dyDescent="0.25">
      <c r="G8596" s="40">
        <v>47</v>
      </c>
      <c r="H8596" s="40">
        <v>0.94799999999999995</v>
      </c>
      <c r="I8596" s="40">
        <v>0.98150000000000004</v>
      </c>
    </row>
    <row r="8597" spans="7:9" x14ac:dyDescent="0.25">
      <c r="G8597" s="40">
        <v>47</v>
      </c>
      <c r="H8597" s="40">
        <v>0.94899999999999995</v>
      </c>
      <c r="I8597" s="40">
        <v>0.98150000000000004</v>
      </c>
    </row>
    <row r="8598" spans="7:9" x14ac:dyDescent="0.25">
      <c r="G8598" s="40">
        <v>47</v>
      </c>
      <c r="H8598" s="40">
        <v>0.95</v>
      </c>
      <c r="I8598" s="40">
        <v>0.98160000000000003</v>
      </c>
    </row>
    <row r="8599" spans="7:9" x14ac:dyDescent="0.25">
      <c r="G8599" s="40">
        <v>47.5</v>
      </c>
      <c r="H8599" s="40">
        <v>0.76</v>
      </c>
      <c r="I8599" s="40">
        <v>0.97150000000000003</v>
      </c>
    </row>
    <row r="8600" spans="7:9" x14ac:dyDescent="0.25">
      <c r="G8600" s="40">
        <v>47.5</v>
      </c>
      <c r="H8600" s="40">
        <v>0.76100000000000001</v>
      </c>
      <c r="I8600" s="40">
        <v>0.97150000000000003</v>
      </c>
    </row>
    <row r="8601" spans="7:9" x14ac:dyDescent="0.25">
      <c r="G8601" s="40">
        <v>47.5</v>
      </c>
      <c r="H8601" s="40">
        <v>0.76200000000000001</v>
      </c>
      <c r="I8601" s="40">
        <v>0.97170000000000001</v>
      </c>
    </row>
    <row r="8602" spans="7:9" x14ac:dyDescent="0.25">
      <c r="G8602" s="40">
        <v>47.5</v>
      </c>
      <c r="H8602" s="40">
        <v>0.76300000000000001</v>
      </c>
      <c r="I8602" s="40">
        <v>0.97170000000000001</v>
      </c>
    </row>
    <row r="8603" spans="7:9" x14ac:dyDescent="0.25">
      <c r="G8603" s="40">
        <v>47.5</v>
      </c>
      <c r="H8603" s="40">
        <v>0.76400000000000001</v>
      </c>
      <c r="I8603" s="40">
        <v>0.97199999999999998</v>
      </c>
    </row>
    <row r="8604" spans="7:9" x14ac:dyDescent="0.25">
      <c r="G8604" s="40">
        <v>47.5</v>
      </c>
      <c r="H8604" s="40">
        <v>0.76500000000000001</v>
      </c>
      <c r="I8604" s="40">
        <v>0.97199999999999998</v>
      </c>
    </row>
    <row r="8605" spans="7:9" x14ac:dyDescent="0.25">
      <c r="G8605" s="40">
        <v>47.5</v>
      </c>
      <c r="H8605" s="40">
        <v>0.76600000000000001</v>
      </c>
      <c r="I8605" s="40">
        <v>0.97219999999999995</v>
      </c>
    </row>
    <row r="8606" spans="7:9" x14ac:dyDescent="0.25">
      <c r="G8606" s="40">
        <v>47.5</v>
      </c>
      <c r="H8606" s="40">
        <v>0.76700000000000002</v>
      </c>
      <c r="I8606" s="40">
        <v>0.97219999999999995</v>
      </c>
    </row>
    <row r="8607" spans="7:9" x14ac:dyDescent="0.25">
      <c r="G8607" s="40">
        <v>47.5</v>
      </c>
      <c r="H8607" s="40">
        <v>0.76800000000000002</v>
      </c>
      <c r="I8607" s="40">
        <v>0.97230000000000005</v>
      </c>
    </row>
    <row r="8608" spans="7:9" x14ac:dyDescent="0.25">
      <c r="G8608" s="40">
        <v>47.5</v>
      </c>
      <c r="H8608" s="40">
        <v>0.76900000000000002</v>
      </c>
      <c r="I8608" s="40">
        <v>0.97230000000000005</v>
      </c>
    </row>
    <row r="8609" spans="7:9" x14ac:dyDescent="0.25">
      <c r="G8609" s="40">
        <v>47.5</v>
      </c>
      <c r="H8609" s="40">
        <v>0.77</v>
      </c>
      <c r="I8609" s="40">
        <v>0.97250000000000003</v>
      </c>
    </row>
    <row r="8610" spans="7:9" x14ac:dyDescent="0.25">
      <c r="G8610" s="40">
        <v>47.5</v>
      </c>
      <c r="H8610" s="40">
        <v>0.77100000000000002</v>
      </c>
      <c r="I8610" s="40">
        <v>0.97250000000000003</v>
      </c>
    </row>
    <row r="8611" spans="7:9" x14ac:dyDescent="0.25">
      <c r="G8611" s="40">
        <v>47.5</v>
      </c>
      <c r="H8611" s="40">
        <v>0.77200000000000002</v>
      </c>
      <c r="I8611" s="40">
        <v>0.97270000000000001</v>
      </c>
    </row>
    <row r="8612" spans="7:9" x14ac:dyDescent="0.25">
      <c r="G8612" s="40">
        <v>47.5</v>
      </c>
      <c r="H8612" s="40">
        <v>0.77300000000000002</v>
      </c>
      <c r="I8612" s="40">
        <v>0.97270000000000001</v>
      </c>
    </row>
    <row r="8613" spans="7:9" x14ac:dyDescent="0.25">
      <c r="G8613" s="40">
        <v>47.5</v>
      </c>
      <c r="H8613" s="40">
        <v>0.77400000000000002</v>
      </c>
      <c r="I8613" s="40">
        <v>0.97289999999999999</v>
      </c>
    </row>
    <row r="8614" spans="7:9" x14ac:dyDescent="0.25">
      <c r="G8614" s="40">
        <v>47.5</v>
      </c>
      <c r="H8614" s="40">
        <v>0.77500000000000002</v>
      </c>
      <c r="I8614" s="40">
        <v>0.97289999999999999</v>
      </c>
    </row>
    <row r="8615" spans="7:9" x14ac:dyDescent="0.25">
      <c r="G8615" s="40">
        <v>47.5</v>
      </c>
      <c r="H8615" s="40">
        <v>0.77600000000000002</v>
      </c>
      <c r="I8615" s="40">
        <v>0.97309999999999997</v>
      </c>
    </row>
    <row r="8616" spans="7:9" x14ac:dyDescent="0.25">
      <c r="G8616" s="40">
        <v>47.5</v>
      </c>
      <c r="H8616" s="40">
        <v>0.77700000000000002</v>
      </c>
      <c r="I8616" s="40">
        <v>0.97309999999999997</v>
      </c>
    </row>
    <row r="8617" spans="7:9" x14ac:dyDescent="0.25">
      <c r="G8617" s="40">
        <v>47.5</v>
      </c>
      <c r="H8617" s="40">
        <v>0.77800000000000002</v>
      </c>
      <c r="I8617" s="40">
        <v>0.97330000000000005</v>
      </c>
    </row>
    <row r="8618" spans="7:9" x14ac:dyDescent="0.25">
      <c r="G8618" s="40">
        <v>47.5</v>
      </c>
      <c r="H8618" s="40">
        <v>0.77900000000000003</v>
      </c>
      <c r="I8618" s="40">
        <v>0.97330000000000005</v>
      </c>
    </row>
    <row r="8619" spans="7:9" x14ac:dyDescent="0.25">
      <c r="G8619" s="40">
        <v>47.5</v>
      </c>
      <c r="H8619" s="40">
        <v>0.78</v>
      </c>
      <c r="I8619" s="40">
        <v>0.97340000000000004</v>
      </c>
    </row>
    <row r="8620" spans="7:9" x14ac:dyDescent="0.25">
      <c r="G8620" s="40">
        <v>47.5</v>
      </c>
      <c r="H8620" s="40">
        <v>0.78100000000000003</v>
      </c>
      <c r="I8620" s="40">
        <v>0.97340000000000004</v>
      </c>
    </row>
    <row r="8621" spans="7:9" x14ac:dyDescent="0.25">
      <c r="G8621" s="40">
        <v>47.5</v>
      </c>
      <c r="H8621" s="40">
        <v>0.78200000000000003</v>
      </c>
      <c r="I8621" s="40">
        <v>0.97360000000000002</v>
      </c>
    </row>
    <row r="8622" spans="7:9" x14ac:dyDescent="0.25">
      <c r="G8622" s="40">
        <v>47.5</v>
      </c>
      <c r="H8622" s="40">
        <v>0.78300000000000003</v>
      </c>
      <c r="I8622" s="40">
        <v>0.97360000000000002</v>
      </c>
    </row>
    <row r="8623" spans="7:9" x14ac:dyDescent="0.25">
      <c r="G8623" s="40">
        <v>47.5</v>
      </c>
      <c r="H8623" s="40">
        <v>0.78400000000000003</v>
      </c>
      <c r="I8623" s="40">
        <v>0.9738</v>
      </c>
    </row>
    <row r="8624" spans="7:9" x14ac:dyDescent="0.25">
      <c r="G8624" s="40">
        <v>47.5</v>
      </c>
      <c r="H8624" s="40">
        <v>0.78500000000000003</v>
      </c>
      <c r="I8624" s="40">
        <v>0.9738</v>
      </c>
    </row>
    <row r="8625" spans="7:9" x14ac:dyDescent="0.25">
      <c r="G8625" s="40">
        <v>47.5</v>
      </c>
      <c r="H8625" s="40">
        <v>0.78600000000000003</v>
      </c>
      <c r="I8625" s="40">
        <v>0.97399999999999998</v>
      </c>
    </row>
    <row r="8626" spans="7:9" x14ac:dyDescent="0.25">
      <c r="G8626" s="40">
        <v>47.5</v>
      </c>
      <c r="H8626" s="40">
        <v>0.78700000000000003</v>
      </c>
      <c r="I8626" s="40">
        <v>0.97399999999999998</v>
      </c>
    </row>
    <row r="8627" spans="7:9" x14ac:dyDescent="0.25">
      <c r="G8627" s="40">
        <v>47.5</v>
      </c>
      <c r="H8627" s="40">
        <v>0.78800000000000003</v>
      </c>
      <c r="I8627" s="40">
        <v>0.97419999999999995</v>
      </c>
    </row>
    <row r="8628" spans="7:9" x14ac:dyDescent="0.25">
      <c r="G8628" s="40">
        <v>47.5</v>
      </c>
      <c r="H8628" s="40">
        <v>0.78900000000000003</v>
      </c>
      <c r="I8628" s="40">
        <v>0.97419999999999995</v>
      </c>
    </row>
    <row r="8629" spans="7:9" x14ac:dyDescent="0.25">
      <c r="G8629" s="40">
        <v>47.5</v>
      </c>
      <c r="H8629" s="40">
        <v>0.79</v>
      </c>
      <c r="I8629" s="40">
        <v>0.97430000000000005</v>
      </c>
    </row>
    <row r="8630" spans="7:9" x14ac:dyDescent="0.25">
      <c r="G8630" s="40">
        <v>47.5</v>
      </c>
      <c r="H8630" s="40">
        <v>0.79100000000000004</v>
      </c>
      <c r="I8630" s="40">
        <v>0.97430000000000005</v>
      </c>
    </row>
    <row r="8631" spans="7:9" x14ac:dyDescent="0.25">
      <c r="G8631" s="40">
        <v>47.5</v>
      </c>
      <c r="H8631" s="40">
        <v>0.79200000000000004</v>
      </c>
      <c r="I8631" s="40">
        <v>0.97450000000000003</v>
      </c>
    </row>
    <row r="8632" spans="7:9" x14ac:dyDescent="0.25">
      <c r="G8632" s="40">
        <v>47.5</v>
      </c>
      <c r="H8632" s="40">
        <v>0.79300000000000004</v>
      </c>
      <c r="I8632" s="40">
        <v>0.97450000000000003</v>
      </c>
    </row>
    <row r="8633" spans="7:9" x14ac:dyDescent="0.25">
      <c r="G8633" s="40">
        <v>47.5</v>
      </c>
      <c r="H8633" s="40">
        <v>0.79400000000000004</v>
      </c>
      <c r="I8633" s="40">
        <v>0.97460000000000002</v>
      </c>
    </row>
    <row r="8634" spans="7:9" x14ac:dyDescent="0.25">
      <c r="G8634" s="40">
        <v>47.5</v>
      </c>
      <c r="H8634" s="40">
        <v>0.79500000000000004</v>
      </c>
      <c r="I8634" s="40">
        <v>0.97460000000000002</v>
      </c>
    </row>
    <row r="8635" spans="7:9" x14ac:dyDescent="0.25">
      <c r="G8635" s="40">
        <v>47.5</v>
      </c>
      <c r="H8635" s="40">
        <v>0.79600000000000004</v>
      </c>
      <c r="I8635" s="40">
        <v>0.9748</v>
      </c>
    </row>
    <row r="8636" spans="7:9" x14ac:dyDescent="0.25">
      <c r="G8636" s="40">
        <v>47.5</v>
      </c>
      <c r="H8636" s="40">
        <v>0.79700000000000004</v>
      </c>
      <c r="I8636" s="40">
        <v>0.9748</v>
      </c>
    </row>
    <row r="8637" spans="7:9" x14ac:dyDescent="0.25">
      <c r="G8637" s="40">
        <v>47.5</v>
      </c>
      <c r="H8637" s="40">
        <v>0.79800000000000004</v>
      </c>
      <c r="I8637" s="40">
        <v>0.97499999999999998</v>
      </c>
    </row>
    <row r="8638" spans="7:9" x14ac:dyDescent="0.25">
      <c r="G8638" s="40">
        <v>47.5</v>
      </c>
      <c r="H8638" s="40">
        <v>0.79900000000000004</v>
      </c>
      <c r="I8638" s="40">
        <v>0.97499999999999998</v>
      </c>
    </row>
    <row r="8639" spans="7:9" x14ac:dyDescent="0.25">
      <c r="G8639" s="40">
        <v>47.5</v>
      </c>
      <c r="H8639" s="40">
        <v>0.8</v>
      </c>
      <c r="I8639" s="40">
        <v>0.97509999999999997</v>
      </c>
    </row>
    <row r="8640" spans="7:9" x14ac:dyDescent="0.25">
      <c r="G8640" s="40">
        <v>47.5</v>
      </c>
      <c r="H8640" s="40">
        <v>0.80100000000000005</v>
      </c>
      <c r="I8640" s="40">
        <v>0.97509999999999997</v>
      </c>
    </row>
    <row r="8641" spans="7:9" x14ac:dyDescent="0.25">
      <c r="G8641" s="40">
        <v>47.5</v>
      </c>
      <c r="H8641" s="40">
        <v>0.80200000000000005</v>
      </c>
      <c r="I8641" s="40">
        <v>0.97529999999999994</v>
      </c>
    </row>
    <row r="8642" spans="7:9" x14ac:dyDescent="0.25">
      <c r="G8642" s="40">
        <v>47.5</v>
      </c>
      <c r="H8642" s="40">
        <v>0.80300000000000005</v>
      </c>
      <c r="I8642" s="40">
        <v>0.97529999999999994</v>
      </c>
    </row>
    <row r="8643" spans="7:9" x14ac:dyDescent="0.25">
      <c r="G8643" s="40">
        <v>47.5</v>
      </c>
      <c r="H8643" s="40">
        <v>0.80400000000000005</v>
      </c>
      <c r="I8643" s="40">
        <v>0.97540000000000004</v>
      </c>
    </row>
    <row r="8644" spans="7:9" x14ac:dyDescent="0.25">
      <c r="G8644" s="40">
        <v>47.5</v>
      </c>
      <c r="H8644" s="40">
        <v>0.80500000000000005</v>
      </c>
      <c r="I8644" s="40">
        <v>0.97540000000000004</v>
      </c>
    </row>
    <row r="8645" spans="7:9" x14ac:dyDescent="0.25">
      <c r="G8645" s="40">
        <v>47.5</v>
      </c>
      <c r="H8645" s="40">
        <v>0.80600000000000005</v>
      </c>
      <c r="I8645" s="40">
        <v>0.97560000000000002</v>
      </c>
    </row>
    <row r="8646" spans="7:9" x14ac:dyDescent="0.25">
      <c r="G8646" s="40">
        <v>47.5</v>
      </c>
      <c r="H8646" s="40">
        <v>0.80700000000000005</v>
      </c>
      <c r="I8646" s="40">
        <v>0.97560000000000002</v>
      </c>
    </row>
    <row r="8647" spans="7:9" x14ac:dyDescent="0.25">
      <c r="G8647" s="40">
        <v>47.5</v>
      </c>
      <c r="H8647" s="40">
        <v>0.80800000000000005</v>
      </c>
      <c r="I8647" s="40">
        <v>0.97570000000000001</v>
      </c>
    </row>
    <row r="8648" spans="7:9" x14ac:dyDescent="0.25">
      <c r="G8648" s="40">
        <v>47.5</v>
      </c>
      <c r="H8648" s="40">
        <v>0.80900000000000005</v>
      </c>
      <c r="I8648" s="40">
        <v>0.97570000000000001</v>
      </c>
    </row>
    <row r="8649" spans="7:9" x14ac:dyDescent="0.25">
      <c r="G8649" s="40">
        <v>47.5</v>
      </c>
      <c r="H8649" s="40">
        <v>0.81</v>
      </c>
      <c r="I8649" s="40">
        <v>0.9758</v>
      </c>
    </row>
    <row r="8650" spans="7:9" x14ac:dyDescent="0.25">
      <c r="G8650" s="40">
        <v>47.5</v>
      </c>
      <c r="H8650" s="40">
        <v>0.81100000000000005</v>
      </c>
      <c r="I8650" s="40">
        <v>0.9758</v>
      </c>
    </row>
    <row r="8651" spans="7:9" x14ac:dyDescent="0.25">
      <c r="G8651" s="40">
        <v>47.5</v>
      </c>
      <c r="H8651" s="40">
        <v>0.81200000000000006</v>
      </c>
      <c r="I8651" s="40">
        <v>0.97599999999999998</v>
      </c>
    </row>
    <row r="8652" spans="7:9" x14ac:dyDescent="0.25">
      <c r="G8652" s="40">
        <v>47.5</v>
      </c>
      <c r="H8652" s="40">
        <v>0.81299999999999994</v>
      </c>
      <c r="I8652" s="40">
        <v>0.97599999999999998</v>
      </c>
    </row>
    <row r="8653" spans="7:9" x14ac:dyDescent="0.25">
      <c r="G8653" s="40">
        <v>47.5</v>
      </c>
      <c r="H8653" s="40">
        <v>0.81399999999999995</v>
      </c>
      <c r="I8653" s="40">
        <v>0.97609999999999997</v>
      </c>
    </row>
    <row r="8654" spans="7:9" x14ac:dyDescent="0.25">
      <c r="G8654" s="40">
        <v>47.5</v>
      </c>
      <c r="H8654" s="40">
        <v>0.81499999999999995</v>
      </c>
      <c r="I8654" s="40">
        <v>0.97609999999999997</v>
      </c>
    </row>
    <row r="8655" spans="7:9" x14ac:dyDescent="0.25">
      <c r="G8655" s="40">
        <v>47.5</v>
      </c>
      <c r="H8655" s="40">
        <v>0.81599999999999995</v>
      </c>
      <c r="I8655" s="40">
        <v>0.97619999999999996</v>
      </c>
    </row>
    <row r="8656" spans="7:9" x14ac:dyDescent="0.25">
      <c r="G8656" s="40">
        <v>47.5</v>
      </c>
      <c r="H8656" s="40">
        <v>0.81699999999999995</v>
      </c>
      <c r="I8656" s="40">
        <v>0.97619999999999996</v>
      </c>
    </row>
    <row r="8657" spans="7:9" x14ac:dyDescent="0.25">
      <c r="G8657" s="40">
        <v>47.5</v>
      </c>
      <c r="H8657" s="40">
        <v>0.81799999999999995</v>
      </c>
      <c r="I8657" s="40">
        <v>0.97629999999999995</v>
      </c>
    </row>
    <row r="8658" spans="7:9" x14ac:dyDescent="0.25">
      <c r="G8658" s="40">
        <v>47.5</v>
      </c>
      <c r="H8658" s="40">
        <v>0.81899999999999995</v>
      </c>
      <c r="I8658" s="40">
        <v>0.97629999999999995</v>
      </c>
    </row>
    <row r="8659" spans="7:9" x14ac:dyDescent="0.25">
      <c r="G8659" s="40">
        <v>47.5</v>
      </c>
      <c r="H8659" s="40">
        <v>0.82</v>
      </c>
      <c r="I8659" s="40">
        <v>0.97650000000000003</v>
      </c>
    </row>
    <row r="8660" spans="7:9" x14ac:dyDescent="0.25">
      <c r="G8660" s="40">
        <v>47.5</v>
      </c>
      <c r="H8660" s="40">
        <v>0.82099999999999995</v>
      </c>
      <c r="I8660" s="40">
        <v>0.97650000000000003</v>
      </c>
    </row>
    <row r="8661" spans="7:9" x14ac:dyDescent="0.25">
      <c r="G8661" s="40">
        <v>47.5</v>
      </c>
      <c r="H8661" s="40">
        <v>0.82199999999999995</v>
      </c>
      <c r="I8661" s="40">
        <v>0.97660000000000002</v>
      </c>
    </row>
    <row r="8662" spans="7:9" x14ac:dyDescent="0.25">
      <c r="G8662" s="40">
        <v>47.5</v>
      </c>
      <c r="H8662" s="40">
        <v>0.82299999999999995</v>
      </c>
      <c r="I8662" s="40">
        <v>0.97660000000000002</v>
      </c>
    </row>
    <row r="8663" spans="7:9" x14ac:dyDescent="0.25">
      <c r="G8663" s="40">
        <v>47.5</v>
      </c>
      <c r="H8663" s="40">
        <v>0.82399999999999995</v>
      </c>
      <c r="I8663" s="40">
        <v>0.97670000000000001</v>
      </c>
    </row>
    <row r="8664" spans="7:9" x14ac:dyDescent="0.25">
      <c r="G8664" s="40">
        <v>47.5</v>
      </c>
      <c r="H8664" s="40">
        <v>0.82499999999999996</v>
      </c>
      <c r="I8664" s="40">
        <v>0.97670000000000001</v>
      </c>
    </row>
    <row r="8665" spans="7:9" x14ac:dyDescent="0.25">
      <c r="G8665" s="40">
        <v>47.5</v>
      </c>
      <c r="H8665" s="40">
        <v>0.82599999999999996</v>
      </c>
      <c r="I8665" s="40">
        <v>0.97689999999999999</v>
      </c>
    </row>
    <row r="8666" spans="7:9" x14ac:dyDescent="0.25">
      <c r="G8666" s="40">
        <v>47.5</v>
      </c>
      <c r="H8666" s="40">
        <v>0.82699999999999996</v>
      </c>
      <c r="I8666" s="40">
        <v>0.97689999999999999</v>
      </c>
    </row>
    <row r="8667" spans="7:9" x14ac:dyDescent="0.25">
      <c r="G8667" s="40">
        <v>47.5</v>
      </c>
      <c r="H8667" s="40">
        <v>0.82799999999999996</v>
      </c>
      <c r="I8667" s="40">
        <v>0.97699999999999998</v>
      </c>
    </row>
    <row r="8668" spans="7:9" x14ac:dyDescent="0.25">
      <c r="G8668" s="40">
        <v>47.5</v>
      </c>
      <c r="H8668" s="40">
        <v>0.82899999999999996</v>
      </c>
      <c r="I8668" s="40">
        <v>0.97699999999999998</v>
      </c>
    </row>
    <row r="8669" spans="7:9" x14ac:dyDescent="0.25">
      <c r="G8669" s="40">
        <v>47.5</v>
      </c>
      <c r="H8669" s="40">
        <v>0.83</v>
      </c>
      <c r="I8669" s="40">
        <v>0.97709999999999997</v>
      </c>
    </row>
    <row r="8670" spans="7:9" x14ac:dyDescent="0.25">
      <c r="G8670" s="40">
        <v>47.5</v>
      </c>
      <c r="H8670" s="40">
        <v>0.83099999999999996</v>
      </c>
      <c r="I8670" s="40">
        <v>0.97709999999999997</v>
      </c>
    </row>
    <row r="8671" spans="7:9" x14ac:dyDescent="0.25">
      <c r="G8671" s="40">
        <v>47.5</v>
      </c>
      <c r="H8671" s="40">
        <v>0.83199999999999996</v>
      </c>
      <c r="I8671" s="40">
        <v>0.97719999999999996</v>
      </c>
    </row>
    <row r="8672" spans="7:9" x14ac:dyDescent="0.25">
      <c r="G8672" s="40">
        <v>47.5</v>
      </c>
      <c r="H8672" s="40">
        <v>0.83299999999999996</v>
      </c>
      <c r="I8672" s="40">
        <v>0.97719999999999996</v>
      </c>
    </row>
    <row r="8673" spans="7:9" x14ac:dyDescent="0.25">
      <c r="G8673" s="40">
        <v>47.5</v>
      </c>
      <c r="H8673" s="40">
        <v>0.83399999999999996</v>
      </c>
      <c r="I8673" s="40">
        <v>0.97729999999999995</v>
      </c>
    </row>
    <row r="8674" spans="7:9" x14ac:dyDescent="0.25">
      <c r="G8674" s="40">
        <v>47.5</v>
      </c>
      <c r="H8674" s="40">
        <v>0.83499999999999996</v>
      </c>
      <c r="I8674" s="40">
        <v>0.97729999999999995</v>
      </c>
    </row>
    <row r="8675" spans="7:9" x14ac:dyDescent="0.25">
      <c r="G8675" s="40">
        <v>47.5</v>
      </c>
      <c r="H8675" s="40">
        <v>0.83599999999999997</v>
      </c>
      <c r="I8675" s="40">
        <v>0.97740000000000005</v>
      </c>
    </row>
    <row r="8676" spans="7:9" x14ac:dyDescent="0.25">
      <c r="G8676" s="40">
        <v>47.5</v>
      </c>
      <c r="H8676" s="40">
        <v>0.83699999999999997</v>
      </c>
      <c r="I8676" s="40">
        <v>0.97740000000000005</v>
      </c>
    </row>
    <row r="8677" spans="7:9" x14ac:dyDescent="0.25">
      <c r="G8677" s="40">
        <v>47.5</v>
      </c>
      <c r="H8677" s="40">
        <v>0.83799999999999997</v>
      </c>
      <c r="I8677" s="40">
        <v>0.97750000000000004</v>
      </c>
    </row>
    <row r="8678" spans="7:9" x14ac:dyDescent="0.25">
      <c r="G8678" s="40">
        <v>47.5</v>
      </c>
      <c r="H8678" s="40">
        <v>0.83899999999999997</v>
      </c>
      <c r="I8678" s="40">
        <v>0.97750000000000004</v>
      </c>
    </row>
    <row r="8679" spans="7:9" x14ac:dyDescent="0.25">
      <c r="G8679" s="40">
        <v>47.5</v>
      </c>
      <c r="H8679" s="40">
        <v>0.84</v>
      </c>
      <c r="I8679" s="40">
        <v>0.97760000000000002</v>
      </c>
    </row>
    <row r="8680" spans="7:9" x14ac:dyDescent="0.25">
      <c r="G8680" s="40">
        <v>47.5</v>
      </c>
      <c r="H8680" s="40">
        <v>0.84099999999999997</v>
      </c>
      <c r="I8680" s="40">
        <v>0.97760000000000002</v>
      </c>
    </row>
    <row r="8681" spans="7:9" x14ac:dyDescent="0.25">
      <c r="G8681" s="40">
        <v>47.5</v>
      </c>
      <c r="H8681" s="40">
        <v>0.84199999999999997</v>
      </c>
      <c r="I8681" s="40">
        <v>0.97770000000000001</v>
      </c>
    </row>
    <row r="8682" spans="7:9" x14ac:dyDescent="0.25">
      <c r="G8682" s="40">
        <v>47.5</v>
      </c>
      <c r="H8682" s="40">
        <v>0.84299999999999997</v>
      </c>
      <c r="I8682" s="40">
        <v>0.97770000000000001</v>
      </c>
    </row>
    <row r="8683" spans="7:9" x14ac:dyDescent="0.25">
      <c r="G8683" s="40">
        <v>47.5</v>
      </c>
      <c r="H8683" s="40">
        <v>0.84399999999999997</v>
      </c>
      <c r="I8683" s="40">
        <v>0.9778</v>
      </c>
    </row>
    <row r="8684" spans="7:9" x14ac:dyDescent="0.25">
      <c r="G8684" s="40">
        <v>47.5</v>
      </c>
      <c r="H8684" s="40">
        <v>0.84499999999999997</v>
      </c>
      <c r="I8684" s="40">
        <v>0.9778</v>
      </c>
    </row>
    <row r="8685" spans="7:9" x14ac:dyDescent="0.25">
      <c r="G8685" s="40">
        <v>47.5</v>
      </c>
      <c r="H8685" s="40">
        <v>0.84599999999999997</v>
      </c>
      <c r="I8685" s="40">
        <v>0.97789999999999999</v>
      </c>
    </row>
    <row r="8686" spans="7:9" x14ac:dyDescent="0.25">
      <c r="G8686" s="40">
        <v>47.5</v>
      </c>
      <c r="H8686" s="40">
        <v>0.84699999999999998</v>
      </c>
      <c r="I8686" s="40">
        <v>0.97789999999999999</v>
      </c>
    </row>
    <row r="8687" spans="7:9" x14ac:dyDescent="0.25">
      <c r="G8687" s="40">
        <v>47.5</v>
      </c>
      <c r="H8687" s="40">
        <v>0.84799999999999998</v>
      </c>
      <c r="I8687" s="40">
        <v>0.97799999999999998</v>
      </c>
    </row>
    <row r="8688" spans="7:9" x14ac:dyDescent="0.25">
      <c r="G8688" s="40">
        <v>47.5</v>
      </c>
      <c r="H8688" s="40">
        <v>0.84899999999999998</v>
      </c>
      <c r="I8688" s="40">
        <v>0.97799999999999998</v>
      </c>
    </row>
    <row r="8689" spans="7:9" x14ac:dyDescent="0.25">
      <c r="G8689" s="40">
        <v>47.5</v>
      </c>
      <c r="H8689" s="40">
        <v>0.85</v>
      </c>
      <c r="I8689" s="40">
        <v>0.97809999999999997</v>
      </c>
    </row>
    <row r="8690" spans="7:9" x14ac:dyDescent="0.25">
      <c r="G8690" s="40">
        <v>47.5</v>
      </c>
      <c r="H8690" s="40">
        <v>0.85099999999999998</v>
      </c>
      <c r="I8690" s="40">
        <v>0.97809999999999997</v>
      </c>
    </row>
    <row r="8691" spans="7:9" x14ac:dyDescent="0.25">
      <c r="G8691" s="40">
        <v>47.5</v>
      </c>
      <c r="H8691" s="40">
        <v>0.85199999999999998</v>
      </c>
      <c r="I8691" s="40">
        <v>0.97819999999999996</v>
      </c>
    </row>
    <row r="8692" spans="7:9" x14ac:dyDescent="0.25">
      <c r="G8692" s="40">
        <v>47.5</v>
      </c>
      <c r="H8692" s="40">
        <v>0.85299999999999998</v>
      </c>
      <c r="I8692" s="40">
        <v>0.97819999999999996</v>
      </c>
    </row>
    <row r="8693" spans="7:9" x14ac:dyDescent="0.25">
      <c r="G8693" s="40">
        <v>47.5</v>
      </c>
      <c r="H8693" s="40">
        <v>0.85399999999999998</v>
      </c>
      <c r="I8693" s="40">
        <v>0.97829999999999995</v>
      </c>
    </row>
    <row r="8694" spans="7:9" x14ac:dyDescent="0.25">
      <c r="G8694" s="40">
        <v>47.5</v>
      </c>
      <c r="H8694" s="40">
        <v>0.85499999999999998</v>
      </c>
      <c r="I8694" s="40">
        <v>0.97829999999999995</v>
      </c>
    </row>
    <row r="8695" spans="7:9" x14ac:dyDescent="0.25">
      <c r="G8695" s="40">
        <v>47.5</v>
      </c>
      <c r="H8695" s="40">
        <v>0.85599999999999998</v>
      </c>
      <c r="I8695" s="40">
        <v>0.97840000000000005</v>
      </c>
    </row>
    <row r="8696" spans="7:9" x14ac:dyDescent="0.25">
      <c r="G8696" s="40">
        <v>47.5</v>
      </c>
      <c r="H8696" s="40">
        <v>0.85699999999999998</v>
      </c>
      <c r="I8696" s="40">
        <v>0.97840000000000005</v>
      </c>
    </row>
    <row r="8697" spans="7:9" x14ac:dyDescent="0.25">
      <c r="G8697" s="40">
        <v>47.5</v>
      </c>
      <c r="H8697" s="40">
        <v>0.85799999999999998</v>
      </c>
      <c r="I8697" s="40">
        <v>0.97840000000000005</v>
      </c>
    </row>
    <row r="8698" spans="7:9" x14ac:dyDescent="0.25">
      <c r="G8698" s="40">
        <v>47.5</v>
      </c>
      <c r="H8698" s="40">
        <v>0.85899999999999999</v>
      </c>
      <c r="I8698" s="40">
        <v>0.97840000000000005</v>
      </c>
    </row>
    <row r="8699" spans="7:9" x14ac:dyDescent="0.25">
      <c r="G8699" s="40">
        <v>47.5</v>
      </c>
      <c r="H8699" s="40">
        <v>0.86</v>
      </c>
      <c r="I8699" s="40">
        <v>0.97850000000000004</v>
      </c>
    </row>
    <row r="8700" spans="7:9" x14ac:dyDescent="0.25">
      <c r="G8700" s="40">
        <v>47.5</v>
      </c>
      <c r="H8700" s="40">
        <v>0.86099999999999999</v>
      </c>
      <c r="I8700" s="40">
        <v>0.97850000000000004</v>
      </c>
    </row>
    <row r="8701" spans="7:9" x14ac:dyDescent="0.25">
      <c r="G8701" s="40">
        <v>47.5</v>
      </c>
      <c r="H8701" s="40">
        <v>0.86199999999999999</v>
      </c>
      <c r="I8701" s="40">
        <v>0.97860000000000003</v>
      </c>
    </row>
    <row r="8702" spans="7:9" x14ac:dyDescent="0.25">
      <c r="G8702" s="40">
        <v>47.5</v>
      </c>
      <c r="H8702" s="40">
        <v>0.86299999999999999</v>
      </c>
      <c r="I8702" s="40">
        <v>0.97860000000000003</v>
      </c>
    </row>
    <row r="8703" spans="7:9" x14ac:dyDescent="0.25">
      <c r="G8703" s="40">
        <v>47.5</v>
      </c>
      <c r="H8703" s="40">
        <v>0.86399999999999999</v>
      </c>
      <c r="I8703" s="40">
        <v>0.97870000000000001</v>
      </c>
    </row>
    <row r="8704" spans="7:9" x14ac:dyDescent="0.25">
      <c r="G8704" s="40">
        <v>47.5</v>
      </c>
      <c r="H8704" s="40">
        <v>0.86499999999999999</v>
      </c>
      <c r="I8704" s="40">
        <v>0.97870000000000001</v>
      </c>
    </row>
    <row r="8705" spans="7:9" x14ac:dyDescent="0.25">
      <c r="G8705" s="40">
        <v>47.5</v>
      </c>
      <c r="H8705" s="40">
        <v>0.86599999999999999</v>
      </c>
      <c r="I8705" s="40">
        <v>0.9788</v>
      </c>
    </row>
    <row r="8706" spans="7:9" x14ac:dyDescent="0.25">
      <c r="G8706" s="40">
        <v>47.5</v>
      </c>
      <c r="H8706" s="40">
        <v>0.86699999999999999</v>
      </c>
      <c r="I8706" s="40">
        <v>0.9788</v>
      </c>
    </row>
    <row r="8707" spans="7:9" x14ac:dyDescent="0.25">
      <c r="G8707" s="40">
        <v>47.5</v>
      </c>
      <c r="H8707" s="40">
        <v>0.86799999999999999</v>
      </c>
      <c r="I8707" s="40">
        <v>0.97889999999999999</v>
      </c>
    </row>
    <row r="8708" spans="7:9" x14ac:dyDescent="0.25">
      <c r="G8708" s="40">
        <v>47.5</v>
      </c>
      <c r="H8708" s="40">
        <v>0.86899999999999999</v>
      </c>
      <c r="I8708" s="40">
        <v>0.97889999999999999</v>
      </c>
    </row>
    <row r="8709" spans="7:9" x14ac:dyDescent="0.25">
      <c r="G8709" s="40">
        <v>47.5</v>
      </c>
      <c r="H8709" s="40">
        <v>0.87</v>
      </c>
      <c r="I8709" s="40">
        <v>0.97899999999999998</v>
      </c>
    </row>
    <row r="8710" spans="7:9" x14ac:dyDescent="0.25">
      <c r="G8710" s="40">
        <v>47.5</v>
      </c>
      <c r="H8710" s="40">
        <v>0.871</v>
      </c>
      <c r="I8710" s="40">
        <v>0.97899999999999998</v>
      </c>
    </row>
    <row r="8711" spans="7:9" x14ac:dyDescent="0.25">
      <c r="G8711" s="40">
        <v>47.5</v>
      </c>
      <c r="H8711" s="40">
        <v>0.872</v>
      </c>
      <c r="I8711" s="40">
        <v>0.97899999999999998</v>
      </c>
    </row>
    <row r="8712" spans="7:9" x14ac:dyDescent="0.25">
      <c r="G8712" s="40">
        <v>47.5</v>
      </c>
      <c r="H8712" s="40">
        <v>0.873</v>
      </c>
      <c r="I8712" s="40">
        <v>0.97899999999999998</v>
      </c>
    </row>
    <row r="8713" spans="7:9" x14ac:dyDescent="0.25">
      <c r="G8713" s="40">
        <v>47.5</v>
      </c>
      <c r="H8713" s="40">
        <v>0.874</v>
      </c>
      <c r="I8713" s="40">
        <v>0.97909999999999997</v>
      </c>
    </row>
    <row r="8714" spans="7:9" x14ac:dyDescent="0.25">
      <c r="G8714" s="40">
        <v>47.5</v>
      </c>
      <c r="H8714" s="40">
        <v>0.875</v>
      </c>
      <c r="I8714" s="40">
        <v>0.97909999999999997</v>
      </c>
    </row>
    <row r="8715" spans="7:9" x14ac:dyDescent="0.25">
      <c r="G8715" s="40">
        <v>47.5</v>
      </c>
      <c r="H8715" s="40">
        <v>0.876</v>
      </c>
      <c r="I8715" s="40">
        <v>0.97919999999999996</v>
      </c>
    </row>
    <row r="8716" spans="7:9" x14ac:dyDescent="0.25">
      <c r="G8716" s="40">
        <v>47.5</v>
      </c>
      <c r="H8716" s="40">
        <v>0.877</v>
      </c>
      <c r="I8716" s="40">
        <v>0.97919999999999996</v>
      </c>
    </row>
    <row r="8717" spans="7:9" x14ac:dyDescent="0.25">
      <c r="G8717" s="40">
        <v>47.5</v>
      </c>
      <c r="H8717" s="40">
        <v>0.878</v>
      </c>
      <c r="I8717" s="40">
        <v>0.97929999999999995</v>
      </c>
    </row>
    <row r="8718" spans="7:9" x14ac:dyDescent="0.25">
      <c r="G8718" s="40">
        <v>47.5</v>
      </c>
      <c r="H8718" s="40">
        <v>0.879</v>
      </c>
      <c r="I8718" s="40">
        <v>0.97929999999999995</v>
      </c>
    </row>
    <row r="8719" spans="7:9" x14ac:dyDescent="0.25">
      <c r="G8719" s="40">
        <v>47.5</v>
      </c>
      <c r="H8719" s="40">
        <v>0.88</v>
      </c>
      <c r="I8719" s="40">
        <v>0.97929999999999995</v>
      </c>
    </row>
    <row r="8720" spans="7:9" x14ac:dyDescent="0.25">
      <c r="G8720" s="40">
        <v>47.5</v>
      </c>
      <c r="H8720" s="40">
        <v>0.88100000000000001</v>
      </c>
      <c r="I8720" s="40">
        <v>0.97929999999999995</v>
      </c>
    </row>
    <row r="8721" spans="7:9" x14ac:dyDescent="0.25">
      <c r="G8721" s="40">
        <v>47.5</v>
      </c>
      <c r="H8721" s="40">
        <v>0.88200000000000001</v>
      </c>
      <c r="I8721" s="40">
        <v>0.97940000000000005</v>
      </c>
    </row>
    <row r="8722" spans="7:9" x14ac:dyDescent="0.25">
      <c r="G8722" s="40">
        <v>47.5</v>
      </c>
      <c r="H8722" s="40">
        <v>0.88300000000000001</v>
      </c>
      <c r="I8722" s="40">
        <v>0.97940000000000005</v>
      </c>
    </row>
    <row r="8723" spans="7:9" x14ac:dyDescent="0.25">
      <c r="G8723" s="40">
        <v>47.5</v>
      </c>
      <c r="H8723" s="40">
        <v>0.88400000000000001</v>
      </c>
      <c r="I8723" s="40">
        <v>0.97950000000000004</v>
      </c>
    </row>
    <row r="8724" spans="7:9" x14ac:dyDescent="0.25">
      <c r="G8724" s="40">
        <v>47.5</v>
      </c>
      <c r="H8724" s="40">
        <v>0.88500000000000001</v>
      </c>
      <c r="I8724" s="40">
        <v>0.97950000000000004</v>
      </c>
    </row>
    <row r="8725" spans="7:9" x14ac:dyDescent="0.25">
      <c r="G8725" s="40">
        <v>47.5</v>
      </c>
      <c r="H8725" s="40">
        <v>0.88600000000000001</v>
      </c>
      <c r="I8725" s="40">
        <v>0.97950000000000004</v>
      </c>
    </row>
    <row r="8726" spans="7:9" x14ac:dyDescent="0.25">
      <c r="G8726" s="40">
        <v>47.5</v>
      </c>
      <c r="H8726" s="40">
        <v>0.88700000000000001</v>
      </c>
      <c r="I8726" s="40">
        <v>0.97950000000000004</v>
      </c>
    </row>
    <row r="8727" spans="7:9" x14ac:dyDescent="0.25">
      <c r="G8727" s="40">
        <v>47.5</v>
      </c>
      <c r="H8727" s="40">
        <v>0.88800000000000001</v>
      </c>
      <c r="I8727" s="40">
        <v>0.97960000000000003</v>
      </c>
    </row>
    <row r="8728" spans="7:9" x14ac:dyDescent="0.25">
      <c r="G8728" s="40">
        <v>47.5</v>
      </c>
      <c r="H8728" s="40">
        <v>0.88900000000000001</v>
      </c>
      <c r="I8728" s="40">
        <v>0.97960000000000003</v>
      </c>
    </row>
    <row r="8729" spans="7:9" x14ac:dyDescent="0.25">
      <c r="G8729" s="40">
        <v>47.5</v>
      </c>
      <c r="H8729" s="40">
        <v>0.89</v>
      </c>
      <c r="I8729" s="40">
        <v>0.97970000000000002</v>
      </c>
    </row>
    <row r="8730" spans="7:9" x14ac:dyDescent="0.25">
      <c r="G8730" s="40">
        <v>47.5</v>
      </c>
      <c r="H8730" s="40">
        <v>0.89100000000000001</v>
      </c>
      <c r="I8730" s="40">
        <v>0.97970000000000002</v>
      </c>
    </row>
    <row r="8731" spans="7:9" x14ac:dyDescent="0.25">
      <c r="G8731" s="40">
        <v>47.5</v>
      </c>
      <c r="H8731" s="40">
        <v>0.89200000000000002</v>
      </c>
      <c r="I8731" s="40">
        <v>0.97970000000000002</v>
      </c>
    </row>
    <row r="8732" spans="7:9" x14ac:dyDescent="0.25">
      <c r="G8732" s="40">
        <v>47.5</v>
      </c>
      <c r="H8732" s="40">
        <v>0.89300000000000002</v>
      </c>
      <c r="I8732" s="40">
        <v>0.97970000000000002</v>
      </c>
    </row>
    <row r="8733" spans="7:9" x14ac:dyDescent="0.25">
      <c r="G8733" s="40">
        <v>47.5</v>
      </c>
      <c r="H8733" s="40">
        <v>0.89400000000000002</v>
      </c>
      <c r="I8733" s="40">
        <v>0.9798</v>
      </c>
    </row>
    <row r="8734" spans="7:9" x14ac:dyDescent="0.25">
      <c r="G8734" s="40">
        <v>47.5</v>
      </c>
      <c r="H8734" s="40">
        <v>0.89500000000000002</v>
      </c>
      <c r="I8734" s="40">
        <v>0.9798</v>
      </c>
    </row>
    <row r="8735" spans="7:9" x14ac:dyDescent="0.25">
      <c r="G8735" s="40">
        <v>47.5</v>
      </c>
      <c r="H8735" s="40">
        <v>0.89600000000000002</v>
      </c>
      <c r="I8735" s="40">
        <v>0.97989999999999999</v>
      </c>
    </row>
    <row r="8736" spans="7:9" x14ac:dyDescent="0.25">
      <c r="G8736" s="40">
        <v>47.5</v>
      </c>
      <c r="H8736" s="40">
        <v>0.89700000000000002</v>
      </c>
      <c r="I8736" s="40">
        <v>0.97989999999999999</v>
      </c>
    </row>
    <row r="8737" spans="7:9" x14ac:dyDescent="0.25">
      <c r="G8737" s="40">
        <v>47.5</v>
      </c>
      <c r="H8737" s="40">
        <v>0.89800000000000002</v>
      </c>
      <c r="I8737" s="40">
        <v>0.97989999999999999</v>
      </c>
    </row>
    <row r="8738" spans="7:9" x14ac:dyDescent="0.25">
      <c r="G8738" s="40">
        <v>47.5</v>
      </c>
      <c r="H8738" s="40">
        <v>0.89900000000000002</v>
      </c>
      <c r="I8738" s="40">
        <v>0.97989999999999999</v>
      </c>
    </row>
    <row r="8739" spans="7:9" x14ac:dyDescent="0.25">
      <c r="G8739" s="40">
        <v>47.5</v>
      </c>
      <c r="H8739" s="40">
        <v>0.9</v>
      </c>
      <c r="I8739" s="40">
        <v>0.98</v>
      </c>
    </row>
    <row r="8740" spans="7:9" x14ac:dyDescent="0.25">
      <c r="G8740" s="40">
        <v>47.5</v>
      </c>
      <c r="H8740" s="40">
        <v>0.90100000000000002</v>
      </c>
      <c r="I8740" s="40">
        <v>0.98</v>
      </c>
    </row>
    <row r="8741" spans="7:9" x14ac:dyDescent="0.25">
      <c r="G8741" s="40">
        <v>47.5</v>
      </c>
      <c r="H8741" s="40">
        <v>0.90200000000000002</v>
      </c>
      <c r="I8741" s="40">
        <v>0.98</v>
      </c>
    </row>
    <row r="8742" spans="7:9" x14ac:dyDescent="0.25">
      <c r="G8742" s="40">
        <v>47.5</v>
      </c>
      <c r="H8742" s="40">
        <v>0.90300000000000002</v>
      </c>
      <c r="I8742" s="40">
        <v>0.98</v>
      </c>
    </row>
    <row r="8743" spans="7:9" x14ac:dyDescent="0.25">
      <c r="G8743" s="40">
        <v>47.5</v>
      </c>
      <c r="H8743" s="40">
        <v>0.90400000000000003</v>
      </c>
      <c r="I8743" s="40">
        <v>0.98009999999999997</v>
      </c>
    </row>
    <row r="8744" spans="7:9" x14ac:dyDescent="0.25">
      <c r="G8744" s="40">
        <v>47.5</v>
      </c>
      <c r="H8744" s="40">
        <v>0.90500000000000003</v>
      </c>
      <c r="I8744" s="40">
        <v>0.98009999999999997</v>
      </c>
    </row>
    <row r="8745" spans="7:9" x14ac:dyDescent="0.25">
      <c r="G8745" s="40">
        <v>47.5</v>
      </c>
      <c r="H8745" s="40">
        <v>0.90600000000000003</v>
      </c>
      <c r="I8745" s="40">
        <v>0.98009999999999997</v>
      </c>
    </row>
    <row r="8746" spans="7:9" x14ac:dyDescent="0.25">
      <c r="G8746" s="40">
        <v>47.5</v>
      </c>
      <c r="H8746" s="40">
        <v>0.90700000000000003</v>
      </c>
      <c r="I8746" s="40">
        <v>0.98009999999999997</v>
      </c>
    </row>
    <row r="8747" spans="7:9" x14ac:dyDescent="0.25">
      <c r="G8747" s="40">
        <v>47.5</v>
      </c>
      <c r="H8747" s="40">
        <v>0.90800000000000003</v>
      </c>
      <c r="I8747" s="40">
        <v>0.98019999999999996</v>
      </c>
    </row>
    <row r="8748" spans="7:9" x14ac:dyDescent="0.25">
      <c r="G8748" s="40">
        <v>47.5</v>
      </c>
      <c r="H8748" s="40">
        <v>0.90900000000000003</v>
      </c>
      <c r="I8748" s="40">
        <v>0.98019999999999996</v>
      </c>
    </row>
    <row r="8749" spans="7:9" x14ac:dyDescent="0.25">
      <c r="G8749" s="40">
        <v>47.5</v>
      </c>
      <c r="H8749" s="40">
        <v>0.91</v>
      </c>
      <c r="I8749" s="40">
        <v>0.98019999999999996</v>
      </c>
    </row>
    <row r="8750" spans="7:9" x14ac:dyDescent="0.25">
      <c r="G8750" s="40">
        <v>47.5</v>
      </c>
      <c r="H8750" s="40">
        <v>0.91100000000000003</v>
      </c>
      <c r="I8750" s="40">
        <v>0.98019999999999996</v>
      </c>
    </row>
    <row r="8751" spans="7:9" x14ac:dyDescent="0.25">
      <c r="G8751" s="40">
        <v>47.5</v>
      </c>
      <c r="H8751" s="40">
        <v>0.91200000000000003</v>
      </c>
      <c r="I8751" s="40">
        <v>0.98029999999999995</v>
      </c>
    </row>
    <row r="8752" spans="7:9" x14ac:dyDescent="0.25">
      <c r="G8752" s="40">
        <v>47.5</v>
      </c>
      <c r="H8752" s="40">
        <v>0.91300000000000003</v>
      </c>
      <c r="I8752" s="40">
        <v>0.98029999999999995</v>
      </c>
    </row>
    <row r="8753" spans="7:9" x14ac:dyDescent="0.25">
      <c r="G8753" s="40">
        <v>47.5</v>
      </c>
      <c r="H8753" s="40">
        <v>0.91400000000000003</v>
      </c>
      <c r="I8753" s="40">
        <v>0.98029999999999995</v>
      </c>
    </row>
    <row r="8754" spans="7:9" x14ac:dyDescent="0.25">
      <c r="G8754" s="40">
        <v>47.5</v>
      </c>
      <c r="H8754" s="40">
        <v>0.91500000000000004</v>
      </c>
      <c r="I8754" s="40">
        <v>0.98029999999999995</v>
      </c>
    </row>
    <row r="8755" spans="7:9" x14ac:dyDescent="0.25">
      <c r="G8755" s="40">
        <v>47.5</v>
      </c>
      <c r="H8755" s="40">
        <v>0.91600000000000004</v>
      </c>
      <c r="I8755" s="40">
        <v>0.98040000000000005</v>
      </c>
    </row>
    <row r="8756" spans="7:9" x14ac:dyDescent="0.25">
      <c r="G8756" s="40">
        <v>47.5</v>
      </c>
      <c r="H8756" s="40">
        <v>0.91700000000000004</v>
      </c>
      <c r="I8756" s="40">
        <v>0.98040000000000005</v>
      </c>
    </row>
    <row r="8757" spans="7:9" x14ac:dyDescent="0.25">
      <c r="G8757" s="40">
        <v>47.5</v>
      </c>
      <c r="H8757" s="40">
        <v>0.91800000000000004</v>
      </c>
      <c r="I8757" s="40">
        <v>0.98040000000000005</v>
      </c>
    </row>
    <row r="8758" spans="7:9" x14ac:dyDescent="0.25">
      <c r="G8758" s="40">
        <v>47.5</v>
      </c>
      <c r="H8758" s="40">
        <v>0.91900000000000004</v>
      </c>
      <c r="I8758" s="40">
        <v>0.98040000000000005</v>
      </c>
    </row>
    <row r="8759" spans="7:9" x14ac:dyDescent="0.25">
      <c r="G8759" s="40">
        <v>47.5</v>
      </c>
      <c r="H8759" s="40">
        <v>0.92</v>
      </c>
      <c r="I8759" s="40">
        <v>0.98050000000000004</v>
      </c>
    </row>
    <row r="8760" spans="7:9" x14ac:dyDescent="0.25">
      <c r="G8760" s="40">
        <v>47.5</v>
      </c>
      <c r="H8760" s="40">
        <v>0.92100000000000004</v>
      </c>
      <c r="I8760" s="40">
        <v>0.98050000000000004</v>
      </c>
    </row>
    <row r="8761" spans="7:9" x14ac:dyDescent="0.25">
      <c r="G8761" s="40">
        <v>47.5</v>
      </c>
      <c r="H8761" s="40">
        <v>0.92200000000000004</v>
      </c>
      <c r="I8761" s="40">
        <v>0.98050000000000004</v>
      </c>
    </row>
    <row r="8762" spans="7:9" x14ac:dyDescent="0.25">
      <c r="G8762" s="40">
        <v>47.5</v>
      </c>
      <c r="H8762" s="40">
        <v>0.92300000000000004</v>
      </c>
      <c r="I8762" s="40">
        <v>0.98050000000000004</v>
      </c>
    </row>
    <row r="8763" spans="7:9" x14ac:dyDescent="0.25">
      <c r="G8763" s="40">
        <v>47.5</v>
      </c>
      <c r="H8763" s="40">
        <v>0.92400000000000004</v>
      </c>
      <c r="I8763" s="40">
        <v>0.98060000000000003</v>
      </c>
    </row>
    <row r="8764" spans="7:9" x14ac:dyDescent="0.25">
      <c r="G8764" s="40">
        <v>47.5</v>
      </c>
      <c r="H8764" s="40">
        <v>0.92500000000000004</v>
      </c>
      <c r="I8764" s="40">
        <v>0.98060000000000003</v>
      </c>
    </row>
    <row r="8765" spans="7:9" x14ac:dyDescent="0.25">
      <c r="G8765" s="40">
        <v>47.5</v>
      </c>
      <c r="H8765" s="40">
        <v>0.92600000000000005</v>
      </c>
      <c r="I8765" s="40">
        <v>0.98060000000000003</v>
      </c>
    </row>
    <row r="8766" spans="7:9" x14ac:dyDescent="0.25">
      <c r="G8766" s="40">
        <v>47.5</v>
      </c>
      <c r="H8766" s="40">
        <v>0.92700000000000005</v>
      </c>
      <c r="I8766" s="40">
        <v>0.98060000000000003</v>
      </c>
    </row>
    <row r="8767" spans="7:9" x14ac:dyDescent="0.25">
      <c r="G8767" s="40">
        <v>47.5</v>
      </c>
      <c r="H8767" s="40">
        <v>0.92800000000000005</v>
      </c>
      <c r="I8767" s="40">
        <v>0.98070000000000002</v>
      </c>
    </row>
    <row r="8768" spans="7:9" x14ac:dyDescent="0.25">
      <c r="G8768" s="40">
        <v>47.5</v>
      </c>
      <c r="H8768" s="40">
        <v>0.92900000000000005</v>
      </c>
      <c r="I8768" s="40">
        <v>0.98070000000000002</v>
      </c>
    </row>
    <row r="8769" spans="7:9" x14ac:dyDescent="0.25">
      <c r="G8769" s="40">
        <v>47.5</v>
      </c>
      <c r="H8769" s="40">
        <v>0.93</v>
      </c>
      <c r="I8769" s="40">
        <v>0.98070000000000002</v>
      </c>
    </row>
    <row r="8770" spans="7:9" x14ac:dyDescent="0.25">
      <c r="G8770" s="40">
        <v>47.5</v>
      </c>
      <c r="H8770" s="40">
        <v>0.93100000000000005</v>
      </c>
      <c r="I8770" s="40">
        <v>0.98070000000000002</v>
      </c>
    </row>
    <row r="8771" spans="7:9" x14ac:dyDescent="0.25">
      <c r="G8771" s="40">
        <v>47.5</v>
      </c>
      <c r="H8771" s="40">
        <v>0.93200000000000005</v>
      </c>
      <c r="I8771" s="40">
        <v>0.98080000000000001</v>
      </c>
    </row>
    <row r="8772" spans="7:9" x14ac:dyDescent="0.25">
      <c r="G8772" s="40">
        <v>47.5</v>
      </c>
      <c r="H8772" s="40">
        <v>0.93300000000000005</v>
      </c>
      <c r="I8772" s="40">
        <v>0.98080000000000001</v>
      </c>
    </row>
    <row r="8773" spans="7:9" x14ac:dyDescent="0.25">
      <c r="G8773" s="40">
        <v>47.5</v>
      </c>
      <c r="H8773" s="40">
        <v>0.93400000000000005</v>
      </c>
      <c r="I8773" s="40">
        <v>0.98080000000000001</v>
      </c>
    </row>
    <row r="8774" spans="7:9" x14ac:dyDescent="0.25">
      <c r="G8774" s="40">
        <v>47.5</v>
      </c>
      <c r="H8774" s="40">
        <v>0.93500000000000005</v>
      </c>
      <c r="I8774" s="40">
        <v>0.98080000000000001</v>
      </c>
    </row>
    <row r="8775" spans="7:9" x14ac:dyDescent="0.25">
      <c r="G8775" s="40">
        <v>47.5</v>
      </c>
      <c r="H8775" s="40">
        <v>0.93600000000000005</v>
      </c>
      <c r="I8775" s="40">
        <v>0.98089999999999999</v>
      </c>
    </row>
    <row r="8776" spans="7:9" x14ac:dyDescent="0.25">
      <c r="G8776" s="40">
        <v>47.5</v>
      </c>
      <c r="H8776" s="40">
        <v>0.93700000000000006</v>
      </c>
      <c r="I8776" s="40">
        <v>0.98089999999999999</v>
      </c>
    </row>
    <row r="8777" spans="7:9" x14ac:dyDescent="0.25">
      <c r="G8777" s="40">
        <v>47.5</v>
      </c>
      <c r="H8777" s="40">
        <v>0.93799999999999994</v>
      </c>
      <c r="I8777" s="40">
        <v>0.98089999999999999</v>
      </c>
    </row>
    <row r="8778" spans="7:9" x14ac:dyDescent="0.25">
      <c r="G8778" s="40">
        <v>47.5</v>
      </c>
      <c r="H8778" s="40">
        <v>0.93899999999999995</v>
      </c>
      <c r="I8778" s="40">
        <v>0.98089999999999999</v>
      </c>
    </row>
    <row r="8779" spans="7:9" x14ac:dyDescent="0.25">
      <c r="G8779" s="40">
        <v>47.5</v>
      </c>
      <c r="H8779" s="40">
        <v>0.94</v>
      </c>
      <c r="I8779" s="40">
        <v>0.98099999999999998</v>
      </c>
    </row>
    <row r="8780" spans="7:9" x14ac:dyDescent="0.25">
      <c r="G8780" s="40">
        <v>47.5</v>
      </c>
      <c r="H8780" s="40">
        <v>0.94099999999999995</v>
      </c>
      <c r="I8780" s="40">
        <v>0.98099999999999998</v>
      </c>
    </row>
    <row r="8781" spans="7:9" x14ac:dyDescent="0.25">
      <c r="G8781" s="40">
        <v>47.5</v>
      </c>
      <c r="H8781" s="40">
        <v>0.94199999999999995</v>
      </c>
      <c r="I8781" s="40">
        <v>0.98099999999999998</v>
      </c>
    </row>
    <row r="8782" spans="7:9" x14ac:dyDescent="0.25">
      <c r="G8782" s="40">
        <v>47.5</v>
      </c>
      <c r="H8782" s="40">
        <v>0.94299999999999995</v>
      </c>
      <c r="I8782" s="40">
        <v>0.98099999999999998</v>
      </c>
    </row>
    <row r="8783" spans="7:9" x14ac:dyDescent="0.25">
      <c r="G8783" s="40">
        <v>47.5</v>
      </c>
      <c r="H8783" s="40">
        <v>0.94399999999999995</v>
      </c>
      <c r="I8783" s="40">
        <v>0.98109999999999997</v>
      </c>
    </row>
    <row r="8784" spans="7:9" x14ac:dyDescent="0.25">
      <c r="G8784" s="40">
        <v>47.5</v>
      </c>
      <c r="H8784" s="40">
        <v>0.94499999999999995</v>
      </c>
      <c r="I8784" s="40">
        <v>0.98109999999999997</v>
      </c>
    </row>
    <row r="8785" spans="7:9" x14ac:dyDescent="0.25">
      <c r="G8785" s="40">
        <v>47.5</v>
      </c>
      <c r="H8785" s="40">
        <v>0.94599999999999995</v>
      </c>
      <c r="I8785" s="40">
        <v>0.98109999999999997</v>
      </c>
    </row>
    <row r="8786" spans="7:9" x14ac:dyDescent="0.25">
      <c r="G8786" s="40">
        <v>47.5</v>
      </c>
      <c r="H8786" s="40">
        <v>0.94699999999999995</v>
      </c>
      <c r="I8786" s="40">
        <v>0.98109999999999997</v>
      </c>
    </row>
    <row r="8787" spans="7:9" x14ac:dyDescent="0.25">
      <c r="G8787" s="40">
        <v>47.5</v>
      </c>
      <c r="H8787" s="40">
        <v>0.94799999999999995</v>
      </c>
      <c r="I8787" s="40">
        <v>0.98119999999999996</v>
      </c>
    </row>
    <row r="8788" spans="7:9" x14ac:dyDescent="0.25">
      <c r="G8788" s="40">
        <v>47.5</v>
      </c>
      <c r="H8788" s="40">
        <v>0.94899999999999995</v>
      </c>
      <c r="I8788" s="40">
        <v>0.98119999999999996</v>
      </c>
    </row>
    <row r="8789" spans="7:9" x14ac:dyDescent="0.25">
      <c r="G8789" s="40">
        <v>47.5</v>
      </c>
      <c r="H8789" s="40">
        <v>0.95</v>
      </c>
      <c r="I8789" s="40">
        <v>0.98119999999999996</v>
      </c>
    </row>
    <row r="8790" spans="7:9" x14ac:dyDescent="0.25">
      <c r="G8790" s="40">
        <v>48</v>
      </c>
      <c r="H8790" s="40">
        <v>0.76</v>
      </c>
      <c r="I8790" s="40">
        <v>0.97099999999999997</v>
      </c>
    </row>
    <row r="8791" spans="7:9" x14ac:dyDescent="0.25">
      <c r="G8791" s="40">
        <v>48</v>
      </c>
      <c r="H8791" s="40">
        <v>0.76100000000000001</v>
      </c>
      <c r="I8791" s="40">
        <v>0.97099999999999997</v>
      </c>
    </row>
    <row r="8792" spans="7:9" x14ac:dyDescent="0.25">
      <c r="G8792" s="40">
        <v>48</v>
      </c>
      <c r="H8792" s="40">
        <v>0.76200000000000001</v>
      </c>
      <c r="I8792" s="40">
        <v>0.97119999999999995</v>
      </c>
    </row>
    <row r="8793" spans="7:9" x14ac:dyDescent="0.25">
      <c r="G8793" s="40">
        <v>48</v>
      </c>
      <c r="H8793" s="40">
        <v>0.76300000000000001</v>
      </c>
      <c r="I8793" s="40">
        <v>0.97119999999999995</v>
      </c>
    </row>
    <row r="8794" spans="7:9" x14ac:dyDescent="0.25">
      <c r="G8794" s="40">
        <v>48</v>
      </c>
      <c r="H8794" s="40">
        <v>0.76400000000000001</v>
      </c>
      <c r="I8794" s="40">
        <v>0.97140000000000004</v>
      </c>
    </row>
    <row r="8795" spans="7:9" x14ac:dyDescent="0.25">
      <c r="G8795" s="40">
        <v>48</v>
      </c>
      <c r="H8795" s="40">
        <v>0.76500000000000001</v>
      </c>
      <c r="I8795" s="40">
        <v>0.97140000000000004</v>
      </c>
    </row>
    <row r="8796" spans="7:9" x14ac:dyDescent="0.25">
      <c r="G8796" s="40">
        <v>48</v>
      </c>
      <c r="H8796" s="40">
        <v>0.76600000000000001</v>
      </c>
      <c r="I8796" s="40">
        <v>0.97170000000000001</v>
      </c>
    </row>
    <row r="8797" spans="7:9" x14ac:dyDescent="0.25">
      <c r="G8797" s="40">
        <v>48</v>
      </c>
      <c r="H8797" s="40">
        <v>0.76700000000000002</v>
      </c>
      <c r="I8797" s="40">
        <v>0.97170000000000001</v>
      </c>
    </row>
    <row r="8798" spans="7:9" x14ac:dyDescent="0.25">
      <c r="G8798" s="40">
        <v>48</v>
      </c>
      <c r="H8798" s="40">
        <v>0.76800000000000002</v>
      </c>
      <c r="I8798" s="40">
        <v>0.9718</v>
      </c>
    </row>
    <row r="8799" spans="7:9" x14ac:dyDescent="0.25">
      <c r="G8799" s="40">
        <v>48</v>
      </c>
      <c r="H8799" s="40">
        <v>0.76900000000000002</v>
      </c>
      <c r="I8799" s="40">
        <v>0.9718</v>
      </c>
    </row>
    <row r="8800" spans="7:9" x14ac:dyDescent="0.25">
      <c r="G8800" s="40">
        <v>48</v>
      </c>
      <c r="H8800" s="40">
        <v>0.77</v>
      </c>
      <c r="I8800" s="40">
        <v>0.97199999999999998</v>
      </c>
    </row>
    <row r="8801" spans="7:9" x14ac:dyDescent="0.25">
      <c r="G8801" s="40">
        <v>48</v>
      </c>
      <c r="H8801" s="40">
        <v>0.77100000000000002</v>
      </c>
      <c r="I8801" s="40">
        <v>0.97199999999999998</v>
      </c>
    </row>
    <row r="8802" spans="7:9" x14ac:dyDescent="0.25">
      <c r="G8802" s="40">
        <v>48</v>
      </c>
      <c r="H8802" s="40">
        <v>0.77200000000000002</v>
      </c>
      <c r="I8802" s="40">
        <v>0.97219999999999995</v>
      </c>
    </row>
    <row r="8803" spans="7:9" x14ac:dyDescent="0.25">
      <c r="G8803" s="40">
        <v>48</v>
      </c>
      <c r="H8803" s="40">
        <v>0.77300000000000002</v>
      </c>
      <c r="I8803" s="40">
        <v>0.97219999999999995</v>
      </c>
    </row>
    <row r="8804" spans="7:9" x14ac:dyDescent="0.25">
      <c r="G8804" s="40">
        <v>48</v>
      </c>
      <c r="H8804" s="40">
        <v>0.77400000000000002</v>
      </c>
      <c r="I8804" s="40">
        <v>0.97240000000000004</v>
      </c>
    </row>
    <row r="8805" spans="7:9" x14ac:dyDescent="0.25">
      <c r="G8805" s="40">
        <v>48</v>
      </c>
      <c r="H8805" s="40">
        <v>0.77500000000000002</v>
      </c>
      <c r="I8805" s="40">
        <v>0.97240000000000004</v>
      </c>
    </row>
    <row r="8806" spans="7:9" x14ac:dyDescent="0.25">
      <c r="G8806" s="40">
        <v>48</v>
      </c>
      <c r="H8806" s="40">
        <v>0.77600000000000002</v>
      </c>
      <c r="I8806" s="40">
        <v>0.97260000000000002</v>
      </c>
    </row>
    <row r="8807" spans="7:9" x14ac:dyDescent="0.25">
      <c r="G8807" s="40">
        <v>48</v>
      </c>
      <c r="H8807" s="40">
        <v>0.77700000000000002</v>
      </c>
      <c r="I8807" s="40">
        <v>0.97260000000000002</v>
      </c>
    </row>
    <row r="8808" spans="7:9" x14ac:dyDescent="0.25">
      <c r="G8808" s="40">
        <v>48</v>
      </c>
      <c r="H8808" s="40">
        <v>0.77800000000000002</v>
      </c>
      <c r="I8808" s="40">
        <v>0.9728</v>
      </c>
    </row>
    <row r="8809" spans="7:9" x14ac:dyDescent="0.25">
      <c r="G8809" s="40">
        <v>48</v>
      </c>
      <c r="H8809" s="40">
        <v>0.77900000000000003</v>
      </c>
      <c r="I8809" s="40">
        <v>0.9728</v>
      </c>
    </row>
    <row r="8810" spans="7:9" x14ac:dyDescent="0.25">
      <c r="G8810" s="40">
        <v>48</v>
      </c>
      <c r="H8810" s="40">
        <v>0.78</v>
      </c>
      <c r="I8810" s="40">
        <v>0.97299999999999998</v>
      </c>
    </row>
    <row r="8811" spans="7:9" x14ac:dyDescent="0.25">
      <c r="G8811" s="40">
        <v>48</v>
      </c>
      <c r="H8811" s="40">
        <v>0.78100000000000003</v>
      </c>
      <c r="I8811" s="40">
        <v>0.97299999999999998</v>
      </c>
    </row>
    <row r="8812" spans="7:9" x14ac:dyDescent="0.25">
      <c r="G8812" s="40">
        <v>48</v>
      </c>
      <c r="H8812" s="40">
        <v>0.78200000000000003</v>
      </c>
      <c r="I8812" s="40">
        <v>0.97309999999999997</v>
      </c>
    </row>
    <row r="8813" spans="7:9" x14ac:dyDescent="0.25">
      <c r="G8813" s="40">
        <v>48</v>
      </c>
      <c r="H8813" s="40">
        <v>0.78300000000000003</v>
      </c>
      <c r="I8813" s="40">
        <v>0.97309999999999997</v>
      </c>
    </row>
    <row r="8814" spans="7:9" x14ac:dyDescent="0.25">
      <c r="G8814" s="40">
        <v>48</v>
      </c>
      <c r="H8814" s="40">
        <v>0.78400000000000003</v>
      </c>
      <c r="I8814" s="40">
        <v>0.97330000000000005</v>
      </c>
    </row>
    <row r="8815" spans="7:9" x14ac:dyDescent="0.25">
      <c r="G8815" s="40">
        <v>48</v>
      </c>
      <c r="H8815" s="40">
        <v>0.78500000000000003</v>
      </c>
      <c r="I8815" s="40">
        <v>0.97330000000000005</v>
      </c>
    </row>
    <row r="8816" spans="7:9" x14ac:dyDescent="0.25">
      <c r="G8816" s="40">
        <v>48</v>
      </c>
      <c r="H8816" s="40">
        <v>0.78600000000000003</v>
      </c>
      <c r="I8816" s="40">
        <v>0.97350000000000003</v>
      </c>
    </row>
    <row r="8817" spans="7:9" x14ac:dyDescent="0.25">
      <c r="G8817" s="40">
        <v>48</v>
      </c>
      <c r="H8817" s="40">
        <v>0.78700000000000003</v>
      </c>
      <c r="I8817" s="40">
        <v>0.97350000000000003</v>
      </c>
    </row>
    <row r="8818" spans="7:9" x14ac:dyDescent="0.25">
      <c r="G8818" s="40">
        <v>48</v>
      </c>
      <c r="H8818" s="40">
        <v>0.78800000000000003</v>
      </c>
      <c r="I8818" s="40">
        <v>0.97370000000000001</v>
      </c>
    </row>
    <row r="8819" spans="7:9" x14ac:dyDescent="0.25">
      <c r="G8819" s="40">
        <v>48</v>
      </c>
      <c r="H8819" s="40">
        <v>0.78900000000000003</v>
      </c>
      <c r="I8819" s="40">
        <v>0.97370000000000001</v>
      </c>
    </row>
    <row r="8820" spans="7:9" x14ac:dyDescent="0.25">
      <c r="G8820" s="40">
        <v>48</v>
      </c>
      <c r="H8820" s="40">
        <v>0.79</v>
      </c>
      <c r="I8820" s="40">
        <v>0.97389999999999999</v>
      </c>
    </row>
    <row r="8821" spans="7:9" x14ac:dyDescent="0.25">
      <c r="G8821" s="40">
        <v>48</v>
      </c>
      <c r="H8821" s="40">
        <v>0.79100000000000004</v>
      </c>
      <c r="I8821" s="40">
        <v>0.97389999999999999</v>
      </c>
    </row>
    <row r="8822" spans="7:9" x14ac:dyDescent="0.25">
      <c r="G8822" s="40">
        <v>48</v>
      </c>
      <c r="H8822" s="40">
        <v>0.79200000000000004</v>
      </c>
      <c r="I8822" s="40">
        <v>0.97399999999999998</v>
      </c>
    </row>
    <row r="8823" spans="7:9" x14ac:dyDescent="0.25">
      <c r="G8823" s="40">
        <v>48</v>
      </c>
      <c r="H8823" s="40">
        <v>0.79300000000000004</v>
      </c>
      <c r="I8823" s="40">
        <v>0.97399999999999998</v>
      </c>
    </row>
    <row r="8824" spans="7:9" x14ac:dyDescent="0.25">
      <c r="G8824" s="40">
        <v>48</v>
      </c>
      <c r="H8824" s="40">
        <v>0.79400000000000004</v>
      </c>
      <c r="I8824" s="40">
        <v>0.97419999999999995</v>
      </c>
    </row>
    <row r="8825" spans="7:9" x14ac:dyDescent="0.25">
      <c r="G8825" s="40">
        <v>48</v>
      </c>
      <c r="H8825" s="40">
        <v>0.79500000000000004</v>
      </c>
      <c r="I8825" s="40">
        <v>0.97419999999999995</v>
      </c>
    </row>
    <row r="8826" spans="7:9" x14ac:dyDescent="0.25">
      <c r="G8826" s="40">
        <v>48</v>
      </c>
      <c r="H8826" s="40">
        <v>0.79600000000000004</v>
      </c>
      <c r="I8826" s="40">
        <v>0.97430000000000005</v>
      </c>
    </row>
    <row r="8827" spans="7:9" x14ac:dyDescent="0.25">
      <c r="G8827" s="40">
        <v>48</v>
      </c>
      <c r="H8827" s="40">
        <v>0.79700000000000004</v>
      </c>
      <c r="I8827" s="40">
        <v>0.97430000000000005</v>
      </c>
    </row>
    <row r="8828" spans="7:9" x14ac:dyDescent="0.25">
      <c r="G8828" s="40">
        <v>48</v>
      </c>
      <c r="H8828" s="40">
        <v>0.79800000000000004</v>
      </c>
      <c r="I8828" s="40">
        <v>0.97450000000000003</v>
      </c>
    </row>
    <row r="8829" spans="7:9" x14ac:dyDescent="0.25">
      <c r="G8829" s="40">
        <v>48</v>
      </c>
      <c r="H8829" s="40">
        <v>0.79900000000000004</v>
      </c>
      <c r="I8829" s="40">
        <v>0.97450000000000003</v>
      </c>
    </row>
    <row r="8830" spans="7:9" x14ac:dyDescent="0.25">
      <c r="G8830" s="40">
        <v>48</v>
      </c>
      <c r="H8830" s="40">
        <v>0.8</v>
      </c>
      <c r="I8830" s="40">
        <v>0.97470000000000001</v>
      </c>
    </row>
    <row r="8831" spans="7:9" x14ac:dyDescent="0.25">
      <c r="G8831" s="40">
        <v>48</v>
      </c>
      <c r="H8831" s="40">
        <v>0.80100000000000005</v>
      </c>
      <c r="I8831" s="40">
        <v>0.97470000000000001</v>
      </c>
    </row>
    <row r="8832" spans="7:9" x14ac:dyDescent="0.25">
      <c r="G8832" s="40">
        <v>48</v>
      </c>
      <c r="H8832" s="40">
        <v>0.80200000000000005</v>
      </c>
      <c r="I8832" s="40">
        <v>0.9748</v>
      </c>
    </row>
    <row r="8833" spans="7:9" x14ac:dyDescent="0.25">
      <c r="G8833" s="40">
        <v>48</v>
      </c>
      <c r="H8833" s="40">
        <v>0.80300000000000005</v>
      </c>
      <c r="I8833" s="40">
        <v>0.9748</v>
      </c>
    </row>
    <row r="8834" spans="7:9" x14ac:dyDescent="0.25">
      <c r="G8834" s="40">
        <v>48</v>
      </c>
      <c r="H8834" s="40">
        <v>0.80400000000000005</v>
      </c>
      <c r="I8834" s="40">
        <v>0.97499999999999998</v>
      </c>
    </row>
    <row r="8835" spans="7:9" x14ac:dyDescent="0.25">
      <c r="G8835" s="40">
        <v>48</v>
      </c>
      <c r="H8835" s="40">
        <v>0.80500000000000005</v>
      </c>
      <c r="I8835" s="40">
        <v>0.97499999999999998</v>
      </c>
    </row>
    <row r="8836" spans="7:9" x14ac:dyDescent="0.25">
      <c r="G8836" s="40">
        <v>48</v>
      </c>
      <c r="H8836" s="40">
        <v>0.80600000000000005</v>
      </c>
      <c r="I8836" s="40">
        <v>0.97509999999999997</v>
      </c>
    </row>
    <row r="8837" spans="7:9" x14ac:dyDescent="0.25">
      <c r="G8837" s="40">
        <v>48</v>
      </c>
      <c r="H8837" s="40">
        <v>0.80700000000000005</v>
      </c>
      <c r="I8837" s="40">
        <v>0.97509999999999997</v>
      </c>
    </row>
    <row r="8838" spans="7:9" x14ac:dyDescent="0.25">
      <c r="G8838" s="40">
        <v>48</v>
      </c>
      <c r="H8838" s="40">
        <v>0.80800000000000005</v>
      </c>
      <c r="I8838" s="40">
        <v>0.97529999999999994</v>
      </c>
    </row>
    <row r="8839" spans="7:9" x14ac:dyDescent="0.25">
      <c r="G8839" s="40">
        <v>48</v>
      </c>
      <c r="H8839" s="40">
        <v>0.80900000000000005</v>
      </c>
      <c r="I8839" s="40">
        <v>0.97529999999999994</v>
      </c>
    </row>
    <row r="8840" spans="7:9" x14ac:dyDescent="0.25">
      <c r="G8840" s="40">
        <v>48</v>
      </c>
      <c r="H8840" s="40">
        <v>0.81</v>
      </c>
      <c r="I8840" s="40">
        <v>0.97540000000000004</v>
      </c>
    </row>
    <row r="8841" spans="7:9" x14ac:dyDescent="0.25">
      <c r="G8841" s="40">
        <v>48</v>
      </c>
      <c r="H8841" s="40">
        <v>0.81100000000000005</v>
      </c>
      <c r="I8841" s="40">
        <v>0.97540000000000004</v>
      </c>
    </row>
    <row r="8842" spans="7:9" x14ac:dyDescent="0.25">
      <c r="G8842" s="40">
        <v>48</v>
      </c>
      <c r="H8842" s="40">
        <v>0.81200000000000006</v>
      </c>
      <c r="I8842" s="40">
        <v>0.97550000000000003</v>
      </c>
    </row>
    <row r="8843" spans="7:9" x14ac:dyDescent="0.25">
      <c r="G8843" s="40">
        <v>48</v>
      </c>
      <c r="H8843" s="40">
        <v>0.81299999999999994</v>
      </c>
      <c r="I8843" s="40">
        <v>0.97550000000000003</v>
      </c>
    </row>
    <row r="8844" spans="7:9" x14ac:dyDescent="0.25">
      <c r="G8844" s="40">
        <v>48</v>
      </c>
      <c r="H8844" s="40">
        <v>0.81399999999999995</v>
      </c>
      <c r="I8844" s="40">
        <v>0.97570000000000001</v>
      </c>
    </row>
    <row r="8845" spans="7:9" x14ac:dyDescent="0.25">
      <c r="G8845" s="40">
        <v>48</v>
      </c>
      <c r="H8845" s="40">
        <v>0.81499999999999995</v>
      </c>
      <c r="I8845" s="40">
        <v>0.97570000000000001</v>
      </c>
    </row>
    <row r="8846" spans="7:9" x14ac:dyDescent="0.25">
      <c r="G8846" s="40">
        <v>48</v>
      </c>
      <c r="H8846" s="40">
        <v>0.81599999999999995</v>
      </c>
      <c r="I8846" s="40">
        <v>0.9758</v>
      </c>
    </row>
    <row r="8847" spans="7:9" x14ac:dyDescent="0.25">
      <c r="G8847" s="40">
        <v>48</v>
      </c>
      <c r="H8847" s="40">
        <v>0.81699999999999995</v>
      </c>
      <c r="I8847" s="40">
        <v>0.9758</v>
      </c>
    </row>
    <row r="8848" spans="7:9" x14ac:dyDescent="0.25">
      <c r="G8848" s="40">
        <v>48</v>
      </c>
      <c r="H8848" s="40">
        <v>0.81799999999999995</v>
      </c>
      <c r="I8848" s="40">
        <v>0.97589999999999999</v>
      </c>
    </row>
    <row r="8849" spans="7:9" x14ac:dyDescent="0.25">
      <c r="G8849" s="40">
        <v>48</v>
      </c>
      <c r="H8849" s="40">
        <v>0.81899999999999995</v>
      </c>
      <c r="I8849" s="40">
        <v>0.97589999999999999</v>
      </c>
    </row>
    <row r="8850" spans="7:9" x14ac:dyDescent="0.25">
      <c r="G8850" s="40">
        <v>48</v>
      </c>
      <c r="H8850" s="40">
        <v>0.82</v>
      </c>
      <c r="I8850" s="40">
        <v>0.97599999999999998</v>
      </c>
    </row>
    <row r="8851" spans="7:9" x14ac:dyDescent="0.25">
      <c r="G8851" s="40">
        <v>48</v>
      </c>
      <c r="H8851" s="40">
        <v>0.82099999999999995</v>
      </c>
      <c r="I8851" s="40">
        <v>0.97599999999999998</v>
      </c>
    </row>
    <row r="8852" spans="7:9" x14ac:dyDescent="0.25">
      <c r="G8852" s="40">
        <v>48</v>
      </c>
      <c r="H8852" s="40">
        <v>0.82199999999999995</v>
      </c>
      <c r="I8852" s="40">
        <v>0.97619999999999996</v>
      </c>
    </row>
    <row r="8853" spans="7:9" x14ac:dyDescent="0.25">
      <c r="G8853" s="40">
        <v>48</v>
      </c>
      <c r="H8853" s="40">
        <v>0.82299999999999995</v>
      </c>
      <c r="I8853" s="40">
        <v>0.97619999999999996</v>
      </c>
    </row>
    <row r="8854" spans="7:9" x14ac:dyDescent="0.25">
      <c r="G8854" s="40">
        <v>48</v>
      </c>
      <c r="H8854" s="40">
        <v>0.82399999999999995</v>
      </c>
      <c r="I8854" s="40">
        <v>0.97629999999999995</v>
      </c>
    </row>
    <row r="8855" spans="7:9" x14ac:dyDescent="0.25">
      <c r="G8855" s="40">
        <v>48</v>
      </c>
      <c r="H8855" s="40">
        <v>0.82499999999999996</v>
      </c>
      <c r="I8855" s="40">
        <v>0.97629999999999995</v>
      </c>
    </row>
    <row r="8856" spans="7:9" x14ac:dyDescent="0.25">
      <c r="G8856" s="40">
        <v>48</v>
      </c>
      <c r="H8856" s="40">
        <v>0.82599999999999996</v>
      </c>
      <c r="I8856" s="40">
        <v>0.97640000000000005</v>
      </c>
    </row>
    <row r="8857" spans="7:9" x14ac:dyDescent="0.25">
      <c r="G8857" s="40">
        <v>48</v>
      </c>
      <c r="H8857" s="40">
        <v>0.82699999999999996</v>
      </c>
      <c r="I8857" s="40">
        <v>0.97640000000000005</v>
      </c>
    </row>
    <row r="8858" spans="7:9" x14ac:dyDescent="0.25">
      <c r="G8858" s="40">
        <v>48</v>
      </c>
      <c r="H8858" s="40">
        <v>0.82799999999999996</v>
      </c>
      <c r="I8858" s="40">
        <v>0.97650000000000003</v>
      </c>
    </row>
    <row r="8859" spans="7:9" x14ac:dyDescent="0.25">
      <c r="G8859" s="40">
        <v>48</v>
      </c>
      <c r="H8859" s="40">
        <v>0.82899999999999996</v>
      </c>
      <c r="I8859" s="40">
        <v>0.97650000000000003</v>
      </c>
    </row>
    <row r="8860" spans="7:9" x14ac:dyDescent="0.25">
      <c r="G8860" s="40">
        <v>48</v>
      </c>
      <c r="H8860" s="40">
        <v>0.83</v>
      </c>
      <c r="I8860" s="40">
        <v>0.97670000000000001</v>
      </c>
    </row>
    <row r="8861" spans="7:9" x14ac:dyDescent="0.25">
      <c r="G8861" s="40">
        <v>48</v>
      </c>
      <c r="H8861" s="40">
        <v>0.83099999999999996</v>
      </c>
      <c r="I8861" s="40">
        <v>0.97670000000000001</v>
      </c>
    </row>
    <row r="8862" spans="7:9" x14ac:dyDescent="0.25">
      <c r="G8862" s="40">
        <v>48</v>
      </c>
      <c r="H8862" s="40">
        <v>0.83199999999999996</v>
      </c>
      <c r="I8862" s="40">
        <v>0.9768</v>
      </c>
    </row>
    <row r="8863" spans="7:9" x14ac:dyDescent="0.25">
      <c r="G8863" s="40">
        <v>48</v>
      </c>
      <c r="H8863" s="40">
        <v>0.83299999999999996</v>
      </c>
      <c r="I8863" s="40">
        <v>0.9768</v>
      </c>
    </row>
    <row r="8864" spans="7:9" x14ac:dyDescent="0.25">
      <c r="G8864" s="40">
        <v>48</v>
      </c>
      <c r="H8864" s="40">
        <v>0.83399999999999996</v>
      </c>
      <c r="I8864" s="40">
        <v>0.97689999999999999</v>
      </c>
    </row>
    <row r="8865" spans="7:9" x14ac:dyDescent="0.25">
      <c r="G8865" s="40">
        <v>48</v>
      </c>
      <c r="H8865" s="40">
        <v>0.83499999999999996</v>
      </c>
      <c r="I8865" s="40">
        <v>0.97689999999999999</v>
      </c>
    </row>
    <row r="8866" spans="7:9" x14ac:dyDescent="0.25">
      <c r="G8866" s="40">
        <v>48</v>
      </c>
      <c r="H8866" s="40">
        <v>0.83599999999999997</v>
      </c>
      <c r="I8866" s="40">
        <v>0.97699999999999998</v>
      </c>
    </row>
    <row r="8867" spans="7:9" x14ac:dyDescent="0.25">
      <c r="G8867" s="40">
        <v>48</v>
      </c>
      <c r="H8867" s="40">
        <v>0.83699999999999997</v>
      </c>
      <c r="I8867" s="40">
        <v>0.97699999999999998</v>
      </c>
    </row>
    <row r="8868" spans="7:9" x14ac:dyDescent="0.25">
      <c r="G8868" s="40">
        <v>48</v>
      </c>
      <c r="H8868" s="40">
        <v>0.83799999999999997</v>
      </c>
      <c r="I8868" s="40">
        <v>0.97709999999999997</v>
      </c>
    </row>
    <row r="8869" spans="7:9" x14ac:dyDescent="0.25">
      <c r="G8869" s="40">
        <v>48</v>
      </c>
      <c r="H8869" s="40">
        <v>0.83899999999999997</v>
      </c>
      <c r="I8869" s="40">
        <v>0.97709999999999997</v>
      </c>
    </row>
    <row r="8870" spans="7:9" x14ac:dyDescent="0.25">
      <c r="G8870" s="40">
        <v>48</v>
      </c>
      <c r="H8870" s="40">
        <v>0.84</v>
      </c>
      <c r="I8870" s="40">
        <v>0.97719999999999996</v>
      </c>
    </row>
    <row r="8871" spans="7:9" x14ac:dyDescent="0.25">
      <c r="G8871" s="40">
        <v>48</v>
      </c>
      <c r="H8871" s="40">
        <v>0.84099999999999997</v>
      </c>
      <c r="I8871" s="40">
        <v>0.97719999999999996</v>
      </c>
    </row>
    <row r="8872" spans="7:9" x14ac:dyDescent="0.25">
      <c r="G8872" s="40">
        <v>48</v>
      </c>
      <c r="H8872" s="40">
        <v>0.84199999999999997</v>
      </c>
      <c r="I8872" s="40">
        <v>0.97729999999999995</v>
      </c>
    </row>
    <row r="8873" spans="7:9" x14ac:dyDescent="0.25">
      <c r="G8873" s="40">
        <v>48</v>
      </c>
      <c r="H8873" s="40">
        <v>0.84299999999999997</v>
      </c>
      <c r="I8873" s="40">
        <v>0.97729999999999995</v>
      </c>
    </row>
    <row r="8874" spans="7:9" x14ac:dyDescent="0.25">
      <c r="G8874" s="40">
        <v>48</v>
      </c>
      <c r="H8874" s="40">
        <v>0.84399999999999997</v>
      </c>
      <c r="I8874" s="40">
        <v>0.97740000000000005</v>
      </c>
    </row>
    <row r="8875" spans="7:9" x14ac:dyDescent="0.25">
      <c r="G8875" s="40">
        <v>48</v>
      </c>
      <c r="H8875" s="40">
        <v>0.84499999999999997</v>
      </c>
      <c r="I8875" s="40">
        <v>0.97740000000000005</v>
      </c>
    </row>
    <row r="8876" spans="7:9" x14ac:dyDescent="0.25">
      <c r="G8876" s="40">
        <v>48</v>
      </c>
      <c r="H8876" s="40">
        <v>0.84599999999999997</v>
      </c>
      <c r="I8876" s="40">
        <v>0.97750000000000004</v>
      </c>
    </row>
    <row r="8877" spans="7:9" x14ac:dyDescent="0.25">
      <c r="G8877" s="40">
        <v>48</v>
      </c>
      <c r="H8877" s="40">
        <v>0.84699999999999998</v>
      </c>
      <c r="I8877" s="40">
        <v>0.97750000000000004</v>
      </c>
    </row>
    <row r="8878" spans="7:9" x14ac:dyDescent="0.25">
      <c r="G8878" s="40">
        <v>48</v>
      </c>
      <c r="H8878" s="40">
        <v>0.84799999999999998</v>
      </c>
      <c r="I8878" s="40">
        <v>0.97760000000000002</v>
      </c>
    </row>
    <row r="8879" spans="7:9" x14ac:dyDescent="0.25">
      <c r="G8879" s="40">
        <v>48</v>
      </c>
      <c r="H8879" s="40">
        <v>0.84899999999999998</v>
      </c>
      <c r="I8879" s="40">
        <v>0.97760000000000002</v>
      </c>
    </row>
    <row r="8880" spans="7:9" x14ac:dyDescent="0.25">
      <c r="G8880" s="40">
        <v>48</v>
      </c>
      <c r="H8880" s="40">
        <v>0.85</v>
      </c>
      <c r="I8880" s="40">
        <v>0.97770000000000001</v>
      </c>
    </row>
    <row r="8881" spans="7:9" x14ac:dyDescent="0.25">
      <c r="G8881" s="40">
        <v>48</v>
      </c>
      <c r="H8881" s="40">
        <v>0.85099999999999998</v>
      </c>
      <c r="I8881" s="40">
        <v>0.97770000000000001</v>
      </c>
    </row>
    <row r="8882" spans="7:9" x14ac:dyDescent="0.25">
      <c r="G8882" s="40">
        <v>48</v>
      </c>
      <c r="H8882" s="40">
        <v>0.85199999999999998</v>
      </c>
      <c r="I8882" s="40">
        <v>0.9778</v>
      </c>
    </row>
    <row r="8883" spans="7:9" x14ac:dyDescent="0.25">
      <c r="G8883" s="40">
        <v>48</v>
      </c>
      <c r="H8883" s="40">
        <v>0.85299999999999998</v>
      </c>
      <c r="I8883" s="40">
        <v>0.9778</v>
      </c>
    </row>
    <row r="8884" spans="7:9" x14ac:dyDescent="0.25">
      <c r="G8884" s="40">
        <v>48</v>
      </c>
      <c r="H8884" s="40">
        <v>0.85399999999999998</v>
      </c>
      <c r="I8884" s="40">
        <v>0.97789999999999999</v>
      </c>
    </row>
    <row r="8885" spans="7:9" x14ac:dyDescent="0.25">
      <c r="G8885" s="40">
        <v>48</v>
      </c>
      <c r="H8885" s="40">
        <v>0.85499999999999998</v>
      </c>
      <c r="I8885" s="40">
        <v>0.97789999999999999</v>
      </c>
    </row>
    <row r="8886" spans="7:9" x14ac:dyDescent="0.25">
      <c r="G8886" s="40">
        <v>48</v>
      </c>
      <c r="H8886" s="40">
        <v>0.85599999999999998</v>
      </c>
      <c r="I8886" s="40">
        <v>0.97799999999999998</v>
      </c>
    </row>
    <row r="8887" spans="7:9" x14ac:dyDescent="0.25">
      <c r="G8887" s="40">
        <v>48</v>
      </c>
      <c r="H8887" s="40">
        <v>0.85699999999999998</v>
      </c>
      <c r="I8887" s="40">
        <v>0.97799999999999998</v>
      </c>
    </row>
    <row r="8888" spans="7:9" x14ac:dyDescent="0.25">
      <c r="G8888" s="40">
        <v>48</v>
      </c>
      <c r="H8888" s="40">
        <v>0.85799999999999998</v>
      </c>
      <c r="I8888" s="40">
        <v>0.97809999999999997</v>
      </c>
    </row>
    <row r="8889" spans="7:9" x14ac:dyDescent="0.25">
      <c r="G8889" s="40">
        <v>48</v>
      </c>
      <c r="H8889" s="40">
        <v>0.85899999999999999</v>
      </c>
      <c r="I8889" s="40">
        <v>0.97809999999999997</v>
      </c>
    </row>
    <row r="8890" spans="7:9" x14ac:dyDescent="0.25">
      <c r="G8890" s="40">
        <v>48</v>
      </c>
      <c r="H8890" s="40">
        <v>0.86</v>
      </c>
      <c r="I8890" s="40">
        <v>0.97809999999999997</v>
      </c>
    </row>
    <row r="8891" spans="7:9" x14ac:dyDescent="0.25">
      <c r="G8891" s="40">
        <v>48</v>
      </c>
      <c r="H8891" s="40">
        <v>0.86099999999999999</v>
      </c>
      <c r="I8891" s="40">
        <v>0.97809999999999997</v>
      </c>
    </row>
    <row r="8892" spans="7:9" x14ac:dyDescent="0.25">
      <c r="G8892" s="40">
        <v>48</v>
      </c>
      <c r="H8892" s="40">
        <v>0.86199999999999999</v>
      </c>
      <c r="I8892" s="40">
        <v>0.97819999999999996</v>
      </c>
    </row>
    <row r="8893" spans="7:9" x14ac:dyDescent="0.25">
      <c r="G8893" s="40">
        <v>48</v>
      </c>
      <c r="H8893" s="40">
        <v>0.86299999999999999</v>
      </c>
      <c r="I8893" s="40">
        <v>0.97819999999999996</v>
      </c>
    </row>
    <row r="8894" spans="7:9" x14ac:dyDescent="0.25">
      <c r="G8894" s="40">
        <v>48</v>
      </c>
      <c r="H8894" s="40">
        <v>0.86399999999999999</v>
      </c>
      <c r="I8894" s="40">
        <v>0.97829999999999995</v>
      </c>
    </row>
    <row r="8895" spans="7:9" x14ac:dyDescent="0.25">
      <c r="G8895" s="40">
        <v>48</v>
      </c>
      <c r="H8895" s="40">
        <v>0.86499999999999999</v>
      </c>
      <c r="I8895" s="40">
        <v>0.97829999999999995</v>
      </c>
    </row>
    <row r="8896" spans="7:9" x14ac:dyDescent="0.25">
      <c r="G8896" s="40">
        <v>48</v>
      </c>
      <c r="H8896" s="40">
        <v>0.86599999999999999</v>
      </c>
      <c r="I8896" s="40">
        <v>0.97840000000000005</v>
      </c>
    </row>
    <row r="8897" spans="7:9" x14ac:dyDescent="0.25">
      <c r="G8897" s="40">
        <v>48</v>
      </c>
      <c r="H8897" s="40">
        <v>0.86699999999999999</v>
      </c>
      <c r="I8897" s="40">
        <v>0.97840000000000005</v>
      </c>
    </row>
    <row r="8898" spans="7:9" x14ac:dyDescent="0.25">
      <c r="G8898" s="40">
        <v>48</v>
      </c>
      <c r="H8898" s="40">
        <v>0.86799999999999999</v>
      </c>
      <c r="I8898" s="40">
        <v>0.97850000000000004</v>
      </c>
    </row>
    <row r="8899" spans="7:9" x14ac:dyDescent="0.25">
      <c r="G8899" s="40">
        <v>48</v>
      </c>
      <c r="H8899" s="40">
        <v>0.86899999999999999</v>
      </c>
      <c r="I8899" s="40">
        <v>0.97850000000000004</v>
      </c>
    </row>
    <row r="8900" spans="7:9" x14ac:dyDescent="0.25">
      <c r="G8900" s="40">
        <v>48</v>
      </c>
      <c r="H8900" s="40">
        <v>0.87</v>
      </c>
      <c r="I8900" s="40">
        <v>0.97860000000000003</v>
      </c>
    </row>
    <row r="8901" spans="7:9" x14ac:dyDescent="0.25">
      <c r="G8901" s="40">
        <v>48</v>
      </c>
      <c r="H8901" s="40">
        <v>0.871</v>
      </c>
      <c r="I8901" s="40">
        <v>0.97860000000000003</v>
      </c>
    </row>
    <row r="8902" spans="7:9" x14ac:dyDescent="0.25">
      <c r="G8902" s="40">
        <v>48</v>
      </c>
      <c r="H8902" s="40">
        <v>0.872</v>
      </c>
      <c r="I8902" s="40">
        <v>0.97870000000000001</v>
      </c>
    </row>
    <row r="8903" spans="7:9" x14ac:dyDescent="0.25">
      <c r="G8903" s="40">
        <v>48</v>
      </c>
      <c r="H8903" s="40">
        <v>0.873</v>
      </c>
      <c r="I8903" s="40">
        <v>0.97870000000000001</v>
      </c>
    </row>
    <row r="8904" spans="7:9" x14ac:dyDescent="0.25">
      <c r="G8904" s="40">
        <v>48</v>
      </c>
      <c r="H8904" s="40">
        <v>0.874</v>
      </c>
      <c r="I8904" s="40">
        <v>0.97870000000000001</v>
      </c>
    </row>
    <row r="8905" spans="7:9" x14ac:dyDescent="0.25">
      <c r="G8905" s="40">
        <v>48</v>
      </c>
      <c r="H8905" s="40">
        <v>0.875</v>
      </c>
      <c r="I8905" s="40">
        <v>0.97870000000000001</v>
      </c>
    </row>
    <row r="8906" spans="7:9" x14ac:dyDescent="0.25">
      <c r="G8906" s="40">
        <v>48</v>
      </c>
      <c r="H8906" s="40">
        <v>0.876</v>
      </c>
      <c r="I8906" s="40">
        <v>0.9788</v>
      </c>
    </row>
    <row r="8907" spans="7:9" x14ac:dyDescent="0.25">
      <c r="G8907" s="40">
        <v>48</v>
      </c>
      <c r="H8907" s="40">
        <v>0.877</v>
      </c>
      <c r="I8907" s="40">
        <v>0.9788</v>
      </c>
    </row>
    <row r="8908" spans="7:9" x14ac:dyDescent="0.25">
      <c r="G8908" s="40">
        <v>48</v>
      </c>
      <c r="H8908" s="40">
        <v>0.878</v>
      </c>
      <c r="I8908" s="40">
        <v>0.97889999999999999</v>
      </c>
    </row>
    <row r="8909" spans="7:9" x14ac:dyDescent="0.25">
      <c r="G8909" s="40">
        <v>48</v>
      </c>
      <c r="H8909" s="40">
        <v>0.879</v>
      </c>
      <c r="I8909" s="40">
        <v>0.97889999999999999</v>
      </c>
    </row>
    <row r="8910" spans="7:9" x14ac:dyDescent="0.25">
      <c r="G8910" s="40">
        <v>48</v>
      </c>
      <c r="H8910" s="40">
        <v>0.88</v>
      </c>
      <c r="I8910" s="40">
        <v>0.97889999999999999</v>
      </c>
    </row>
    <row r="8911" spans="7:9" x14ac:dyDescent="0.25">
      <c r="G8911" s="40">
        <v>48</v>
      </c>
      <c r="H8911" s="40">
        <v>0.88100000000000001</v>
      </c>
      <c r="I8911" s="40">
        <v>0.97889999999999999</v>
      </c>
    </row>
    <row r="8912" spans="7:9" x14ac:dyDescent="0.25">
      <c r="G8912" s="40">
        <v>48</v>
      </c>
      <c r="H8912" s="40">
        <v>0.88200000000000001</v>
      </c>
      <c r="I8912" s="40">
        <v>0.97899999999999998</v>
      </c>
    </row>
    <row r="8913" spans="7:9" x14ac:dyDescent="0.25">
      <c r="G8913" s="40">
        <v>48</v>
      </c>
      <c r="H8913" s="40">
        <v>0.88300000000000001</v>
      </c>
      <c r="I8913" s="40">
        <v>0.97899999999999998</v>
      </c>
    </row>
    <row r="8914" spans="7:9" x14ac:dyDescent="0.25">
      <c r="G8914" s="40">
        <v>48</v>
      </c>
      <c r="H8914" s="40">
        <v>0.88400000000000001</v>
      </c>
      <c r="I8914" s="40">
        <v>0.97909999999999997</v>
      </c>
    </row>
    <row r="8915" spans="7:9" x14ac:dyDescent="0.25">
      <c r="G8915" s="40">
        <v>48</v>
      </c>
      <c r="H8915" s="40">
        <v>0.88500000000000001</v>
      </c>
      <c r="I8915" s="40">
        <v>0.97909999999999997</v>
      </c>
    </row>
    <row r="8916" spans="7:9" x14ac:dyDescent="0.25">
      <c r="G8916" s="40">
        <v>48</v>
      </c>
      <c r="H8916" s="40">
        <v>0.88600000000000001</v>
      </c>
      <c r="I8916" s="40">
        <v>0.97919999999999996</v>
      </c>
    </row>
    <row r="8917" spans="7:9" x14ac:dyDescent="0.25">
      <c r="G8917" s="40">
        <v>48</v>
      </c>
      <c r="H8917" s="40">
        <v>0.88700000000000001</v>
      </c>
      <c r="I8917" s="40">
        <v>0.97919999999999996</v>
      </c>
    </row>
    <row r="8918" spans="7:9" x14ac:dyDescent="0.25">
      <c r="G8918" s="40">
        <v>48</v>
      </c>
      <c r="H8918" s="40">
        <v>0.88800000000000001</v>
      </c>
      <c r="I8918" s="40">
        <v>0.97919999999999996</v>
      </c>
    </row>
    <row r="8919" spans="7:9" x14ac:dyDescent="0.25">
      <c r="G8919" s="40">
        <v>48</v>
      </c>
      <c r="H8919" s="40">
        <v>0.88900000000000001</v>
      </c>
      <c r="I8919" s="40">
        <v>0.97919999999999996</v>
      </c>
    </row>
    <row r="8920" spans="7:9" x14ac:dyDescent="0.25">
      <c r="G8920" s="40">
        <v>48</v>
      </c>
      <c r="H8920" s="40">
        <v>0.89</v>
      </c>
      <c r="I8920" s="40">
        <v>0.97929999999999995</v>
      </c>
    </row>
    <row r="8921" spans="7:9" x14ac:dyDescent="0.25">
      <c r="G8921" s="40">
        <v>48</v>
      </c>
      <c r="H8921" s="40">
        <v>0.89100000000000001</v>
      </c>
      <c r="I8921" s="40">
        <v>0.97929999999999995</v>
      </c>
    </row>
    <row r="8922" spans="7:9" x14ac:dyDescent="0.25">
      <c r="G8922" s="40">
        <v>48</v>
      </c>
      <c r="H8922" s="40">
        <v>0.89200000000000002</v>
      </c>
      <c r="I8922" s="40">
        <v>0.97940000000000005</v>
      </c>
    </row>
    <row r="8923" spans="7:9" x14ac:dyDescent="0.25">
      <c r="G8923" s="40">
        <v>48</v>
      </c>
      <c r="H8923" s="40">
        <v>0.89300000000000002</v>
      </c>
      <c r="I8923" s="40">
        <v>0.97940000000000005</v>
      </c>
    </row>
    <row r="8924" spans="7:9" x14ac:dyDescent="0.25">
      <c r="G8924" s="40">
        <v>48</v>
      </c>
      <c r="H8924" s="40">
        <v>0.89400000000000002</v>
      </c>
      <c r="I8924" s="40">
        <v>0.97940000000000005</v>
      </c>
    </row>
    <row r="8925" spans="7:9" x14ac:dyDescent="0.25">
      <c r="G8925" s="40">
        <v>48</v>
      </c>
      <c r="H8925" s="40">
        <v>0.89500000000000002</v>
      </c>
      <c r="I8925" s="40">
        <v>0.97940000000000005</v>
      </c>
    </row>
    <row r="8926" spans="7:9" x14ac:dyDescent="0.25">
      <c r="G8926" s="40">
        <v>48</v>
      </c>
      <c r="H8926" s="40">
        <v>0.89600000000000002</v>
      </c>
      <c r="I8926" s="40">
        <v>0.97950000000000004</v>
      </c>
    </row>
    <row r="8927" spans="7:9" x14ac:dyDescent="0.25">
      <c r="G8927" s="40">
        <v>48</v>
      </c>
      <c r="H8927" s="40">
        <v>0.89700000000000002</v>
      </c>
      <c r="I8927" s="40">
        <v>0.97950000000000004</v>
      </c>
    </row>
    <row r="8928" spans="7:9" x14ac:dyDescent="0.25">
      <c r="G8928" s="40">
        <v>48</v>
      </c>
      <c r="H8928" s="40">
        <v>0.89800000000000002</v>
      </c>
      <c r="I8928" s="40">
        <v>0.97960000000000003</v>
      </c>
    </row>
    <row r="8929" spans="7:9" x14ac:dyDescent="0.25">
      <c r="G8929" s="40">
        <v>48</v>
      </c>
      <c r="H8929" s="40">
        <v>0.89900000000000002</v>
      </c>
      <c r="I8929" s="40">
        <v>0.97960000000000003</v>
      </c>
    </row>
    <row r="8930" spans="7:9" x14ac:dyDescent="0.25">
      <c r="G8930" s="40">
        <v>48</v>
      </c>
      <c r="H8930" s="40">
        <v>0.9</v>
      </c>
      <c r="I8930" s="40">
        <v>0.97960000000000003</v>
      </c>
    </row>
    <row r="8931" spans="7:9" x14ac:dyDescent="0.25">
      <c r="G8931" s="40">
        <v>48</v>
      </c>
      <c r="H8931" s="40">
        <v>0.90100000000000002</v>
      </c>
      <c r="I8931" s="40">
        <v>0.97960000000000003</v>
      </c>
    </row>
    <row r="8932" spans="7:9" x14ac:dyDescent="0.25">
      <c r="G8932" s="40">
        <v>48</v>
      </c>
      <c r="H8932" s="40">
        <v>0.90200000000000002</v>
      </c>
      <c r="I8932" s="40">
        <v>0.97970000000000002</v>
      </c>
    </row>
    <row r="8933" spans="7:9" x14ac:dyDescent="0.25">
      <c r="G8933" s="40">
        <v>48</v>
      </c>
      <c r="H8933" s="40">
        <v>0.90300000000000002</v>
      </c>
      <c r="I8933" s="40">
        <v>0.97970000000000002</v>
      </c>
    </row>
    <row r="8934" spans="7:9" x14ac:dyDescent="0.25">
      <c r="G8934" s="40">
        <v>48</v>
      </c>
      <c r="H8934" s="40">
        <v>0.90400000000000003</v>
      </c>
      <c r="I8934" s="40">
        <v>0.97970000000000002</v>
      </c>
    </row>
    <row r="8935" spans="7:9" x14ac:dyDescent="0.25">
      <c r="G8935" s="40">
        <v>48</v>
      </c>
      <c r="H8935" s="40">
        <v>0.90500000000000003</v>
      </c>
      <c r="I8935" s="40">
        <v>0.97970000000000002</v>
      </c>
    </row>
    <row r="8936" spans="7:9" x14ac:dyDescent="0.25">
      <c r="G8936" s="40">
        <v>48</v>
      </c>
      <c r="H8936" s="40">
        <v>0.90600000000000003</v>
      </c>
      <c r="I8936" s="40">
        <v>0.9798</v>
      </c>
    </row>
    <row r="8937" spans="7:9" x14ac:dyDescent="0.25">
      <c r="G8937" s="40">
        <v>48</v>
      </c>
      <c r="H8937" s="40">
        <v>0.90700000000000003</v>
      </c>
      <c r="I8937" s="40">
        <v>0.9798</v>
      </c>
    </row>
    <row r="8938" spans="7:9" x14ac:dyDescent="0.25">
      <c r="G8938" s="40">
        <v>48</v>
      </c>
      <c r="H8938" s="40">
        <v>0.90800000000000003</v>
      </c>
      <c r="I8938" s="40">
        <v>0.9798</v>
      </c>
    </row>
    <row r="8939" spans="7:9" x14ac:dyDescent="0.25">
      <c r="G8939" s="40">
        <v>48</v>
      </c>
      <c r="H8939" s="40">
        <v>0.90900000000000003</v>
      </c>
      <c r="I8939" s="40">
        <v>0.9798</v>
      </c>
    </row>
    <row r="8940" spans="7:9" x14ac:dyDescent="0.25">
      <c r="G8940" s="40">
        <v>48</v>
      </c>
      <c r="H8940" s="40">
        <v>0.91</v>
      </c>
      <c r="I8940" s="40">
        <v>0.97989999999999999</v>
      </c>
    </row>
    <row r="8941" spans="7:9" x14ac:dyDescent="0.25">
      <c r="G8941" s="40">
        <v>48</v>
      </c>
      <c r="H8941" s="40">
        <v>0.91100000000000003</v>
      </c>
      <c r="I8941" s="40">
        <v>0.97989999999999999</v>
      </c>
    </row>
    <row r="8942" spans="7:9" x14ac:dyDescent="0.25">
      <c r="G8942" s="40">
        <v>48</v>
      </c>
      <c r="H8942" s="40">
        <v>0.91200000000000003</v>
      </c>
      <c r="I8942" s="40">
        <v>0.97989999999999999</v>
      </c>
    </row>
    <row r="8943" spans="7:9" x14ac:dyDescent="0.25">
      <c r="G8943" s="40">
        <v>48</v>
      </c>
      <c r="H8943" s="40">
        <v>0.91300000000000003</v>
      </c>
      <c r="I8943" s="40">
        <v>0.97989999999999999</v>
      </c>
    </row>
    <row r="8944" spans="7:9" x14ac:dyDescent="0.25">
      <c r="G8944" s="40">
        <v>48</v>
      </c>
      <c r="H8944" s="40">
        <v>0.91400000000000003</v>
      </c>
      <c r="I8944" s="40">
        <v>0.98</v>
      </c>
    </row>
    <row r="8945" spans="7:9" x14ac:dyDescent="0.25">
      <c r="G8945" s="40">
        <v>48</v>
      </c>
      <c r="H8945" s="40">
        <v>0.91500000000000004</v>
      </c>
      <c r="I8945" s="40">
        <v>0.98</v>
      </c>
    </row>
    <row r="8946" spans="7:9" x14ac:dyDescent="0.25">
      <c r="G8946" s="40">
        <v>48</v>
      </c>
      <c r="H8946" s="40">
        <v>0.91600000000000004</v>
      </c>
      <c r="I8946" s="40">
        <v>0.98</v>
      </c>
    </row>
    <row r="8947" spans="7:9" x14ac:dyDescent="0.25">
      <c r="G8947" s="40">
        <v>48</v>
      </c>
      <c r="H8947" s="40">
        <v>0.91700000000000004</v>
      </c>
      <c r="I8947" s="40">
        <v>0.98</v>
      </c>
    </row>
    <row r="8948" spans="7:9" x14ac:dyDescent="0.25">
      <c r="G8948" s="40">
        <v>48</v>
      </c>
      <c r="H8948" s="40">
        <v>0.91800000000000004</v>
      </c>
      <c r="I8948" s="40">
        <v>0.98009999999999997</v>
      </c>
    </row>
    <row r="8949" spans="7:9" x14ac:dyDescent="0.25">
      <c r="G8949" s="40">
        <v>48</v>
      </c>
      <c r="H8949" s="40">
        <v>0.91900000000000004</v>
      </c>
      <c r="I8949" s="40">
        <v>0.98009999999999997</v>
      </c>
    </row>
    <row r="8950" spans="7:9" x14ac:dyDescent="0.25">
      <c r="G8950" s="40">
        <v>48</v>
      </c>
      <c r="H8950" s="40">
        <v>0.92</v>
      </c>
      <c r="I8950" s="40">
        <v>0.98009999999999997</v>
      </c>
    </row>
    <row r="8951" spans="7:9" x14ac:dyDescent="0.25">
      <c r="G8951" s="40">
        <v>48</v>
      </c>
      <c r="H8951" s="40">
        <v>0.92100000000000004</v>
      </c>
      <c r="I8951" s="40">
        <v>0.98009999999999997</v>
      </c>
    </row>
    <row r="8952" spans="7:9" x14ac:dyDescent="0.25">
      <c r="G8952" s="40">
        <v>48</v>
      </c>
      <c r="H8952" s="40">
        <v>0.92200000000000004</v>
      </c>
      <c r="I8952" s="40">
        <v>0.98019999999999996</v>
      </c>
    </row>
    <row r="8953" spans="7:9" x14ac:dyDescent="0.25">
      <c r="G8953" s="40">
        <v>48</v>
      </c>
      <c r="H8953" s="40">
        <v>0.92300000000000004</v>
      </c>
      <c r="I8953" s="40">
        <v>0.98019999999999996</v>
      </c>
    </row>
    <row r="8954" spans="7:9" x14ac:dyDescent="0.25">
      <c r="G8954" s="40">
        <v>48</v>
      </c>
      <c r="H8954" s="40">
        <v>0.92400000000000004</v>
      </c>
      <c r="I8954" s="40">
        <v>0.98019999999999996</v>
      </c>
    </row>
    <row r="8955" spans="7:9" x14ac:dyDescent="0.25">
      <c r="G8955" s="40">
        <v>48</v>
      </c>
      <c r="H8955" s="40">
        <v>0.92500000000000004</v>
      </c>
      <c r="I8955" s="40">
        <v>0.98019999999999996</v>
      </c>
    </row>
    <row r="8956" spans="7:9" x14ac:dyDescent="0.25">
      <c r="G8956" s="40">
        <v>48</v>
      </c>
      <c r="H8956" s="40">
        <v>0.92600000000000005</v>
      </c>
      <c r="I8956" s="40">
        <v>0.98029999999999995</v>
      </c>
    </row>
    <row r="8957" spans="7:9" x14ac:dyDescent="0.25">
      <c r="G8957" s="40">
        <v>48</v>
      </c>
      <c r="H8957" s="40">
        <v>0.92700000000000005</v>
      </c>
      <c r="I8957" s="40">
        <v>0.98029999999999995</v>
      </c>
    </row>
    <row r="8958" spans="7:9" x14ac:dyDescent="0.25">
      <c r="G8958" s="40">
        <v>48</v>
      </c>
      <c r="H8958" s="40">
        <v>0.92800000000000005</v>
      </c>
      <c r="I8958" s="40">
        <v>0.98029999999999995</v>
      </c>
    </row>
    <row r="8959" spans="7:9" x14ac:dyDescent="0.25">
      <c r="G8959" s="40">
        <v>48</v>
      </c>
      <c r="H8959" s="40">
        <v>0.92900000000000005</v>
      </c>
      <c r="I8959" s="40">
        <v>0.98029999999999995</v>
      </c>
    </row>
    <row r="8960" spans="7:9" x14ac:dyDescent="0.25">
      <c r="G8960" s="40">
        <v>48</v>
      </c>
      <c r="H8960" s="40">
        <v>0.93</v>
      </c>
      <c r="I8960" s="40">
        <v>0.98040000000000005</v>
      </c>
    </row>
    <row r="8961" spans="7:9" x14ac:dyDescent="0.25">
      <c r="G8961" s="40">
        <v>48</v>
      </c>
      <c r="H8961" s="40">
        <v>0.93100000000000005</v>
      </c>
      <c r="I8961" s="40">
        <v>0.98040000000000005</v>
      </c>
    </row>
    <row r="8962" spans="7:9" x14ac:dyDescent="0.25">
      <c r="G8962" s="40">
        <v>48</v>
      </c>
      <c r="H8962" s="40">
        <v>0.93200000000000005</v>
      </c>
      <c r="I8962" s="40">
        <v>0.98040000000000005</v>
      </c>
    </row>
    <row r="8963" spans="7:9" x14ac:dyDescent="0.25">
      <c r="G8963" s="40">
        <v>48</v>
      </c>
      <c r="H8963" s="40">
        <v>0.93300000000000005</v>
      </c>
      <c r="I8963" s="40">
        <v>0.98040000000000005</v>
      </c>
    </row>
    <row r="8964" spans="7:9" x14ac:dyDescent="0.25">
      <c r="G8964" s="40">
        <v>48</v>
      </c>
      <c r="H8964" s="40">
        <v>0.93400000000000005</v>
      </c>
      <c r="I8964" s="40">
        <v>0.98050000000000004</v>
      </c>
    </row>
    <row r="8965" spans="7:9" x14ac:dyDescent="0.25">
      <c r="G8965" s="40">
        <v>48</v>
      </c>
      <c r="H8965" s="40">
        <v>0.93500000000000005</v>
      </c>
      <c r="I8965" s="40">
        <v>0.98050000000000004</v>
      </c>
    </row>
    <row r="8966" spans="7:9" x14ac:dyDescent="0.25">
      <c r="G8966" s="40">
        <v>48</v>
      </c>
      <c r="H8966" s="40">
        <v>0.93600000000000005</v>
      </c>
      <c r="I8966" s="40">
        <v>0.98050000000000004</v>
      </c>
    </row>
    <row r="8967" spans="7:9" x14ac:dyDescent="0.25">
      <c r="G8967" s="40">
        <v>48</v>
      </c>
      <c r="H8967" s="40">
        <v>0.93700000000000006</v>
      </c>
      <c r="I8967" s="40">
        <v>0.98050000000000004</v>
      </c>
    </row>
    <row r="8968" spans="7:9" x14ac:dyDescent="0.25">
      <c r="G8968" s="40">
        <v>48</v>
      </c>
      <c r="H8968" s="40">
        <v>0.93799999999999994</v>
      </c>
      <c r="I8968" s="40">
        <v>0.98060000000000003</v>
      </c>
    </row>
    <row r="8969" spans="7:9" x14ac:dyDescent="0.25">
      <c r="G8969" s="40">
        <v>48</v>
      </c>
      <c r="H8969" s="40">
        <v>0.93899999999999995</v>
      </c>
      <c r="I8969" s="40">
        <v>0.98060000000000003</v>
      </c>
    </row>
    <row r="8970" spans="7:9" x14ac:dyDescent="0.25">
      <c r="G8970" s="40">
        <v>48</v>
      </c>
      <c r="H8970" s="40">
        <v>0.94</v>
      </c>
      <c r="I8970" s="40">
        <v>0.98060000000000003</v>
      </c>
    </row>
    <row r="8971" spans="7:9" x14ac:dyDescent="0.25">
      <c r="G8971" s="40">
        <v>48</v>
      </c>
      <c r="H8971" s="40">
        <v>0.94099999999999995</v>
      </c>
      <c r="I8971" s="40">
        <v>0.98060000000000003</v>
      </c>
    </row>
    <row r="8972" spans="7:9" x14ac:dyDescent="0.25">
      <c r="G8972" s="40">
        <v>48</v>
      </c>
      <c r="H8972" s="40">
        <v>0.94199999999999995</v>
      </c>
      <c r="I8972" s="40">
        <v>0.98070000000000002</v>
      </c>
    </row>
    <row r="8973" spans="7:9" x14ac:dyDescent="0.25">
      <c r="G8973" s="40">
        <v>48</v>
      </c>
      <c r="H8973" s="40">
        <v>0.94299999999999995</v>
      </c>
      <c r="I8973" s="40">
        <v>0.98070000000000002</v>
      </c>
    </row>
    <row r="8974" spans="7:9" x14ac:dyDescent="0.25">
      <c r="G8974" s="40">
        <v>48</v>
      </c>
      <c r="H8974" s="40">
        <v>0.94399999999999995</v>
      </c>
      <c r="I8974" s="40">
        <v>0.98070000000000002</v>
      </c>
    </row>
    <row r="8975" spans="7:9" x14ac:dyDescent="0.25">
      <c r="G8975" s="40">
        <v>48</v>
      </c>
      <c r="H8975" s="40">
        <v>0.94499999999999995</v>
      </c>
      <c r="I8975" s="40">
        <v>0.98070000000000002</v>
      </c>
    </row>
    <row r="8976" spans="7:9" x14ac:dyDescent="0.25">
      <c r="G8976" s="40">
        <v>48</v>
      </c>
      <c r="H8976" s="40">
        <v>0.94599999999999995</v>
      </c>
      <c r="I8976" s="40">
        <v>0.98080000000000001</v>
      </c>
    </row>
    <row r="8977" spans="7:9" x14ac:dyDescent="0.25">
      <c r="G8977" s="40">
        <v>48</v>
      </c>
      <c r="H8977" s="40">
        <v>0.94699999999999995</v>
      </c>
      <c r="I8977" s="40">
        <v>0.98080000000000001</v>
      </c>
    </row>
    <row r="8978" spans="7:9" x14ac:dyDescent="0.25">
      <c r="G8978" s="40">
        <v>48</v>
      </c>
      <c r="H8978" s="40">
        <v>0.94799999999999995</v>
      </c>
      <c r="I8978" s="40">
        <v>0.98080000000000001</v>
      </c>
    </row>
    <row r="8979" spans="7:9" x14ac:dyDescent="0.25">
      <c r="G8979" s="40">
        <v>48</v>
      </c>
      <c r="H8979" s="40">
        <v>0.94899999999999995</v>
      </c>
      <c r="I8979" s="40">
        <v>0.98080000000000001</v>
      </c>
    </row>
    <row r="8980" spans="7:9" x14ac:dyDescent="0.25">
      <c r="G8980" s="40">
        <v>48</v>
      </c>
      <c r="H8980" s="40">
        <v>0.95</v>
      </c>
      <c r="I8980" s="40">
        <v>0.98089999999999999</v>
      </c>
    </row>
    <row r="8981" spans="7:9" x14ac:dyDescent="0.25">
      <c r="G8981" s="40">
        <v>48.5</v>
      </c>
      <c r="H8981" s="40">
        <v>0.76</v>
      </c>
      <c r="I8981" s="40">
        <v>0.97050000000000003</v>
      </c>
    </row>
    <row r="8982" spans="7:9" x14ac:dyDescent="0.25">
      <c r="G8982" s="40">
        <v>48.5</v>
      </c>
      <c r="H8982" s="40">
        <v>0.76100000000000001</v>
      </c>
      <c r="I8982" s="40">
        <v>0.97050000000000003</v>
      </c>
    </row>
    <row r="8983" spans="7:9" x14ac:dyDescent="0.25">
      <c r="G8983" s="40">
        <v>48.5</v>
      </c>
      <c r="H8983" s="40">
        <v>0.76200000000000001</v>
      </c>
      <c r="I8983" s="40">
        <v>0.97070000000000001</v>
      </c>
    </row>
    <row r="8984" spans="7:9" x14ac:dyDescent="0.25">
      <c r="G8984" s="40">
        <v>48.5</v>
      </c>
      <c r="H8984" s="40">
        <v>0.76300000000000001</v>
      </c>
      <c r="I8984" s="40">
        <v>0.97070000000000001</v>
      </c>
    </row>
    <row r="8985" spans="7:9" x14ac:dyDescent="0.25">
      <c r="G8985" s="40">
        <v>48.5</v>
      </c>
      <c r="H8985" s="40">
        <v>0.76400000000000001</v>
      </c>
      <c r="I8985" s="40">
        <v>0.97089999999999999</v>
      </c>
    </row>
    <row r="8986" spans="7:9" x14ac:dyDescent="0.25">
      <c r="G8986" s="40">
        <v>48.5</v>
      </c>
      <c r="H8986" s="40">
        <v>0.76500000000000001</v>
      </c>
      <c r="I8986" s="40">
        <v>0.97089999999999999</v>
      </c>
    </row>
    <row r="8987" spans="7:9" x14ac:dyDescent="0.25">
      <c r="G8987" s="40">
        <v>48.5</v>
      </c>
      <c r="H8987" s="40">
        <v>0.76600000000000001</v>
      </c>
      <c r="I8987" s="40">
        <v>0.97109999999999996</v>
      </c>
    </row>
    <row r="8988" spans="7:9" x14ac:dyDescent="0.25">
      <c r="G8988" s="40">
        <v>48.5</v>
      </c>
      <c r="H8988" s="40">
        <v>0.76700000000000002</v>
      </c>
      <c r="I8988" s="40">
        <v>0.97109999999999996</v>
      </c>
    </row>
    <row r="8989" spans="7:9" x14ac:dyDescent="0.25">
      <c r="G8989" s="40">
        <v>48.5</v>
      </c>
      <c r="H8989" s="40">
        <v>0.76800000000000002</v>
      </c>
      <c r="I8989" s="40">
        <v>0.97130000000000005</v>
      </c>
    </row>
    <row r="8990" spans="7:9" x14ac:dyDescent="0.25">
      <c r="G8990" s="40">
        <v>48.5</v>
      </c>
      <c r="H8990" s="40">
        <v>0.76900000000000002</v>
      </c>
      <c r="I8990" s="40">
        <v>0.97130000000000005</v>
      </c>
    </row>
    <row r="8991" spans="7:9" x14ac:dyDescent="0.25">
      <c r="G8991" s="40">
        <v>48.5</v>
      </c>
      <c r="H8991" s="40">
        <v>0.77</v>
      </c>
      <c r="I8991" s="40">
        <v>0.97150000000000003</v>
      </c>
    </row>
    <row r="8992" spans="7:9" x14ac:dyDescent="0.25">
      <c r="G8992" s="40">
        <v>48.5</v>
      </c>
      <c r="H8992" s="40">
        <v>0.77100000000000002</v>
      </c>
      <c r="I8992" s="40">
        <v>0.97150000000000003</v>
      </c>
    </row>
    <row r="8993" spans="7:9" x14ac:dyDescent="0.25">
      <c r="G8993" s="40">
        <v>48.5</v>
      </c>
      <c r="H8993" s="40">
        <v>0.77200000000000002</v>
      </c>
      <c r="I8993" s="40">
        <v>0.97170000000000001</v>
      </c>
    </row>
    <row r="8994" spans="7:9" x14ac:dyDescent="0.25">
      <c r="G8994" s="40">
        <v>48.5</v>
      </c>
      <c r="H8994" s="40">
        <v>0.77300000000000002</v>
      </c>
      <c r="I8994" s="40">
        <v>0.97170000000000001</v>
      </c>
    </row>
    <row r="8995" spans="7:9" x14ac:dyDescent="0.25">
      <c r="G8995" s="40">
        <v>48.5</v>
      </c>
      <c r="H8995" s="40">
        <v>0.77400000000000002</v>
      </c>
      <c r="I8995" s="40">
        <v>0.97189999999999999</v>
      </c>
    </row>
    <row r="8996" spans="7:9" x14ac:dyDescent="0.25">
      <c r="G8996" s="40">
        <v>48.5</v>
      </c>
      <c r="H8996" s="40">
        <v>0.77500000000000002</v>
      </c>
      <c r="I8996" s="40">
        <v>0.97189999999999999</v>
      </c>
    </row>
    <row r="8997" spans="7:9" x14ac:dyDescent="0.25">
      <c r="G8997" s="40">
        <v>48.5</v>
      </c>
      <c r="H8997" s="40">
        <v>0.77600000000000002</v>
      </c>
      <c r="I8997" s="40">
        <v>0.97209999999999996</v>
      </c>
    </row>
    <row r="8998" spans="7:9" x14ac:dyDescent="0.25">
      <c r="G8998" s="40">
        <v>48.5</v>
      </c>
      <c r="H8998" s="40">
        <v>0.77700000000000002</v>
      </c>
      <c r="I8998" s="40">
        <v>0.97209999999999996</v>
      </c>
    </row>
    <row r="8999" spans="7:9" x14ac:dyDescent="0.25">
      <c r="G8999" s="40">
        <v>48.5</v>
      </c>
      <c r="H8999" s="40">
        <v>0.77800000000000002</v>
      </c>
      <c r="I8999" s="40">
        <v>0.97230000000000005</v>
      </c>
    </row>
    <row r="9000" spans="7:9" x14ac:dyDescent="0.25">
      <c r="G9000" s="40">
        <v>48.5</v>
      </c>
      <c r="H9000" s="40">
        <v>0.77900000000000003</v>
      </c>
      <c r="I9000" s="40">
        <v>0.97230000000000005</v>
      </c>
    </row>
    <row r="9001" spans="7:9" x14ac:dyDescent="0.25">
      <c r="G9001" s="40">
        <v>48.5</v>
      </c>
      <c r="H9001" s="40">
        <v>0.78</v>
      </c>
      <c r="I9001" s="40">
        <v>0.97250000000000003</v>
      </c>
    </row>
    <row r="9002" spans="7:9" x14ac:dyDescent="0.25">
      <c r="G9002" s="40">
        <v>48.5</v>
      </c>
      <c r="H9002" s="40">
        <v>0.78100000000000003</v>
      </c>
      <c r="I9002" s="40">
        <v>0.97250000000000003</v>
      </c>
    </row>
    <row r="9003" spans="7:9" x14ac:dyDescent="0.25">
      <c r="G9003" s="40">
        <v>48.5</v>
      </c>
      <c r="H9003" s="40">
        <v>0.78200000000000003</v>
      </c>
      <c r="I9003" s="40">
        <v>0.97270000000000001</v>
      </c>
    </row>
    <row r="9004" spans="7:9" x14ac:dyDescent="0.25">
      <c r="G9004" s="40">
        <v>48.5</v>
      </c>
      <c r="H9004" s="40">
        <v>0.78300000000000003</v>
      </c>
      <c r="I9004" s="40">
        <v>0.97270000000000001</v>
      </c>
    </row>
    <row r="9005" spans="7:9" x14ac:dyDescent="0.25">
      <c r="G9005" s="40">
        <v>48.5</v>
      </c>
      <c r="H9005" s="40">
        <v>0.78400000000000003</v>
      </c>
      <c r="I9005" s="40">
        <v>0.97289999999999999</v>
      </c>
    </row>
    <row r="9006" spans="7:9" x14ac:dyDescent="0.25">
      <c r="G9006" s="40">
        <v>48.5</v>
      </c>
      <c r="H9006" s="40">
        <v>0.78500000000000003</v>
      </c>
      <c r="I9006" s="40">
        <v>0.97289999999999999</v>
      </c>
    </row>
    <row r="9007" spans="7:9" x14ac:dyDescent="0.25">
      <c r="G9007" s="40">
        <v>48.5</v>
      </c>
      <c r="H9007" s="40">
        <v>0.78600000000000003</v>
      </c>
      <c r="I9007" s="40">
        <v>0.97299999999999998</v>
      </c>
    </row>
    <row r="9008" spans="7:9" x14ac:dyDescent="0.25">
      <c r="G9008" s="40">
        <v>48.5</v>
      </c>
      <c r="H9008" s="40">
        <v>0.78700000000000003</v>
      </c>
      <c r="I9008" s="40">
        <v>0.97299999999999998</v>
      </c>
    </row>
    <row r="9009" spans="7:9" x14ac:dyDescent="0.25">
      <c r="G9009" s="40">
        <v>48.5</v>
      </c>
      <c r="H9009" s="40">
        <v>0.78800000000000003</v>
      </c>
      <c r="I9009" s="40">
        <v>0.97319999999999995</v>
      </c>
    </row>
    <row r="9010" spans="7:9" x14ac:dyDescent="0.25">
      <c r="G9010" s="40">
        <v>48.5</v>
      </c>
      <c r="H9010" s="40">
        <v>0.78900000000000003</v>
      </c>
      <c r="I9010" s="40">
        <v>0.97319999999999995</v>
      </c>
    </row>
    <row r="9011" spans="7:9" x14ac:dyDescent="0.25">
      <c r="G9011" s="40">
        <v>48.5</v>
      </c>
      <c r="H9011" s="40">
        <v>0.79</v>
      </c>
      <c r="I9011" s="40">
        <v>0.97340000000000004</v>
      </c>
    </row>
    <row r="9012" spans="7:9" x14ac:dyDescent="0.25">
      <c r="G9012" s="40">
        <v>48.5</v>
      </c>
      <c r="H9012" s="40">
        <v>0.79100000000000004</v>
      </c>
      <c r="I9012" s="40">
        <v>0.97340000000000004</v>
      </c>
    </row>
    <row r="9013" spans="7:9" x14ac:dyDescent="0.25">
      <c r="G9013" s="40">
        <v>48.5</v>
      </c>
      <c r="H9013" s="40">
        <v>0.79200000000000004</v>
      </c>
      <c r="I9013" s="40">
        <v>0.97360000000000002</v>
      </c>
    </row>
    <row r="9014" spans="7:9" x14ac:dyDescent="0.25">
      <c r="G9014" s="40">
        <v>48.5</v>
      </c>
      <c r="H9014" s="40">
        <v>0.79300000000000004</v>
      </c>
      <c r="I9014" s="40">
        <v>0.97360000000000002</v>
      </c>
    </row>
    <row r="9015" spans="7:9" x14ac:dyDescent="0.25">
      <c r="G9015" s="40">
        <v>48.5</v>
      </c>
      <c r="H9015" s="40">
        <v>0.79400000000000004</v>
      </c>
      <c r="I9015" s="40">
        <v>0.97370000000000001</v>
      </c>
    </row>
    <row r="9016" spans="7:9" x14ac:dyDescent="0.25">
      <c r="G9016" s="40">
        <v>48.5</v>
      </c>
      <c r="H9016" s="40">
        <v>0.79500000000000004</v>
      </c>
      <c r="I9016" s="40">
        <v>0.97370000000000001</v>
      </c>
    </row>
    <row r="9017" spans="7:9" x14ac:dyDescent="0.25">
      <c r="G9017" s="40">
        <v>48.5</v>
      </c>
      <c r="H9017" s="40">
        <v>0.79600000000000004</v>
      </c>
      <c r="I9017" s="40">
        <v>0.97389999999999999</v>
      </c>
    </row>
    <row r="9018" spans="7:9" x14ac:dyDescent="0.25">
      <c r="G9018" s="40">
        <v>48.5</v>
      </c>
      <c r="H9018" s="40">
        <v>0.79700000000000004</v>
      </c>
      <c r="I9018" s="40">
        <v>0.97389999999999999</v>
      </c>
    </row>
    <row r="9019" spans="7:9" x14ac:dyDescent="0.25">
      <c r="G9019" s="40">
        <v>48.5</v>
      </c>
      <c r="H9019" s="40">
        <v>0.79800000000000004</v>
      </c>
      <c r="I9019" s="40">
        <v>0.97399999999999998</v>
      </c>
    </row>
    <row r="9020" spans="7:9" x14ac:dyDescent="0.25">
      <c r="G9020" s="40">
        <v>48.5</v>
      </c>
      <c r="H9020" s="40">
        <v>0.79900000000000004</v>
      </c>
      <c r="I9020" s="40">
        <v>0.97399999999999998</v>
      </c>
    </row>
    <row r="9021" spans="7:9" x14ac:dyDescent="0.25">
      <c r="G9021" s="40">
        <v>48.5</v>
      </c>
      <c r="H9021" s="40">
        <v>0.8</v>
      </c>
      <c r="I9021" s="40">
        <v>0.97419999999999995</v>
      </c>
    </row>
    <row r="9022" spans="7:9" x14ac:dyDescent="0.25">
      <c r="G9022" s="40">
        <v>48.5</v>
      </c>
      <c r="H9022" s="40">
        <v>0.80100000000000005</v>
      </c>
      <c r="I9022" s="40">
        <v>0.97419999999999995</v>
      </c>
    </row>
    <row r="9023" spans="7:9" x14ac:dyDescent="0.25">
      <c r="G9023" s="40">
        <v>48.5</v>
      </c>
      <c r="H9023" s="40">
        <v>0.80200000000000005</v>
      </c>
      <c r="I9023" s="40">
        <v>0.97440000000000004</v>
      </c>
    </row>
    <row r="9024" spans="7:9" x14ac:dyDescent="0.25">
      <c r="G9024" s="40">
        <v>48.5</v>
      </c>
      <c r="H9024" s="40">
        <v>0.80300000000000005</v>
      </c>
      <c r="I9024" s="40">
        <v>0.97440000000000004</v>
      </c>
    </row>
    <row r="9025" spans="7:9" x14ac:dyDescent="0.25">
      <c r="G9025" s="40">
        <v>48.5</v>
      </c>
      <c r="H9025" s="40">
        <v>0.80400000000000005</v>
      </c>
      <c r="I9025" s="40">
        <v>0.97450000000000003</v>
      </c>
    </row>
    <row r="9026" spans="7:9" x14ac:dyDescent="0.25">
      <c r="G9026" s="40">
        <v>48.5</v>
      </c>
      <c r="H9026" s="40">
        <v>0.80500000000000005</v>
      </c>
      <c r="I9026" s="40">
        <v>0.97450000000000003</v>
      </c>
    </row>
    <row r="9027" spans="7:9" x14ac:dyDescent="0.25">
      <c r="G9027" s="40">
        <v>48.5</v>
      </c>
      <c r="H9027" s="40">
        <v>0.80600000000000005</v>
      </c>
      <c r="I9027" s="40">
        <v>0.97470000000000001</v>
      </c>
    </row>
    <row r="9028" spans="7:9" x14ac:dyDescent="0.25">
      <c r="G9028" s="40">
        <v>48.5</v>
      </c>
      <c r="H9028" s="40">
        <v>0.80700000000000005</v>
      </c>
      <c r="I9028" s="40">
        <v>0.97470000000000001</v>
      </c>
    </row>
    <row r="9029" spans="7:9" x14ac:dyDescent="0.25">
      <c r="G9029" s="40">
        <v>48.5</v>
      </c>
      <c r="H9029" s="40">
        <v>0.80800000000000005</v>
      </c>
      <c r="I9029" s="40">
        <v>0.9748</v>
      </c>
    </row>
    <row r="9030" spans="7:9" x14ac:dyDescent="0.25">
      <c r="G9030" s="40">
        <v>48.5</v>
      </c>
      <c r="H9030" s="40">
        <v>0.80900000000000005</v>
      </c>
      <c r="I9030" s="40">
        <v>0.9748</v>
      </c>
    </row>
    <row r="9031" spans="7:9" x14ac:dyDescent="0.25">
      <c r="G9031" s="40">
        <v>48.5</v>
      </c>
      <c r="H9031" s="40">
        <v>0.81</v>
      </c>
      <c r="I9031" s="40">
        <v>0.97489999999999999</v>
      </c>
    </row>
    <row r="9032" spans="7:9" x14ac:dyDescent="0.25">
      <c r="G9032" s="40">
        <v>48.5</v>
      </c>
      <c r="H9032" s="40">
        <v>0.81100000000000005</v>
      </c>
      <c r="I9032" s="40">
        <v>0.97489999999999999</v>
      </c>
    </row>
    <row r="9033" spans="7:9" x14ac:dyDescent="0.25">
      <c r="G9033" s="40">
        <v>48.5</v>
      </c>
      <c r="H9033" s="40">
        <v>0.81200000000000006</v>
      </c>
      <c r="I9033" s="40">
        <v>0.97509999999999997</v>
      </c>
    </row>
    <row r="9034" spans="7:9" x14ac:dyDescent="0.25">
      <c r="G9034" s="40">
        <v>48.5</v>
      </c>
      <c r="H9034" s="40">
        <v>0.81299999999999994</v>
      </c>
      <c r="I9034" s="40">
        <v>0.97509999999999997</v>
      </c>
    </row>
    <row r="9035" spans="7:9" x14ac:dyDescent="0.25">
      <c r="G9035" s="40">
        <v>48.5</v>
      </c>
      <c r="H9035" s="40">
        <v>0.81399999999999995</v>
      </c>
      <c r="I9035" s="40">
        <v>0.97519999999999996</v>
      </c>
    </row>
    <row r="9036" spans="7:9" x14ac:dyDescent="0.25">
      <c r="G9036" s="40">
        <v>48.5</v>
      </c>
      <c r="H9036" s="40">
        <v>0.81499999999999995</v>
      </c>
      <c r="I9036" s="40">
        <v>0.97519999999999996</v>
      </c>
    </row>
    <row r="9037" spans="7:9" x14ac:dyDescent="0.25">
      <c r="G9037" s="40">
        <v>48.5</v>
      </c>
      <c r="H9037" s="40">
        <v>0.81599999999999995</v>
      </c>
      <c r="I9037" s="40">
        <v>0.97540000000000004</v>
      </c>
    </row>
    <row r="9038" spans="7:9" x14ac:dyDescent="0.25">
      <c r="G9038" s="40">
        <v>48.5</v>
      </c>
      <c r="H9038" s="40">
        <v>0.81699999999999995</v>
      </c>
      <c r="I9038" s="40">
        <v>0.97540000000000004</v>
      </c>
    </row>
    <row r="9039" spans="7:9" x14ac:dyDescent="0.25">
      <c r="G9039" s="40">
        <v>48.5</v>
      </c>
      <c r="H9039" s="40">
        <v>0.81799999999999995</v>
      </c>
      <c r="I9039" s="40">
        <v>0.97550000000000003</v>
      </c>
    </row>
    <row r="9040" spans="7:9" x14ac:dyDescent="0.25">
      <c r="G9040" s="40">
        <v>48.5</v>
      </c>
      <c r="H9040" s="40">
        <v>0.81899999999999995</v>
      </c>
      <c r="I9040" s="40">
        <v>0.97550000000000003</v>
      </c>
    </row>
    <row r="9041" spans="7:9" x14ac:dyDescent="0.25">
      <c r="G9041" s="40">
        <v>48.5</v>
      </c>
      <c r="H9041" s="40">
        <v>0.82</v>
      </c>
      <c r="I9041" s="40">
        <v>0.97560000000000002</v>
      </c>
    </row>
    <row r="9042" spans="7:9" x14ac:dyDescent="0.25">
      <c r="G9042" s="40">
        <v>48.5</v>
      </c>
      <c r="H9042" s="40">
        <v>0.82099999999999995</v>
      </c>
      <c r="I9042" s="40">
        <v>0.97560000000000002</v>
      </c>
    </row>
    <row r="9043" spans="7:9" x14ac:dyDescent="0.25">
      <c r="G9043" s="40">
        <v>48.5</v>
      </c>
      <c r="H9043" s="40">
        <v>0.82199999999999995</v>
      </c>
      <c r="I9043" s="40">
        <v>0.9758</v>
      </c>
    </row>
    <row r="9044" spans="7:9" x14ac:dyDescent="0.25">
      <c r="G9044" s="40">
        <v>48.5</v>
      </c>
      <c r="H9044" s="40">
        <v>0.82299999999999995</v>
      </c>
      <c r="I9044" s="40">
        <v>0.9758</v>
      </c>
    </row>
    <row r="9045" spans="7:9" x14ac:dyDescent="0.25">
      <c r="G9045" s="40">
        <v>48.5</v>
      </c>
      <c r="H9045" s="40">
        <v>0.82399999999999995</v>
      </c>
      <c r="I9045" s="40">
        <v>0.97589999999999999</v>
      </c>
    </row>
    <row r="9046" spans="7:9" x14ac:dyDescent="0.25">
      <c r="G9046" s="40">
        <v>48.5</v>
      </c>
      <c r="H9046" s="40">
        <v>0.82499999999999996</v>
      </c>
      <c r="I9046" s="40">
        <v>0.97589999999999999</v>
      </c>
    </row>
    <row r="9047" spans="7:9" x14ac:dyDescent="0.25">
      <c r="G9047" s="40">
        <v>48.5</v>
      </c>
      <c r="H9047" s="40">
        <v>0.82599999999999996</v>
      </c>
      <c r="I9047" s="40">
        <v>0.97599999999999998</v>
      </c>
    </row>
    <row r="9048" spans="7:9" x14ac:dyDescent="0.25">
      <c r="G9048" s="40">
        <v>48.5</v>
      </c>
      <c r="H9048" s="40">
        <v>0.82699999999999996</v>
      </c>
      <c r="I9048" s="40">
        <v>0.97599999999999998</v>
      </c>
    </row>
    <row r="9049" spans="7:9" x14ac:dyDescent="0.25">
      <c r="G9049" s="40">
        <v>48.5</v>
      </c>
      <c r="H9049" s="40">
        <v>0.82799999999999996</v>
      </c>
      <c r="I9049" s="40">
        <v>0.97609999999999997</v>
      </c>
    </row>
    <row r="9050" spans="7:9" x14ac:dyDescent="0.25">
      <c r="G9050" s="40">
        <v>48.5</v>
      </c>
      <c r="H9050" s="40">
        <v>0.82899999999999996</v>
      </c>
      <c r="I9050" s="40">
        <v>0.97609999999999997</v>
      </c>
    </row>
    <row r="9051" spans="7:9" x14ac:dyDescent="0.25">
      <c r="G9051" s="40">
        <v>48.5</v>
      </c>
      <c r="H9051" s="40">
        <v>0.83</v>
      </c>
      <c r="I9051" s="40">
        <v>0.97619999999999996</v>
      </c>
    </row>
    <row r="9052" spans="7:9" x14ac:dyDescent="0.25">
      <c r="G9052" s="40">
        <v>48.5</v>
      </c>
      <c r="H9052" s="40">
        <v>0.83099999999999996</v>
      </c>
      <c r="I9052" s="40">
        <v>0.97619999999999996</v>
      </c>
    </row>
    <row r="9053" spans="7:9" x14ac:dyDescent="0.25">
      <c r="G9053" s="40">
        <v>48.5</v>
      </c>
      <c r="H9053" s="40">
        <v>0.83199999999999996</v>
      </c>
      <c r="I9053" s="40">
        <v>0.97640000000000005</v>
      </c>
    </row>
    <row r="9054" spans="7:9" x14ac:dyDescent="0.25">
      <c r="G9054" s="40">
        <v>48.5</v>
      </c>
      <c r="H9054" s="40">
        <v>0.83299999999999996</v>
      </c>
      <c r="I9054" s="40">
        <v>0.97640000000000005</v>
      </c>
    </row>
    <row r="9055" spans="7:9" x14ac:dyDescent="0.25">
      <c r="G9055" s="40">
        <v>48.5</v>
      </c>
      <c r="H9055" s="40">
        <v>0.83399999999999996</v>
      </c>
      <c r="I9055" s="40">
        <v>0.97650000000000003</v>
      </c>
    </row>
    <row r="9056" spans="7:9" x14ac:dyDescent="0.25">
      <c r="G9056" s="40">
        <v>48.5</v>
      </c>
      <c r="H9056" s="40">
        <v>0.83499999999999996</v>
      </c>
      <c r="I9056" s="40">
        <v>0.97650000000000003</v>
      </c>
    </row>
    <row r="9057" spans="7:9" x14ac:dyDescent="0.25">
      <c r="G9057" s="40">
        <v>48.5</v>
      </c>
      <c r="H9057" s="40">
        <v>0.83599999999999997</v>
      </c>
      <c r="I9057" s="40">
        <v>0.97660000000000002</v>
      </c>
    </row>
    <row r="9058" spans="7:9" x14ac:dyDescent="0.25">
      <c r="G9058" s="40">
        <v>48.5</v>
      </c>
      <c r="H9058" s="40">
        <v>0.83699999999999997</v>
      </c>
      <c r="I9058" s="40">
        <v>0.97660000000000002</v>
      </c>
    </row>
    <row r="9059" spans="7:9" x14ac:dyDescent="0.25">
      <c r="G9059" s="40">
        <v>48.5</v>
      </c>
      <c r="H9059" s="40">
        <v>0.83799999999999997</v>
      </c>
      <c r="I9059" s="40">
        <v>0.97670000000000001</v>
      </c>
    </row>
    <row r="9060" spans="7:9" x14ac:dyDescent="0.25">
      <c r="G9060" s="40">
        <v>48.5</v>
      </c>
      <c r="H9060" s="40">
        <v>0.83899999999999997</v>
      </c>
      <c r="I9060" s="40">
        <v>0.97670000000000001</v>
      </c>
    </row>
    <row r="9061" spans="7:9" x14ac:dyDescent="0.25">
      <c r="G9061" s="40">
        <v>48.5</v>
      </c>
      <c r="H9061" s="40">
        <v>0.84</v>
      </c>
      <c r="I9061" s="40">
        <v>0.9768</v>
      </c>
    </row>
    <row r="9062" spans="7:9" x14ac:dyDescent="0.25">
      <c r="G9062" s="40">
        <v>48.5</v>
      </c>
      <c r="H9062" s="40">
        <v>0.84099999999999997</v>
      </c>
      <c r="I9062" s="40">
        <v>0.9768</v>
      </c>
    </row>
    <row r="9063" spans="7:9" x14ac:dyDescent="0.25">
      <c r="G9063" s="40">
        <v>48.5</v>
      </c>
      <c r="H9063" s="40">
        <v>0.84199999999999997</v>
      </c>
      <c r="I9063" s="40">
        <v>0.97689999999999999</v>
      </c>
    </row>
    <row r="9064" spans="7:9" x14ac:dyDescent="0.25">
      <c r="G9064" s="40">
        <v>48.5</v>
      </c>
      <c r="H9064" s="40">
        <v>0.84299999999999997</v>
      </c>
      <c r="I9064" s="40">
        <v>0.97689999999999999</v>
      </c>
    </row>
    <row r="9065" spans="7:9" x14ac:dyDescent="0.25">
      <c r="G9065" s="40">
        <v>48.5</v>
      </c>
      <c r="H9065" s="40">
        <v>0.84399999999999997</v>
      </c>
      <c r="I9065" s="40">
        <v>0.97699999999999998</v>
      </c>
    </row>
    <row r="9066" spans="7:9" x14ac:dyDescent="0.25">
      <c r="G9066" s="40">
        <v>48.5</v>
      </c>
      <c r="H9066" s="40">
        <v>0.84499999999999997</v>
      </c>
      <c r="I9066" s="40">
        <v>0.97699999999999998</v>
      </c>
    </row>
    <row r="9067" spans="7:9" x14ac:dyDescent="0.25">
      <c r="G9067" s="40">
        <v>48.5</v>
      </c>
      <c r="H9067" s="40">
        <v>0.84599999999999997</v>
      </c>
      <c r="I9067" s="40">
        <v>0.97709999999999997</v>
      </c>
    </row>
    <row r="9068" spans="7:9" x14ac:dyDescent="0.25">
      <c r="G9068" s="40">
        <v>48.5</v>
      </c>
      <c r="H9068" s="40">
        <v>0.84699999999999998</v>
      </c>
      <c r="I9068" s="40">
        <v>0.97709999999999997</v>
      </c>
    </row>
    <row r="9069" spans="7:9" x14ac:dyDescent="0.25">
      <c r="G9069" s="40">
        <v>48.5</v>
      </c>
      <c r="H9069" s="40">
        <v>0.84799999999999998</v>
      </c>
      <c r="I9069" s="40">
        <v>0.97719999999999996</v>
      </c>
    </row>
    <row r="9070" spans="7:9" x14ac:dyDescent="0.25">
      <c r="G9070" s="40">
        <v>48.5</v>
      </c>
      <c r="H9070" s="40">
        <v>0.84899999999999998</v>
      </c>
      <c r="I9070" s="40">
        <v>0.97719999999999996</v>
      </c>
    </row>
    <row r="9071" spans="7:9" x14ac:dyDescent="0.25">
      <c r="G9071" s="40">
        <v>48.5</v>
      </c>
      <c r="H9071" s="40">
        <v>0.85</v>
      </c>
      <c r="I9071" s="40">
        <v>0.97729999999999995</v>
      </c>
    </row>
    <row r="9072" spans="7:9" x14ac:dyDescent="0.25">
      <c r="G9072" s="40">
        <v>48.5</v>
      </c>
      <c r="H9072" s="40">
        <v>0.85099999999999998</v>
      </c>
      <c r="I9072" s="40">
        <v>0.97729999999999995</v>
      </c>
    </row>
    <row r="9073" spans="7:9" x14ac:dyDescent="0.25">
      <c r="G9073" s="40">
        <v>48.5</v>
      </c>
      <c r="H9073" s="40">
        <v>0.85199999999999998</v>
      </c>
      <c r="I9073" s="40">
        <v>0.97740000000000005</v>
      </c>
    </row>
    <row r="9074" spans="7:9" x14ac:dyDescent="0.25">
      <c r="G9074" s="40">
        <v>48.5</v>
      </c>
      <c r="H9074" s="40">
        <v>0.85299999999999998</v>
      </c>
      <c r="I9074" s="40">
        <v>0.97740000000000005</v>
      </c>
    </row>
    <row r="9075" spans="7:9" x14ac:dyDescent="0.25">
      <c r="G9075" s="40">
        <v>48.5</v>
      </c>
      <c r="H9075" s="40">
        <v>0.85399999999999998</v>
      </c>
      <c r="I9075" s="40">
        <v>0.97750000000000004</v>
      </c>
    </row>
    <row r="9076" spans="7:9" x14ac:dyDescent="0.25">
      <c r="G9076" s="40">
        <v>48.5</v>
      </c>
      <c r="H9076" s="40">
        <v>0.85499999999999998</v>
      </c>
      <c r="I9076" s="40">
        <v>0.97750000000000004</v>
      </c>
    </row>
    <row r="9077" spans="7:9" x14ac:dyDescent="0.25">
      <c r="G9077" s="40">
        <v>48.5</v>
      </c>
      <c r="H9077" s="40">
        <v>0.85599999999999998</v>
      </c>
      <c r="I9077" s="40">
        <v>0.97760000000000002</v>
      </c>
    </row>
    <row r="9078" spans="7:9" x14ac:dyDescent="0.25">
      <c r="G9078" s="40">
        <v>48.5</v>
      </c>
      <c r="H9078" s="40">
        <v>0.85699999999999998</v>
      </c>
      <c r="I9078" s="40">
        <v>0.97760000000000002</v>
      </c>
    </row>
    <row r="9079" spans="7:9" x14ac:dyDescent="0.25">
      <c r="G9079" s="40">
        <v>48.5</v>
      </c>
      <c r="H9079" s="40">
        <v>0.85799999999999998</v>
      </c>
      <c r="I9079" s="40">
        <v>0.97770000000000001</v>
      </c>
    </row>
    <row r="9080" spans="7:9" x14ac:dyDescent="0.25">
      <c r="G9080" s="40">
        <v>48.5</v>
      </c>
      <c r="H9080" s="40">
        <v>0.85899999999999999</v>
      </c>
      <c r="I9080" s="40">
        <v>0.97770000000000001</v>
      </c>
    </row>
    <row r="9081" spans="7:9" x14ac:dyDescent="0.25">
      <c r="G9081" s="40">
        <v>48.5</v>
      </c>
      <c r="H9081" s="40">
        <v>0.86</v>
      </c>
      <c r="I9081" s="40">
        <v>0.9778</v>
      </c>
    </row>
    <row r="9082" spans="7:9" x14ac:dyDescent="0.25">
      <c r="G9082" s="40">
        <v>48.5</v>
      </c>
      <c r="H9082" s="40">
        <v>0.86099999999999999</v>
      </c>
      <c r="I9082" s="40">
        <v>0.9778</v>
      </c>
    </row>
    <row r="9083" spans="7:9" x14ac:dyDescent="0.25">
      <c r="G9083" s="40">
        <v>48.5</v>
      </c>
      <c r="H9083" s="40">
        <v>0.86199999999999999</v>
      </c>
      <c r="I9083" s="40">
        <v>0.9778</v>
      </c>
    </row>
    <row r="9084" spans="7:9" x14ac:dyDescent="0.25">
      <c r="G9084" s="40">
        <v>48.5</v>
      </c>
      <c r="H9084" s="40">
        <v>0.86299999999999999</v>
      </c>
      <c r="I9084" s="40">
        <v>0.9778</v>
      </c>
    </row>
    <row r="9085" spans="7:9" x14ac:dyDescent="0.25">
      <c r="G9085" s="40">
        <v>48.5</v>
      </c>
      <c r="H9085" s="40">
        <v>0.86399999999999999</v>
      </c>
      <c r="I9085" s="40">
        <v>0.97789999999999999</v>
      </c>
    </row>
    <row r="9086" spans="7:9" x14ac:dyDescent="0.25">
      <c r="G9086" s="40">
        <v>48.5</v>
      </c>
      <c r="H9086" s="40">
        <v>0.86499999999999999</v>
      </c>
      <c r="I9086" s="40">
        <v>0.97789999999999999</v>
      </c>
    </row>
    <row r="9087" spans="7:9" x14ac:dyDescent="0.25">
      <c r="G9087" s="40">
        <v>48.5</v>
      </c>
      <c r="H9087" s="40">
        <v>0.86599999999999999</v>
      </c>
      <c r="I9087" s="40">
        <v>0.97799999999999998</v>
      </c>
    </row>
    <row r="9088" spans="7:9" x14ac:dyDescent="0.25">
      <c r="G9088" s="40">
        <v>48.5</v>
      </c>
      <c r="H9088" s="40">
        <v>0.86699999999999999</v>
      </c>
      <c r="I9088" s="40">
        <v>0.97799999999999998</v>
      </c>
    </row>
    <row r="9089" spans="7:9" x14ac:dyDescent="0.25">
      <c r="G9089" s="40">
        <v>48.5</v>
      </c>
      <c r="H9089" s="40">
        <v>0.86799999999999999</v>
      </c>
      <c r="I9089" s="40">
        <v>0.97809999999999997</v>
      </c>
    </row>
    <row r="9090" spans="7:9" x14ac:dyDescent="0.25">
      <c r="G9090" s="40">
        <v>48.5</v>
      </c>
      <c r="H9090" s="40">
        <v>0.86899999999999999</v>
      </c>
      <c r="I9090" s="40">
        <v>0.97809999999999997</v>
      </c>
    </row>
    <row r="9091" spans="7:9" x14ac:dyDescent="0.25">
      <c r="G9091" s="40">
        <v>48.5</v>
      </c>
      <c r="H9091" s="40">
        <v>0.87</v>
      </c>
      <c r="I9091" s="40">
        <v>0.97819999999999996</v>
      </c>
    </row>
    <row r="9092" spans="7:9" x14ac:dyDescent="0.25">
      <c r="G9092" s="40">
        <v>48.5</v>
      </c>
      <c r="H9092" s="40">
        <v>0.871</v>
      </c>
      <c r="I9092" s="40">
        <v>0.97819999999999996</v>
      </c>
    </row>
    <row r="9093" spans="7:9" x14ac:dyDescent="0.25">
      <c r="G9093" s="40">
        <v>48.5</v>
      </c>
      <c r="H9093" s="40">
        <v>0.872</v>
      </c>
      <c r="I9093" s="40">
        <v>0.97829999999999995</v>
      </c>
    </row>
    <row r="9094" spans="7:9" x14ac:dyDescent="0.25">
      <c r="G9094" s="40">
        <v>48.5</v>
      </c>
      <c r="H9094" s="40">
        <v>0.873</v>
      </c>
      <c r="I9094" s="40">
        <v>0.97829999999999995</v>
      </c>
    </row>
    <row r="9095" spans="7:9" x14ac:dyDescent="0.25">
      <c r="G9095" s="40">
        <v>48.5</v>
      </c>
      <c r="H9095" s="40">
        <v>0.874</v>
      </c>
      <c r="I9095" s="40">
        <v>0.97840000000000005</v>
      </c>
    </row>
    <row r="9096" spans="7:9" x14ac:dyDescent="0.25">
      <c r="G9096" s="40">
        <v>48.5</v>
      </c>
      <c r="H9096" s="40">
        <v>0.875</v>
      </c>
      <c r="I9096" s="40">
        <v>0.97840000000000005</v>
      </c>
    </row>
    <row r="9097" spans="7:9" x14ac:dyDescent="0.25">
      <c r="G9097" s="40">
        <v>48.5</v>
      </c>
      <c r="H9097" s="40">
        <v>0.876</v>
      </c>
      <c r="I9097" s="40">
        <v>0.97840000000000005</v>
      </c>
    </row>
    <row r="9098" spans="7:9" x14ac:dyDescent="0.25">
      <c r="G9098" s="40">
        <v>48.5</v>
      </c>
      <c r="H9098" s="40">
        <v>0.877</v>
      </c>
      <c r="I9098" s="40">
        <v>0.97840000000000005</v>
      </c>
    </row>
    <row r="9099" spans="7:9" x14ac:dyDescent="0.25">
      <c r="G9099" s="40">
        <v>48.5</v>
      </c>
      <c r="H9099" s="40">
        <v>0.878</v>
      </c>
      <c r="I9099" s="40">
        <v>0.97850000000000004</v>
      </c>
    </row>
    <row r="9100" spans="7:9" x14ac:dyDescent="0.25">
      <c r="G9100" s="40">
        <v>48.5</v>
      </c>
      <c r="H9100" s="40">
        <v>0.879</v>
      </c>
      <c r="I9100" s="40">
        <v>0.97850000000000004</v>
      </c>
    </row>
    <row r="9101" spans="7:9" x14ac:dyDescent="0.25">
      <c r="G9101" s="40">
        <v>48.5</v>
      </c>
      <c r="H9101" s="40">
        <v>0.88</v>
      </c>
      <c r="I9101" s="40">
        <v>0.97860000000000003</v>
      </c>
    </row>
    <row r="9102" spans="7:9" x14ac:dyDescent="0.25">
      <c r="G9102" s="40">
        <v>48.5</v>
      </c>
      <c r="H9102" s="40">
        <v>0.88100000000000001</v>
      </c>
      <c r="I9102" s="40">
        <v>0.97860000000000003</v>
      </c>
    </row>
    <row r="9103" spans="7:9" x14ac:dyDescent="0.25">
      <c r="G9103" s="40">
        <v>48.5</v>
      </c>
      <c r="H9103" s="40">
        <v>0.88200000000000001</v>
      </c>
      <c r="I9103" s="40">
        <v>0.97860000000000003</v>
      </c>
    </row>
    <row r="9104" spans="7:9" x14ac:dyDescent="0.25">
      <c r="G9104" s="40">
        <v>48.5</v>
      </c>
      <c r="H9104" s="40">
        <v>0.88300000000000001</v>
      </c>
      <c r="I9104" s="40">
        <v>0.97860000000000003</v>
      </c>
    </row>
    <row r="9105" spans="7:9" x14ac:dyDescent="0.25">
      <c r="G9105" s="40">
        <v>48.5</v>
      </c>
      <c r="H9105" s="40">
        <v>0.88400000000000001</v>
      </c>
      <c r="I9105" s="40">
        <v>0.97870000000000001</v>
      </c>
    </row>
    <row r="9106" spans="7:9" x14ac:dyDescent="0.25">
      <c r="G9106" s="40">
        <v>48.5</v>
      </c>
      <c r="H9106" s="40">
        <v>0.88500000000000001</v>
      </c>
      <c r="I9106" s="40">
        <v>0.97870000000000001</v>
      </c>
    </row>
    <row r="9107" spans="7:9" x14ac:dyDescent="0.25">
      <c r="G9107" s="40">
        <v>48.5</v>
      </c>
      <c r="H9107" s="40">
        <v>0.88600000000000001</v>
      </c>
      <c r="I9107" s="40">
        <v>0.9788</v>
      </c>
    </row>
    <row r="9108" spans="7:9" x14ac:dyDescent="0.25">
      <c r="G9108" s="40">
        <v>48.5</v>
      </c>
      <c r="H9108" s="40">
        <v>0.88700000000000001</v>
      </c>
      <c r="I9108" s="40">
        <v>0.9788</v>
      </c>
    </row>
    <row r="9109" spans="7:9" x14ac:dyDescent="0.25">
      <c r="G9109" s="40">
        <v>48.5</v>
      </c>
      <c r="H9109" s="40">
        <v>0.88800000000000001</v>
      </c>
      <c r="I9109" s="40">
        <v>0.97889999999999999</v>
      </c>
    </row>
    <row r="9110" spans="7:9" x14ac:dyDescent="0.25">
      <c r="G9110" s="40">
        <v>48.5</v>
      </c>
      <c r="H9110" s="40">
        <v>0.88900000000000001</v>
      </c>
      <c r="I9110" s="40">
        <v>0.97889999999999999</v>
      </c>
    </row>
    <row r="9111" spans="7:9" x14ac:dyDescent="0.25">
      <c r="G9111" s="40">
        <v>48.5</v>
      </c>
      <c r="H9111" s="40">
        <v>0.89</v>
      </c>
      <c r="I9111" s="40">
        <v>0.97889999999999999</v>
      </c>
    </row>
    <row r="9112" spans="7:9" x14ac:dyDescent="0.25">
      <c r="G9112" s="40">
        <v>48.5</v>
      </c>
      <c r="H9112" s="40">
        <v>0.89100000000000001</v>
      </c>
      <c r="I9112" s="40">
        <v>0.97889999999999999</v>
      </c>
    </row>
    <row r="9113" spans="7:9" x14ac:dyDescent="0.25">
      <c r="G9113" s="40">
        <v>48.5</v>
      </c>
      <c r="H9113" s="40">
        <v>0.89200000000000002</v>
      </c>
      <c r="I9113" s="40">
        <v>0.97899999999999998</v>
      </c>
    </row>
    <row r="9114" spans="7:9" x14ac:dyDescent="0.25">
      <c r="G9114" s="40">
        <v>48.5</v>
      </c>
      <c r="H9114" s="40">
        <v>0.89300000000000002</v>
      </c>
      <c r="I9114" s="40">
        <v>0.97899999999999998</v>
      </c>
    </row>
    <row r="9115" spans="7:9" x14ac:dyDescent="0.25">
      <c r="G9115" s="40">
        <v>48.5</v>
      </c>
      <c r="H9115" s="40">
        <v>0.89400000000000002</v>
      </c>
      <c r="I9115" s="40">
        <v>0.97909999999999997</v>
      </c>
    </row>
    <row r="9116" spans="7:9" x14ac:dyDescent="0.25">
      <c r="G9116" s="40">
        <v>48.5</v>
      </c>
      <c r="H9116" s="40">
        <v>0.89500000000000002</v>
      </c>
      <c r="I9116" s="40">
        <v>0.97909999999999997</v>
      </c>
    </row>
    <row r="9117" spans="7:9" x14ac:dyDescent="0.25">
      <c r="G9117" s="40">
        <v>48.5</v>
      </c>
      <c r="H9117" s="40">
        <v>0.89600000000000002</v>
      </c>
      <c r="I9117" s="40">
        <v>0.97909999999999997</v>
      </c>
    </row>
    <row r="9118" spans="7:9" x14ac:dyDescent="0.25">
      <c r="G9118" s="40">
        <v>48.5</v>
      </c>
      <c r="H9118" s="40">
        <v>0.89700000000000002</v>
      </c>
      <c r="I9118" s="40">
        <v>0.97909999999999997</v>
      </c>
    </row>
    <row r="9119" spans="7:9" x14ac:dyDescent="0.25">
      <c r="G9119" s="40">
        <v>48.5</v>
      </c>
      <c r="H9119" s="40">
        <v>0.89800000000000002</v>
      </c>
      <c r="I9119" s="40">
        <v>0.97919999999999996</v>
      </c>
    </row>
    <row r="9120" spans="7:9" x14ac:dyDescent="0.25">
      <c r="G9120" s="40">
        <v>48.5</v>
      </c>
      <c r="H9120" s="40">
        <v>0.89900000000000002</v>
      </c>
      <c r="I9120" s="40">
        <v>0.97919999999999996</v>
      </c>
    </row>
    <row r="9121" spans="7:9" x14ac:dyDescent="0.25">
      <c r="G9121" s="40">
        <v>48.5</v>
      </c>
      <c r="H9121" s="40">
        <v>0.9</v>
      </c>
      <c r="I9121" s="40">
        <v>0.97929999999999995</v>
      </c>
    </row>
    <row r="9122" spans="7:9" x14ac:dyDescent="0.25">
      <c r="G9122" s="40">
        <v>48.5</v>
      </c>
      <c r="H9122" s="40">
        <v>0.90100000000000002</v>
      </c>
      <c r="I9122" s="40">
        <v>0.97929999999999995</v>
      </c>
    </row>
    <row r="9123" spans="7:9" x14ac:dyDescent="0.25">
      <c r="G9123" s="40">
        <v>48.5</v>
      </c>
      <c r="H9123" s="40">
        <v>0.90200000000000002</v>
      </c>
      <c r="I9123" s="40">
        <v>0.97929999999999995</v>
      </c>
    </row>
    <row r="9124" spans="7:9" x14ac:dyDescent="0.25">
      <c r="G9124" s="40">
        <v>48.5</v>
      </c>
      <c r="H9124" s="40">
        <v>0.90300000000000002</v>
      </c>
      <c r="I9124" s="40">
        <v>0.97929999999999995</v>
      </c>
    </row>
    <row r="9125" spans="7:9" x14ac:dyDescent="0.25">
      <c r="G9125" s="40">
        <v>48.5</v>
      </c>
      <c r="H9125" s="40">
        <v>0.90400000000000003</v>
      </c>
      <c r="I9125" s="40">
        <v>0.97940000000000005</v>
      </c>
    </row>
    <row r="9126" spans="7:9" x14ac:dyDescent="0.25">
      <c r="G9126" s="40">
        <v>48.5</v>
      </c>
      <c r="H9126" s="40">
        <v>0.90500000000000003</v>
      </c>
      <c r="I9126" s="40">
        <v>0.97940000000000005</v>
      </c>
    </row>
    <row r="9127" spans="7:9" x14ac:dyDescent="0.25">
      <c r="G9127" s="40">
        <v>48.5</v>
      </c>
      <c r="H9127" s="40">
        <v>0.90600000000000003</v>
      </c>
      <c r="I9127" s="40">
        <v>0.97940000000000005</v>
      </c>
    </row>
    <row r="9128" spans="7:9" x14ac:dyDescent="0.25">
      <c r="G9128" s="40">
        <v>48.5</v>
      </c>
      <c r="H9128" s="40">
        <v>0.90700000000000003</v>
      </c>
      <c r="I9128" s="40">
        <v>0.97940000000000005</v>
      </c>
    </row>
    <row r="9129" spans="7:9" x14ac:dyDescent="0.25">
      <c r="G9129" s="40">
        <v>48.5</v>
      </c>
      <c r="H9129" s="40">
        <v>0.90800000000000003</v>
      </c>
      <c r="I9129" s="40">
        <v>0.97950000000000004</v>
      </c>
    </row>
    <row r="9130" spans="7:9" x14ac:dyDescent="0.25">
      <c r="G9130" s="40">
        <v>48.5</v>
      </c>
      <c r="H9130" s="40">
        <v>0.90900000000000003</v>
      </c>
      <c r="I9130" s="40">
        <v>0.97950000000000004</v>
      </c>
    </row>
    <row r="9131" spans="7:9" x14ac:dyDescent="0.25">
      <c r="G9131" s="40">
        <v>48.5</v>
      </c>
      <c r="H9131" s="40">
        <v>0.91</v>
      </c>
      <c r="I9131" s="40">
        <v>0.97950000000000004</v>
      </c>
    </row>
    <row r="9132" spans="7:9" x14ac:dyDescent="0.25">
      <c r="G9132" s="40">
        <v>48.5</v>
      </c>
      <c r="H9132" s="40">
        <v>0.91100000000000003</v>
      </c>
      <c r="I9132" s="40">
        <v>0.97950000000000004</v>
      </c>
    </row>
    <row r="9133" spans="7:9" x14ac:dyDescent="0.25">
      <c r="G9133" s="40">
        <v>48.5</v>
      </c>
      <c r="H9133" s="40">
        <v>0.91200000000000003</v>
      </c>
      <c r="I9133" s="40">
        <v>0.97960000000000003</v>
      </c>
    </row>
    <row r="9134" spans="7:9" x14ac:dyDescent="0.25">
      <c r="G9134" s="40">
        <v>48.5</v>
      </c>
      <c r="H9134" s="40">
        <v>0.91300000000000003</v>
      </c>
      <c r="I9134" s="40">
        <v>0.97960000000000003</v>
      </c>
    </row>
    <row r="9135" spans="7:9" x14ac:dyDescent="0.25">
      <c r="G9135" s="40">
        <v>48.5</v>
      </c>
      <c r="H9135" s="40">
        <v>0.91400000000000003</v>
      </c>
      <c r="I9135" s="40">
        <v>0.97960000000000003</v>
      </c>
    </row>
    <row r="9136" spans="7:9" x14ac:dyDescent="0.25">
      <c r="G9136" s="40">
        <v>48.5</v>
      </c>
      <c r="H9136" s="40">
        <v>0.91500000000000004</v>
      </c>
      <c r="I9136" s="40">
        <v>0.97960000000000003</v>
      </c>
    </row>
    <row r="9137" spans="7:9" x14ac:dyDescent="0.25">
      <c r="G9137" s="40">
        <v>48.5</v>
      </c>
      <c r="H9137" s="40">
        <v>0.91600000000000004</v>
      </c>
      <c r="I9137" s="40">
        <v>0.97970000000000002</v>
      </c>
    </row>
    <row r="9138" spans="7:9" x14ac:dyDescent="0.25">
      <c r="G9138" s="40">
        <v>48.5</v>
      </c>
      <c r="H9138" s="40">
        <v>0.91700000000000004</v>
      </c>
      <c r="I9138" s="40">
        <v>0.97970000000000002</v>
      </c>
    </row>
    <row r="9139" spans="7:9" x14ac:dyDescent="0.25">
      <c r="G9139" s="40">
        <v>48.5</v>
      </c>
      <c r="H9139" s="40">
        <v>0.91800000000000004</v>
      </c>
      <c r="I9139" s="40">
        <v>0.97970000000000002</v>
      </c>
    </row>
    <row r="9140" spans="7:9" x14ac:dyDescent="0.25">
      <c r="G9140" s="40">
        <v>48.5</v>
      </c>
      <c r="H9140" s="40">
        <v>0.91900000000000004</v>
      </c>
      <c r="I9140" s="40">
        <v>0.97970000000000002</v>
      </c>
    </row>
    <row r="9141" spans="7:9" x14ac:dyDescent="0.25">
      <c r="G9141" s="40">
        <v>48.5</v>
      </c>
      <c r="H9141" s="40">
        <v>0.92</v>
      </c>
      <c r="I9141" s="40">
        <v>0.9798</v>
      </c>
    </row>
    <row r="9142" spans="7:9" x14ac:dyDescent="0.25">
      <c r="G9142" s="40">
        <v>48.5</v>
      </c>
      <c r="H9142" s="40">
        <v>0.92100000000000004</v>
      </c>
      <c r="I9142" s="40">
        <v>0.9798</v>
      </c>
    </row>
    <row r="9143" spans="7:9" x14ac:dyDescent="0.25">
      <c r="G9143" s="40">
        <v>48.5</v>
      </c>
      <c r="H9143" s="40">
        <v>0.92200000000000004</v>
      </c>
      <c r="I9143" s="40">
        <v>0.9798</v>
      </c>
    </row>
    <row r="9144" spans="7:9" x14ac:dyDescent="0.25">
      <c r="G9144" s="40">
        <v>48.5</v>
      </c>
      <c r="H9144" s="40">
        <v>0.92300000000000004</v>
      </c>
      <c r="I9144" s="40">
        <v>0.9798</v>
      </c>
    </row>
    <row r="9145" spans="7:9" x14ac:dyDescent="0.25">
      <c r="G9145" s="40">
        <v>48.5</v>
      </c>
      <c r="H9145" s="40">
        <v>0.92400000000000004</v>
      </c>
      <c r="I9145" s="40">
        <v>0.97989999999999999</v>
      </c>
    </row>
    <row r="9146" spans="7:9" x14ac:dyDescent="0.25">
      <c r="G9146" s="40">
        <v>48.5</v>
      </c>
      <c r="H9146" s="40">
        <v>0.92500000000000004</v>
      </c>
      <c r="I9146" s="40">
        <v>0.97989999999999999</v>
      </c>
    </row>
    <row r="9147" spans="7:9" x14ac:dyDescent="0.25">
      <c r="G9147" s="40">
        <v>48.5</v>
      </c>
      <c r="H9147" s="40">
        <v>0.92600000000000005</v>
      </c>
      <c r="I9147" s="40">
        <v>0.97989999999999999</v>
      </c>
    </row>
    <row r="9148" spans="7:9" x14ac:dyDescent="0.25">
      <c r="G9148" s="40">
        <v>48.5</v>
      </c>
      <c r="H9148" s="40">
        <v>0.92700000000000005</v>
      </c>
      <c r="I9148" s="40">
        <v>0.97989999999999999</v>
      </c>
    </row>
    <row r="9149" spans="7:9" x14ac:dyDescent="0.25">
      <c r="G9149" s="40">
        <v>48.5</v>
      </c>
      <c r="H9149" s="40">
        <v>0.92800000000000005</v>
      </c>
      <c r="I9149" s="40">
        <v>0.98</v>
      </c>
    </row>
    <row r="9150" spans="7:9" x14ac:dyDescent="0.25">
      <c r="G9150" s="40">
        <v>48.5</v>
      </c>
      <c r="H9150" s="40">
        <v>0.92900000000000005</v>
      </c>
      <c r="I9150" s="40">
        <v>0.98</v>
      </c>
    </row>
    <row r="9151" spans="7:9" x14ac:dyDescent="0.25">
      <c r="G9151" s="40">
        <v>48.5</v>
      </c>
      <c r="H9151" s="40">
        <v>0.93</v>
      </c>
      <c r="I9151" s="40">
        <v>0.98</v>
      </c>
    </row>
    <row r="9152" spans="7:9" x14ac:dyDescent="0.25">
      <c r="G9152" s="40">
        <v>48.5</v>
      </c>
      <c r="H9152" s="40">
        <v>0.93100000000000005</v>
      </c>
      <c r="I9152" s="40">
        <v>0.98</v>
      </c>
    </row>
    <row r="9153" spans="7:9" x14ac:dyDescent="0.25">
      <c r="G9153" s="40">
        <v>48.5</v>
      </c>
      <c r="H9153" s="40">
        <v>0.93200000000000005</v>
      </c>
      <c r="I9153" s="40">
        <v>0.98009999999999997</v>
      </c>
    </row>
    <row r="9154" spans="7:9" x14ac:dyDescent="0.25">
      <c r="G9154" s="40">
        <v>48.5</v>
      </c>
      <c r="H9154" s="40">
        <v>0.93300000000000005</v>
      </c>
      <c r="I9154" s="40">
        <v>0.98009999999999997</v>
      </c>
    </row>
    <row r="9155" spans="7:9" x14ac:dyDescent="0.25">
      <c r="G9155" s="40">
        <v>48.5</v>
      </c>
      <c r="H9155" s="40">
        <v>0.93400000000000005</v>
      </c>
      <c r="I9155" s="40">
        <v>0.98009999999999997</v>
      </c>
    </row>
    <row r="9156" spans="7:9" x14ac:dyDescent="0.25">
      <c r="G9156" s="40">
        <v>48.5</v>
      </c>
      <c r="H9156" s="40">
        <v>0.93500000000000005</v>
      </c>
      <c r="I9156" s="40">
        <v>0.98009999999999997</v>
      </c>
    </row>
    <row r="9157" spans="7:9" x14ac:dyDescent="0.25">
      <c r="G9157" s="40">
        <v>48.5</v>
      </c>
      <c r="H9157" s="40">
        <v>0.93600000000000005</v>
      </c>
      <c r="I9157" s="40">
        <v>0.98019999999999996</v>
      </c>
    </row>
    <row r="9158" spans="7:9" x14ac:dyDescent="0.25">
      <c r="G9158" s="40">
        <v>48.5</v>
      </c>
      <c r="H9158" s="40">
        <v>0.93700000000000006</v>
      </c>
      <c r="I9158" s="40">
        <v>0.98019999999999996</v>
      </c>
    </row>
    <row r="9159" spans="7:9" x14ac:dyDescent="0.25">
      <c r="G9159" s="40">
        <v>48.5</v>
      </c>
      <c r="H9159" s="40">
        <v>0.93799999999999994</v>
      </c>
      <c r="I9159" s="40">
        <v>0.98019999999999996</v>
      </c>
    </row>
    <row r="9160" spans="7:9" x14ac:dyDescent="0.25">
      <c r="G9160" s="40">
        <v>48.5</v>
      </c>
      <c r="H9160" s="40">
        <v>0.93899999999999995</v>
      </c>
      <c r="I9160" s="40">
        <v>0.98019999999999996</v>
      </c>
    </row>
    <row r="9161" spans="7:9" x14ac:dyDescent="0.25">
      <c r="G9161" s="40">
        <v>48.5</v>
      </c>
      <c r="H9161" s="40">
        <v>0.94</v>
      </c>
      <c r="I9161" s="40">
        <v>0.98029999999999995</v>
      </c>
    </row>
    <row r="9162" spans="7:9" x14ac:dyDescent="0.25">
      <c r="G9162" s="40">
        <v>48.5</v>
      </c>
      <c r="H9162" s="40">
        <v>0.94099999999999995</v>
      </c>
      <c r="I9162" s="40">
        <v>0.98029999999999995</v>
      </c>
    </row>
    <row r="9163" spans="7:9" x14ac:dyDescent="0.25">
      <c r="G9163" s="40">
        <v>48.5</v>
      </c>
      <c r="H9163" s="40">
        <v>0.94199999999999995</v>
      </c>
      <c r="I9163" s="40">
        <v>0.98029999999999995</v>
      </c>
    </row>
    <row r="9164" spans="7:9" x14ac:dyDescent="0.25">
      <c r="G9164" s="40">
        <v>48.5</v>
      </c>
      <c r="H9164" s="40">
        <v>0.94299999999999995</v>
      </c>
      <c r="I9164" s="40">
        <v>0.98029999999999995</v>
      </c>
    </row>
    <row r="9165" spans="7:9" x14ac:dyDescent="0.25">
      <c r="G9165" s="40">
        <v>48.5</v>
      </c>
      <c r="H9165" s="40">
        <v>0.94399999999999995</v>
      </c>
      <c r="I9165" s="40">
        <v>0.98040000000000005</v>
      </c>
    </row>
    <row r="9166" spans="7:9" x14ac:dyDescent="0.25">
      <c r="G9166" s="40">
        <v>48.5</v>
      </c>
      <c r="H9166" s="40">
        <v>0.94499999999999995</v>
      </c>
      <c r="I9166" s="40">
        <v>0.98040000000000005</v>
      </c>
    </row>
    <row r="9167" spans="7:9" x14ac:dyDescent="0.25">
      <c r="G9167" s="40">
        <v>48.5</v>
      </c>
      <c r="H9167" s="40">
        <v>0.94599999999999995</v>
      </c>
      <c r="I9167" s="40">
        <v>0.98040000000000005</v>
      </c>
    </row>
    <row r="9168" spans="7:9" x14ac:dyDescent="0.25">
      <c r="G9168" s="40">
        <v>48.5</v>
      </c>
      <c r="H9168" s="40">
        <v>0.94699999999999995</v>
      </c>
      <c r="I9168" s="40">
        <v>0.98040000000000005</v>
      </c>
    </row>
    <row r="9169" spans="7:9" x14ac:dyDescent="0.25">
      <c r="G9169" s="40">
        <v>48.5</v>
      </c>
      <c r="H9169" s="40">
        <v>0.94799999999999995</v>
      </c>
      <c r="I9169" s="40">
        <v>0.98050000000000004</v>
      </c>
    </row>
    <row r="9170" spans="7:9" x14ac:dyDescent="0.25">
      <c r="G9170" s="40">
        <v>48.5</v>
      </c>
      <c r="H9170" s="40">
        <v>0.94899999999999995</v>
      </c>
      <c r="I9170" s="40">
        <v>0.98050000000000004</v>
      </c>
    </row>
    <row r="9171" spans="7:9" x14ac:dyDescent="0.25">
      <c r="G9171" s="40">
        <v>48.5</v>
      </c>
      <c r="H9171" s="40">
        <v>0.95</v>
      </c>
      <c r="I9171" s="40">
        <v>0.98050000000000004</v>
      </c>
    </row>
    <row r="9172" spans="7:9" x14ac:dyDescent="0.25">
      <c r="G9172" s="40">
        <v>49</v>
      </c>
      <c r="H9172" s="40">
        <v>0.76</v>
      </c>
      <c r="I9172" s="40">
        <v>0.97</v>
      </c>
    </row>
    <row r="9173" spans="7:9" x14ac:dyDescent="0.25">
      <c r="G9173" s="40">
        <v>49</v>
      </c>
      <c r="H9173" s="40">
        <v>0.76100000000000001</v>
      </c>
      <c r="I9173" s="40">
        <v>0.97</v>
      </c>
    </row>
    <row r="9174" spans="7:9" x14ac:dyDescent="0.25">
      <c r="G9174" s="40">
        <v>49</v>
      </c>
      <c r="H9174" s="40">
        <v>0.76200000000000001</v>
      </c>
      <c r="I9174" s="40">
        <v>0.97019999999999995</v>
      </c>
    </row>
    <row r="9175" spans="7:9" x14ac:dyDescent="0.25">
      <c r="G9175" s="40">
        <v>49</v>
      </c>
      <c r="H9175" s="40">
        <v>0.76300000000000001</v>
      </c>
      <c r="I9175" s="40">
        <v>0.97019999999999995</v>
      </c>
    </row>
    <row r="9176" spans="7:9" x14ac:dyDescent="0.25">
      <c r="G9176" s="40">
        <v>49</v>
      </c>
      <c r="H9176" s="40">
        <v>0.76400000000000001</v>
      </c>
      <c r="I9176" s="40">
        <v>0.97040000000000004</v>
      </c>
    </row>
    <row r="9177" spans="7:9" x14ac:dyDescent="0.25">
      <c r="G9177" s="40">
        <v>49</v>
      </c>
      <c r="H9177" s="40">
        <v>0.76500000000000001</v>
      </c>
      <c r="I9177" s="40">
        <v>0.97040000000000004</v>
      </c>
    </row>
    <row r="9178" spans="7:9" x14ac:dyDescent="0.25">
      <c r="G9178" s="40">
        <v>49</v>
      </c>
      <c r="H9178" s="40">
        <v>0.76600000000000001</v>
      </c>
      <c r="I9178" s="40">
        <v>0.97060000000000002</v>
      </c>
    </row>
    <row r="9179" spans="7:9" x14ac:dyDescent="0.25">
      <c r="G9179" s="40">
        <v>49</v>
      </c>
      <c r="H9179" s="40">
        <v>0.76700000000000002</v>
      </c>
      <c r="I9179" s="40">
        <v>0.97060000000000002</v>
      </c>
    </row>
    <row r="9180" spans="7:9" x14ac:dyDescent="0.25">
      <c r="G9180" s="40">
        <v>49</v>
      </c>
      <c r="H9180" s="40">
        <v>0.76800000000000002</v>
      </c>
      <c r="I9180" s="40">
        <v>0.9708</v>
      </c>
    </row>
    <row r="9181" spans="7:9" x14ac:dyDescent="0.25">
      <c r="G9181" s="40">
        <v>49</v>
      </c>
      <c r="H9181" s="40">
        <v>0.76900000000000002</v>
      </c>
      <c r="I9181" s="40">
        <v>0.9708</v>
      </c>
    </row>
    <row r="9182" spans="7:9" x14ac:dyDescent="0.25">
      <c r="G9182" s="40">
        <v>49</v>
      </c>
      <c r="H9182" s="40">
        <v>0.77</v>
      </c>
      <c r="I9182" s="40">
        <v>0.97099999999999997</v>
      </c>
    </row>
    <row r="9183" spans="7:9" x14ac:dyDescent="0.25">
      <c r="G9183" s="40">
        <v>49</v>
      </c>
      <c r="H9183" s="40">
        <v>0.77100000000000002</v>
      </c>
      <c r="I9183" s="40">
        <v>0.97099999999999997</v>
      </c>
    </row>
    <row r="9184" spans="7:9" x14ac:dyDescent="0.25">
      <c r="G9184" s="40">
        <v>49</v>
      </c>
      <c r="H9184" s="40">
        <v>0.77200000000000002</v>
      </c>
      <c r="I9184" s="40">
        <v>0.97119999999999995</v>
      </c>
    </row>
    <row r="9185" spans="7:9" x14ac:dyDescent="0.25">
      <c r="G9185" s="40">
        <v>49</v>
      </c>
      <c r="H9185" s="40">
        <v>0.77300000000000002</v>
      </c>
      <c r="I9185" s="40">
        <v>0.97119999999999995</v>
      </c>
    </row>
    <row r="9186" spans="7:9" x14ac:dyDescent="0.25">
      <c r="G9186" s="40">
        <v>49</v>
      </c>
      <c r="H9186" s="40">
        <v>0.77400000000000002</v>
      </c>
      <c r="I9186" s="40">
        <v>0.97140000000000004</v>
      </c>
    </row>
    <row r="9187" spans="7:9" x14ac:dyDescent="0.25">
      <c r="G9187" s="40">
        <v>49</v>
      </c>
      <c r="H9187" s="40">
        <v>0.77500000000000002</v>
      </c>
      <c r="I9187" s="40">
        <v>0.97140000000000004</v>
      </c>
    </row>
    <row r="9188" spans="7:9" x14ac:dyDescent="0.25">
      <c r="G9188" s="40">
        <v>49</v>
      </c>
      <c r="H9188" s="40">
        <v>0.77600000000000002</v>
      </c>
      <c r="I9188" s="40">
        <v>0.97160000000000002</v>
      </c>
    </row>
    <row r="9189" spans="7:9" x14ac:dyDescent="0.25">
      <c r="G9189" s="40">
        <v>49</v>
      </c>
      <c r="H9189" s="40">
        <v>0.77700000000000002</v>
      </c>
      <c r="I9189" s="40">
        <v>0.97160000000000002</v>
      </c>
    </row>
    <row r="9190" spans="7:9" x14ac:dyDescent="0.25">
      <c r="G9190" s="40">
        <v>49</v>
      </c>
      <c r="H9190" s="40">
        <v>0.77800000000000002</v>
      </c>
      <c r="I9190" s="40">
        <v>0.9718</v>
      </c>
    </row>
    <row r="9191" spans="7:9" x14ac:dyDescent="0.25">
      <c r="G9191" s="40">
        <v>49</v>
      </c>
      <c r="H9191" s="40">
        <v>0.77900000000000003</v>
      </c>
      <c r="I9191" s="40">
        <v>0.9718</v>
      </c>
    </row>
    <row r="9192" spans="7:9" x14ac:dyDescent="0.25">
      <c r="G9192" s="40">
        <v>49</v>
      </c>
      <c r="H9192" s="40">
        <v>0.78</v>
      </c>
      <c r="I9192" s="40">
        <v>0.97199999999999998</v>
      </c>
    </row>
    <row r="9193" spans="7:9" x14ac:dyDescent="0.25">
      <c r="G9193" s="40">
        <v>49</v>
      </c>
      <c r="H9193" s="40">
        <v>0.78100000000000003</v>
      </c>
      <c r="I9193" s="40">
        <v>0.97199999999999998</v>
      </c>
    </row>
    <row r="9194" spans="7:9" x14ac:dyDescent="0.25">
      <c r="G9194" s="40">
        <v>49</v>
      </c>
      <c r="H9194" s="40">
        <v>0.78200000000000003</v>
      </c>
      <c r="I9194" s="40">
        <v>0.97219999999999995</v>
      </c>
    </row>
    <row r="9195" spans="7:9" x14ac:dyDescent="0.25">
      <c r="G9195" s="40">
        <v>49</v>
      </c>
      <c r="H9195" s="40">
        <v>0.78300000000000003</v>
      </c>
      <c r="I9195" s="40">
        <v>0.97219999999999995</v>
      </c>
    </row>
    <row r="9196" spans="7:9" x14ac:dyDescent="0.25">
      <c r="G9196" s="40">
        <v>49</v>
      </c>
      <c r="H9196" s="40">
        <v>0.78400000000000003</v>
      </c>
      <c r="I9196" s="40">
        <v>0.97240000000000004</v>
      </c>
    </row>
    <row r="9197" spans="7:9" x14ac:dyDescent="0.25">
      <c r="G9197" s="40">
        <v>49</v>
      </c>
      <c r="H9197" s="40">
        <v>0.78500000000000003</v>
      </c>
      <c r="I9197" s="40">
        <v>0.97240000000000004</v>
      </c>
    </row>
    <row r="9198" spans="7:9" x14ac:dyDescent="0.25">
      <c r="G9198" s="40">
        <v>49</v>
      </c>
      <c r="H9198" s="40">
        <v>0.78600000000000003</v>
      </c>
      <c r="I9198" s="40">
        <v>0.97260000000000002</v>
      </c>
    </row>
    <row r="9199" spans="7:9" x14ac:dyDescent="0.25">
      <c r="G9199" s="40">
        <v>49</v>
      </c>
      <c r="H9199" s="40">
        <v>0.78700000000000003</v>
      </c>
      <c r="I9199" s="40">
        <v>0.97260000000000002</v>
      </c>
    </row>
    <row r="9200" spans="7:9" x14ac:dyDescent="0.25">
      <c r="G9200" s="40">
        <v>49</v>
      </c>
      <c r="H9200" s="40">
        <v>0.78800000000000003</v>
      </c>
      <c r="I9200" s="40">
        <v>0.9728</v>
      </c>
    </row>
    <row r="9201" spans="7:9" x14ac:dyDescent="0.25">
      <c r="G9201" s="40">
        <v>49</v>
      </c>
      <c r="H9201" s="40">
        <v>0.78900000000000003</v>
      </c>
      <c r="I9201" s="40">
        <v>0.9728</v>
      </c>
    </row>
    <row r="9202" spans="7:9" x14ac:dyDescent="0.25">
      <c r="G9202" s="40">
        <v>49</v>
      </c>
      <c r="H9202" s="40">
        <v>0.79</v>
      </c>
      <c r="I9202" s="40">
        <v>0.97289999999999999</v>
      </c>
    </row>
    <row r="9203" spans="7:9" x14ac:dyDescent="0.25">
      <c r="G9203" s="40">
        <v>49</v>
      </c>
      <c r="H9203" s="40">
        <v>0.79100000000000004</v>
      </c>
      <c r="I9203" s="40">
        <v>0.97289999999999999</v>
      </c>
    </row>
    <row r="9204" spans="7:9" x14ac:dyDescent="0.25">
      <c r="G9204" s="40">
        <v>49</v>
      </c>
      <c r="H9204" s="40">
        <v>0.79200000000000004</v>
      </c>
      <c r="I9204" s="40">
        <v>0.97309999999999997</v>
      </c>
    </row>
    <row r="9205" spans="7:9" x14ac:dyDescent="0.25">
      <c r="G9205" s="40">
        <v>49</v>
      </c>
      <c r="H9205" s="40">
        <v>0.79300000000000004</v>
      </c>
      <c r="I9205" s="40">
        <v>0.97309999999999997</v>
      </c>
    </row>
    <row r="9206" spans="7:9" x14ac:dyDescent="0.25">
      <c r="G9206" s="40">
        <v>49</v>
      </c>
      <c r="H9206" s="40">
        <v>0.79400000000000004</v>
      </c>
      <c r="I9206" s="40">
        <v>0.97330000000000005</v>
      </c>
    </row>
    <row r="9207" spans="7:9" x14ac:dyDescent="0.25">
      <c r="G9207" s="40">
        <v>49</v>
      </c>
      <c r="H9207" s="40">
        <v>0.79500000000000004</v>
      </c>
      <c r="I9207" s="40">
        <v>0.97330000000000005</v>
      </c>
    </row>
    <row r="9208" spans="7:9" x14ac:dyDescent="0.25">
      <c r="G9208" s="40">
        <v>49</v>
      </c>
      <c r="H9208" s="40">
        <v>0.79600000000000004</v>
      </c>
      <c r="I9208" s="40">
        <v>0.97340000000000004</v>
      </c>
    </row>
    <row r="9209" spans="7:9" x14ac:dyDescent="0.25">
      <c r="G9209" s="40">
        <v>49</v>
      </c>
      <c r="H9209" s="40">
        <v>0.79700000000000004</v>
      </c>
      <c r="I9209" s="40">
        <v>0.97340000000000004</v>
      </c>
    </row>
    <row r="9210" spans="7:9" x14ac:dyDescent="0.25">
      <c r="G9210" s="40">
        <v>49</v>
      </c>
      <c r="H9210" s="40">
        <v>0.79800000000000004</v>
      </c>
      <c r="I9210" s="40">
        <v>0.97360000000000002</v>
      </c>
    </row>
    <row r="9211" spans="7:9" x14ac:dyDescent="0.25">
      <c r="G9211" s="40">
        <v>49</v>
      </c>
      <c r="H9211" s="40">
        <v>0.79900000000000004</v>
      </c>
      <c r="I9211" s="40">
        <v>0.97360000000000002</v>
      </c>
    </row>
    <row r="9212" spans="7:9" x14ac:dyDescent="0.25">
      <c r="G9212" s="40">
        <v>49</v>
      </c>
      <c r="H9212" s="40">
        <v>0.8</v>
      </c>
      <c r="I9212" s="40">
        <v>0.97370000000000001</v>
      </c>
    </row>
    <row r="9213" spans="7:9" x14ac:dyDescent="0.25">
      <c r="G9213" s="40">
        <v>49</v>
      </c>
      <c r="H9213" s="40">
        <v>0.80100000000000005</v>
      </c>
      <c r="I9213" s="40">
        <v>0.97370000000000001</v>
      </c>
    </row>
    <row r="9214" spans="7:9" x14ac:dyDescent="0.25">
      <c r="G9214" s="40">
        <v>49</v>
      </c>
      <c r="H9214" s="40">
        <v>0.80200000000000005</v>
      </c>
      <c r="I9214" s="40">
        <v>0.97389999999999999</v>
      </c>
    </row>
    <row r="9215" spans="7:9" x14ac:dyDescent="0.25">
      <c r="G9215" s="40">
        <v>49</v>
      </c>
      <c r="H9215" s="40">
        <v>0.80300000000000005</v>
      </c>
      <c r="I9215" s="40">
        <v>0.97389999999999999</v>
      </c>
    </row>
    <row r="9216" spans="7:9" x14ac:dyDescent="0.25">
      <c r="G9216" s="40">
        <v>49</v>
      </c>
      <c r="H9216" s="40">
        <v>0.80400000000000005</v>
      </c>
      <c r="I9216" s="40">
        <v>0.97409999999999997</v>
      </c>
    </row>
    <row r="9217" spans="7:9" x14ac:dyDescent="0.25">
      <c r="G9217" s="40">
        <v>49</v>
      </c>
      <c r="H9217" s="40">
        <v>0.80500000000000005</v>
      </c>
      <c r="I9217" s="40">
        <v>0.97409999999999997</v>
      </c>
    </row>
    <row r="9218" spans="7:9" x14ac:dyDescent="0.25">
      <c r="G9218" s="40">
        <v>49</v>
      </c>
      <c r="H9218" s="40">
        <v>0.80600000000000005</v>
      </c>
      <c r="I9218" s="40">
        <v>0.97419999999999995</v>
      </c>
    </row>
    <row r="9219" spans="7:9" x14ac:dyDescent="0.25">
      <c r="G9219" s="40">
        <v>49</v>
      </c>
      <c r="H9219" s="40">
        <v>0.80700000000000005</v>
      </c>
      <c r="I9219" s="40">
        <v>0.97419999999999995</v>
      </c>
    </row>
    <row r="9220" spans="7:9" x14ac:dyDescent="0.25">
      <c r="G9220" s="40">
        <v>49</v>
      </c>
      <c r="H9220" s="40">
        <v>0.80800000000000005</v>
      </c>
      <c r="I9220" s="40">
        <v>0.97440000000000004</v>
      </c>
    </row>
    <row r="9221" spans="7:9" x14ac:dyDescent="0.25">
      <c r="G9221" s="40">
        <v>49</v>
      </c>
      <c r="H9221" s="40">
        <v>0.80900000000000005</v>
      </c>
      <c r="I9221" s="40">
        <v>0.97440000000000004</v>
      </c>
    </row>
    <row r="9222" spans="7:9" x14ac:dyDescent="0.25">
      <c r="G9222" s="40">
        <v>49</v>
      </c>
      <c r="H9222" s="40">
        <v>0.81</v>
      </c>
      <c r="I9222" s="40">
        <v>0.97450000000000003</v>
      </c>
    </row>
    <row r="9223" spans="7:9" x14ac:dyDescent="0.25">
      <c r="G9223" s="40">
        <v>49</v>
      </c>
      <c r="H9223" s="40">
        <v>0.81100000000000005</v>
      </c>
      <c r="I9223" s="40">
        <v>0.97450000000000003</v>
      </c>
    </row>
    <row r="9224" spans="7:9" x14ac:dyDescent="0.25">
      <c r="G9224" s="40">
        <v>49</v>
      </c>
      <c r="H9224" s="40">
        <v>0.81200000000000006</v>
      </c>
      <c r="I9224" s="40">
        <v>0.97460000000000002</v>
      </c>
    </row>
    <row r="9225" spans="7:9" x14ac:dyDescent="0.25">
      <c r="G9225" s="40">
        <v>49</v>
      </c>
      <c r="H9225" s="40">
        <v>0.81299999999999994</v>
      </c>
      <c r="I9225" s="40">
        <v>0.97460000000000002</v>
      </c>
    </row>
    <row r="9226" spans="7:9" x14ac:dyDescent="0.25">
      <c r="G9226" s="40">
        <v>49</v>
      </c>
      <c r="H9226" s="40">
        <v>0.81399999999999995</v>
      </c>
      <c r="I9226" s="40">
        <v>0.9748</v>
      </c>
    </row>
    <row r="9227" spans="7:9" x14ac:dyDescent="0.25">
      <c r="G9227" s="40">
        <v>49</v>
      </c>
      <c r="H9227" s="40">
        <v>0.81499999999999995</v>
      </c>
      <c r="I9227" s="40">
        <v>0.9748</v>
      </c>
    </row>
    <row r="9228" spans="7:9" x14ac:dyDescent="0.25">
      <c r="G9228" s="40">
        <v>49</v>
      </c>
      <c r="H9228" s="40">
        <v>0.81599999999999995</v>
      </c>
      <c r="I9228" s="40">
        <v>0.97489999999999999</v>
      </c>
    </row>
    <row r="9229" spans="7:9" x14ac:dyDescent="0.25">
      <c r="G9229" s="40">
        <v>49</v>
      </c>
      <c r="H9229" s="40">
        <v>0.81699999999999995</v>
      </c>
      <c r="I9229" s="40">
        <v>0.97489999999999999</v>
      </c>
    </row>
    <row r="9230" spans="7:9" x14ac:dyDescent="0.25">
      <c r="G9230" s="40">
        <v>49</v>
      </c>
      <c r="H9230" s="40">
        <v>0.81799999999999995</v>
      </c>
      <c r="I9230" s="40">
        <v>0.97509999999999997</v>
      </c>
    </row>
    <row r="9231" spans="7:9" x14ac:dyDescent="0.25">
      <c r="G9231" s="40">
        <v>49</v>
      </c>
      <c r="H9231" s="40">
        <v>0.81899999999999995</v>
      </c>
      <c r="I9231" s="40">
        <v>0.97509999999999997</v>
      </c>
    </row>
    <row r="9232" spans="7:9" x14ac:dyDescent="0.25">
      <c r="G9232" s="40">
        <v>49</v>
      </c>
      <c r="H9232" s="40">
        <v>0.82</v>
      </c>
      <c r="I9232" s="40">
        <v>0.97519999999999996</v>
      </c>
    </row>
    <row r="9233" spans="7:9" x14ac:dyDescent="0.25">
      <c r="G9233" s="40">
        <v>49</v>
      </c>
      <c r="H9233" s="40">
        <v>0.82099999999999995</v>
      </c>
      <c r="I9233" s="40">
        <v>0.97519999999999996</v>
      </c>
    </row>
    <row r="9234" spans="7:9" x14ac:dyDescent="0.25">
      <c r="G9234" s="40">
        <v>49</v>
      </c>
      <c r="H9234" s="40">
        <v>0.82199999999999995</v>
      </c>
      <c r="I9234" s="40">
        <v>0.97529999999999994</v>
      </c>
    </row>
    <row r="9235" spans="7:9" x14ac:dyDescent="0.25">
      <c r="G9235" s="40">
        <v>49</v>
      </c>
      <c r="H9235" s="40">
        <v>0.82299999999999995</v>
      </c>
      <c r="I9235" s="40">
        <v>0.97529999999999994</v>
      </c>
    </row>
    <row r="9236" spans="7:9" x14ac:dyDescent="0.25">
      <c r="G9236" s="40">
        <v>49</v>
      </c>
      <c r="H9236" s="40">
        <v>0.82399999999999995</v>
      </c>
      <c r="I9236" s="40">
        <v>0.97550000000000003</v>
      </c>
    </row>
    <row r="9237" spans="7:9" x14ac:dyDescent="0.25">
      <c r="G9237" s="40">
        <v>49</v>
      </c>
      <c r="H9237" s="40">
        <v>0.82499999999999996</v>
      </c>
      <c r="I9237" s="40">
        <v>0.97550000000000003</v>
      </c>
    </row>
    <row r="9238" spans="7:9" x14ac:dyDescent="0.25">
      <c r="G9238" s="40">
        <v>49</v>
      </c>
      <c r="H9238" s="40">
        <v>0.82599999999999996</v>
      </c>
      <c r="I9238" s="40">
        <v>0.97560000000000002</v>
      </c>
    </row>
    <row r="9239" spans="7:9" x14ac:dyDescent="0.25">
      <c r="G9239" s="40">
        <v>49</v>
      </c>
      <c r="H9239" s="40">
        <v>0.82699999999999996</v>
      </c>
      <c r="I9239" s="40">
        <v>0.97560000000000002</v>
      </c>
    </row>
    <row r="9240" spans="7:9" x14ac:dyDescent="0.25">
      <c r="G9240" s="40">
        <v>49</v>
      </c>
      <c r="H9240" s="40">
        <v>0.82799999999999996</v>
      </c>
      <c r="I9240" s="40">
        <v>0.97570000000000001</v>
      </c>
    </row>
    <row r="9241" spans="7:9" x14ac:dyDescent="0.25">
      <c r="G9241" s="40">
        <v>49</v>
      </c>
      <c r="H9241" s="40">
        <v>0.82899999999999996</v>
      </c>
      <c r="I9241" s="40">
        <v>0.97570000000000001</v>
      </c>
    </row>
    <row r="9242" spans="7:9" x14ac:dyDescent="0.25">
      <c r="G9242" s="40">
        <v>49</v>
      </c>
      <c r="H9242" s="40">
        <v>0.83</v>
      </c>
      <c r="I9242" s="40">
        <v>0.9758</v>
      </c>
    </row>
    <row r="9243" spans="7:9" x14ac:dyDescent="0.25">
      <c r="G9243" s="40">
        <v>49</v>
      </c>
      <c r="H9243" s="40">
        <v>0.83099999999999996</v>
      </c>
      <c r="I9243" s="40">
        <v>0.9758</v>
      </c>
    </row>
    <row r="9244" spans="7:9" x14ac:dyDescent="0.25">
      <c r="G9244" s="40">
        <v>49</v>
      </c>
      <c r="H9244" s="40">
        <v>0.83199999999999996</v>
      </c>
      <c r="I9244" s="40">
        <v>0.97589999999999999</v>
      </c>
    </row>
    <row r="9245" spans="7:9" x14ac:dyDescent="0.25">
      <c r="G9245" s="40">
        <v>49</v>
      </c>
      <c r="H9245" s="40">
        <v>0.83299999999999996</v>
      </c>
      <c r="I9245" s="40">
        <v>0.97589999999999999</v>
      </c>
    </row>
    <row r="9246" spans="7:9" x14ac:dyDescent="0.25">
      <c r="G9246" s="40">
        <v>49</v>
      </c>
      <c r="H9246" s="40">
        <v>0.83399999999999996</v>
      </c>
      <c r="I9246" s="40">
        <v>0.97609999999999997</v>
      </c>
    </row>
    <row r="9247" spans="7:9" x14ac:dyDescent="0.25">
      <c r="G9247" s="40">
        <v>49</v>
      </c>
      <c r="H9247" s="40">
        <v>0.83499999999999996</v>
      </c>
      <c r="I9247" s="40">
        <v>0.97609999999999997</v>
      </c>
    </row>
    <row r="9248" spans="7:9" x14ac:dyDescent="0.25">
      <c r="G9248" s="40">
        <v>49</v>
      </c>
      <c r="H9248" s="40">
        <v>0.83599999999999997</v>
      </c>
      <c r="I9248" s="40">
        <v>0.97619999999999996</v>
      </c>
    </row>
    <row r="9249" spans="7:9" x14ac:dyDescent="0.25">
      <c r="G9249" s="40">
        <v>49</v>
      </c>
      <c r="H9249" s="40">
        <v>0.83699999999999997</v>
      </c>
      <c r="I9249" s="40">
        <v>0.97619999999999996</v>
      </c>
    </row>
    <row r="9250" spans="7:9" x14ac:dyDescent="0.25">
      <c r="G9250" s="40">
        <v>49</v>
      </c>
      <c r="H9250" s="40">
        <v>0.83799999999999997</v>
      </c>
      <c r="I9250" s="40">
        <v>0.97629999999999995</v>
      </c>
    </row>
    <row r="9251" spans="7:9" x14ac:dyDescent="0.25">
      <c r="G9251" s="40">
        <v>49</v>
      </c>
      <c r="H9251" s="40">
        <v>0.83899999999999997</v>
      </c>
      <c r="I9251" s="40">
        <v>0.97629999999999995</v>
      </c>
    </row>
    <row r="9252" spans="7:9" x14ac:dyDescent="0.25">
      <c r="G9252" s="40">
        <v>49</v>
      </c>
      <c r="H9252" s="40">
        <v>0.84</v>
      </c>
      <c r="I9252" s="40">
        <v>0.97640000000000005</v>
      </c>
    </row>
    <row r="9253" spans="7:9" x14ac:dyDescent="0.25">
      <c r="G9253" s="40">
        <v>49</v>
      </c>
      <c r="H9253" s="40">
        <v>0.84099999999999997</v>
      </c>
      <c r="I9253" s="40">
        <v>0.97640000000000005</v>
      </c>
    </row>
    <row r="9254" spans="7:9" x14ac:dyDescent="0.25">
      <c r="G9254" s="40">
        <v>49</v>
      </c>
      <c r="H9254" s="40">
        <v>0.84199999999999997</v>
      </c>
      <c r="I9254" s="40">
        <v>0.97650000000000003</v>
      </c>
    </row>
    <row r="9255" spans="7:9" x14ac:dyDescent="0.25">
      <c r="G9255" s="40">
        <v>49</v>
      </c>
      <c r="H9255" s="40">
        <v>0.84299999999999997</v>
      </c>
      <c r="I9255" s="40">
        <v>0.97650000000000003</v>
      </c>
    </row>
    <row r="9256" spans="7:9" x14ac:dyDescent="0.25">
      <c r="G9256" s="40">
        <v>49</v>
      </c>
      <c r="H9256" s="40">
        <v>0.84399999999999997</v>
      </c>
      <c r="I9256" s="40">
        <v>0.97660000000000002</v>
      </c>
    </row>
    <row r="9257" spans="7:9" x14ac:dyDescent="0.25">
      <c r="G9257" s="40">
        <v>49</v>
      </c>
      <c r="H9257" s="40">
        <v>0.84499999999999997</v>
      </c>
      <c r="I9257" s="40">
        <v>0.97660000000000002</v>
      </c>
    </row>
    <row r="9258" spans="7:9" x14ac:dyDescent="0.25">
      <c r="G9258" s="40">
        <v>49</v>
      </c>
      <c r="H9258" s="40">
        <v>0.84599999999999997</v>
      </c>
      <c r="I9258" s="40">
        <v>0.97670000000000001</v>
      </c>
    </row>
    <row r="9259" spans="7:9" x14ac:dyDescent="0.25">
      <c r="G9259" s="40">
        <v>49</v>
      </c>
      <c r="H9259" s="40">
        <v>0.84699999999999998</v>
      </c>
      <c r="I9259" s="40">
        <v>0.97670000000000001</v>
      </c>
    </row>
    <row r="9260" spans="7:9" x14ac:dyDescent="0.25">
      <c r="G9260" s="40">
        <v>49</v>
      </c>
      <c r="H9260" s="40">
        <v>0.84799999999999998</v>
      </c>
      <c r="I9260" s="40">
        <v>0.9768</v>
      </c>
    </row>
    <row r="9261" spans="7:9" x14ac:dyDescent="0.25">
      <c r="G9261" s="40">
        <v>49</v>
      </c>
      <c r="H9261" s="40">
        <v>0.84899999999999998</v>
      </c>
      <c r="I9261" s="40">
        <v>0.9768</v>
      </c>
    </row>
    <row r="9262" spans="7:9" x14ac:dyDescent="0.25">
      <c r="G9262" s="40">
        <v>49</v>
      </c>
      <c r="H9262" s="40">
        <v>0.85</v>
      </c>
      <c r="I9262" s="40">
        <v>0.97689999999999999</v>
      </c>
    </row>
    <row r="9263" spans="7:9" x14ac:dyDescent="0.25">
      <c r="G9263" s="40">
        <v>49</v>
      </c>
      <c r="H9263" s="40">
        <v>0.85099999999999998</v>
      </c>
      <c r="I9263" s="40">
        <v>0.97689999999999999</v>
      </c>
    </row>
    <row r="9264" spans="7:9" x14ac:dyDescent="0.25">
      <c r="G9264" s="40">
        <v>49</v>
      </c>
      <c r="H9264" s="40">
        <v>0.85199999999999998</v>
      </c>
      <c r="I9264" s="40">
        <v>0.97699999999999998</v>
      </c>
    </row>
    <row r="9265" spans="7:9" x14ac:dyDescent="0.25">
      <c r="G9265" s="40">
        <v>49</v>
      </c>
      <c r="H9265" s="40">
        <v>0.85299999999999998</v>
      </c>
      <c r="I9265" s="40">
        <v>0.97699999999999998</v>
      </c>
    </row>
    <row r="9266" spans="7:9" x14ac:dyDescent="0.25">
      <c r="G9266" s="40">
        <v>49</v>
      </c>
      <c r="H9266" s="40">
        <v>0.85399999999999998</v>
      </c>
      <c r="I9266" s="40">
        <v>0.97709999999999997</v>
      </c>
    </row>
    <row r="9267" spans="7:9" x14ac:dyDescent="0.25">
      <c r="G9267" s="40">
        <v>49</v>
      </c>
      <c r="H9267" s="40">
        <v>0.85499999999999998</v>
      </c>
      <c r="I9267" s="40">
        <v>0.97709999999999997</v>
      </c>
    </row>
    <row r="9268" spans="7:9" x14ac:dyDescent="0.25">
      <c r="G9268" s="40">
        <v>49</v>
      </c>
      <c r="H9268" s="40">
        <v>0.85599999999999998</v>
      </c>
      <c r="I9268" s="40">
        <v>0.97719999999999996</v>
      </c>
    </row>
    <row r="9269" spans="7:9" x14ac:dyDescent="0.25">
      <c r="G9269" s="40">
        <v>49</v>
      </c>
      <c r="H9269" s="40">
        <v>0.85699999999999998</v>
      </c>
      <c r="I9269" s="40">
        <v>0.97719999999999996</v>
      </c>
    </row>
    <row r="9270" spans="7:9" x14ac:dyDescent="0.25">
      <c r="G9270" s="40">
        <v>49</v>
      </c>
      <c r="H9270" s="40">
        <v>0.85799999999999998</v>
      </c>
      <c r="I9270" s="40">
        <v>0.97729999999999995</v>
      </c>
    </row>
    <row r="9271" spans="7:9" x14ac:dyDescent="0.25">
      <c r="G9271" s="40">
        <v>49</v>
      </c>
      <c r="H9271" s="40">
        <v>0.85899999999999999</v>
      </c>
      <c r="I9271" s="40">
        <v>0.97729999999999995</v>
      </c>
    </row>
    <row r="9272" spans="7:9" x14ac:dyDescent="0.25">
      <c r="G9272" s="40">
        <v>49</v>
      </c>
      <c r="H9272" s="40">
        <v>0.86</v>
      </c>
      <c r="I9272" s="40">
        <v>0.97740000000000005</v>
      </c>
    </row>
    <row r="9273" spans="7:9" x14ac:dyDescent="0.25">
      <c r="G9273" s="40">
        <v>49</v>
      </c>
      <c r="H9273" s="40">
        <v>0.86099999999999999</v>
      </c>
      <c r="I9273" s="40">
        <v>0.97740000000000005</v>
      </c>
    </row>
    <row r="9274" spans="7:9" x14ac:dyDescent="0.25">
      <c r="G9274" s="40">
        <v>49</v>
      </c>
      <c r="H9274" s="40">
        <v>0.86199999999999999</v>
      </c>
      <c r="I9274" s="40">
        <v>0.97750000000000004</v>
      </c>
    </row>
    <row r="9275" spans="7:9" x14ac:dyDescent="0.25">
      <c r="G9275" s="40">
        <v>49</v>
      </c>
      <c r="H9275" s="40">
        <v>0.86299999999999999</v>
      </c>
      <c r="I9275" s="40">
        <v>0.97750000000000004</v>
      </c>
    </row>
    <row r="9276" spans="7:9" x14ac:dyDescent="0.25">
      <c r="G9276" s="40">
        <v>49</v>
      </c>
      <c r="H9276" s="40">
        <v>0.86399999999999999</v>
      </c>
      <c r="I9276" s="40">
        <v>0.97760000000000002</v>
      </c>
    </row>
    <row r="9277" spans="7:9" x14ac:dyDescent="0.25">
      <c r="G9277" s="40">
        <v>49</v>
      </c>
      <c r="H9277" s="40">
        <v>0.86499999999999999</v>
      </c>
      <c r="I9277" s="40">
        <v>0.97760000000000002</v>
      </c>
    </row>
    <row r="9278" spans="7:9" x14ac:dyDescent="0.25">
      <c r="G9278" s="40">
        <v>49</v>
      </c>
      <c r="H9278" s="40">
        <v>0.86599999999999999</v>
      </c>
      <c r="I9278" s="40">
        <v>0.97760000000000002</v>
      </c>
    </row>
    <row r="9279" spans="7:9" x14ac:dyDescent="0.25">
      <c r="G9279" s="40">
        <v>49</v>
      </c>
      <c r="H9279" s="40">
        <v>0.86699999999999999</v>
      </c>
      <c r="I9279" s="40">
        <v>0.97760000000000002</v>
      </c>
    </row>
    <row r="9280" spans="7:9" x14ac:dyDescent="0.25">
      <c r="G9280" s="40">
        <v>49</v>
      </c>
      <c r="H9280" s="40">
        <v>0.86799999999999999</v>
      </c>
      <c r="I9280" s="40">
        <v>0.97770000000000001</v>
      </c>
    </row>
    <row r="9281" spans="7:9" x14ac:dyDescent="0.25">
      <c r="G9281" s="40">
        <v>49</v>
      </c>
      <c r="H9281" s="40">
        <v>0.86899999999999999</v>
      </c>
      <c r="I9281" s="40">
        <v>0.97770000000000001</v>
      </c>
    </row>
    <row r="9282" spans="7:9" x14ac:dyDescent="0.25">
      <c r="G9282" s="40">
        <v>49</v>
      </c>
      <c r="H9282" s="40">
        <v>0.87</v>
      </c>
      <c r="I9282" s="40">
        <v>0.9778</v>
      </c>
    </row>
    <row r="9283" spans="7:9" x14ac:dyDescent="0.25">
      <c r="G9283" s="40">
        <v>49</v>
      </c>
      <c r="H9283" s="40">
        <v>0.871</v>
      </c>
      <c r="I9283" s="40">
        <v>0.9778</v>
      </c>
    </row>
    <row r="9284" spans="7:9" x14ac:dyDescent="0.25">
      <c r="G9284" s="40">
        <v>49</v>
      </c>
      <c r="H9284" s="40">
        <v>0.872</v>
      </c>
      <c r="I9284" s="40">
        <v>0.97789999999999999</v>
      </c>
    </row>
    <row r="9285" spans="7:9" x14ac:dyDescent="0.25">
      <c r="G9285" s="40">
        <v>49</v>
      </c>
      <c r="H9285" s="40">
        <v>0.873</v>
      </c>
      <c r="I9285" s="40">
        <v>0.97789999999999999</v>
      </c>
    </row>
    <row r="9286" spans="7:9" x14ac:dyDescent="0.25">
      <c r="G9286" s="40">
        <v>49</v>
      </c>
      <c r="H9286" s="40">
        <v>0.874</v>
      </c>
      <c r="I9286" s="40">
        <v>0.97799999999999998</v>
      </c>
    </row>
    <row r="9287" spans="7:9" x14ac:dyDescent="0.25">
      <c r="G9287" s="40">
        <v>49</v>
      </c>
      <c r="H9287" s="40">
        <v>0.875</v>
      </c>
      <c r="I9287" s="40">
        <v>0.97799999999999998</v>
      </c>
    </row>
    <row r="9288" spans="7:9" x14ac:dyDescent="0.25">
      <c r="G9288" s="40">
        <v>49</v>
      </c>
      <c r="H9288" s="40">
        <v>0.876</v>
      </c>
      <c r="I9288" s="40">
        <v>0.97809999999999997</v>
      </c>
    </row>
    <row r="9289" spans="7:9" x14ac:dyDescent="0.25">
      <c r="G9289" s="40">
        <v>49</v>
      </c>
      <c r="H9289" s="40">
        <v>0.877</v>
      </c>
      <c r="I9289" s="40">
        <v>0.97809999999999997</v>
      </c>
    </row>
    <row r="9290" spans="7:9" x14ac:dyDescent="0.25">
      <c r="G9290" s="40">
        <v>49</v>
      </c>
      <c r="H9290" s="40">
        <v>0.878</v>
      </c>
      <c r="I9290" s="40">
        <v>0.97809999999999997</v>
      </c>
    </row>
    <row r="9291" spans="7:9" x14ac:dyDescent="0.25">
      <c r="G9291" s="40">
        <v>49</v>
      </c>
      <c r="H9291" s="40">
        <v>0.879</v>
      </c>
      <c r="I9291" s="40">
        <v>0.97809999999999997</v>
      </c>
    </row>
    <row r="9292" spans="7:9" x14ac:dyDescent="0.25">
      <c r="G9292" s="40">
        <v>49</v>
      </c>
      <c r="H9292" s="40">
        <v>0.88</v>
      </c>
      <c r="I9292" s="40">
        <v>0.97819999999999996</v>
      </c>
    </row>
    <row r="9293" spans="7:9" x14ac:dyDescent="0.25">
      <c r="G9293" s="40">
        <v>49</v>
      </c>
      <c r="H9293" s="40">
        <v>0.88100000000000001</v>
      </c>
      <c r="I9293" s="40">
        <v>0.97819999999999996</v>
      </c>
    </row>
    <row r="9294" spans="7:9" x14ac:dyDescent="0.25">
      <c r="G9294" s="40">
        <v>49</v>
      </c>
      <c r="H9294" s="40">
        <v>0.88200000000000001</v>
      </c>
      <c r="I9294" s="40">
        <v>0.97829999999999995</v>
      </c>
    </row>
    <row r="9295" spans="7:9" x14ac:dyDescent="0.25">
      <c r="G9295" s="40">
        <v>49</v>
      </c>
      <c r="H9295" s="40">
        <v>0.88300000000000001</v>
      </c>
      <c r="I9295" s="40">
        <v>0.97829999999999995</v>
      </c>
    </row>
    <row r="9296" spans="7:9" x14ac:dyDescent="0.25">
      <c r="G9296" s="40">
        <v>49</v>
      </c>
      <c r="H9296" s="40">
        <v>0.88400000000000001</v>
      </c>
      <c r="I9296" s="40">
        <v>0.97829999999999995</v>
      </c>
    </row>
    <row r="9297" spans="7:9" x14ac:dyDescent="0.25">
      <c r="G9297" s="40">
        <v>49</v>
      </c>
      <c r="H9297" s="40">
        <v>0.88500000000000001</v>
      </c>
      <c r="I9297" s="40">
        <v>0.97829999999999995</v>
      </c>
    </row>
    <row r="9298" spans="7:9" x14ac:dyDescent="0.25">
      <c r="G9298" s="40">
        <v>49</v>
      </c>
      <c r="H9298" s="40">
        <v>0.88600000000000001</v>
      </c>
      <c r="I9298" s="40">
        <v>0.97840000000000005</v>
      </c>
    </row>
    <row r="9299" spans="7:9" x14ac:dyDescent="0.25">
      <c r="G9299" s="40">
        <v>49</v>
      </c>
      <c r="H9299" s="40">
        <v>0.88700000000000001</v>
      </c>
      <c r="I9299" s="40">
        <v>0.97840000000000005</v>
      </c>
    </row>
    <row r="9300" spans="7:9" x14ac:dyDescent="0.25">
      <c r="G9300" s="40">
        <v>49</v>
      </c>
      <c r="H9300" s="40">
        <v>0.88800000000000001</v>
      </c>
      <c r="I9300" s="40">
        <v>0.97850000000000004</v>
      </c>
    </row>
    <row r="9301" spans="7:9" x14ac:dyDescent="0.25">
      <c r="G9301" s="40">
        <v>49</v>
      </c>
      <c r="H9301" s="40">
        <v>0.88900000000000001</v>
      </c>
      <c r="I9301" s="40">
        <v>0.97850000000000004</v>
      </c>
    </row>
    <row r="9302" spans="7:9" x14ac:dyDescent="0.25">
      <c r="G9302" s="40">
        <v>49</v>
      </c>
      <c r="H9302" s="40">
        <v>0.89</v>
      </c>
      <c r="I9302" s="40">
        <v>0.97860000000000003</v>
      </c>
    </row>
    <row r="9303" spans="7:9" x14ac:dyDescent="0.25">
      <c r="G9303" s="40">
        <v>49</v>
      </c>
      <c r="H9303" s="40">
        <v>0.89100000000000001</v>
      </c>
      <c r="I9303" s="40">
        <v>0.97860000000000003</v>
      </c>
    </row>
    <row r="9304" spans="7:9" x14ac:dyDescent="0.25">
      <c r="G9304" s="40">
        <v>49</v>
      </c>
      <c r="H9304" s="40">
        <v>0.89200000000000002</v>
      </c>
      <c r="I9304" s="40">
        <v>0.97860000000000003</v>
      </c>
    </row>
    <row r="9305" spans="7:9" x14ac:dyDescent="0.25">
      <c r="G9305" s="40">
        <v>49</v>
      </c>
      <c r="H9305" s="40">
        <v>0.89300000000000002</v>
      </c>
      <c r="I9305" s="40">
        <v>0.97860000000000003</v>
      </c>
    </row>
    <row r="9306" spans="7:9" x14ac:dyDescent="0.25">
      <c r="G9306" s="40">
        <v>49</v>
      </c>
      <c r="H9306" s="40">
        <v>0.89400000000000002</v>
      </c>
      <c r="I9306" s="40">
        <v>0.97870000000000001</v>
      </c>
    </row>
    <row r="9307" spans="7:9" x14ac:dyDescent="0.25">
      <c r="G9307" s="40">
        <v>49</v>
      </c>
      <c r="H9307" s="40">
        <v>0.89500000000000002</v>
      </c>
      <c r="I9307" s="40">
        <v>0.97870000000000001</v>
      </c>
    </row>
    <row r="9308" spans="7:9" x14ac:dyDescent="0.25">
      <c r="G9308" s="40">
        <v>49</v>
      </c>
      <c r="H9308" s="40">
        <v>0.89600000000000002</v>
      </c>
      <c r="I9308" s="40">
        <v>0.9788</v>
      </c>
    </row>
    <row r="9309" spans="7:9" x14ac:dyDescent="0.25">
      <c r="G9309" s="40">
        <v>49</v>
      </c>
      <c r="H9309" s="40">
        <v>0.89700000000000002</v>
      </c>
      <c r="I9309" s="40">
        <v>0.9788</v>
      </c>
    </row>
    <row r="9310" spans="7:9" x14ac:dyDescent="0.25">
      <c r="G9310" s="40">
        <v>49</v>
      </c>
      <c r="H9310" s="40">
        <v>0.89800000000000002</v>
      </c>
      <c r="I9310" s="40">
        <v>0.9788</v>
      </c>
    </row>
    <row r="9311" spans="7:9" x14ac:dyDescent="0.25">
      <c r="G9311" s="40">
        <v>49</v>
      </c>
      <c r="H9311" s="40">
        <v>0.89900000000000002</v>
      </c>
      <c r="I9311" s="40">
        <v>0.9788</v>
      </c>
    </row>
    <row r="9312" spans="7:9" x14ac:dyDescent="0.25">
      <c r="G9312" s="40">
        <v>49</v>
      </c>
      <c r="H9312" s="40">
        <v>0.9</v>
      </c>
      <c r="I9312" s="40">
        <v>0.97889999999999999</v>
      </c>
    </row>
    <row r="9313" spans="7:9" x14ac:dyDescent="0.25">
      <c r="G9313" s="40">
        <v>49</v>
      </c>
      <c r="H9313" s="40">
        <v>0.90100000000000002</v>
      </c>
      <c r="I9313" s="40">
        <v>0.97889999999999999</v>
      </c>
    </row>
    <row r="9314" spans="7:9" x14ac:dyDescent="0.25">
      <c r="G9314" s="40">
        <v>49</v>
      </c>
      <c r="H9314" s="40">
        <v>0.90200000000000002</v>
      </c>
      <c r="I9314" s="40">
        <v>0.97899999999999998</v>
      </c>
    </row>
    <row r="9315" spans="7:9" x14ac:dyDescent="0.25">
      <c r="G9315" s="40">
        <v>49</v>
      </c>
      <c r="H9315" s="40">
        <v>0.90300000000000002</v>
      </c>
      <c r="I9315" s="40">
        <v>0.97899999999999998</v>
      </c>
    </row>
    <row r="9316" spans="7:9" x14ac:dyDescent="0.25">
      <c r="G9316" s="40">
        <v>49</v>
      </c>
      <c r="H9316" s="40">
        <v>0.90400000000000003</v>
      </c>
      <c r="I9316" s="40">
        <v>0.97899999999999998</v>
      </c>
    </row>
    <row r="9317" spans="7:9" x14ac:dyDescent="0.25">
      <c r="G9317" s="40">
        <v>49</v>
      </c>
      <c r="H9317" s="40">
        <v>0.90500000000000003</v>
      </c>
      <c r="I9317" s="40">
        <v>0.97899999999999998</v>
      </c>
    </row>
    <row r="9318" spans="7:9" x14ac:dyDescent="0.25">
      <c r="G9318" s="40">
        <v>49</v>
      </c>
      <c r="H9318" s="40">
        <v>0.90600000000000003</v>
      </c>
      <c r="I9318" s="40">
        <v>0.97909999999999997</v>
      </c>
    </row>
    <row r="9319" spans="7:9" x14ac:dyDescent="0.25">
      <c r="G9319" s="40">
        <v>49</v>
      </c>
      <c r="H9319" s="40">
        <v>0.90700000000000003</v>
      </c>
      <c r="I9319" s="40">
        <v>0.97909999999999997</v>
      </c>
    </row>
    <row r="9320" spans="7:9" x14ac:dyDescent="0.25">
      <c r="G9320" s="40">
        <v>49</v>
      </c>
      <c r="H9320" s="40">
        <v>0.90800000000000003</v>
      </c>
      <c r="I9320" s="40">
        <v>0.97909999999999997</v>
      </c>
    </row>
    <row r="9321" spans="7:9" x14ac:dyDescent="0.25">
      <c r="G9321" s="40">
        <v>49</v>
      </c>
      <c r="H9321" s="40">
        <v>0.90900000000000003</v>
      </c>
      <c r="I9321" s="40">
        <v>0.97909999999999997</v>
      </c>
    </row>
    <row r="9322" spans="7:9" x14ac:dyDescent="0.25">
      <c r="G9322" s="40">
        <v>49</v>
      </c>
      <c r="H9322" s="40">
        <v>0.91</v>
      </c>
      <c r="I9322" s="40">
        <v>0.97919999999999996</v>
      </c>
    </row>
    <row r="9323" spans="7:9" x14ac:dyDescent="0.25">
      <c r="G9323" s="40">
        <v>49</v>
      </c>
      <c r="H9323" s="40">
        <v>0.91100000000000003</v>
      </c>
      <c r="I9323" s="40">
        <v>0.97919999999999996</v>
      </c>
    </row>
    <row r="9324" spans="7:9" x14ac:dyDescent="0.25">
      <c r="G9324" s="40">
        <v>49</v>
      </c>
      <c r="H9324" s="40">
        <v>0.91200000000000003</v>
      </c>
      <c r="I9324" s="40">
        <v>0.97919999999999996</v>
      </c>
    </row>
    <row r="9325" spans="7:9" x14ac:dyDescent="0.25">
      <c r="G9325" s="40">
        <v>49</v>
      </c>
      <c r="H9325" s="40">
        <v>0.91300000000000003</v>
      </c>
      <c r="I9325" s="40">
        <v>0.97919999999999996</v>
      </c>
    </row>
    <row r="9326" spans="7:9" x14ac:dyDescent="0.25">
      <c r="G9326" s="40">
        <v>49</v>
      </c>
      <c r="H9326" s="40">
        <v>0.91400000000000003</v>
      </c>
      <c r="I9326" s="40">
        <v>0.97929999999999995</v>
      </c>
    </row>
    <row r="9327" spans="7:9" x14ac:dyDescent="0.25">
      <c r="G9327" s="40">
        <v>49</v>
      </c>
      <c r="H9327" s="40">
        <v>0.91500000000000004</v>
      </c>
      <c r="I9327" s="40">
        <v>0.97929999999999995</v>
      </c>
    </row>
    <row r="9328" spans="7:9" x14ac:dyDescent="0.25">
      <c r="G9328" s="40">
        <v>49</v>
      </c>
      <c r="H9328" s="40">
        <v>0.91600000000000004</v>
      </c>
      <c r="I9328" s="40">
        <v>0.97929999999999995</v>
      </c>
    </row>
    <row r="9329" spans="7:9" x14ac:dyDescent="0.25">
      <c r="G9329" s="40">
        <v>49</v>
      </c>
      <c r="H9329" s="40">
        <v>0.91700000000000004</v>
      </c>
      <c r="I9329" s="40">
        <v>0.97929999999999995</v>
      </c>
    </row>
    <row r="9330" spans="7:9" x14ac:dyDescent="0.25">
      <c r="G9330" s="40">
        <v>49</v>
      </c>
      <c r="H9330" s="40">
        <v>0.91800000000000004</v>
      </c>
      <c r="I9330" s="40">
        <v>0.97940000000000005</v>
      </c>
    </row>
    <row r="9331" spans="7:9" x14ac:dyDescent="0.25">
      <c r="G9331" s="40">
        <v>49</v>
      </c>
      <c r="H9331" s="40">
        <v>0.91900000000000004</v>
      </c>
      <c r="I9331" s="40">
        <v>0.97940000000000005</v>
      </c>
    </row>
    <row r="9332" spans="7:9" x14ac:dyDescent="0.25">
      <c r="G9332" s="40">
        <v>49</v>
      </c>
      <c r="H9332" s="40">
        <v>0.92</v>
      </c>
      <c r="I9332" s="40">
        <v>0.97940000000000005</v>
      </c>
    </row>
    <row r="9333" spans="7:9" x14ac:dyDescent="0.25">
      <c r="G9333" s="40">
        <v>49</v>
      </c>
      <c r="H9333" s="40">
        <v>0.92100000000000004</v>
      </c>
      <c r="I9333" s="40">
        <v>0.97940000000000005</v>
      </c>
    </row>
    <row r="9334" spans="7:9" x14ac:dyDescent="0.25">
      <c r="G9334" s="40">
        <v>49</v>
      </c>
      <c r="H9334" s="40">
        <v>0.92200000000000004</v>
      </c>
      <c r="I9334" s="40">
        <v>0.97950000000000004</v>
      </c>
    </row>
    <row r="9335" spans="7:9" x14ac:dyDescent="0.25">
      <c r="G9335" s="40">
        <v>49</v>
      </c>
      <c r="H9335" s="40">
        <v>0.92300000000000004</v>
      </c>
      <c r="I9335" s="40">
        <v>0.97950000000000004</v>
      </c>
    </row>
    <row r="9336" spans="7:9" x14ac:dyDescent="0.25">
      <c r="G9336" s="40">
        <v>49</v>
      </c>
      <c r="H9336" s="40">
        <v>0.92400000000000004</v>
      </c>
      <c r="I9336" s="40">
        <v>0.97950000000000004</v>
      </c>
    </row>
    <row r="9337" spans="7:9" x14ac:dyDescent="0.25">
      <c r="G9337" s="40">
        <v>49</v>
      </c>
      <c r="H9337" s="40">
        <v>0.92500000000000004</v>
      </c>
      <c r="I9337" s="40">
        <v>0.97950000000000004</v>
      </c>
    </row>
    <row r="9338" spans="7:9" x14ac:dyDescent="0.25">
      <c r="G9338" s="40">
        <v>49</v>
      </c>
      <c r="H9338" s="40">
        <v>0.92600000000000005</v>
      </c>
      <c r="I9338" s="40">
        <v>0.97960000000000003</v>
      </c>
    </row>
    <row r="9339" spans="7:9" x14ac:dyDescent="0.25">
      <c r="G9339" s="40">
        <v>49</v>
      </c>
      <c r="H9339" s="40">
        <v>0.92700000000000005</v>
      </c>
      <c r="I9339" s="40">
        <v>0.97960000000000003</v>
      </c>
    </row>
    <row r="9340" spans="7:9" x14ac:dyDescent="0.25">
      <c r="G9340" s="40">
        <v>49</v>
      </c>
      <c r="H9340" s="40">
        <v>0.92800000000000005</v>
      </c>
      <c r="I9340" s="40">
        <v>0.97960000000000003</v>
      </c>
    </row>
    <row r="9341" spans="7:9" x14ac:dyDescent="0.25">
      <c r="G9341" s="40">
        <v>49</v>
      </c>
      <c r="H9341" s="40">
        <v>0.92900000000000005</v>
      </c>
      <c r="I9341" s="40">
        <v>0.97960000000000003</v>
      </c>
    </row>
    <row r="9342" spans="7:9" x14ac:dyDescent="0.25">
      <c r="G9342" s="40">
        <v>49</v>
      </c>
      <c r="H9342" s="40">
        <v>0.93</v>
      </c>
      <c r="I9342" s="40">
        <v>0.97970000000000002</v>
      </c>
    </row>
    <row r="9343" spans="7:9" x14ac:dyDescent="0.25">
      <c r="G9343" s="40">
        <v>49</v>
      </c>
      <c r="H9343" s="40">
        <v>0.93100000000000005</v>
      </c>
      <c r="I9343" s="40">
        <v>0.97970000000000002</v>
      </c>
    </row>
    <row r="9344" spans="7:9" x14ac:dyDescent="0.25">
      <c r="G9344" s="40">
        <v>49</v>
      </c>
      <c r="H9344" s="40">
        <v>0.93200000000000005</v>
      </c>
      <c r="I9344" s="40">
        <v>0.9798</v>
      </c>
    </row>
    <row r="9345" spans="7:9" x14ac:dyDescent="0.25">
      <c r="G9345" s="40">
        <v>49</v>
      </c>
      <c r="H9345" s="40">
        <v>0.93300000000000005</v>
      </c>
      <c r="I9345" s="40">
        <v>0.9798</v>
      </c>
    </row>
    <row r="9346" spans="7:9" x14ac:dyDescent="0.25">
      <c r="G9346" s="40">
        <v>49</v>
      </c>
      <c r="H9346" s="40">
        <v>0.93400000000000005</v>
      </c>
      <c r="I9346" s="40">
        <v>0.9798</v>
      </c>
    </row>
    <row r="9347" spans="7:9" x14ac:dyDescent="0.25">
      <c r="G9347" s="40">
        <v>49</v>
      </c>
      <c r="H9347" s="40">
        <v>0.93500000000000005</v>
      </c>
      <c r="I9347" s="40">
        <v>0.9798</v>
      </c>
    </row>
    <row r="9348" spans="7:9" x14ac:dyDescent="0.25">
      <c r="G9348" s="40">
        <v>49</v>
      </c>
      <c r="H9348" s="40">
        <v>0.93600000000000005</v>
      </c>
      <c r="I9348" s="40">
        <v>0.97989999999999999</v>
      </c>
    </row>
    <row r="9349" spans="7:9" x14ac:dyDescent="0.25">
      <c r="G9349" s="40">
        <v>49</v>
      </c>
      <c r="H9349" s="40">
        <v>0.93700000000000006</v>
      </c>
      <c r="I9349" s="40">
        <v>0.97989999999999999</v>
      </c>
    </row>
    <row r="9350" spans="7:9" x14ac:dyDescent="0.25">
      <c r="G9350" s="40">
        <v>49</v>
      </c>
      <c r="H9350" s="40">
        <v>0.93799999999999994</v>
      </c>
      <c r="I9350" s="40">
        <v>0.97989999999999999</v>
      </c>
    </row>
    <row r="9351" spans="7:9" x14ac:dyDescent="0.25">
      <c r="G9351" s="40">
        <v>49</v>
      </c>
      <c r="H9351" s="40">
        <v>0.93899999999999995</v>
      </c>
      <c r="I9351" s="40">
        <v>0.97989999999999999</v>
      </c>
    </row>
    <row r="9352" spans="7:9" x14ac:dyDescent="0.25">
      <c r="G9352" s="40">
        <v>49</v>
      </c>
      <c r="H9352" s="40">
        <v>0.94</v>
      </c>
      <c r="I9352" s="40">
        <v>0.98</v>
      </c>
    </row>
    <row r="9353" spans="7:9" x14ac:dyDescent="0.25">
      <c r="G9353" s="40">
        <v>49</v>
      </c>
      <c r="H9353" s="40">
        <v>0.94099999999999995</v>
      </c>
      <c r="I9353" s="40">
        <v>0.98</v>
      </c>
    </row>
    <row r="9354" spans="7:9" x14ac:dyDescent="0.25">
      <c r="G9354" s="40">
        <v>49</v>
      </c>
      <c r="H9354" s="40">
        <v>0.94199999999999995</v>
      </c>
      <c r="I9354" s="40">
        <v>0.98</v>
      </c>
    </row>
    <row r="9355" spans="7:9" x14ac:dyDescent="0.25">
      <c r="G9355" s="40">
        <v>49</v>
      </c>
      <c r="H9355" s="40">
        <v>0.94299999999999995</v>
      </c>
      <c r="I9355" s="40">
        <v>0.98</v>
      </c>
    </row>
    <row r="9356" spans="7:9" x14ac:dyDescent="0.25">
      <c r="G9356" s="40">
        <v>49</v>
      </c>
      <c r="H9356" s="40">
        <v>0.94399999999999995</v>
      </c>
      <c r="I9356" s="40">
        <v>0.98009999999999997</v>
      </c>
    </row>
    <row r="9357" spans="7:9" x14ac:dyDescent="0.25">
      <c r="G9357" s="40">
        <v>49</v>
      </c>
      <c r="H9357" s="40">
        <v>0.94499999999999995</v>
      </c>
      <c r="I9357" s="40">
        <v>0.98009999999999997</v>
      </c>
    </row>
    <row r="9358" spans="7:9" x14ac:dyDescent="0.25">
      <c r="G9358" s="40">
        <v>49</v>
      </c>
      <c r="H9358" s="40">
        <v>0.94599999999999995</v>
      </c>
      <c r="I9358" s="40">
        <v>0.98009999999999997</v>
      </c>
    </row>
    <row r="9359" spans="7:9" x14ac:dyDescent="0.25">
      <c r="G9359" s="40">
        <v>49</v>
      </c>
      <c r="H9359" s="40">
        <v>0.94699999999999995</v>
      </c>
      <c r="I9359" s="40">
        <v>0.98009999999999997</v>
      </c>
    </row>
    <row r="9360" spans="7:9" x14ac:dyDescent="0.25">
      <c r="G9360" s="40">
        <v>49</v>
      </c>
      <c r="H9360" s="40">
        <v>0.94799999999999995</v>
      </c>
      <c r="I9360" s="40">
        <v>0.98019999999999996</v>
      </c>
    </row>
    <row r="9361" spans="7:9" x14ac:dyDescent="0.25">
      <c r="G9361" s="40">
        <v>49</v>
      </c>
      <c r="H9361" s="40">
        <v>0.94899999999999995</v>
      </c>
      <c r="I9361" s="40">
        <v>0.98019999999999996</v>
      </c>
    </row>
    <row r="9362" spans="7:9" x14ac:dyDescent="0.25">
      <c r="G9362" s="40">
        <v>49</v>
      </c>
      <c r="H9362" s="40">
        <v>0.95</v>
      </c>
      <c r="I9362" s="40">
        <v>0.98019999999999996</v>
      </c>
    </row>
    <row r="9363" spans="7:9" x14ac:dyDescent="0.25">
      <c r="G9363" s="40">
        <v>49.5</v>
      </c>
      <c r="H9363" s="40">
        <v>0.76</v>
      </c>
      <c r="I9363" s="40">
        <v>0.96940000000000004</v>
      </c>
    </row>
    <row r="9364" spans="7:9" x14ac:dyDescent="0.25">
      <c r="G9364" s="40">
        <v>49.5</v>
      </c>
      <c r="H9364" s="40">
        <v>0.76100000000000001</v>
      </c>
      <c r="I9364" s="40">
        <v>0.96940000000000004</v>
      </c>
    </row>
    <row r="9365" spans="7:9" x14ac:dyDescent="0.25">
      <c r="G9365" s="40">
        <v>49.5</v>
      </c>
      <c r="H9365" s="40">
        <v>0.76200000000000001</v>
      </c>
      <c r="I9365" s="40">
        <v>0.96960000000000002</v>
      </c>
    </row>
    <row r="9366" spans="7:9" x14ac:dyDescent="0.25">
      <c r="G9366" s="40">
        <v>49.5</v>
      </c>
      <c r="H9366" s="40">
        <v>0.76300000000000001</v>
      </c>
      <c r="I9366" s="40">
        <v>0.96960000000000002</v>
      </c>
    </row>
    <row r="9367" spans="7:9" x14ac:dyDescent="0.25">
      <c r="G9367" s="40">
        <v>49.5</v>
      </c>
      <c r="H9367" s="40">
        <v>0.76400000000000001</v>
      </c>
      <c r="I9367" s="40">
        <v>0.96989999999999998</v>
      </c>
    </row>
    <row r="9368" spans="7:9" x14ac:dyDescent="0.25">
      <c r="G9368" s="40">
        <v>49.5</v>
      </c>
      <c r="H9368" s="40">
        <v>0.76500000000000001</v>
      </c>
      <c r="I9368" s="40">
        <v>0.96989999999999998</v>
      </c>
    </row>
    <row r="9369" spans="7:9" x14ac:dyDescent="0.25">
      <c r="G9369" s="40">
        <v>49.5</v>
      </c>
      <c r="H9369" s="40">
        <v>0.76600000000000001</v>
      </c>
      <c r="I9369" s="40">
        <v>0.97009999999999996</v>
      </c>
    </row>
    <row r="9370" spans="7:9" x14ac:dyDescent="0.25">
      <c r="G9370" s="40">
        <v>49.5</v>
      </c>
      <c r="H9370" s="40">
        <v>0.76700000000000002</v>
      </c>
      <c r="I9370" s="40">
        <v>0.97009999999999996</v>
      </c>
    </row>
    <row r="9371" spans="7:9" x14ac:dyDescent="0.25">
      <c r="G9371" s="40">
        <v>49.5</v>
      </c>
      <c r="H9371" s="40">
        <v>0.76800000000000002</v>
      </c>
      <c r="I9371" s="40">
        <v>0.97030000000000005</v>
      </c>
    </row>
    <row r="9372" spans="7:9" x14ac:dyDescent="0.25">
      <c r="G9372" s="40">
        <v>49.5</v>
      </c>
      <c r="H9372" s="40">
        <v>0.76900000000000002</v>
      </c>
      <c r="I9372" s="40">
        <v>0.97030000000000005</v>
      </c>
    </row>
    <row r="9373" spans="7:9" x14ac:dyDescent="0.25">
      <c r="G9373" s="40">
        <v>49.5</v>
      </c>
      <c r="H9373" s="40">
        <v>0.77</v>
      </c>
      <c r="I9373" s="40">
        <v>0.97050000000000003</v>
      </c>
    </row>
    <row r="9374" spans="7:9" x14ac:dyDescent="0.25">
      <c r="G9374" s="40">
        <v>49.5</v>
      </c>
      <c r="H9374" s="40">
        <v>0.77100000000000002</v>
      </c>
      <c r="I9374" s="40">
        <v>0.97050000000000003</v>
      </c>
    </row>
    <row r="9375" spans="7:9" x14ac:dyDescent="0.25">
      <c r="G9375" s="40">
        <v>49.5</v>
      </c>
      <c r="H9375" s="40">
        <v>0.77200000000000002</v>
      </c>
      <c r="I9375" s="40">
        <v>0.97070000000000001</v>
      </c>
    </row>
    <row r="9376" spans="7:9" x14ac:dyDescent="0.25">
      <c r="G9376" s="40">
        <v>49.5</v>
      </c>
      <c r="H9376" s="40">
        <v>0.77300000000000002</v>
      </c>
      <c r="I9376" s="40">
        <v>0.97070000000000001</v>
      </c>
    </row>
    <row r="9377" spans="7:9" x14ac:dyDescent="0.25">
      <c r="G9377" s="40">
        <v>49.5</v>
      </c>
      <c r="H9377" s="40">
        <v>0.77400000000000002</v>
      </c>
      <c r="I9377" s="40">
        <v>0.97089999999999999</v>
      </c>
    </row>
    <row r="9378" spans="7:9" x14ac:dyDescent="0.25">
      <c r="G9378" s="40">
        <v>49.5</v>
      </c>
      <c r="H9378" s="40">
        <v>0.77500000000000002</v>
      </c>
      <c r="I9378" s="40">
        <v>0.97089999999999999</v>
      </c>
    </row>
    <row r="9379" spans="7:9" x14ac:dyDescent="0.25">
      <c r="G9379" s="40">
        <v>49.5</v>
      </c>
      <c r="H9379" s="40">
        <v>0.77600000000000002</v>
      </c>
      <c r="I9379" s="40">
        <v>0.97109999999999996</v>
      </c>
    </row>
    <row r="9380" spans="7:9" x14ac:dyDescent="0.25">
      <c r="G9380" s="40">
        <v>49.5</v>
      </c>
      <c r="H9380" s="40">
        <v>0.77700000000000002</v>
      </c>
      <c r="I9380" s="40">
        <v>0.97109999999999996</v>
      </c>
    </row>
    <row r="9381" spans="7:9" x14ac:dyDescent="0.25">
      <c r="G9381" s="40">
        <v>49.5</v>
      </c>
      <c r="H9381" s="40">
        <v>0.77800000000000002</v>
      </c>
      <c r="I9381" s="40">
        <v>0.97130000000000005</v>
      </c>
    </row>
    <row r="9382" spans="7:9" x14ac:dyDescent="0.25">
      <c r="G9382" s="40">
        <v>49.5</v>
      </c>
      <c r="H9382" s="40">
        <v>0.77900000000000003</v>
      </c>
      <c r="I9382" s="40">
        <v>0.97130000000000005</v>
      </c>
    </row>
    <row r="9383" spans="7:9" x14ac:dyDescent="0.25">
      <c r="G9383" s="40">
        <v>49.5</v>
      </c>
      <c r="H9383" s="40">
        <v>0.78</v>
      </c>
      <c r="I9383" s="40">
        <v>0.97150000000000003</v>
      </c>
    </row>
    <row r="9384" spans="7:9" x14ac:dyDescent="0.25">
      <c r="G9384" s="40">
        <v>49.5</v>
      </c>
      <c r="H9384" s="40">
        <v>0.78100000000000003</v>
      </c>
      <c r="I9384" s="40">
        <v>0.97150000000000003</v>
      </c>
    </row>
    <row r="9385" spans="7:9" x14ac:dyDescent="0.25">
      <c r="G9385" s="40">
        <v>49.5</v>
      </c>
      <c r="H9385" s="40">
        <v>0.78200000000000003</v>
      </c>
      <c r="I9385" s="40">
        <v>0.97170000000000001</v>
      </c>
    </row>
    <row r="9386" spans="7:9" x14ac:dyDescent="0.25">
      <c r="G9386" s="40">
        <v>49.5</v>
      </c>
      <c r="H9386" s="40">
        <v>0.78300000000000003</v>
      </c>
      <c r="I9386" s="40">
        <v>0.97170000000000001</v>
      </c>
    </row>
    <row r="9387" spans="7:9" x14ac:dyDescent="0.25">
      <c r="G9387" s="40">
        <v>49.5</v>
      </c>
      <c r="H9387" s="40">
        <v>0.78400000000000003</v>
      </c>
      <c r="I9387" s="40">
        <v>0.97189999999999999</v>
      </c>
    </row>
    <row r="9388" spans="7:9" x14ac:dyDescent="0.25">
      <c r="G9388" s="40">
        <v>49.5</v>
      </c>
      <c r="H9388" s="40">
        <v>0.78500000000000003</v>
      </c>
      <c r="I9388" s="40">
        <v>0.97189999999999999</v>
      </c>
    </row>
    <row r="9389" spans="7:9" x14ac:dyDescent="0.25">
      <c r="G9389" s="40">
        <v>49.5</v>
      </c>
      <c r="H9389" s="40">
        <v>0.78600000000000003</v>
      </c>
      <c r="I9389" s="40">
        <v>0.97209999999999996</v>
      </c>
    </row>
    <row r="9390" spans="7:9" x14ac:dyDescent="0.25">
      <c r="G9390" s="40">
        <v>49.5</v>
      </c>
      <c r="H9390" s="40">
        <v>0.78700000000000003</v>
      </c>
      <c r="I9390" s="40">
        <v>0.97209999999999996</v>
      </c>
    </row>
    <row r="9391" spans="7:9" x14ac:dyDescent="0.25">
      <c r="G9391" s="40">
        <v>49.5</v>
      </c>
      <c r="H9391" s="40">
        <v>0.78800000000000003</v>
      </c>
      <c r="I9391" s="40">
        <v>0.97230000000000005</v>
      </c>
    </row>
    <row r="9392" spans="7:9" x14ac:dyDescent="0.25">
      <c r="G9392" s="40">
        <v>49.5</v>
      </c>
      <c r="H9392" s="40">
        <v>0.78900000000000003</v>
      </c>
      <c r="I9392" s="40">
        <v>0.97230000000000005</v>
      </c>
    </row>
    <row r="9393" spans="7:9" x14ac:dyDescent="0.25">
      <c r="G9393" s="40">
        <v>49.5</v>
      </c>
      <c r="H9393" s="40">
        <v>0.79</v>
      </c>
      <c r="I9393" s="40">
        <v>0.97250000000000003</v>
      </c>
    </row>
    <row r="9394" spans="7:9" x14ac:dyDescent="0.25">
      <c r="G9394" s="40">
        <v>49.5</v>
      </c>
      <c r="H9394" s="40">
        <v>0.79100000000000004</v>
      </c>
      <c r="I9394" s="40">
        <v>0.97250000000000003</v>
      </c>
    </row>
    <row r="9395" spans="7:9" x14ac:dyDescent="0.25">
      <c r="G9395" s="40">
        <v>49.5</v>
      </c>
      <c r="H9395" s="40">
        <v>0.79200000000000004</v>
      </c>
      <c r="I9395" s="40">
        <v>0.97260000000000002</v>
      </c>
    </row>
    <row r="9396" spans="7:9" x14ac:dyDescent="0.25">
      <c r="G9396" s="40">
        <v>49.5</v>
      </c>
      <c r="H9396" s="40">
        <v>0.79300000000000004</v>
      </c>
      <c r="I9396" s="40">
        <v>0.97260000000000002</v>
      </c>
    </row>
    <row r="9397" spans="7:9" x14ac:dyDescent="0.25">
      <c r="G9397" s="40">
        <v>49.5</v>
      </c>
      <c r="H9397" s="40">
        <v>0.79400000000000004</v>
      </c>
      <c r="I9397" s="40">
        <v>0.9728</v>
      </c>
    </row>
    <row r="9398" spans="7:9" x14ac:dyDescent="0.25">
      <c r="G9398" s="40">
        <v>49.5</v>
      </c>
      <c r="H9398" s="40">
        <v>0.79500000000000004</v>
      </c>
      <c r="I9398" s="40">
        <v>0.9728</v>
      </c>
    </row>
    <row r="9399" spans="7:9" x14ac:dyDescent="0.25">
      <c r="G9399" s="40">
        <v>49.5</v>
      </c>
      <c r="H9399" s="40">
        <v>0.79600000000000004</v>
      </c>
      <c r="I9399" s="40">
        <v>0.97299999999999998</v>
      </c>
    </row>
    <row r="9400" spans="7:9" x14ac:dyDescent="0.25">
      <c r="G9400" s="40">
        <v>49.5</v>
      </c>
      <c r="H9400" s="40">
        <v>0.79700000000000004</v>
      </c>
      <c r="I9400" s="40">
        <v>0.97299999999999998</v>
      </c>
    </row>
    <row r="9401" spans="7:9" x14ac:dyDescent="0.25">
      <c r="G9401" s="40">
        <v>49.5</v>
      </c>
      <c r="H9401" s="40">
        <v>0.79800000000000004</v>
      </c>
      <c r="I9401" s="40">
        <v>0.97309999999999997</v>
      </c>
    </row>
    <row r="9402" spans="7:9" x14ac:dyDescent="0.25">
      <c r="G9402" s="40">
        <v>49.5</v>
      </c>
      <c r="H9402" s="40">
        <v>0.79900000000000004</v>
      </c>
      <c r="I9402" s="40">
        <v>0.97309999999999997</v>
      </c>
    </row>
    <row r="9403" spans="7:9" x14ac:dyDescent="0.25">
      <c r="G9403" s="40">
        <v>49.5</v>
      </c>
      <c r="H9403" s="40">
        <v>0.8</v>
      </c>
      <c r="I9403" s="40">
        <v>0.97330000000000005</v>
      </c>
    </row>
    <row r="9404" spans="7:9" x14ac:dyDescent="0.25">
      <c r="G9404" s="40">
        <v>49.5</v>
      </c>
      <c r="H9404" s="40">
        <v>0.80100000000000005</v>
      </c>
      <c r="I9404" s="40">
        <v>0.97330000000000005</v>
      </c>
    </row>
    <row r="9405" spans="7:9" x14ac:dyDescent="0.25">
      <c r="G9405" s="40">
        <v>49.5</v>
      </c>
      <c r="H9405" s="40">
        <v>0.80200000000000005</v>
      </c>
      <c r="I9405" s="40">
        <v>0.97350000000000003</v>
      </c>
    </row>
    <row r="9406" spans="7:9" x14ac:dyDescent="0.25">
      <c r="G9406" s="40">
        <v>49.5</v>
      </c>
      <c r="H9406" s="40">
        <v>0.80300000000000005</v>
      </c>
      <c r="I9406" s="40">
        <v>0.97350000000000003</v>
      </c>
    </row>
    <row r="9407" spans="7:9" x14ac:dyDescent="0.25">
      <c r="G9407" s="40">
        <v>49.5</v>
      </c>
      <c r="H9407" s="40">
        <v>0.80400000000000005</v>
      </c>
      <c r="I9407" s="40">
        <v>0.97360000000000002</v>
      </c>
    </row>
    <row r="9408" spans="7:9" x14ac:dyDescent="0.25">
      <c r="G9408" s="40">
        <v>49.5</v>
      </c>
      <c r="H9408" s="40">
        <v>0.80500000000000005</v>
      </c>
      <c r="I9408" s="40">
        <v>0.97360000000000002</v>
      </c>
    </row>
    <row r="9409" spans="7:9" x14ac:dyDescent="0.25">
      <c r="G9409" s="40">
        <v>49.5</v>
      </c>
      <c r="H9409" s="40">
        <v>0.80600000000000005</v>
      </c>
      <c r="I9409" s="40">
        <v>0.9738</v>
      </c>
    </row>
    <row r="9410" spans="7:9" x14ac:dyDescent="0.25">
      <c r="G9410" s="40">
        <v>49.5</v>
      </c>
      <c r="H9410" s="40">
        <v>0.80700000000000005</v>
      </c>
      <c r="I9410" s="40">
        <v>0.9738</v>
      </c>
    </row>
    <row r="9411" spans="7:9" x14ac:dyDescent="0.25">
      <c r="G9411" s="40">
        <v>49.5</v>
      </c>
      <c r="H9411" s="40">
        <v>0.80800000000000005</v>
      </c>
      <c r="I9411" s="40">
        <v>0.97389999999999999</v>
      </c>
    </row>
    <row r="9412" spans="7:9" x14ac:dyDescent="0.25">
      <c r="G9412" s="40">
        <v>49.5</v>
      </c>
      <c r="H9412" s="40">
        <v>0.80900000000000005</v>
      </c>
      <c r="I9412" s="40">
        <v>0.97389999999999999</v>
      </c>
    </row>
    <row r="9413" spans="7:9" x14ac:dyDescent="0.25">
      <c r="G9413" s="40">
        <v>49.5</v>
      </c>
      <c r="H9413" s="40">
        <v>0.81</v>
      </c>
      <c r="I9413" s="40">
        <v>0.97409999999999997</v>
      </c>
    </row>
    <row r="9414" spans="7:9" x14ac:dyDescent="0.25">
      <c r="G9414" s="40">
        <v>49.5</v>
      </c>
      <c r="H9414" s="40">
        <v>0.81100000000000005</v>
      </c>
      <c r="I9414" s="40">
        <v>0.97409999999999997</v>
      </c>
    </row>
    <row r="9415" spans="7:9" x14ac:dyDescent="0.25">
      <c r="G9415" s="40">
        <v>49.5</v>
      </c>
      <c r="H9415" s="40">
        <v>0.81200000000000006</v>
      </c>
      <c r="I9415" s="40">
        <v>0.97419999999999995</v>
      </c>
    </row>
    <row r="9416" spans="7:9" x14ac:dyDescent="0.25">
      <c r="G9416" s="40">
        <v>49.5</v>
      </c>
      <c r="H9416" s="40">
        <v>0.81299999999999994</v>
      </c>
      <c r="I9416" s="40">
        <v>0.97419999999999995</v>
      </c>
    </row>
    <row r="9417" spans="7:9" x14ac:dyDescent="0.25">
      <c r="G9417" s="40">
        <v>49.5</v>
      </c>
      <c r="H9417" s="40">
        <v>0.81399999999999995</v>
      </c>
      <c r="I9417" s="40">
        <v>0.97430000000000005</v>
      </c>
    </row>
    <row r="9418" spans="7:9" x14ac:dyDescent="0.25">
      <c r="G9418" s="40">
        <v>49.5</v>
      </c>
      <c r="H9418" s="40">
        <v>0.81499999999999995</v>
      </c>
      <c r="I9418" s="40">
        <v>0.97430000000000005</v>
      </c>
    </row>
    <row r="9419" spans="7:9" x14ac:dyDescent="0.25">
      <c r="G9419" s="40">
        <v>49.5</v>
      </c>
      <c r="H9419" s="40">
        <v>0.81599999999999995</v>
      </c>
      <c r="I9419" s="40">
        <v>0.97450000000000003</v>
      </c>
    </row>
    <row r="9420" spans="7:9" x14ac:dyDescent="0.25">
      <c r="G9420" s="40">
        <v>49.5</v>
      </c>
      <c r="H9420" s="40">
        <v>0.81699999999999995</v>
      </c>
      <c r="I9420" s="40">
        <v>0.97450000000000003</v>
      </c>
    </row>
    <row r="9421" spans="7:9" x14ac:dyDescent="0.25">
      <c r="G9421" s="40">
        <v>49.5</v>
      </c>
      <c r="H9421" s="40">
        <v>0.81799999999999995</v>
      </c>
      <c r="I9421" s="40">
        <v>0.9748</v>
      </c>
    </row>
    <row r="9422" spans="7:9" x14ac:dyDescent="0.25">
      <c r="G9422" s="40">
        <v>49.5</v>
      </c>
      <c r="H9422" s="40">
        <v>0.81899999999999995</v>
      </c>
      <c r="I9422" s="40">
        <v>0.9748</v>
      </c>
    </row>
    <row r="9423" spans="7:9" x14ac:dyDescent="0.25">
      <c r="G9423" s="40">
        <v>49.5</v>
      </c>
      <c r="H9423" s="40">
        <v>0.82</v>
      </c>
      <c r="I9423" s="40">
        <v>0.9748</v>
      </c>
    </row>
    <row r="9424" spans="7:9" x14ac:dyDescent="0.25">
      <c r="G9424" s="40">
        <v>49.5</v>
      </c>
      <c r="H9424" s="40">
        <v>0.82099999999999995</v>
      </c>
      <c r="I9424" s="40">
        <v>0.9748</v>
      </c>
    </row>
    <row r="9425" spans="7:9" x14ac:dyDescent="0.25">
      <c r="G9425" s="40">
        <v>49.5</v>
      </c>
      <c r="H9425" s="40">
        <v>0.82199999999999995</v>
      </c>
      <c r="I9425" s="40">
        <v>0.97489999999999999</v>
      </c>
    </row>
    <row r="9426" spans="7:9" x14ac:dyDescent="0.25">
      <c r="G9426" s="40">
        <v>49.5</v>
      </c>
      <c r="H9426" s="40">
        <v>0.82299999999999995</v>
      </c>
      <c r="I9426" s="40">
        <v>0.97489999999999999</v>
      </c>
    </row>
    <row r="9427" spans="7:9" x14ac:dyDescent="0.25">
      <c r="G9427" s="40">
        <v>49.5</v>
      </c>
      <c r="H9427" s="40">
        <v>0.82399999999999995</v>
      </c>
      <c r="I9427" s="40">
        <v>0.97499999999999998</v>
      </c>
    </row>
    <row r="9428" spans="7:9" x14ac:dyDescent="0.25">
      <c r="G9428" s="40">
        <v>49.5</v>
      </c>
      <c r="H9428" s="40">
        <v>0.82499999999999996</v>
      </c>
      <c r="I9428" s="40">
        <v>0.97499999999999998</v>
      </c>
    </row>
    <row r="9429" spans="7:9" x14ac:dyDescent="0.25">
      <c r="G9429" s="40">
        <v>49.5</v>
      </c>
      <c r="H9429" s="40">
        <v>0.82599999999999996</v>
      </c>
      <c r="I9429" s="40">
        <v>0.97519999999999996</v>
      </c>
    </row>
    <row r="9430" spans="7:9" x14ac:dyDescent="0.25">
      <c r="G9430" s="40">
        <v>49.5</v>
      </c>
      <c r="H9430" s="40">
        <v>0.82699999999999996</v>
      </c>
      <c r="I9430" s="40">
        <v>0.97519999999999996</v>
      </c>
    </row>
    <row r="9431" spans="7:9" x14ac:dyDescent="0.25">
      <c r="G9431" s="40">
        <v>49.5</v>
      </c>
      <c r="H9431" s="40">
        <v>0.82799999999999996</v>
      </c>
      <c r="I9431" s="40">
        <v>0.97529999999999994</v>
      </c>
    </row>
    <row r="9432" spans="7:9" x14ac:dyDescent="0.25">
      <c r="G9432" s="40">
        <v>49.5</v>
      </c>
      <c r="H9432" s="40">
        <v>0.82899999999999996</v>
      </c>
      <c r="I9432" s="40">
        <v>0.97529999999999994</v>
      </c>
    </row>
    <row r="9433" spans="7:9" x14ac:dyDescent="0.25">
      <c r="G9433" s="40">
        <v>49.5</v>
      </c>
      <c r="H9433" s="40">
        <v>0.83</v>
      </c>
      <c r="I9433" s="40">
        <v>0.97540000000000004</v>
      </c>
    </row>
    <row r="9434" spans="7:9" x14ac:dyDescent="0.25">
      <c r="G9434" s="40">
        <v>49.5</v>
      </c>
      <c r="H9434" s="40">
        <v>0.83099999999999996</v>
      </c>
      <c r="I9434" s="40">
        <v>0.97540000000000004</v>
      </c>
    </row>
    <row r="9435" spans="7:9" x14ac:dyDescent="0.25">
      <c r="G9435" s="40">
        <v>49.5</v>
      </c>
      <c r="H9435" s="40">
        <v>0.83199999999999996</v>
      </c>
      <c r="I9435" s="40">
        <v>0.97550000000000003</v>
      </c>
    </row>
    <row r="9436" spans="7:9" x14ac:dyDescent="0.25">
      <c r="G9436" s="40">
        <v>49.5</v>
      </c>
      <c r="H9436" s="40">
        <v>0.83299999999999996</v>
      </c>
      <c r="I9436" s="40">
        <v>0.97550000000000003</v>
      </c>
    </row>
    <row r="9437" spans="7:9" x14ac:dyDescent="0.25">
      <c r="G9437" s="40">
        <v>49.5</v>
      </c>
      <c r="H9437" s="40">
        <v>0.83399999999999996</v>
      </c>
      <c r="I9437" s="40">
        <v>0.97560000000000002</v>
      </c>
    </row>
    <row r="9438" spans="7:9" x14ac:dyDescent="0.25">
      <c r="G9438" s="40">
        <v>49.5</v>
      </c>
      <c r="H9438" s="40">
        <v>0.83499999999999996</v>
      </c>
      <c r="I9438" s="40">
        <v>0.97560000000000002</v>
      </c>
    </row>
    <row r="9439" spans="7:9" x14ac:dyDescent="0.25">
      <c r="G9439" s="40">
        <v>49.5</v>
      </c>
      <c r="H9439" s="40">
        <v>0.83599999999999997</v>
      </c>
      <c r="I9439" s="40">
        <v>0.9758</v>
      </c>
    </row>
    <row r="9440" spans="7:9" x14ac:dyDescent="0.25">
      <c r="G9440" s="40">
        <v>49.5</v>
      </c>
      <c r="H9440" s="40">
        <v>0.83699999999999997</v>
      </c>
      <c r="I9440" s="40">
        <v>0.9758</v>
      </c>
    </row>
    <row r="9441" spans="7:9" x14ac:dyDescent="0.25">
      <c r="G9441" s="40">
        <v>49.5</v>
      </c>
      <c r="H9441" s="40">
        <v>0.83799999999999997</v>
      </c>
      <c r="I9441" s="40">
        <v>0.97589999999999999</v>
      </c>
    </row>
    <row r="9442" spans="7:9" x14ac:dyDescent="0.25">
      <c r="G9442" s="40">
        <v>49.5</v>
      </c>
      <c r="H9442" s="40">
        <v>0.83899999999999997</v>
      </c>
      <c r="I9442" s="40">
        <v>0.97589999999999999</v>
      </c>
    </row>
    <row r="9443" spans="7:9" x14ac:dyDescent="0.25">
      <c r="G9443" s="40">
        <v>49.5</v>
      </c>
      <c r="H9443" s="40">
        <v>0.84</v>
      </c>
      <c r="I9443" s="40">
        <v>0.97599999999999998</v>
      </c>
    </row>
    <row r="9444" spans="7:9" x14ac:dyDescent="0.25">
      <c r="G9444" s="40">
        <v>49.5</v>
      </c>
      <c r="H9444" s="40">
        <v>0.84099999999999997</v>
      </c>
      <c r="I9444" s="40">
        <v>0.97599999999999998</v>
      </c>
    </row>
    <row r="9445" spans="7:9" x14ac:dyDescent="0.25">
      <c r="G9445" s="40">
        <v>49.5</v>
      </c>
      <c r="H9445" s="40">
        <v>0.84199999999999997</v>
      </c>
      <c r="I9445" s="40">
        <v>0.97609999999999997</v>
      </c>
    </row>
    <row r="9446" spans="7:9" x14ac:dyDescent="0.25">
      <c r="G9446" s="40">
        <v>49.5</v>
      </c>
      <c r="H9446" s="40">
        <v>0.84299999999999997</v>
      </c>
      <c r="I9446" s="40">
        <v>0.97609999999999997</v>
      </c>
    </row>
    <row r="9447" spans="7:9" x14ac:dyDescent="0.25">
      <c r="G9447" s="40">
        <v>49.5</v>
      </c>
      <c r="H9447" s="40">
        <v>0.84399999999999997</v>
      </c>
      <c r="I9447" s="40">
        <v>0.97619999999999996</v>
      </c>
    </row>
    <row r="9448" spans="7:9" x14ac:dyDescent="0.25">
      <c r="G9448" s="40">
        <v>49.5</v>
      </c>
      <c r="H9448" s="40">
        <v>0.84499999999999997</v>
      </c>
      <c r="I9448" s="40">
        <v>0.97619999999999996</v>
      </c>
    </row>
    <row r="9449" spans="7:9" x14ac:dyDescent="0.25">
      <c r="G9449" s="40">
        <v>49.5</v>
      </c>
      <c r="H9449" s="40">
        <v>0.84599999999999997</v>
      </c>
      <c r="I9449" s="40">
        <v>0.97629999999999995</v>
      </c>
    </row>
    <row r="9450" spans="7:9" x14ac:dyDescent="0.25">
      <c r="G9450" s="40">
        <v>49.5</v>
      </c>
      <c r="H9450" s="40">
        <v>0.84699999999999998</v>
      </c>
      <c r="I9450" s="40">
        <v>0.97629999999999995</v>
      </c>
    </row>
    <row r="9451" spans="7:9" x14ac:dyDescent="0.25">
      <c r="G9451" s="40">
        <v>49.5</v>
      </c>
      <c r="H9451" s="40">
        <v>0.84799999999999998</v>
      </c>
      <c r="I9451" s="40">
        <v>0.97640000000000005</v>
      </c>
    </row>
    <row r="9452" spans="7:9" x14ac:dyDescent="0.25">
      <c r="G9452" s="40">
        <v>49.5</v>
      </c>
      <c r="H9452" s="40">
        <v>0.84899999999999998</v>
      </c>
      <c r="I9452" s="40">
        <v>0.97640000000000005</v>
      </c>
    </row>
    <row r="9453" spans="7:9" x14ac:dyDescent="0.25">
      <c r="G9453" s="40">
        <v>49.5</v>
      </c>
      <c r="H9453" s="40">
        <v>0.85</v>
      </c>
      <c r="I9453" s="40">
        <v>0.97650000000000003</v>
      </c>
    </row>
    <row r="9454" spans="7:9" x14ac:dyDescent="0.25">
      <c r="G9454" s="40">
        <v>49.5</v>
      </c>
      <c r="H9454" s="40">
        <v>0.85099999999999998</v>
      </c>
      <c r="I9454" s="40">
        <v>0.97650000000000003</v>
      </c>
    </row>
    <row r="9455" spans="7:9" x14ac:dyDescent="0.25">
      <c r="G9455" s="40">
        <v>49.5</v>
      </c>
      <c r="H9455" s="40">
        <v>0.85199999999999998</v>
      </c>
      <c r="I9455" s="40">
        <v>0.97660000000000002</v>
      </c>
    </row>
    <row r="9456" spans="7:9" x14ac:dyDescent="0.25">
      <c r="G9456" s="40">
        <v>49.5</v>
      </c>
      <c r="H9456" s="40">
        <v>0.85299999999999998</v>
      </c>
      <c r="I9456" s="40">
        <v>0.97660000000000002</v>
      </c>
    </row>
    <row r="9457" spans="7:9" x14ac:dyDescent="0.25">
      <c r="G9457" s="40">
        <v>49.5</v>
      </c>
      <c r="H9457" s="40">
        <v>0.85399999999999998</v>
      </c>
      <c r="I9457" s="40">
        <v>0.97670000000000001</v>
      </c>
    </row>
    <row r="9458" spans="7:9" x14ac:dyDescent="0.25">
      <c r="G9458" s="40">
        <v>49.5</v>
      </c>
      <c r="H9458" s="40">
        <v>0.85499999999999998</v>
      </c>
      <c r="I9458" s="40">
        <v>0.97670000000000001</v>
      </c>
    </row>
    <row r="9459" spans="7:9" x14ac:dyDescent="0.25">
      <c r="G9459" s="40">
        <v>49.5</v>
      </c>
      <c r="H9459" s="40">
        <v>0.85599999999999998</v>
      </c>
      <c r="I9459" s="40">
        <v>0.9768</v>
      </c>
    </row>
    <row r="9460" spans="7:9" x14ac:dyDescent="0.25">
      <c r="G9460" s="40">
        <v>49.5</v>
      </c>
      <c r="H9460" s="40">
        <v>0.85699999999999998</v>
      </c>
      <c r="I9460" s="40">
        <v>0.9768</v>
      </c>
    </row>
    <row r="9461" spans="7:9" x14ac:dyDescent="0.25">
      <c r="G9461" s="40">
        <v>49.5</v>
      </c>
      <c r="H9461" s="40">
        <v>0.85799999999999998</v>
      </c>
      <c r="I9461" s="40">
        <v>0.97689999999999999</v>
      </c>
    </row>
    <row r="9462" spans="7:9" x14ac:dyDescent="0.25">
      <c r="G9462" s="40">
        <v>49.5</v>
      </c>
      <c r="H9462" s="40">
        <v>0.85899999999999999</v>
      </c>
      <c r="I9462" s="40">
        <v>0.97689999999999999</v>
      </c>
    </row>
    <row r="9463" spans="7:9" x14ac:dyDescent="0.25">
      <c r="G9463" s="40">
        <v>49.5</v>
      </c>
      <c r="H9463" s="40">
        <v>0.86</v>
      </c>
      <c r="I9463" s="40">
        <v>0.97699999999999998</v>
      </c>
    </row>
    <row r="9464" spans="7:9" x14ac:dyDescent="0.25">
      <c r="G9464" s="40">
        <v>49.5</v>
      </c>
      <c r="H9464" s="40">
        <v>0.86099999999999999</v>
      </c>
      <c r="I9464" s="40">
        <v>0.97699999999999998</v>
      </c>
    </row>
    <row r="9465" spans="7:9" x14ac:dyDescent="0.25">
      <c r="G9465" s="40">
        <v>49.5</v>
      </c>
      <c r="H9465" s="40">
        <v>0.86199999999999999</v>
      </c>
      <c r="I9465" s="40">
        <v>0.97709999999999997</v>
      </c>
    </row>
    <row r="9466" spans="7:9" x14ac:dyDescent="0.25">
      <c r="G9466" s="40">
        <v>49.5</v>
      </c>
      <c r="H9466" s="40">
        <v>0.86299999999999999</v>
      </c>
      <c r="I9466" s="40">
        <v>0.97709999999999997</v>
      </c>
    </row>
    <row r="9467" spans="7:9" x14ac:dyDescent="0.25">
      <c r="G9467" s="40">
        <v>49.5</v>
      </c>
      <c r="H9467" s="40">
        <v>0.86399999999999999</v>
      </c>
      <c r="I9467" s="40">
        <v>0.97719999999999996</v>
      </c>
    </row>
    <row r="9468" spans="7:9" x14ac:dyDescent="0.25">
      <c r="G9468" s="40">
        <v>49.5</v>
      </c>
      <c r="H9468" s="40">
        <v>0.86499999999999999</v>
      </c>
      <c r="I9468" s="40">
        <v>0.97719999999999996</v>
      </c>
    </row>
    <row r="9469" spans="7:9" x14ac:dyDescent="0.25">
      <c r="G9469" s="40">
        <v>49.5</v>
      </c>
      <c r="H9469" s="40">
        <v>0.86599999999999999</v>
      </c>
      <c r="I9469" s="40">
        <v>0.97729999999999995</v>
      </c>
    </row>
    <row r="9470" spans="7:9" x14ac:dyDescent="0.25">
      <c r="G9470" s="40">
        <v>49.5</v>
      </c>
      <c r="H9470" s="40">
        <v>0.86699999999999999</v>
      </c>
      <c r="I9470" s="40">
        <v>0.97729999999999995</v>
      </c>
    </row>
    <row r="9471" spans="7:9" x14ac:dyDescent="0.25">
      <c r="G9471" s="40">
        <v>49.5</v>
      </c>
      <c r="H9471" s="40">
        <v>0.86799999999999999</v>
      </c>
      <c r="I9471" s="40">
        <v>0.97729999999999995</v>
      </c>
    </row>
    <row r="9472" spans="7:9" x14ac:dyDescent="0.25">
      <c r="G9472" s="40">
        <v>49.5</v>
      </c>
      <c r="H9472" s="40">
        <v>0.86899999999999999</v>
      </c>
      <c r="I9472" s="40">
        <v>0.97729999999999995</v>
      </c>
    </row>
    <row r="9473" spans="7:9" x14ac:dyDescent="0.25">
      <c r="G9473" s="40">
        <v>49.5</v>
      </c>
      <c r="H9473" s="40">
        <v>0.87</v>
      </c>
      <c r="I9473" s="40">
        <v>0.97740000000000005</v>
      </c>
    </row>
    <row r="9474" spans="7:9" x14ac:dyDescent="0.25">
      <c r="G9474" s="40">
        <v>49.5</v>
      </c>
      <c r="H9474" s="40">
        <v>0.871</v>
      </c>
      <c r="I9474" s="40">
        <v>0.97740000000000005</v>
      </c>
    </row>
    <row r="9475" spans="7:9" x14ac:dyDescent="0.25">
      <c r="G9475" s="40">
        <v>49.5</v>
      </c>
      <c r="H9475" s="40">
        <v>0.872</v>
      </c>
      <c r="I9475" s="40">
        <v>0.97750000000000004</v>
      </c>
    </row>
    <row r="9476" spans="7:9" x14ac:dyDescent="0.25">
      <c r="G9476" s="40">
        <v>49.5</v>
      </c>
      <c r="H9476" s="40">
        <v>0.873</v>
      </c>
      <c r="I9476" s="40">
        <v>0.97750000000000004</v>
      </c>
    </row>
    <row r="9477" spans="7:9" x14ac:dyDescent="0.25">
      <c r="G9477" s="40">
        <v>49.5</v>
      </c>
      <c r="H9477" s="40">
        <v>0.874</v>
      </c>
      <c r="I9477" s="40">
        <v>0.97760000000000002</v>
      </c>
    </row>
    <row r="9478" spans="7:9" x14ac:dyDescent="0.25">
      <c r="G9478" s="40">
        <v>49.5</v>
      </c>
      <c r="H9478" s="40">
        <v>0.875</v>
      </c>
      <c r="I9478" s="40">
        <v>0.97760000000000002</v>
      </c>
    </row>
    <row r="9479" spans="7:9" x14ac:dyDescent="0.25">
      <c r="G9479" s="40">
        <v>49.5</v>
      </c>
      <c r="H9479" s="40">
        <v>0.876</v>
      </c>
      <c r="I9479" s="40">
        <v>0.97770000000000001</v>
      </c>
    </row>
    <row r="9480" spans="7:9" x14ac:dyDescent="0.25">
      <c r="G9480" s="40">
        <v>49.5</v>
      </c>
      <c r="H9480" s="40">
        <v>0.877</v>
      </c>
      <c r="I9480" s="40">
        <v>0.97770000000000001</v>
      </c>
    </row>
    <row r="9481" spans="7:9" x14ac:dyDescent="0.25">
      <c r="G9481" s="40">
        <v>49.5</v>
      </c>
      <c r="H9481" s="40">
        <v>0.878</v>
      </c>
      <c r="I9481" s="40">
        <v>0.9778</v>
      </c>
    </row>
    <row r="9482" spans="7:9" x14ac:dyDescent="0.25">
      <c r="G9482" s="40">
        <v>49.5</v>
      </c>
      <c r="H9482" s="40">
        <v>0.879</v>
      </c>
      <c r="I9482" s="40">
        <v>0.9778</v>
      </c>
    </row>
    <row r="9483" spans="7:9" x14ac:dyDescent="0.25">
      <c r="G9483" s="40">
        <v>49.5</v>
      </c>
      <c r="H9483" s="40">
        <v>0.88</v>
      </c>
      <c r="I9483" s="40">
        <v>0.9778</v>
      </c>
    </row>
    <row r="9484" spans="7:9" x14ac:dyDescent="0.25">
      <c r="G9484" s="40">
        <v>49.5</v>
      </c>
      <c r="H9484" s="40">
        <v>0.88100000000000001</v>
      </c>
      <c r="I9484" s="40">
        <v>0.9778</v>
      </c>
    </row>
    <row r="9485" spans="7:9" x14ac:dyDescent="0.25">
      <c r="G9485" s="40">
        <v>49.5</v>
      </c>
      <c r="H9485" s="40">
        <v>0.88200000000000001</v>
      </c>
      <c r="I9485" s="40">
        <v>0.97789999999999999</v>
      </c>
    </row>
    <row r="9486" spans="7:9" x14ac:dyDescent="0.25">
      <c r="G9486" s="40">
        <v>49.5</v>
      </c>
      <c r="H9486" s="40">
        <v>0.88300000000000001</v>
      </c>
      <c r="I9486" s="40">
        <v>0.97789999999999999</v>
      </c>
    </row>
    <row r="9487" spans="7:9" x14ac:dyDescent="0.25">
      <c r="G9487" s="40">
        <v>49.5</v>
      </c>
      <c r="H9487" s="40">
        <v>0.88400000000000001</v>
      </c>
      <c r="I9487" s="40">
        <v>0.97799999999999998</v>
      </c>
    </row>
    <row r="9488" spans="7:9" x14ac:dyDescent="0.25">
      <c r="G9488" s="40">
        <v>49.5</v>
      </c>
      <c r="H9488" s="40">
        <v>0.88500000000000001</v>
      </c>
      <c r="I9488" s="40">
        <v>0.97799999999999998</v>
      </c>
    </row>
    <row r="9489" spans="7:9" x14ac:dyDescent="0.25">
      <c r="G9489" s="40">
        <v>49.5</v>
      </c>
      <c r="H9489" s="40">
        <v>0.88600000000000001</v>
      </c>
      <c r="I9489" s="40">
        <v>0.97799999999999998</v>
      </c>
    </row>
    <row r="9490" spans="7:9" x14ac:dyDescent="0.25">
      <c r="G9490" s="40">
        <v>49.5</v>
      </c>
      <c r="H9490" s="40">
        <v>0.88700000000000001</v>
      </c>
      <c r="I9490" s="40">
        <v>0.97799999999999998</v>
      </c>
    </row>
    <row r="9491" spans="7:9" x14ac:dyDescent="0.25">
      <c r="G9491" s="40">
        <v>49.5</v>
      </c>
      <c r="H9491" s="40">
        <v>0.88800000000000001</v>
      </c>
      <c r="I9491" s="40">
        <v>0.97809999999999997</v>
      </c>
    </row>
    <row r="9492" spans="7:9" x14ac:dyDescent="0.25">
      <c r="G9492" s="40">
        <v>49.5</v>
      </c>
      <c r="H9492" s="40">
        <v>0.88900000000000001</v>
      </c>
      <c r="I9492" s="40">
        <v>0.97809999999999997</v>
      </c>
    </row>
    <row r="9493" spans="7:9" x14ac:dyDescent="0.25">
      <c r="G9493" s="40">
        <v>49.5</v>
      </c>
      <c r="H9493" s="40">
        <v>0.89</v>
      </c>
      <c r="I9493" s="40">
        <v>0.97819999999999996</v>
      </c>
    </row>
    <row r="9494" spans="7:9" x14ac:dyDescent="0.25">
      <c r="G9494" s="40">
        <v>49.5</v>
      </c>
      <c r="H9494" s="40">
        <v>0.89100000000000001</v>
      </c>
      <c r="I9494" s="40">
        <v>0.97819999999999996</v>
      </c>
    </row>
    <row r="9495" spans="7:9" x14ac:dyDescent="0.25">
      <c r="G9495" s="40">
        <v>49.5</v>
      </c>
      <c r="H9495" s="40">
        <v>0.89200000000000002</v>
      </c>
      <c r="I9495" s="40">
        <v>0.97829999999999995</v>
      </c>
    </row>
    <row r="9496" spans="7:9" x14ac:dyDescent="0.25">
      <c r="G9496" s="40">
        <v>49.5</v>
      </c>
      <c r="H9496" s="40">
        <v>0.89300000000000002</v>
      </c>
      <c r="I9496" s="40">
        <v>0.97829999999999995</v>
      </c>
    </row>
    <row r="9497" spans="7:9" x14ac:dyDescent="0.25">
      <c r="G9497" s="40">
        <v>49.5</v>
      </c>
      <c r="H9497" s="40">
        <v>0.89400000000000002</v>
      </c>
      <c r="I9497" s="40">
        <v>0.97829999999999995</v>
      </c>
    </row>
    <row r="9498" spans="7:9" x14ac:dyDescent="0.25">
      <c r="G9498" s="40">
        <v>49.5</v>
      </c>
      <c r="H9498" s="40">
        <v>0.89500000000000002</v>
      </c>
      <c r="I9498" s="40">
        <v>0.97829999999999995</v>
      </c>
    </row>
    <row r="9499" spans="7:9" x14ac:dyDescent="0.25">
      <c r="G9499" s="40">
        <v>49.5</v>
      </c>
      <c r="H9499" s="40">
        <v>0.89600000000000002</v>
      </c>
      <c r="I9499" s="40">
        <v>0.97840000000000005</v>
      </c>
    </row>
    <row r="9500" spans="7:9" x14ac:dyDescent="0.25">
      <c r="G9500" s="40">
        <v>49.5</v>
      </c>
      <c r="H9500" s="40">
        <v>0.89700000000000002</v>
      </c>
      <c r="I9500" s="40">
        <v>0.97840000000000005</v>
      </c>
    </row>
    <row r="9501" spans="7:9" x14ac:dyDescent="0.25">
      <c r="G9501" s="40">
        <v>49.5</v>
      </c>
      <c r="H9501" s="40">
        <v>0.89800000000000002</v>
      </c>
      <c r="I9501" s="40">
        <v>0.97850000000000004</v>
      </c>
    </row>
    <row r="9502" spans="7:9" x14ac:dyDescent="0.25">
      <c r="G9502" s="40">
        <v>49.5</v>
      </c>
      <c r="H9502" s="40">
        <v>0.89900000000000002</v>
      </c>
      <c r="I9502" s="40">
        <v>0.97850000000000004</v>
      </c>
    </row>
    <row r="9503" spans="7:9" x14ac:dyDescent="0.25">
      <c r="G9503" s="40">
        <v>49.5</v>
      </c>
      <c r="H9503" s="40">
        <v>0.9</v>
      </c>
      <c r="I9503" s="40">
        <v>0.97850000000000004</v>
      </c>
    </row>
    <row r="9504" spans="7:9" x14ac:dyDescent="0.25">
      <c r="G9504" s="40">
        <v>49.5</v>
      </c>
      <c r="H9504" s="40">
        <v>0.90100000000000002</v>
      </c>
      <c r="I9504" s="40">
        <v>0.97850000000000004</v>
      </c>
    </row>
    <row r="9505" spans="7:9" x14ac:dyDescent="0.25">
      <c r="G9505" s="40">
        <v>49.5</v>
      </c>
      <c r="H9505" s="40">
        <v>0.90200000000000002</v>
      </c>
      <c r="I9505" s="40">
        <v>0.97860000000000003</v>
      </c>
    </row>
    <row r="9506" spans="7:9" x14ac:dyDescent="0.25">
      <c r="G9506" s="40">
        <v>49.5</v>
      </c>
      <c r="H9506" s="40">
        <v>0.90300000000000002</v>
      </c>
      <c r="I9506" s="40">
        <v>0.97860000000000003</v>
      </c>
    </row>
    <row r="9507" spans="7:9" x14ac:dyDescent="0.25">
      <c r="G9507" s="40">
        <v>49.5</v>
      </c>
      <c r="H9507" s="40">
        <v>0.90400000000000003</v>
      </c>
      <c r="I9507" s="40">
        <v>0.97870000000000001</v>
      </c>
    </row>
    <row r="9508" spans="7:9" x14ac:dyDescent="0.25">
      <c r="G9508" s="40">
        <v>49.5</v>
      </c>
      <c r="H9508" s="40">
        <v>0.90500000000000003</v>
      </c>
      <c r="I9508" s="40">
        <v>0.97870000000000001</v>
      </c>
    </row>
    <row r="9509" spans="7:9" x14ac:dyDescent="0.25">
      <c r="G9509" s="40">
        <v>49.5</v>
      </c>
      <c r="H9509" s="40">
        <v>0.90600000000000003</v>
      </c>
      <c r="I9509" s="40">
        <v>0.97870000000000001</v>
      </c>
    </row>
    <row r="9510" spans="7:9" x14ac:dyDescent="0.25">
      <c r="G9510" s="40">
        <v>49.5</v>
      </c>
      <c r="H9510" s="40">
        <v>0.90700000000000003</v>
      </c>
      <c r="I9510" s="40">
        <v>0.97870000000000001</v>
      </c>
    </row>
    <row r="9511" spans="7:9" x14ac:dyDescent="0.25">
      <c r="G9511" s="40">
        <v>49.5</v>
      </c>
      <c r="H9511" s="40">
        <v>0.90800000000000003</v>
      </c>
      <c r="I9511" s="40">
        <v>0.9788</v>
      </c>
    </row>
    <row r="9512" spans="7:9" x14ac:dyDescent="0.25">
      <c r="G9512" s="40">
        <v>49.5</v>
      </c>
      <c r="H9512" s="40">
        <v>0.90900000000000003</v>
      </c>
      <c r="I9512" s="40">
        <v>0.9788</v>
      </c>
    </row>
    <row r="9513" spans="7:9" x14ac:dyDescent="0.25">
      <c r="G9513" s="40">
        <v>49.5</v>
      </c>
      <c r="H9513" s="40">
        <v>0.91</v>
      </c>
      <c r="I9513" s="40">
        <v>0.9788</v>
      </c>
    </row>
    <row r="9514" spans="7:9" x14ac:dyDescent="0.25">
      <c r="G9514" s="40">
        <v>49.5</v>
      </c>
      <c r="H9514" s="40">
        <v>0.91100000000000003</v>
      </c>
      <c r="I9514" s="40">
        <v>0.9788</v>
      </c>
    </row>
    <row r="9515" spans="7:9" x14ac:dyDescent="0.25">
      <c r="G9515" s="40">
        <v>49.5</v>
      </c>
      <c r="H9515" s="40">
        <v>0.91200000000000003</v>
      </c>
      <c r="I9515" s="40">
        <v>0.97889999999999999</v>
      </c>
    </row>
    <row r="9516" spans="7:9" x14ac:dyDescent="0.25">
      <c r="G9516" s="40">
        <v>49.5</v>
      </c>
      <c r="H9516" s="40">
        <v>0.91300000000000003</v>
      </c>
      <c r="I9516" s="40">
        <v>0.97889999999999999</v>
      </c>
    </row>
    <row r="9517" spans="7:9" x14ac:dyDescent="0.25">
      <c r="G9517" s="40">
        <v>49.5</v>
      </c>
      <c r="H9517" s="40">
        <v>0.91400000000000003</v>
      </c>
      <c r="I9517" s="40">
        <v>0.97889999999999999</v>
      </c>
    </row>
    <row r="9518" spans="7:9" x14ac:dyDescent="0.25">
      <c r="G9518" s="40">
        <v>49.5</v>
      </c>
      <c r="H9518" s="40">
        <v>0.91500000000000004</v>
      </c>
      <c r="I9518" s="40">
        <v>0.97889999999999999</v>
      </c>
    </row>
    <row r="9519" spans="7:9" x14ac:dyDescent="0.25">
      <c r="G9519" s="40">
        <v>49.5</v>
      </c>
      <c r="H9519" s="40">
        <v>0.91600000000000004</v>
      </c>
      <c r="I9519" s="40">
        <v>0.97899999999999998</v>
      </c>
    </row>
    <row r="9520" spans="7:9" x14ac:dyDescent="0.25">
      <c r="G9520" s="40">
        <v>49.5</v>
      </c>
      <c r="H9520" s="40">
        <v>0.91700000000000004</v>
      </c>
      <c r="I9520" s="40">
        <v>0.97899999999999998</v>
      </c>
    </row>
    <row r="9521" spans="7:9" x14ac:dyDescent="0.25">
      <c r="G9521" s="40">
        <v>49.5</v>
      </c>
      <c r="H9521" s="40">
        <v>0.91800000000000004</v>
      </c>
      <c r="I9521" s="40">
        <v>0.97899999999999998</v>
      </c>
    </row>
    <row r="9522" spans="7:9" x14ac:dyDescent="0.25">
      <c r="G9522" s="40">
        <v>49.5</v>
      </c>
      <c r="H9522" s="40">
        <v>0.91900000000000004</v>
      </c>
      <c r="I9522" s="40">
        <v>0.97899999999999998</v>
      </c>
    </row>
    <row r="9523" spans="7:9" x14ac:dyDescent="0.25">
      <c r="G9523" s="40">
        <v>49.5</v>
      </c>
      <c r="H9523" s="40">
        <v>0.92</v>
      </c>
      <c r="I9523" s="40">
        <v>0.97909999999999997</v>
      </c>
    </row>
    <row r="9524" spans="7:9" x14ac:dyDescent="0.25">
      <c r="G9524" s="40">
        <v>49.5</v>
      </c>
      <c r="H9524" s="40">
        <v>0.92100000000000004</v>
      </c>
      <c r="I9524" s="40">
        <v>0.97909999999999997</v>
      </c>
    </row>
    <row r="9525" spans="7:9" x14ac:dyDescent="0.25">
      <c r="G9525" s="40">
        <v>49.5</v>
      </c>
      <c r="H9525" s="40">
        <v>0.92200000000000004</v>
      </c>
      <c r="I9525" s="40">
        <v>0.97909999999999997</v>
      </c>
    </row>
    <row r="9526" spans="7:9" x14ac:dyDescent="0.25">
      <c r="G9526" s="40">
        <v>49.5</v>
      </c>
      <c r="H9526" s="40">
        <v>0.92300000000000004</v>
      </c>
      <c r="I9526" s="40">
        <v>0.97909999999999997</v>
      </c>
    </row>
    <row r="9527" spans="7:9" x14ac:dyDescent="0.25">
      <c r="G9527" s="40">
        <v>49.5</v>
      </c>
      <c r="H9527" s="40">
        <v>0.92400000000000004</v>
      </c>
      <c r="I9527" s="40">
        <v>0.97919999999999996</v>
      </c>
    </row>
    <row r="9528" spans="7:9" x14ac:dyDescent="0.25">
      <c r="G9528" s="40">
        <v>49.5</v>
      </c>
      <c r="H9528" s="40">
        <v>0.92500000000000004</v>
      </c>
      <c r="I9528" s="40">
        <v>0.97919999999999996</v>
      </c>
    </row>
    <row r="9529" spans="7:9" x14ac:dyDescent="0.25">
      <c r="G9529" s="40">
        <v>49.5</v>
      </c>
      <c r="H9529" s="40">
        <v>0.92600000000000005</v>
      </c>
      <c r="I9529" s="40">
        <v>0.97919999999999996</v>
      </c>
    </row>
    <row r="9530" spans="7:9" x14ac:dyDescent="0.25">
      <c r="G9530" s="40">
        <v>49.5</v>
      </c>
      <c r="H9530" s="40">
        <v>0.92700000000000005</v>
      </c>
      <c r="I9530" s="40">
        <v>0.97919999999999996</v>
      </c>
    </row>
    <row r="9531" spans="7:9" x14ac:dyDescent="0.25">
      <c r="G9531" s="40">
        <v>49.5</v>
      </c>
      <c r="H9531" s="40">
        <v>0.92800000000000005</v>
      </c>
      <c r="I9531" s="40">
        <v>0.97929999999999995</v>
      </c>
    </row>
    <row r="9532" spans="7:9" x14ac:dyDescent="0.25">
      <c r="G9532" s="40">
        <v>49.5</v>
      </c>
      <c r="H9532" s="40">
        <v>0.92900000000000005</v>
      </c>
      <c r="I9532" s="40">
        <v>0.97929999999999995</v>
      </c>
    </row>
    <row r="9533" spans="7:9" x14ac:dyDescent="0.25">
      <c r="G9533" s="40">
        <v>49.5</v>
      </c>
      <c r="H9533" s="40">
        <v>0.93</v>
      </c>
      <c r="I9533" s="40">
        <v>0.97940000000000005</v>
      </c>
    </row>
    <row r="9534" spans="7:9" x14ac:dyDescent="0.25">
      <c r="G9534" s="40">
        <v>49.5</v>
      </c>
      <c r="H9534" s="40">
        <v>0.93100000000000005</v>
      </c>
      <c r="I9534" s="40">
        <v>0.97940000000000005</v>
      </c>
    </row>
    <row r="9535" spans="7:9" x14ac:dyDescent="0.25">
      <c r="G9535" s="40">
        <v>49.5</v>
      </c>
      <c r="H9535" s="40">
        <v>0.93200000000000005</v>
      </c>
      <c r="I9535" s="40">
        <v>0.97940000000000005</v>
      </c>
    </row>
    <row r="9536" spans="7:9" x14ac:dyDescent="0.25">
      <c r="G9536" s="40">
        <v>49.5</v>
      </c>
      <c r="H9536" s="40">
        <v>0.93300000000000005</v>
      </c>
      <c r="I9536" s="40">
        <v>0.97940000000000005</v>
      </c>
    </row>
    <row r="9537" spans="7:9" x14ac:dyDescent="0.25">
      <c r="G9537" s="40">
        <v>49.5</v>
      </c>
      <c r="H9537" s="40">
        <v>0.93400000000000005</v>
      </c>
      <c r="I9537" s="40">
        <v>0.97950000000000004</v>
      </c>
    </row>
    <row r="9538" spans="7:9" x14ac:dyDescent="0.25">
      <c r="G9538" s="40">
        <v>49.5</v>
      </c>
      <c r="H9538" s="40">
        <v>0.93500000000000005</v>
      </c>
      <c r="I9538" s="40">
        <v>0.97950000000000004</v>
      </c>
    </row>
    <row r="9539" spans="7:9" x14ac:dyDescent="0.25">
      <c r="G9539" s="40">
        <v>49.5</v>
      </c>
      <c r="H9539" s="40">
        <v>0.93600000000000005</v>
      </c>
      <c r="I9539" s="40">
        <v>0.97950000000000004</v>
      </c>
    </row>
    <row r="9540" spans="7:9" x14ac:dyDescent="0.25">
      <c r="G9540" s="40">
        <v>49.5</v>
      </c>
      <c r="H9540" s="40">
        <v>0.93700000000000006</v>
      </c>
      <c r="I9540" s="40">
        <v>0.97950000000000004</v>
      </c>
    </row>
    <row r="9541" spans="7:9" x14ac:dyDescent="0.25">
      <c r="G9541" s="40">
        <v>49.5</v>
      </c>
      <c r="H9541" s="40">
        <v>0.93799999999999994</v>
      </c>
      <c r="I9541" s="40">
        <v>0.97960000000000003</v>
      </c>
    </row>
    <row r="9542" spans="7:9" x14ac:dyDescent="0.25">
      <c r="G9542" s="40">
        <v>49.5</v>
      </c>
      <c r="H9542" s="40">
        <v>0.93899999999999995</v>
      </c>
      <c r="I9542" s="40">
        <v>0.97960000000000003</v>
      </c>
    </row>
    <row r="9543" spans="7:9" x14ac:dyDescent="0.25">
      <c r="G9543" s="40">
        <v>49.5</v>
      </c>
      <c r="H9543" s="40">
        <v>0.94</v>
      </c>
      <c r="I9543" s="40">
        <v>0.97960000000000003</v>
      </c>
    </row>
    <row r="9544" spans="7:9" x14ac:dyDescent="0.25">
      <c r="G9544" s="40">
        <v>49.5</v>
      </c>
      <c r="H9544" s="40">
        <v>0.94099999999999995</v>
      </c>
      <c r="I9544" s="40">
        <v>0.97960000000000003</v>
      </c>
    </row>
    <row r="9545" spans="7:9" x14ac:dyDescent="0.25">
      <c r="G9545" s="40">
        <v>49.5</v>
      </c>
      <c r="H9545" s="40">
        <v>0.94199999999999995</v>
      </c>
      <c r="I9545" s="40">
        <v>0.97970000000000002</v>
      </c>
    </row>
    <row r="9546" spans="7:9" x14ac:dyDescent="0.25">
      <c r="G9546" s="40">
        <v>49.5</v>
      </c>
      <c r="H9546" s="40">
        <v>0.94299999999999995</v>
      </c>
      <c r="I9546" s="40">
        <v>0.97970000000000002</v>
      </c>
    </row>
    <row r="9547" spans="7:9" x14ac:dyDescent="0.25">
      <c r="G9547" s="40">
        <v>49.5</v>
      </c>
      <c r="H9547" s="40">
        <v>0.94399999999999995</v>
      </c>
      <c r="I9547" s="40">
        <v>0.97970000000000002</v>
      </c>
    </row>
    <row r="9548" spans="7:9" x14ac:dyDescent="0.25">
      <c r="G9548" s="40">
        <v>49.5</v>
      </c>
      <c r="H9548" s="40">
        <v>0.94499999999999995</v>
      </c>
      <c r="I9548" s="40">
        <v>0.97970000000000002</v>
      </c>
    </row>
    <row r="9549" spans="7:9" x14ac:dyDescent="0.25">
      <c r="G9549" s="40">
        <v>49.5</v>
      </c>
      <c r="H9549" s="40">
        <v>0.94599999999999995</v>
      </c>
      <c r="I9549" s="40">
        <v>0.9798</v>
      </c>
    </row>
    <row r="9550" spans="7:9" x14ac:dyDescent="0.25">
      <c r="G9550" s="40">
        <v>49.5</v>
      </c>
      <c r="H9550" s="40">
        <v>0.94699999999999995</v>
      </c>
      <c r="I9550" s="40">
        <v>0.9798</v>
      </c>
    </row>
    <row r="9551" spans="7:9" x14ac:dyDescent="0.25">
      <c r="G9551" s="40">
        <v>49.5</v>
      </c>
      <c r="H9551" s="40">
        <v>0.94799999999999995</v>
      </c>
      <c r="I9551" s="40">
        <v>0.9798</v>
      </c>
    </row>
    <row r="9552" spans="7:9" x14ac:dyDescent="0.25">
      <c r="G9552" s="40">
        <v>49.5</v>
      </c>
      <c r="H9552" s="40">
        <v>0.94899999999999995</v>
      </c>
      <c r="I9552" s="40">
        <v>0.9798</v>
      </c>
    </row>
    <row r="9553" spans="7:9" x14ac:dyDescent="0.25">
      <c r="G9553" s="40">
        <v>49.5</v>
      </c>
      <c r="H9553" s="40">
        <v>0.95</v>
      </c>
      <c r="I9553" s="40">
        <v>0.97989999999999999</v>
      </c>
    </row>
    <row r="9554" spans="7:9" x14ac:dyDescent="0.25">
      <c r="G9554" s="40">
        <v>50</v>
      </c>
      <c r="H9554" s="40">
        <v>0.76</v>
      </c>
      <c r="I9554" s="40">
        <v>0.96889999999999998</v>
      </c>
    </row>
    <row r="9555" spans="7:9" x14ac:dyDescent="0.25">
      <c r="G9555" s="40">
        <v>50</v>
      </c>
      <c r="H9555" s="40">
        <v>0.76100000000000001</v>
      </c>
      <c r="I9555" s="40">
        <v>0.96889999999999998</v>
      </c>
    </row>
    <row r="9556" spans="7:9" x14ac:dyDescent="0.25">
      <c r="G9556" s="40">
        <v>50</v>
      </c>
      <c r="H9556" s="40">
        <v>0.76200000000000001</v>
      </c>
      <c r="I9556" s="40">
        <v>0.96919999999999995</v>
      </c>
    </row>
    <row r="9557" spans="7:9" x14ac:dyDescent="0.25">
      <c r="G9557" s="40">
        <v>50</v>
      </c>
      <c r="H9557" s="40">
        <v>0.76300000000000001</v>
      </c>
      <c r="I9557" s="40">
        <v>0.96919999999999995</v>
      </c>
    </row>
    <row r="9558" spans="7:9" x14ac:dyDescent="0.25">
      <c r="G9558" s="40">
        <v>50</v>
      </c>
      <c r="H9558" s="40">
        <v>0.76400000000000001</v>
      </c>
      <c r="I9558" s="40">
        <v>0.96940000000000004</v>
      </c>
    </row>
    <row r="9559" spans="7:9" x14ac:dyDescent="0.25">
      <c r="G9559" s="40">
        <v>50</v>
      </c>
      <c r="H9559" s="40">
        <v>0.76500000000000001</v>
      </c>
      <c r="I9559" s="40">
        <v>0.96940000000000004</v>
      </c>
    </row>
    <row r="9560" spans="7:9" x14ac:dyDescent="0.25">
      <c r="G9560" s="40">
        <v>50</v>
      </c>
      <c r="H9560" s="40">
        <v>0.76600000000000001</v>
      </c>
      <c r="I9560" s="40">
        <v>0.96960000000000002</v>
      </c>
    </row>
    <row r="9561" spans="7:9" x14ac:dyDescent="0.25">
      <c r="G9561" s="40">
        <v>50</v>
      </c>
      <c r="H9561" s="40">
        <v>0.76700000000000002</v>
      </c>
      <c r="I9561" s="40">
        <v>0.96960000000000002</v>
      </c>
    </row>
    <row r="9562" spans="7:9" x14ac:dyDescent="0.25">
      <c r="G9562" s="40">
        <v>50</v>
      </c>
      <c r="H9562" s="40">
        <v>0.76800000000000002</v>
      </c>
      <c r="I9562" s="40">
        <v>0.9698</v>
      </c>
    </row>
    <row r="9563" spans="7:9" x14ac:dyDescent="0.25">
      <c r="G9563" s="40">
        <v>50</v>
      </c>
      <c r="H9563" s="40">
        <v>0.76900000000000002</v>
      </c>
      <c r="I9563" s="40">
        <v>0.9698</v>
      </c>
    </row>
    <row r="9564" spans="7:9" x14ac:dyDescent="0.25">
      <c r="G9564" s="40">
        <v>50</v>
      </c>
      <c r="H9564" s="40">
        <v>0.77</v>
      </c>
      <c r="I9564" s="40">
        <v>0.97</v>
      </c>
    </row>
    <row r="9565" spans="7:9" x14ac:dyDescent="0.25">
      <c r="G9565" s="40">
        <v>50</v>
      </c>
      <c r="H9565" s="40">
        <v>0.77100000000000002</v>
      </c>
      <c r="I9565" s="40">
        <v>0.97</v>
      </c>
    </row>
    <row r="9566" spans="7:9" x14ac:dyDescent="0.25">
      <c r="G9566" s="40">
        <v>50</v>
      </c>
      <c r="H9566" s="40">
        <v>0.77200000000000002</v>
      </c>
      <c r="I9566" s="40">
        <v>0.97019999999999995</v>
      </c>
    </row>
    <row r="9567" spans="7:9" x14ac:dyDescent="0.25">
      <c r="G9567" s="40">
        <v>50</v>
      </c>
      <c r="H9567" s="40">
        <v>0.77300000000000002</v>
      </c>
      <c r="I9567" s="40">
        <v>0.97019999999999995</v>
      </c>
    </row>
    <row r="9568" spans="7:9" x14ac:dyDescent="0.25">
      <c r="G9568" s="40">
        <v>50</v>
      </c>
      <c r="H9568" s="40">
        <v>0.77400000000000002</v>
      </c>
      <c r="I9568" s="40">
        <v>0.97040000000000004</v>
      </c>
    </row>
    <row r="9569" spans="7:9" x14ac:dyDescent="0.25">
      <c r="G9569" s="40">
        <v>50</v>
      </c>
      <c r="H9569" s="40">
        <v>0.77500000000000002</v>
      </c>
      <c r="I9569" s="40">
        <v>0.97040000000000004</v>
      </c>
    </row>
    <row r="9570" spans="7:9" x14ac:dyDescent="0.25">
      <c r="G9570" s="40">
        <v>50</v>
      </c>
      <c r="H9570" s="40">
        <v>0.77600000000000002</v>
      </c>
      <c r="I9570" s="40">
        <v>0.97060000000000002</v>
      </c>
    </row>
    <row r="9571" spans="7:9" x14ac:dyDescent="0.25">
      <c r="G9571" s="40">
        <v>50</v>
      </c>
      <c r="H9571" s="40">
        <v>0.77700000000000002</v>
      </c>
      <c r="I9571" s="40">
        <v>0.97060000000000002</v>
      </c>
    </row>
    <row r="9572" spans="7:9" x14ac:dyDescent="0.25">
      <c r="G9572" s="40">
        <v>50</v>
      </c>
      <c r="H9572" s="40">
        <v>0.77800000000000002</v>
      </c>
      <c r="I9572" s="40">
        <v>0.9708</v>
      </c>
    </row>
    <row r="9573" spans="7:9" x14ac:dyDescent="0.25">
      <c r="G9573" s="40">
        <v>50</v>
      </c>
      <c r="H9573" s="40">
        <v>0.77900000000000003</v>
      </c>
      <c r="I9573" s="40">
        <v>0.9708</v>
      </c>
    </row>
    <row r="9574" spans="7:9" x14ac:dyDescent="0.25">
      <c r="G9574" s="40">
        <v>50</v>
      </c>
      <c r="H9574" s="40">
        <v>0.78</v>
      </c>
      <c r="I9574" s="40">
        <v>0.97099999999999997</v>
      </c>
    </row>
    <row r="9575" spans="7:9" x14ac:dyDescent="0.25">
      <c r="G9575" s="40">
        <v>50</v>
      </c>
      <c r="H9575" s="40">
        <v>0.78100000000000003</v>
      </c>
      <c r="I9575" s="40">
        <v>0.97099999999999997</v>
      </c>
    </row>
    <row r="9576" spans="7:9" x14ac:dyDescent="0.25">
      <c r="G9576" s="40">
        <v>50</v>
      </c>
      <c r="H9576" s="40">
        <v>0.78200000000000003</v>
      </c>
      <c r="I9576" s="40">
        <v>0.97119999999999995</v>
      </c>
    </row>
    <row r="9577" spans="7:9" x14ac:dyDescent="0.25">
      <c r="G9577" s="40">
        <v>50</v>
      </c>
      <c r="H9577" s="40">
        <v>0.78300000000000003</v>
      </c>
      <c r="I9577" s="40">
        <v>0.97119999999999995</v>
      </c>
    </row>
    <row r="9578" spans="7:9" x14ac:dyDescent="0.25">
      <c r="G9578" s="40">
        <v>50</v>
      </c>
      <c r="H9578" s="40">
        <v>0.78400000000000003</v>
      </c>
      <c r="I9578" s="40">
        <v>0.97140000000000004</v>
      </c>
    </row>
    <row r="9579" spans="7:9" x14ac:dyDescent="0.25">
      <c r="G9579" s="40">
        <v>50</v>
      </c>
      <c r="H9579" s="40">
        <v>0.78500000000000003</v>
      </c>
      <c r="I9579" s="40">
        <v>0.97140000000000004</v>
      </c>
    </row>
    <row r="9580" spans="7:9" x14ac:dyDescent="0.25">
      <c r="G9580" s="40">
        <v>50</v>
      </c>
      <c r="H9580" s="40">
        <v>0.78600000000000003</v>
      </c>
      <c r="I9580" s="40">
        <v>0.97160000000000002</v>
      </c>
    </row>
    <row r="9581" spans="7:9" x14ac:dyDescent="0.25">
      <c r="G9581" s="40">
        <v>50</v>
      </c>
      <c r="H9581" s="40">
        <v>0.78700000000000003</v>
      </c>
      <c r="I9581" s="40">
        <v>0.97160000000000002</v>
      </c>
    </row>
    <row r="9582" spans="7:9" x14ac:dyDescent="0.25">
      <c r="G9582" s="40">
        <v>50</v>
      </c>
      <c r="H9582" s="40">
        <v>0.78800000000000003</v>
      </c>
      <c r="I9582" s="40">
        <v>0.9718</v>
      </c>
    </row>
    <row r="9583" spans="7:9" x14ac:dyDescent="0.25">
      <c r="G9583" s="40">
        <v>50</v>
      </c>
      <c r="H9583" s="40">
        <v>0.78900000000000003</v>
      </c>
      <c r="I9583" s="40">
        <v>0.9718</v>
      </c>
    </row>
    <row r="9584" spans="7:9" x14ac:dyDescent="0.25">
      <c r="G9584" s="40">
        <v>50</v>
      </c>
      <c r="H9584" s="40">
        <v>0.79</v>
      </c>
      <c r="I9584" s="40">
        <v>0.97199999999999998</v>
      </c>
    </row>
    <row r="9585" spans="7:9" x14ac:dyDescent="0.25">
      <c r="G9585" s="40">
        <v>50</v>
      </c>
      <c r="H9585" s="40">
        <v>0.79100000000000004</v>
      </c>
      <c r="I9585" s="40">
        <v>0.97199999999999998</v>
      </c>
    </row>
    <row r="9586" spans="7:9" x14ac:dyDescent="0.25">
      <c r="G9586" s="40">
        <v>50</v>
      </c>
      <c r="H9586" s="40">
        <v>0.79200000000000004</v>
      </c>
      <c r="I9586" s="40">
        <v>0.97219999999999995</v>
      </c>
    </row>
    <row r="9587" spans="7:9" x14ac:dyDescent="0.25">
      <c r="G9587" s="40">
        <v>50</v>
      </c>
      <c r="H9587" s="40">
        <v>0.79300000000000004</v>
      </c>
      <c r="I9587" s="40">
        <v>0.97219999999999995</v>
      </c>
    </row>
    <row r="9588" spans="7:9" x14ac:dyDescent="0.25">
      <c r="G9588" s="40">
        <v>50</v>
      </c>
      <c r="H9588" s="40">
        <v>0.79400000000000004</v>
      </c>
      <c r="I9588" s="40">
        <v>0.97230000000000005</v>
      </c>
    </row>
    <row r="9589" spans="7:9" x14ac:dyDescent="0.25">
      <c r="G9589" s="40">
        <v>50</v>
      </c>
      <c r="H9589" s="40">
        <v>0.79500000000000004</v>
      </c>
      <c r="I9589" s="40">
        <v>0.97230000000000005</v>
      </c>
    </row>
    <row r="9590" spans="7:9" x14ac:dyDescent="0.25">
      <c r="G9590" s="40">
        <v>50</v>
      </c>
      <c r="H9590" s="40">
        <v>0.79600000000000004</v>
      </c>
      <c r="I9590" s="40">
        <v>0.97250000000000003</v>
      </c>
    </row>
    <row r="9591" spans="7:9" x14ac:dyDescent="0.25">
      <c r="G9591" s="40">
        <v>50</v>
      </c>
      <c r="H9591" s="40">
        <v>0.79700000000000004</v>
      </c>
      <c r="I9591" s="40">
        <v>0.97250000000000003</v>
      </c>
    </row>
    <row r="9592" spans="7:9" x14ac:dyDescent="0.25">
      <c r="G9592" s="40">
        <v>50</v>
      </c>
      <c r="H9592" s="40">
        <v>0.79800000000000004</v>
      </c>
      <c r="I9592" s="40">
        <v>0.97270000000000001</v>
      </c>
    </row>
    <row r="9593" spans="7:9" x14ac:dyDescent="0.25">
      <c r="G9593" s="40">
        <v>50</v>
      </c>
      <c r="H9593" s="40">
        <v>0.79900000000000004</v>
      </c>
      <c r="I9593" s="40">
        <v>0.97270000000000001</v>
      </c>
    </row>
    <row r="9594" spans="7:9" x14ac:dyDescent="0.25">
      <c r="G9594" s="40">
        <v>50</v>
      </c>
      <c r="H9594" s="40">
        <v>0.8</v>
      </c>
      <c r="I9594" s="40">
        <v>0.9728</v>
      </c>
    </row>
    <row r="9595" spans="7:9" x14ac:dyDescent="0.25">
      <c r="G9595" s="40">
        <v>50</v>
      </c>
      <c r="H9595" s="40">
        <v>0.80100000000000005</v>
      </c>
      <c r="I9595" s="40">
        <v>0.9728</v>
      </c>
    </row>
    <row r="9596" spans="7:9" x14ac:dyDescent="0.25">
      <c r="G9596" s="40">
        <v>50</v>
      </c>
      <c r="H9596" s="40">
        <v>0.80200000000000005</v>
      </c>
      <c r="I9596" s="40">
        <v>0.97299999999999998</v>
      </c>
    </row>
    <row r="9597" spans="7:9" x14ac:dyDescent="0.25">
      <c r="G9597" s="40">
        <v>50</v>
      </c>
      <c r="H9597" s="40">
        <v>0.80300000000000005</v>
      </c>
      <c r="I9597" s="40">
        <v>0.97299999999999998</v>
      </c>
    </row>
    <row r="9598" spans="7:9" x14ac:dyDescent="0.25">
      <c r="G9598" s="40">
        <v>50</v>
      </c>
      <c r="H9598" s="40">
        <v>0.80400000000000005</v>
      </c>
      <c r="I9598" s="40">
        <v>0.97319999999999995</v>
      </c>
    </row>
    <row r="9599" spans="7:9" x14ac:dyDescent="0.25">
      <c r="G9599" s="40">
        <v>50</v>
      </c>
      <c r="H9599" s="40">
        <v>0.80500000000000005</v>
      </c>
      <c r="I9599" s="40">
        <v>0.97319999999999995</v>
      </c>
    </row>
    <row r="9600" spans="7:9" x14ac:dyDescent="0.25">
      <c r="G9600" s="40">
        <v>50</v>
      </c>
      <c r="H9600" s="40">
        <v>0.80600000000000005</v>
      </c>
      <c r="I9600" s="40">
        <v>0.97330000000000005</v>
      </c>
    </row>
    <row r="9601" spans="7:9" x14ac:dyDescent="0.25">
      <c r="G9601" s="40">
        <v>50</v>
      </c>
      <c r="H9601" s="40">
        <v>0.80700000000000005</v>
      </c>
      <c r="I9601" s="40">
        <v>0.97330000000000005</v>
      </c>
    </row>
    <row r="9602" spans="7:9" x14ac:dyDescent="0.25">
      <c r="G9602" s="40">
        <v>50</v>
      </c>
      <c r="H9602" s="40">
        <v>0.80800000000000005</v>
      </c>
      <c r="I9602" s="40">
        <v>0.97350000000000003</v>
      </c>
    </row>
    <row r="9603" spans="7:9" x14ac:dyDescent="0.25">
      <c r="G9603" s="40">
        <v>50</v>
      </c>
      <c r="H9603" s="40">
        <v>0.80900000000000005</v>
      </c>
      <c r="I9603" s="40">
        <v>0.97350000000000003</v>
      </c>
    </row>
    <row r="9604" spans="7:9" x14ac:dyDescent="0.25">
      <c r="G9604" s="40">
        <v>50</v>
      </c>
      <c r="H9604" s="40">
        <v>0.81</v>
      </c>
      <c r="I9604" s="40">
        <v>0.97360000000000002</v>
      </c>
    </row>
    <row r="9605" spans="7:9" x14ac:dyDescent="0.25">
      <c r="G9605" s="40">
        <v>50</v>
      </c>
      <c r="H9605" s="40">
        <v>0.81100000000000005</v>
      </c>
      <c r="I9605" s="40">
        <v>0.97360000000000002</v>
      </c>
    </row>
    <row r="9606" spans="7:9" x14ac:dyDescent="0.25">
      <c r="G9606" s="40">
        <v>50</v>
      </c>
      <c r="H9606" s="40">
        <v>0.81200000000000006</v>
      </c>
      <c r="I9606" s="40">
        <v>0.9738</v>
      </c>
    </row>
    <row r="9607" spans="7:9" x14ac:dyDescent="0.25">
      <c r="G9607" s="40">
        <v>50</v>
      </c>
      <c r="H9607" s="40">
        <v>0.81299999999999994</v>
      </c>
      <c r="I9607" s="40">
        <v>0.9738</v>
      </c>
    </row>
    <row r="9608" spans="7:9" x14ac:dyDescent="0.25">
      <c r="G9608" s="40">
        <v>50</v>
      </c>
      <c r="H9608" s="40">
        <v>0.81399999999999995</v>
      </c>
      <c r="I9608" s="40">
        <v>0.97389999999999999</v>
      </c>
    </row>
    <row r="9609" spans="7:9" x14ac:dyDescent="0.25">
      <c r="G9609" s="40">
        <v>50</v>
      </c>
      <c r="H9609" s="40">
        <v>0.81499999999999995</v>
      </c>
      <c r="I9609" s="40">
        <v>0.97389999999999999</v>
      </c>
    </row>
    <row r="9610" spans="7:9" x14ac:dyDescent="0.25">
      <c r="G9610" s="40">
        <v>50</v>
      </c>
      <c r="H9610" s="40">
        <v>0.81599999999999995</v>
      </c>
      <c r="I9610" s="40">
        <v>0.97409999999999997</v>
      </c>
    </row>
    <row r="9611" spans="7:9" x14ac:dyDescent="0.25">
      <c r="G9611" s="40">
        <v>50</v>
      </c>
      <c r="H9611" s="40">
        <v>0.81699999999999995</v>
      </c>
      <c r="I9611" s="40">
        <v>0.97409999999999997</v>
      </c>
    </row>
    <row r="9612" spans="7:9" x14ac:dyDescent="0.25">
      <c r="G9612" s="40">
        <v>50</v>
      </c>
      <c r="H9612" s="40">
        <v>0.81799999999999995</v>
      </c>
      <c r="I9612" s="40">
        <v>0.97419999999999995</v>
      </c>
    </row>
    <row r="9613" spans="7:9" x14ac:dyDescent="0.25">
      <c r="G9613" s="40">
        <v>50</v>
      </c>
      <c r="H9613" s="40">
        <v>0.81899999999999995</v>
      </c>
      <c r="I9613" s="40">
        <v>0.97419999999999995</v>
      </c>
    </row>
    <row r="9614" spans="7:9" x14ac:dyDescent="0.25">
      <c r="G9614" s="40">
        <v>50</v>
      </c>
      <c r="H9614" s="40">
        <v>0.82</v>
      </c>
      <c r="I9614" s="40">
        <v>0.97430000000000005</v>
      </c>
    </row>
    <row r="9615" spans="7:9" x14ac:dyDescent="0.25">
      <c r="G9615" s="40">
        <v>50</v>
      </c>
      <c r="H9615" s="40">
        <v>0.82099999999999995</v>
      </c>
      <c r="I9615" s="40">
        <v>0.97430000000000005</v>
      </c>
    </row>
    <row r="9616" spans="7:9" x14ac:dyDescent="0.25">
      <c r="G9616" s="40">
        <v>50</v>
      </c>
      <c r="H9616" s="40">
        <v>0.82199999999999995</v>
      </c>
      <c r="I9616" s="40">
        <v>0.97450000000000003</v>
      </c>
    </row>
    <row r="9617" spans="7:9" x14ac:dyDescent="0.25">
      <c r="G9617" s="40">
        <v>50</v>
      </c>
      <c r="H9617" s="40">
        <v>0.82299999999999995</v>
      </c>
      <c r="I9617" s="40">
        <v>0.97450000000000003</v>
      </c>
    </row>
    <row r="9618" spans="7:9" x14ac:dyDescent="0.25">
      <c r="G9618" s="40">
        <v>50</v>
      </c>
      <c r="H9618" s="40">
        <v>0.82399999999999995</v>
      </c>
      <c r="I9618" s="40">
        <v>0.97460000000000002</v>
      </c>
    </row>
    <row r="9619" spans="7:9" x14ac:dyDescent="0.25">
      <c r="G9619" s="40">
        <v>50</v>
      </c>
      <c r="H9619" s="40">
        <v>0.82499999999999996</v>
      </c>
      <c r="I9619" s="40">
        <v>0.97460000000000002</v>
      </c>
    </row>
    <row r="9620" spans="7:9" x14ac:dyDescent="0.25">
      <c r="G9620" s="40">
        <v>50</v>
      </c>
      <c r="H9620" s="40">
        <v>0.82599999999999996</v>
      </c>
      <c r="I9620" s="40">
        <v>0.9748</v>
      </c>
    </row>
    <row r="9621" spans="7:9" x14ac:dyDescent="0.25">
      <c r="G9621" s="40">
        <v>50</v>
      </c>
      <c r="H9621" s="40">
        <v>0.82699999999999996</v>
      </c>
      <c r="I9621" s="40">
        <v>0.9748</v>
      </c>
    </row>
    <row r="9622" spans="7:9" x14ac:dyDescent="0.25">
      <c r="G9622" s="40">
        <v>50</v>
      </c>
      <c r="H9622" s="40">
        <v>0.82799999999999996</v>
      </c>
      <c r="I9622" s="40">
        <v>0.97489999999999999</v>
      </c>
    </row>
    <row r="9623" spans="7:9" x14ac:dyDescent="0.25">
      <c r="G9623" s="40">
        <v>50</v>
      </c>
      <c r="H9623" s="40">
        <v>0.82899999999999996</v>
      </c>
      <c r="I9623" s="40">
        <v>0.97489999999999999</v>
      </c>
    </row>
    <row r="9624" spans="7:9" x14ac:dyDescent="0.25">
      <c r="G9624" s="40">
        <v>50</v>
      </c>
      <c r="H9624" s="40">
        <v>0.83</v>
      </c>
      <c r="I9624" s="40">
        <v>0.97499999999999998</v>
      </c>
    </row>
    <row r="9625" spans="7:9" x14ac:dyDescent="0.25">
      <c r="G9625" s="40">
        <v>50</v>
      </c>
      <c r="H9625" s="40">
        <v>0.83099999999999996</v>
      </c>
      <c r="I9625" s="40">
        <v>0.97499999999999998</v>
      </c>
    </row>
    <row r="9626" spans="7:9" x14ac:dyDescent="0.25">
      <c r="G9626" s="40">
        <v>50</v>
      </c>
      <c r="H9626" s="40">
        <v>0.83199999999999996</v>
      </c>
      <c r="I9626" s="40">
        <v>0.97509999999999997</v>
      </c>
    </row>
    <row r="9627" spans="7:9" x14ac:dyDescent="0.25">
      <c r="G9627" s="40">
        <v>50</v>
      </c>
      <c r="H9627" s="40">
        <v>0.83299999999999996</v>
      </c>
      <c r="I9627" s="40">
        <v>0.97509999999999997</v>
      </c>
    </row>
    <row r="9628" spans="7:9" x14ac:dyDescent="0.25">
      <c r="G9628" s="40">
        <v>50</v>
      </c>
      <c r="H9628" s="40">
        <v>0.83399999999999996</v>
      </c>
      <c r="I9628" s="40">
        <v>0.97519999999999996</v>
      </c>
    </row>
    <row r="9629" spans="7:9" x14ac:dyDescent="0.25">
      <c r="G9629" s="40">
        <v>50</v>
      </c>
      <c r="H9629" s="40">
        <v>0.83499999999999996</v>
      </c>
      <c r="I9629" s="40">
        <v>0.97519999999999996</v>
      </c>
    </row>
    <row r="9630" spans="7:9" x14ac:dyDescent="0.25">
      <c r="G9630" s="40">
        <v>50</v>
      </c>
      <c r="H9630" s="40">
        <v>0.83599999999999997</v>
      </c>
      <c r="I9630" s="40">
        <v>0.97529999999999994</v>
      </c>
    </row>
    <row r="9631" spans="7:9" x14ac:dyDescent="0.25">
      <c r="G9631" s="40">
        <v>50</v>
      </c>
      <c r="H9631" s="40">
        <v>0.83699999999999997</v>
      </c>
      <c r="I9631" s="40">
        <v>0.97529999999999994</v>
      </c>
    </row>
    <row r="9632" spans="7:9" x14ac:dyDescent="0.25">
      <c r="G9632" s="40">
        <v>50</v>
      </c>
      <c r="H9632" s="40">
        <v>0.83799999999999997</v>
      </c>
      <c r="I9632" s="40">
        <v>0.97550000000000003</v>
      </c>
    </row>
    <row r="9633" spans="7:9" x14ac:dyDescent="0.25">
      <c r="G9633" s="40">
        <v>50</v>
      </c>
      <c r="H9633" s="40">
        <v>0.83899999999999997</v>
      </c>
      <c r="I9633" s="40">
        <v>0.97550000000000003</v>
      </c>
    </row>
    <row r="9634" spans="7:9" x14ac:dyDescent="0.25">
      <c r="G9634" s="40">
        <v>50</v>
      </c>
      <c r="H9634" s="40">
        <v>0.84</v>
      </c>
      <c r="I9634" s="40">
        <v>0.97560000000000002</v>
      </c>
    </row>
    <row r="9635" spans="7:9" x14ac:dyDescent="0.25">
      <c r="G9635" s="40">
        <v>50</v>
      </c>
      <c r="H9635" s="40">
        <v>0.84099999999999997</v>
      </c>
      <c r="I9635" s="40">
        <v>0.97560000000000002</v>
      </c>
    </row>
    <row r="9636" spans="7:9" x14ac:dyDescent="0.25">
      <c r="G9636" s="40">
        <v>50</v>
      </c>
      <c r="H9636" s="40">
        <v>0.84199999999999997</v>
      </c>
      <c r="I9636" s="40">
        <v>0.97570000000000001</v>
      </c>
    </row>
    <row r="9637" spans="7:9" x14ac:dyDescent="0.25">
      <c r="G9637" s="40">
        <v>50</v>
      </c>
      <c r="H9637" s="40">
        <v>0.84299999999999997</v>
      </c>
      <c r="I9637" s="40">
        <v>0.97570000000000001</v>
      </c>
    </row>
    <row r="9638" spans="7:9" x14ac:dyDescent="0.25">
      <c r="G9638" s="40">
        <v>50</v>
      </c>
      <c r="H9638" s="40">
        <v>0.84399999999999997</v>
      </c>
      <c r="I9638" s="40">
        <v>0.9758</v>
      </c>
    </row>
    <row r="9639" spans="7:9" x14ac:dyDescent="0.25">
      <c r="G9639" s="40">
        <v>50</v>
      </c>
      <c r="H9639" s="40">
        <v>0.84499999999999997</v>
      </c>
      <c r="I9639" s="40">
        <v>0.9758</v>
      </c>
    </row>
    <row r="9640" spans="7:9" x14ac:dyDescent="0.25">
      <c r="G9640" s="40">
        <v>50</v>
      </c>
      <c r="H9640" s="40">
        <v>0.84599999999999997</v>
      </c>
      <c r="I9640" s="40">
        <v>0.97589999999999999</v>
      </c>
    </row>
    <row r="9641" spans="7:9" x14ac:dyDescent="0.25">
      <c r="G9641" s="40">
        <v>50</v>
      </c>
      <c r="H9641" s="40">
        <v>0.84699999999999998</v>
      </c>
      <c r="I9641" s="40">
        <v>0.97589999999999999</v>
      </c>
    </row>
    <row r="9642" spans="7:9" x14ac:dyDescent="0.25">
      <c r="G9642" s="40">
        <v>50</v>
      </c>
      <c r="H9642" s="40">
        <v>0.84799999999999998</v>
      </c>
      <c r="I9642" s="40">
        <v>0.97599999999999998</v>
      </c>
    </row>
    <row r="9643" spans="7:9" x14ac:dyDescent="0.25">
      <c r="G9643" s="40">
        <v>50</v>
      </c>
      <c r="H9643" s="40">
        <v>0.84899999999999998</v>
      </c>
      <c r="I9643" s="40">
        <v>0.97599999999999998</v>
      </c>
    </row>
    <row r="9644" spans="7:9" x14ac:dyDescent="0.25">
      <c r="G9644" s="40">
        <v>50</v>
      </c>
      <c r="H9644" s="40">
        <v>0.85</v>
      </c>
      <c r="I9644" s="40">
        <v>0.97609999999999997</v>
      </c>
    </row>
    <row r="9645" spans="7:9" x14ac:dyDescent="0.25">
      <c r="G9645" s="40">
        <v>50</v>
      </c>
      <c r="H9645" s="40">
        <v>0.85099999999999998</v>
      </c>
      <c r="I9645" s="40">
        <v>0.97609999999999997</v>
      </c>
    </row>
    <row r="9646" spans="7:9" x14ac:dyDescent="0.25">
      <c r="G9646" s="40">
        <v>50</v>
      </c>
      <c r="H9646" s="40">
        <v>0.85199999999999998</v>
      </c>
      <c r="I9646" s="40">
        <v>0.97619999999999996</v>
      </c>
    </row>
    <row r="9647" spans="7:9" x14ac:dyDescent="0.25">
      <c r="G9647" s="40">
        <v>50</v>
      </c>
      <c r="H9647" s="40">
        <v>0.85299999999999998</v>
      </c>
      <c r="I9647" s="40">
        <v>0.97619999999999996</v>
      </c>
    </row>
    <row r="9648" spans="7:9" x14ac:dyDescent="0.25">
      <c r="G9648" s="40">
        <v>50</v>
      </c>
      <c r="H9648" s="40">
        <v>0.85399999999999998</v>
      </c>
      <c r="I9648" s="40">
        <v>0.97629999999999995</v>
      </c>
    </row>
    <row r="9649" spans="7:9" x14ac:dyDescent="0.25">
      <c r="G9649" s="40">
        <v>50</v>
      </c>
      <c r="H9649" s="40">
        <v>0.85499999999999998</v>
      </c>
      <c r="I9649" s="40">
        <v>0.97629999999999995</v>
      </c>
    </row>
    <row r="9650" spans="7:9" x14ac:dyDescent="0.25">
      <c r="G9650" s="40">
        <v>50</v>
      </c>
      <c r="H9650" s="40">
        <v>0.85599999999999998</v>
      </c>
      <c r="I9650" s="40">
        <v>0.97640000000000005</v>
      </c>
    </row>
    <row r="9651" spans="7:9" x14ac:dyDescent="0.25">
      <c r="G9651" s="40">
        <v>50</v>
      </c>
      <c r="H9651" s="40">
        <v>0.85699999999999998</v>
      </c>
      <c r="I9651" s="40">
        <v>0.97640000000000005</v>
      </c>
    </row>
    <row r="9652" spans="7:9" x14ac:dyDescent="0.25">
      <c r="G9652" s="40">
        <v>50</v>
      </c>
      <c r="H9652" s="40">
        <v>0.85799999999999998</v>
      </c>
      <c r="I9652" s="40">
        <v>0.97650000000000003</v>
      </c>
    </row>
    <row r="9653" spans="7:9" x14ac:dyDescent="0.25">
      <c r="G9653" s="40">
        <v>50</v>
      </c>
      <c r="H9653" s="40">
        <v>0.85899999999999999</v>
      </c>
      <c r="I9653" s="40">
        <v>0.97650000000000003</v>
      </c>
    </row>
    <row r="9654" spans="7:9" x14ac:dyDescent="0.25">
      <c r="G9654" s="40">
        <v>50</v>
      </c>
      <c r="H9654" s="40">
        <v>0.86</v>
      </c>
      <c r="I9654" s="40">
        <v>0.97660000000000002</v>
      </c>
    </row>
    <row r="9655" spans="7:9" x14ac:dyDescent="0.25">
      <c r="G9655" s="40">
        <v>50</v>
      </c>
      <c r="H9655" s="40">
        <v>0.86099999999999999</v>
      </c>
      <c r="I9655" s="40">
        <v>0.97660000000000002</v>
      </c>
    </row>
    <row r="9656" spans="7:9" x14ac:dyDescent="0.25">
      <c r="G9656" s="40">
        <v>50</v>
      </c>
      <c r="H9656" s="40">
        <v>0.86199999999999999</v>
      </c>
      <c r="I9656" s="40">
        <v>0.97670000000000001</v>
      </c>
    </row>
    <row r="9657" spans="7:9" x14ac:dyDescent="0.25">
      <c r="G9657" s="40">
        <v>50</v>
      </c>
      <c r="H9657" s="40">
        <v>0.86299999999999999</v>
      </c>
      <c r="I9657" s="40">
        <v>0.97670000000000001</v>
      </c>
    </row>
    <row r="9658" spans="7:9" x14ac:dyDescent="0.25">
      <c r="G9658" s="40">
        <v>50</v>
      </c>
      <c r="H9658" s="40">
        <v>0.86399999999999999</v>
      </c>
      <c r="I9658" s="40">
        <v>0.9768</v>
      </c>
    </row>
    <row r="9659" spans="7:9" x14ac:dyDescent="0.25">
      <c r="G9659" s="40">
        <v>50</v>
      </c>
      <c r="H9659" s="40">
        <v>0.86499999999999999</v>
      </c>
      <c r="I9659" s="40">
        <v>0.9768</v>
      </c>
    </row>
    <row r="9660" spans="7:9" x14ac:dyDescent="0.25">
      <c r="G9660" s="40">
        <v>50</v>
      </c>
      <c r="H9660" s="40">
        <v>0.86599999999999999</v>
      </c>
      <c r="I9660" s="40">
        <v>0.97689999999999999</v>
      </c>
    </row>
    <row r="9661" spans="7:9" x14ac:dyDescent="0.25">
      <c r="G9661" s="40">
        <v>50</v>
      </c>
      <c r="H9661" s="40">
        <v>0.86699999999999999</v>
      </c>
      <c r="I9661" s="40">
        <v>0.97689999999999999</v>
      </c>
    </row>
    <row r="9662" spans="7:9" x14ac:dyDescent="0.25">
      <c r="G9662" s="40">
        <v>50</v>
      </c>
      <c r="H9662" s="40">
        <v>0.86799999999999999</v>
      </c>
      <c r="I9662" s="40">
        <v>0.97699999999999998</v>
      </c>
    </row>
    <row r="9663" spans="7:9" x14ac:dyDescent="0.25">
      <c r="G9663" s="40">
        <v>50</v>
      </c>
      <c r="H9663" s="40">
        <v>0.86899999999999999</v>
      </c>
      <c r="I9663" s="40">
        <v>0.97699999999999998</v>
      </c>
    </row>
    <row r="9664" spans="7:9" x14ac:dyDescent="0.25">
      <c r="G9664" s="40">
        <v>50</v>
      </c>
      <c r="H9664" s="40">
        <v>0.87</v>
      </c>
      <c r="I9664" s="40">
        <v>0.97709999999999997</v>
      </c>
    </row>
    <row r="9665" spans="7:9" x14ac:dyDescent="0.25">
      <c r="G9665" s="40">
        <v>50</v>
      </c>
      <c r="H9665" s="40">
        <v>0.871</v>
      </c>
      <c r="I9665" s="40">
        <v>0.97709999999999997</v>
      </c>
    </row>
    <row r="9666" spans="7:9" x14ac:dyDescent="0.25">
      <c r="G9666" s="40">
        <v>50</v>
      </c>
      <c r="H9666" s="40">
        <v>0.872</v>
      </c>
      <c r="I9666" s="40">
        <v>0.97709999999999997</v>
      </c>
    </row>
    <row r="9667" spans="7:9" x14ac:dyDescent="0.25">
      <c r="G9667" s="40">
        <v>50</v>
      </c>
      <c r="H9667" s="40">
        <v>0.873</v>
      </c>
      <c r="I9667" s="40">
        <v>0.97709999999999997</v>
      </c>
    </row>
    <row r="9668" spans="7:9" x14ac:dyDescent="0.25">
      <c r="G9668" s="40">
        <v>50</v>
      </c>
      <c r="H9668" s="40">
        <v>0.874</v>
      </c>
      <c r="I9668" s="40">
        <v>0.97719999999999996</v>
      </c>
    </row>
    <row r="9669" spans="7:9" x14ac:dyDescent="0.25">
      <c r="G9669" s="40">
        <v>50</v>
      </c>
      <c r="H9669" s="40">
        <v>0.875</v>
      </c>
      <c r="I9669" s="40">
        <v>0.97719999999999996</v>
      </c>
    </row>
    <row r="9670" spans="7:9" x14ac:dyDescent="0.25">
      <c r="G9670" s="40">
        <v>50</v>
      </c>
      <c r="H9670" s="40">
        <v>0.876</v>
      </c>
      <c r="I9670" s="40">
        <v>0.97729999999999995</v>
      </c>
    </row>
    <row r="9671" spans="7:9" x14ac:dyDescent="0.25">
      <c r="G9671" s="40">
        <v>50</v>
      </c>
      <c r="H9671" s="40">
        <v>0.877</v>
      </c>
      <c r="I9671" s="40">
        <v>0.97729999999999995</v>
      </c>
    </row>
    <row r="9672" spans="7:9" x14ac:dyDescent="0.25">
      <c r="G9672" s="40">
        <v>50</v>
      </c>
      <c r="H9672" s="40">
        <v>0.878</v>
      </c>
      <c r="I9672" s="40">
        <v>0.97740000000000005</v>
      </c>
    </row>
    <row r="9673" spans="7:9" x14ac:dyDescent="0.25">
      <c r="G9673" s="40">
        <v>50</v>
      </c>
      <c r="H9673" s="40">
        <v>0.879</v>
      </c>
      <c r="I9673" s="40">
        <v>0.97740000000000005</v>
      </c>
    </row>
    <row r="9674" spans="7:9" x14ac:dyDescent="0.25">
      <c r="G9674" s="40">
        <v>50</v>
      </c>
      <c r="H9674" s="40">
        <v>0.88</v>
      </c>
      <c r="I9674" s="40">
        <v>0.97750000000000004</v>
      </c>
    </row>
    <row r="9675" spans="7:9" x14ac:dyDescent="0.25">
      <c r="G9675" s="40">
        <v>50</v>
      </c>
      <c r="H9675" s="40">
        <v>0.88100000000000001</v>
      </c>
      <c r="I9675" s="40">
        <v>0.97750000000000004</v>
      </c>
    </row>
    <row r="9676" spans="7:9" x14ac:dyDescent="0.25">
      <c r="G9676" s="40">
        <v>50</v>
      </c>
      <c r="H9676" s="40">
        <v>0.88200000000000001</v>
      </c>
      <c r="I9676" s="40">
        <v>0.97750000000000004</v>
      </c>
    </row>
    <row r="9677" spans="7:9" x14ac:dyDescent="0.25">
      <c r="G9677" s="40">
        <v>50</v>
      </c>
      <c r="H9677" s="40">
        <v>0.88300000000000001</v>
      </c>
      <c r="I9677" s="40">
        <v>0.97750000000000004</v>
      </c>
    </row>
    <row r="9678" spans="7:9" x14ac:dyDescent="0.25">
      <c r="G9678" s="40">
        <v>50</v>
      </c>
      <c r="H9678" s="40">
        <v>0.88400000000000001</v>
      </c>
      <c r="I9678" s="40">
        <v>0.97760000000000002</v>
      </c>
    </row>
    <row r="9679" spans="7:9" x14ac:dyDescent="0.25">
      <c r="G9679" s="40">
        <v>50</v>
      </c>
      <c r="H9679" s="40">
        <v>0.88500000000000001</v>
      </c>
      <c r="I9679" s="40">
        <v>0.97760000000000002</v>
      </c>
    </row>
    <row r="9680" spans="7:9" x14ac:dyDescent="0.25">
      <c r="G9680" s="40">
        <v>50</v>
      </c>
      <c r="H9680" s="40">
        <v>0.88600000000000001</v>
      </c>
      <c r="I9680" s="40">
        <v>0.97770000000000001</v>
      </c>
    </row>
    <row r="9681" spans="7:9" x14ac:dyDescent="0.25">
      <c r="G9681" s="40">
        <v>50</v>
      </c>
      <c r="H9681" s="40">
        <v>0.88700000000000001</v>
      </c>
      <c r="I9681" s="40">
        <v>0.97770000000000001</v>
      </c>
    </row>
    <row r="9682" spans="7:9" x14ac:dyDescent="0.25">
      <c r="G9682" s="40">
        <v>50</v>
      </c>
      <c r="H9682" s="40">
        <v>0.88800000000000001</v>
      </c>
      <c r="I9682" s="40">
        <v>0.9778</v>
      </c>
    </row>
    <row r="9683" spans="7:9" x14ac:dyDescent="0.25">
      <c r="G9683" s="40">
        <v>50</v>
      </c>
      <c r="H9683" s="40">
        <v>0.88900000000000001</v>
      </c>
      <c r="I9683" s="40">
        <v>0.9778</v>
      </c>
    </row>
    <row r="9684" spans="7:9" x14ac:dyDescent="0.25">
      <c r="G9684" s="40">
        <v>50</v>
      </c>
      <c r="H9684" s="40">
        <v>0.89</v>
      </c>
      <c r="I9684" s="40">
        <v>0.9778</v>
      </c>
    </row>
    <row r="9685" spans="7:9" x14ac:dyDescent="0.25">
      <c r="G9685" s="40">
        <v>50</v>
      </c>
      <c r="H9685" s="40">
        <v>0.89100000000000001</v>
      </c>
      <c r="I9685" s="40">
        <v>0.9778</v>
      </c>
    </row>
    <row r="9686" spans="7:9" x14ac:dyDescent="0.25">
      <c r="G9686" s="40">
        <v>50</v>
      </c>
      <c r="H9686" s="40">
        <v>0.89200000000000002</v>
      </c>
      <c r="I9686" s="40">
        <v>0.97789999999999999</v>
      </c>
    </row>
    <row r="9687" spans="7:9" x14ac:dyDescent="0.25">
      <c r="G9687" s="40">
        <v>50</v>
      </c>
      <c r="H9687" s="40">
        <v>0.89300000000000002</v>
      </c>
      <c r="I9687" s="40">
        <v>0.97789999999999999</v>
      </c>
    </row>
    <row r="9688" spans="7:9" x14ac:dyDescent="0.25">
      <c r="G9688" s="40">
        <v>50</v>
      </c>
      <c r="H9688" s="40">
        <v>0.89400000000000002</v>
      </c>
      <c r="I9688" s="40">
        <v>0.97799999999999998</v>
      </c>
    </row>
    <row r="9689" spans="7:9" x14ac:dyDescent="0.25">
      <c r="G9689" s="40">
        <v>50</v>
      </c>
      <c r="H9689" s="40">
        <v>0.89500000000000002</v>
      </c>
      <c r="I9689" s="40">
        <v>0.97799999999999998</v>
      </c>
    </row>
    <row r="9690" spans="7:9" x14ac:dyDescent="0.25">
      <c r="G9690" s="40">
        <v>50</v>
      </c>
      <c r="H9690" s="40">
        <v>0.89600000000000002</v>
      </c>
      <c r="I9690" s="40">
        <v>0.97809999999999997</v>
      </c>
    </row>
    <row r="9691" spans="7:9" x14ac:dyDescent="0.25">
      <c r="G9691" s="40">
        <v>50</v>
      </c>
      <c r="H9691" s="40">
        <v>0.89700000000000002</v>
      </c>
      <c r="I9691" s="40">
        <v>0.97809999999999997</v>
      </c>
    </row>
    <row r="9692" spans="7:9" x14ac:dyDescent="0.25">
      <c r="G9692" s="40">
        <v>50</v>
      </c>
      <c r="H9692" s="40">
        <v>0.89800000000000002</v>
      </c>
      <c r="I9692" s="40">
        <v>0.97809999999999997</v>
      </c>
    </row>
    <row r="9693" spans="7:9" x14ac:dyDescent="0.25">
      <c r="G9693" s="40">
        <v>50</v>
      </c>
      <c r="H9693" s="40">
        <v>0.89900000000000002</v>
      </c>
      <c r="I9693" s="40">
        <v>0.97809999999999997</v>
      </c>
    </row>
    <row r="9694" spans="7:9" x14ac:dyDescent="0.25">
      <c r="G9694" s="40">
        <v>50</v>
      </c>
      <c r="H9694" s="40">
        <v>0.9</v>
      </c>
      <c r="I9694" s="40">
        <v>0.97819999999999996</v>
      </c>
    </row>
    <row r="9695" spans="7:9" x14ac:dyDescent="0.25">
      <c r="G9695" s="40">
        <v>50</v>
      </c>
      <c r="H9695" s="40">
        <v>0.90100000000000002</v>
      </c>
      <c r="I9695" s="40">
        <v>0.97819999999999996</v>
      </c>
    </row>
    <row r="9696" spans="7:9" x14ac:dyDescent="0.25">
      <c r="G9696" s="40">
        <v>50</v>
      </c>
      <c r="H9696" s="40">
        <v>0.90200000000000002</v>
      </c>
      <c r="I9696" s="40">
        <v>0.97819999999999996</v>
      </c>
    </row>
    <row r="9697" spans="7:9" x14ac:dyDescent="0.25">
      <c r="G9697" s="40">
        <v>50</v>
      </c>
      <c r="H9697" s="40">
        <v>0.90300000000000002</v>
      </c>
      <c r="I9697" s="40">
        <v>0.97819999999999996</v>
      </c>
    </row>
    <row r="9698" spans="7:9" x14ac:dyDescent="0.25">
      <c r="G9698" s="40">
        <v>50</v>
      </c>
      <c r="H9698" s="40">
        <v>0.90400000000000003</v>
      </c>
      <c r="I9698" s="40">
        <v>0.97829999999999995</v>
      </c>
    </row>
    <row r="9699" spans="7:9" x14ac:dyDescent="0.25">
      <c r="G9699" s="40">
        <v>50</v>
      </c>
      <c r="H9699" s="40">
        <v>0.90500000000000003</v>
      </c>
      <c r="I9699" s="40">
        <v>0.97829999999999995</v>
      </c>
    </row>
    <row r="9700" spans="7:9" x14ac:dyDescent="0.25">
      <c r="G9700" s="40">
        <v>50</v>
      </c>
      <c r="H9700" s="40">
        <v>0.90600000000000003</v>
      </c>
      <c r="I9700" s="40">
        <v>0.97829999999999995</v>
      </c>
    </row>
    <row r="9701" spans="7:9" x14ac:dyDescent="0.25">
      <c r="G9701" s="40">
        <v>50</v>
      </c>
      <c r="H9701" s="40">
        <v>0.90700000000000003</v>
      </c>
      <c r="I9701" s="40">
        <v>0.97829999999999995</v>
      </c>
    </row>
    <row r="9702" spans="7:9" x14ac:dyDescent="0.25">
      <c r="G9702" s="40">
        <v>50</v>
      </c>
      <c r="H9702" s="40">
        <v>0.90800000000000003</v>
      </c>
      <c r="I9702" s="40">
        <v>0.97840000000000005</v>
      </c>
    </row>
    <row r="9703" spans="7:9" x14ac:dyDescent="0.25">
      <c r="G9703" s="40">
        <v>50</v>
      </c>
      <c r="H9703" s="40">
        <v>0.90900000000000003</v>
      </c>
      <c r="I9703" s="40">
        <v>0.97840000000000005</v>
      </c>
    </row>
    <row r="9704" spans="7:9" x14ac:dyDescent="0.25">
      <c r="G9704" s="40">
        <v>50</v>
      </c>
      <c r="H9704" s="40">
        <v>0.91</v>
      </c>
      <c r="I9704" s="40">
        <v>0.97850000000000004</v>
      </c>
    </row>
    <row r="9705" spans="7:9" x14ac:dyDescent="0.25">
      <c r="G9705" s="40">
        <v>50</v>
      </c>
      <c r="H9705" s="40">
        <v>0.91100000000000003</v>
      </c>
      <c r="I9705" s="40">
        <v>0.97850000000000004</v>
      </c>
    </row>
    <row r="9706" spans="7:9" x14ac:dyDescent="0.25">
      <c r="G9706" s="40">
        <v>50</v>
      </c>
      <c r="H9706" s="40">
        <v>0.91200000000000003</v>
      </c>
      <c r="I9706" s="40">
        <v>0.97850000000000004</v>
      </c>
    </row>
    <row r="9707" spans="7:9" x14ac:dyDescent="0.25">
      <c r="G9707" s="40">
        <v>50</v>
      </c>
      <c r="H9707" s="40">
        <v>0.91300000000000003</v>
      </c>
      <c r="I9707" s="40">
        <v>0.97850000000000004</v>
      </c>
    </row>
    <row r="9708" spans="7:9" x14ac:dyDescent="0.25">
      <c r="G9708" s="40">
        <v>50</v>
      </c>
      <c r="H9708" s="40">
        <v>0.91400000000000003</v>
      </c>
      <c r="I9708" s="40">
        <v>0.97860000000000003</v>
      </c>
    </row>
    <row r="9709" spans="7:9" x14ac:dyDescent="0.25">
      <c r="G9709" s="40">
        <v>50</v>
      </c>
      <c r="H9709" s="40">
        <v>0.91500000000000004</v>
      </c>
      <c r="I9709" s="40">
        <v>0.97860000000000003</v>
      </c>
    </row>
    <row r="9710" spans="7:9" x14ac:dyDescent="0.25">
      <c r="G9710" s="40">
        <v>50</v>
      </c>
      <c r="H9710" s="40">
        <v>0.91600000000000004</v>
      </c>
      <c r="I9710" s="40">
        <v>0.97860000000000003</v>
      </c>
    </row>
    <row r="9711" spans="7:9" x14ac:dyDescent="0.25">
      <c r="G9711" s="40">
        <v>50</v>
      </c>
      <c r="H9711" s="40">
        <v>0.91700000000000004</v>
      </c>
      <c r="I9711" s="40">
        <v>0.97860000000000003</v>
      </c>
    </row>
    <row r="9712" spans="7:9" x14ac:dyDescent="0.25">
      <c r="G9712" s="40">
        <v>50</v>
      </c>
      <c r="H9712" s="40">
        <v>0.91800000000000004</v>
      </c>
      <c r="I9712" s="40">
        <v>0.97870000000000001</v>
      </c>
    </row>
    <row r="9713" spans="7:9" x14ac:dyDescent="0.25">
      <c r="G9713" s="40">
        <v>50</v>
      </c>
      <c r="H9713" s="40">
        <v>0.91900000000000004</v>
      </c>
      <c r="I9713" s="40">
        <v>0.97870000000000001</v>
      </c>
    </row>
    <row r="9714" spans="7:9" x14ac:dyDescent="0.25">
      <c r="G9714" s="40">
        <v>50</v>
      </c>
      <c r="H9714" s="40">
        <v>0.92</v>
      </c>
      <c r="I9714" s="40">
        <v>0.97870000000000001</v>
      </c>
    </row>
    <row r="9715" spans="7:9" x14ac:dyDescent="0.25">
      <c r="G9715" s="40">
        <v>50</v>
      </c>
      <c r="H9715" s="40">
        <v>0.92100000000000004</v>
      </c>
      <c r="I9715" s="40">
        <v>0.97870000000000001</v>
      </c>
    </row>
    <row r="9716" spans="7:9" x14ac:dyDescent="0.25">
      <c r="G9716" s="40">
        <v>50</v>
      </c>
      <c r="H9716" s="40">
        <v>0.92200000000000004</v>
      </c>
      <c r="I9716" s="40">
        <v>0.9788</v>
      </c>
    </row>
    <row r="9717" spans="7:9" x14ac:dyDescent="0.25">
      <c r="G9717" s="40">
        <v>50</v>
      </c>
      <c r="H9717" s="40">
        <v>0.92300000000000004</v>
      </c>
      <c r="I9717" s="40">
        <v>0.9788</v>
      </c>
    </row>
    <row r="9718" spans="7:9" x14ac:dyDescent="0.25">
      <c r="G9718" s="40">
        <v>50</v>
      </c>
      <c r="H9718" s="40">
        <v>0.92400000000000004</v>
      </c>
      <c r="I9718" s="40">
        <v>0.9788</v>
      </c>
    </row>
    <row r="9719" spans="7:9" x14ac:dyDescent="0.25">
      <c r="G9719" s="40">
        <v>50</v>
      </c>
      <c r="H9719" s="40">
        <v>0.92500000000000004</v>
      </c>
      <c r="I9719" s="40">
        <v>0.9788</v>
      </c>
    </row>
    <row r="9720" spans="7:9" x14ac:dyDescent="0.25">
      <c r="G9720" s="40">
        <v>50</v>
      </c>
      <c r="H9720" s="40">
        <v>0.92600000000000005</v>
      </c>
      <c r="I9720" s="40">
        <v>0.97889999999999999</v>
      </c>
    </row>
    <row r="9721" spans="7:9" x14ac:dyDescent="0.25">
      <c r="G9721" s="40">
        <v>50</v>
      </c>
      <c r="H9721" s="40">
        <v>0.92700000000000005</v>
      </c>
      <c r="I9721" s="40">
        <v>0.97889999999999999</v>
      </c>
    </row>
    <row r="9722" spans="7:9" x14ac:dyDescent="0.25">
      <c r="G9722" s="40">
        <v>50</v>
      </c>
      <c r="H9722" s="40">
        <v>0.92800000000000005</v>
      </c>
      <c r="I9722" s="40">
        <v>0.97899999999999998</v>
      </c>
    </row>
    <row r="9723" spans="7:9" x14ac:dyDescent="0.25">
      <c r="G9723" s="40">
        <v>50</v>
      </c>
      <c r="H9723" s="40">
        <v>0.92900000000000005</v>
      </c>
      <c r="I9723" s="40">
        <v>0.97899999999999998</v>
      </c>
    </row>
    <row r="9724" spans="7:9" x14ac:dyDescent="0.25">
      <c r="G9724" s="40">
        <v>50</v>
      </c>
      <c r="H9724" s="40">
        <v>0.93</v>
      </c>
      <c r="I9724" s="40">
        <v>0.97899999999999998</v>
      </c>
    </row>
    <row r="9725" spans="7:9" x14ac:dyDescent="0.25">
      <c r="G9725" s="40">
        <v>50</v>
      </c>
      <c r="H9725" s="40">
        <v>0.93100000000000005</v>
      </c>
      <c r="I9725" s="40">
        <v>0.97899999999999998</v>
      </c>
    </row>
    <row r="9726" spans="7:9" x14ac:dyDescent="0.25">
      <c r="G9726" s="40">
        <v>50</v>
      </c>
      <c r="H9726" s="40">
        <v>0.93200000000000005</v>
      </c>
      <c r="I9726" s="40">
        <v>0.97909999999999997</v>
      </c>
    </row>
    <row r="9727" spans="7:9" x14ac:dyDescent="0.25">
      <c r="G9727" s="40">
        <v>50</v>
      </c>
      <c r="H9727" s="40">
        <v>0.93300000000000005</v>
      </c>
      <c r="I9727" s="40">
        <v>0.97909999999999997</v>
      </c>
    </row>
    <row r="9728" spans="7:9" x14ac:dyDescent="0.25">
      <c r="G9728" s="40">
        <v>50</v>
      </c>
      <c r="H9728" s="40">
        <v>0.93400000000000005</v>
      </c>
      <c r="I9728" s="40">
        <v>0.97909999999999997</v>
      </c>
    </row>
    <row r="9729" spans="7:9" x14ac:dyDescent="0.25">
      <c r="G9729" s="40">
        <v>50</v>
      </c>
      <c r="H9729" s="40">
        <v>0.93500000000000005</v>
      </c>
      <c r="I9729" s="40">
        <v>0.97909999999999997</v>
      </c>
    </row>
    <row r="9730" spans="7:9" x14ac:dyDescent="0.25">
      <c r="G9730" s="40">
        <v>50</v>
      </c>
      <c r="H9730" s="40">
        <v>0.93600000000000005</v>
      </c>
      <c r="I9730" s="40">
        <v>0.97919999999999996</v>
      </c>
    </row>
    <row r="9731" spans="7:9" x14ac:dyDescent="0.25">
      <c r="G9731" s="40">
        <v>50</v>
      </c>
      <c r="H9731" s="40">
        <v>0.93700000000000006</v>
      </c>
      <c r="I9731" s="40">
        <v>0.97919999999999996</v>
      </c>
    </row>
    <row r="9732" spans="7:9" x14ac:dyDescent="0.25">
      <c r="G9732" s="40">
        <v>50</v>
      </c>
      <c r="H9732" s="40">
        <v>0.93799999999999994</v>
      </c>
      <c r="I9732" s="40">
        <v>0.97919999999999996</v>
      </c>
    </row>
    <row r="9733" spans="7:9" x14ac:dyDescent="0.25">
      <c r="G9733" s="40">
        <v>50</v>
      </c>
      <c r="H9733" s="40">
        <v>0.93899999999999995</v>
      </c>
      <c r="I9733" s="40">
        <v>0.97919999999999996</v>
      </c>
    </row>
    <row r="9734" spans="7:9" x14ac:dyDescent="0.25">
      <c r="G9734" s="40">
        <v>50</v>
      </c>
      <c r="H9734" s="40">
        <v>0.94</v>
      </c>
      <c r="I9734" s="40">
        <v>0.97929999999999995</v>
      </c>
    </row>
    <row r="9735" spans="7:9" x14ac:dyDescent="0.25">
      <c r="G9735" s="40">
        <v>50</v>
      </c>
      <c r="H9735" s="40">
        <v>0.94099999999999995</v>
      </c>
      <c r="I9735" s="40">
        <v>0.97929999999999995</v>
      </c>
    </row>
    <row r="9736" spans="7:9" x14ac:dyDescent="0.25">
      <c r="G9736" s="40">
        <v>50</v>
      </c>
      <c r="H9736" s="40">
        <v>0.94199999999999995</v>
      </c>
      <c r="I9736" s="40">
        <v>0.97929999999999995</v>
      </c>
    </row>
    <row r="9737" spans="7:9" x14ac:dyDescent="0.25">
      <c r="G9737" s="40">
        <v>50</v>
      </c>
      <c r="H9737" s="40">
        <v>0.94299999999999995</v>
      </c>
      <c r="I9737" s="40">
        <v>0.97929999999999995</v>
      </c>
    </row>
    <row r="9738" spans="7:9" x14ac:dyDescent="0.25">
      <c r="G9738" s="40">
        <v>50</v>
      </c>
      <c r="H9738" s="40">
        <v>0.94399999999999995</v>
      </c>
      <c r="I9738" s="40">
        <v>0.97940000000000005</v>
      </c>
    </row>
    <row r="9739" spans="7:9" x14ac:dyDescent="0.25">
      <c r="G9739" s="40">
        <v>50</v>
      </c>
      <c r="H9739" s="40">
        <v>0.94499999999999995</v>
      </c>
      <c r="I9739" s="40">
        <v>0.97940000000000005</v>
      </c>
    </row>
    <row r="9740" spans="7:9" x14ac:dyDescent="0.25">
      <c r="G9740" s="40">
        <v>50</v>
      </c>
      <c r="H9740" s="40">
        <v>0.94599999999999995</v>
      </c>
      <c r="I9740" s="40">
        <v>0.97940000000000005</v>
      </c>
    </row>
    <row r="9741" spans="7:9" x14ac:dyDescent="0.25">
      <c r="G9741" s="40">
        <v>50</v>
      </c>
      <c r="H9741" s="40">
        <v>0.94699999999999995</v>
      </c>
      <c r="I9741" s="40">
        <v>0.97940000000000005</v>
      </c>
    </row>
    <row r="9742" spans="7:9" x14ac:dyDescent="0.25">
      <c r="G9742" s="40">
        <v>50</v>
      </c>
      <c r="H9742" s="40">
        <v>0.94799999999999995</v>
      </c>
      <c r="I9742" s="40">
        <v>0.97950000000000004</v>
      </c>
    </row>
    <row r="9743" spans="7:9" x14ac:dyDescent="0.25">
      <c r="G9743" s="40">
        <v>50</v>
      </c>
      <c r="H9743" s="40">
        <v>0.94899999999999995</v>
      </c>
      <c r="I9743" s="40">
        <v>0.97950000000000004</v>
      </c>
    </row>
    <row r="9744" spans="7:9" x14ac:dyDescent="0.25">
      <c r="G9744" s="40">
        <v>50</v>
      </c>
      <c r="H9744" s="40">
        <v>0.95</v>
      </c>
      <c r="I9744" s="40">
        <v>0.97950000000000004</v>
      </c>
    </row>
  </sheetData>
  <autoFilter ref="L3:O499">
    <filterColumn colId="1">
      <filters>
        <filter val="33,5"/>
      </filters>
    </filterColumn>
  </autoFilter>
  <mergeCells count="1">
    <mergeCell ref="Q1:T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6"/>
  <dimension ref="A1:D51"/>
  <sheetViews>
    <sheetView tabSelected="1" view="pageBreakPreview" topLeftCell="A2" zoomScale="130" zoomScaleNormal="100" zoomScaleSheetLayoutView="130" workbookViewId="0">
      <selection activeCell="J44" sqref="J44"/>
    </sheetView>
  </sheetViews>
  <sheetFormatPr defaultRowHeight="15" x14ac:dyDescent="0.25"/>
  <cols>
    <col min="1" max="1" width="24.5703125" customWidth="1"/>
    <col min="2" max="2" width="41.140625" customWidth="1"/>
    <col min="3" max="3" width="40.5703125" bestFit="1" customWidth="1"/>
  </cols>
  <sheetData>
    <row r="1" spans="1:3" hidden="1" x14ac:dyDescent="0.25"/>
    <row r="3" spans="1:3" x14ac:dyDescent="0.25">
      <c r="A3" s="145" t="str">
        <f>'Fechamento fiscal'!B4</f>
        <v>DATA</v>
      </c>
      <c r="B3" s="146" t="s">
        <v>147</v>
      </c>
      <c r="C3" s="146" t="s">
        <v>148</v>
      </c>
    </row>
    <row r="4" spans="1:3" hidden="1" x14ac:dyDescent="0.25">
      <c r="A4" s="137">
        <f>'Fechamento fiscal'!B5</f>
        <v>44104</v>
      </c>
    </row>
    <row r="5" spans="1:3" x14ac:dyDescent="0.25">
      <c r="A5" s="137">
        <f>'Fechamento fiscal'!B6</f>
        <v>44105</v>
      </c>
      <c r="B5" s="152">
        <v>1254</v>
      </c>
      <c r="C5" s="152">
        <v>1742</v>
      </c>
    </row>
    <row r="6" spans="1:3" x14ac:dyDescent="0.25">
      <c r="A6" s="137">
        <f>'Fechamento fiscal'!B7</f>
        <v>44106</v>
      </c>
      <c r="B6" s="152">
        <v>1140</v>
      </c>
      <c r="C6" s="152">
        <v>1688</v>
      </c>
    </row>
    <row r="7" spans="1:3" x14ac:dyDescent="0.25">
      <c r="A7" s="137">
        <f>'Fechamento fiscal'!B8</f>
        <v>44107</v>
      </c>
      <c r="B7" s="152">
        <v>804</v>
      </c>
      <c r="C7" s="152">
        <v>1682</v>
      </c>
    </row>
    <row r="8" spans="1:3" x14ac:dyDescent="0.25">
      <c r="A8" s="137">
        <f>'Fechamento fiscal'!B9</f>
        <v>44108</v>
      </c>
      <c r="B8" s="152">
        <v>1317</v>
      </c>
      <c r="C8" s="152">
        <v>1704</v>
      </c>
    </row>
    <row r="9" spans="1:3" x14ac:dyDescent="0.25">
      <c r="A9" s="137">
        <f>'Fechamento fiscal'!B10</f>
        <v>44109</v>
      </c>
      <c r="B9" s="152">
        <v>785</v>
      </c>
      <c r="C9" s="152">
        <v>1707</v>
      </c>
    </row>
    <row r="10" spans="1:3" x14ac:dyDescent="0.25">
      <c r="A10" s="137">
        <f>'Fechamento fiscal'!B11</f>
        <v>44110</v>
      </c>
      <c r="B10" s="152">
        <v>1172</v>
      </c>
      <c r="C10" s="152">
        <v>1618</v>
      </c>
    </row>
    <row r="11" spans="1:3" x14ac:dyDescent="0.25">
      <c r="A11" s="137">
        <f>'Fechamento fiscal'!B12</f>
        <v>44111</v>
      </c>
      <c r="B11" s="152">
        <v>934</v>
      </c>
      <c r="C11" s="152">
        <v>1654</v>
      </c>
    </row>
    <row r="12" spans="1:3" x14ac:dyDescent="0.25">
      <c r="A12" s="137">
        <f>'Fechamento fiscal'!B13</f>
        <v>44112</v>
      </c>
      <c r="B12" s="152">
        <v>804</v>
      </c>
      <c r="C12" s="152">
        <v>829</v>
      </c>
    </row>
    <row r="13" spans="1:3" x14ac:dyDescent="0.25">
      <c r="A13" s="137">
        <f>'Fechamento fiscal'!B14</f>
        <v>44113</v>
      </c>
      <c r="B13" s="152">
        <v>1167</v>
      </c>
      <c r="C13" s="152">
        <v>1685</v>
      </c>
    </row>
    <row r="14" spans="1:3" x14ac:dyDescent="0.25">
      <c r="A14" s="137">
        <f>'Fechamento fiscal'!B15</f>
        <v>44114</v>
      </c>
      <c r="B14" s="152">
        <v>1079</v>
      </c>
      <c r="C14" s="152">
        <v>1718</v>
      </c>
    </row>
    <row r="15" spans="1:3" x14ac:dyDescent="0.25">
      <c r="A15" s="137">
        <f>'Fechamento fiscal'!B16</f>
        <v>44115</v>
      </c>
      <c r="B15" s="152">
        <v>1087</v>
      </c>
      <c r="C15" s="152">
        <v>1718</v>
      </c>
    </row>
    <row r="16" spans="1:3" x14ac:dyDescent="0.25">
      <c r="A16" s="137">
        <f>'Fechamento fiscal'!B17</f>
        <v>44116</v>
      </c>
      <c r="B16" s="152">
        <v>1045</v>
      </c>
      <c r="C16" s="152">
        <v>1717</v>
      </c>
    </row>
    <row r="17" spans="1:3" x14ac:dyDescent="0.25">
      <c r="A17" s="137">
        <f>'Fechamento fiscal'!B18</f>
        <v>44117</v>
      </c>
      <c r="B17" s="152">
        <v>1113</v>
      </c>
      <c r="C17" s="152">
        <v>1625</v>
      </c>
    </row>
    <row r="18" spans="1:3" x14ac:dyDescent="0.25">
      <c r="A18" s="137">
        <f>'Fechamento fiscal'!B19</f>
        <v>44118</v>
      </c>
      <c r="B18" s="152">
        <v>957</v>
      </c>
      <c r="C18" s="152">
        <v>1494</v>
      </c>
    </row>
    <row r="19" spans="1:3" x14ac:dyDescent="0.25">
      <c r="A19" s="137">
        <f>'Fechamento fiscal'!B20</f>
        <v>44119</v>
      </c>
      <c r="B19" s="152">
        <v>1001</v>
      </c>
      <c r="C19" s="152">
        <v>1619</v>
      </c>
    </row>
    <row r="20" spans="1:3" x14ac:dyDescent="0.25">
      <c r="A20" s="137">
        <f>'Fechamento fiscal'!B21</f>
        <v>44120</v>
      </c>
      <c r="B20" s="152">
        <v>1074</v>
      </c>
      <c r="C20" s="152">
        <v>1588</v>
      </c>
    </row>
    <row r="21" spans="1:3" x14ac:dyDescent="0.25">
      <c r="A21" s="137">
        <f>'Fechamento fiscal'!B22</f>
        <v>44121</v>
      </c>
      <c r="B21" s="152">
        <v>1027</v>
      </c>
      <c r="C21" s="152">
        <v>1699</v>
      </c>
    </row>
    <row r="22" spans="1:3" x14ac:dyDescent="0.25">
      <c r="A22" s="137">
        <f>'Fechamento fiscal'!B23</f>
        <v>44122</v>
      </c>
      <c r="B22" s="152">
        <v>1096</v>
      </c>
      <c r="C22" s="152">
        <v>1644</v>
      </c>
    </row>
    <row r="23" spans="1:3" x14ac:dyDescent="0.25">
      <c r="A23" s="137">
        <f>'Fechamento fiscal'!B24</f>
        <v>44123</v>
      </c>
      <c r="B23" s="152">
        <v>349</v>
      </c>
      <c r="C23" s="152">
        <v>659</v>
      </c>
    </row>
    <row r="24" spans="1:3" x14ac:dyDescent="0.25">
      <c r="A24" s="137">
        <f>'Fechamento fiscal'!B25</f>
        <v>44124</v>
      </c>
      <c r="B24" s="152">
        <v>1108</v>
      </c>
      <c r="C24" s="152">
        <v>1694</v>
      </c>
    </row>
    <row r="25" spans="1:3" x14ac:dyDescent="0.25">
      <c r="A25" s="137">
        <f>'Fechamento fiscal'!B26</f>
        <v>44125</v>
      </c>
      <c r="B25" s="152">
        <v>1456</v>
      </c>
      <c r="C25" s="152">
        <v>803</v>
      </c>
    </row>
    <row r="26" spans="1:3" x14ac:dyDescent="0.25">
      <c r="A26" s="137">
        <f>'Fechamento fiscal'!B27</f>
        <v>44126</v>
      </c>
      <c r="B26" s="152">
        <v>1271</v>
      </c>
      <c r="C26" s="152">
        <v>1567</v>
      </c>
    </row>
    <row r="27" spans="1:3" x14ac:dyDescent="0.25">
      <c r="A27" s="137">
        <f>'Fechamento fiscal'!B28</f>
        <v>44127</v>
      </c>
      <c r="B27" s="152">
        <v>870</v>
      </c>
      <c r="C27" s="152">
        <v>1634</v>
      </c>
    </row>
    <row r="28" spans="1:3" x14ac:dyDescent="0.25">
      <c r="A28" s="137">
        <f>'Fechamento fiscal'!B29</f>
        <v>44128</v>
      </c>
      <c r="B28" s="152">
        <v>1102</v>
      </c>
      <c r="C28" s="152">
        <v>1572</v>
      </c>
    </row>
    <row r="29" spans="1:3" x14ac:dyDescent="0.25">
      <c r="A29" s="137">
        <f>'Fechamento fiscal'!B30</f>
        <v>44129</v>
      </c>
      <c r="B29" s="152">
        <v>1200</v>
      </c>
      <c r="C29" s="152">
        <v>1673</v>
      </c>
    </row>
    <row r="30" spans="1:3" x14ac:dyDescent="0.25">
      <c r="A30" s="137">
        <f>'Fechamento fiscal'!B31</f>
        <v>44130</v>
      </c>
      <c r="B30" s="152">
        <v>1038</v>
      </c>
      <c r="C30" s="152">
        <v>1687</v>
      </c>
    </row>
    <row r="31" spans="1:3" x14ac:dyDescent="0.25">
      <c r="A31" s="137">
        <f>'Fechamento fiscal'!B32</f>
        <v>44131</v>
      </c>
      <c r="B31" s="152">
        <v>1105</v>
      </c>
      <c r="C31" s="152">
        <v>1599</v>
      </c>
    </row>
    <row r="32" spans="1:3" x14ac:dyDescent="0.25">
      <c r="A32" s="137">
        <f>'Fechamento fiscal'!B33</f>
        <v>44132</v>
      </c>
      <c r="B32" s="152">
        <v>961</v>
      </c>
      <c r="C32" s="152">
        <v>1548</v>
      </c>
    </row>
    <row r="33" spans="1:4" x14ac:dyDescent="0.25">
      <c r="A33" s="137">
        <f>'Fechamento fiscal'!B34</f>
        <v>44133</v>
      </c>
      <c r="B33" s="152">
        <v>978</v>
      </c>
      <c r="C33" s="152">
        <v>1587</v>
      </c>
    </row>
    <row r="34" spans="1:4" x14ac:dyDescent="0.25">
      <c r="A34" s="137">
        <f>'Fechamento fiscal'!B35</f>
        <v>44134</v>
      </c>
      <c r="B34" s="152">
        <v>986</v>
      </c>
      <c r="C34" s="152">
        <v>1663</v>
      </c>
    </row>
    <row r="35" spans="1:4" x14ac:dyDescent="0.25">
      <c r="A35" s="137">
        <f>'Fechamento fiscal'!B36</f>
        <v>44135</v>
      </c>
      <c r="B35" s="152">
        <v>962</v>
      </c>
      <c r="C35" s="152">
        <v>923</v>
      </c>
    </row>
    <row r="36" spans="1:4" x14ac:dyDescent="0.25">
      <c r="A36" s="148" t="s">
        <v>125</v>
      </c>
      <c r="B36" s="148">
        <f>SUM(B5:B35)</f>
        <v>32242</v>
      </c>
      <c r="C36" s="148">
        <f>SUM(C5:C35)</f>
        <v>47740</v>
      </c>
    </row>
    <row r="38" spans="1:4" x14ac:dyDescent="0.25">
      <c r="A38" s="149" t="s">
        <v>126</v>
      </c>
      <c r="B38" s="149" t="s">
        <v>127</v>
      </c>
    </row>
    <row r="39" spans="1:4" x14ac:dyDescent="0.25">
      <c r="A39" s="137" t="s">
        <v>157</v>
      </c>
      <c r="B39" s="147">
        <f>C46*$B$36</f>
        <v>2901.7890999971773</v>
      </c>
    </row>
    <row r="40" spans="1:4" x14ac:dyDescent="0.25">
      <c r="A40" s="137" t="s">
        <v>158</v>
      </c>
      <c r="B40" s="147">
        <f>C47*$B$36</f>
        <v>3224.1990000003098</v>
      </c>
    </row>
    <row r="41" spans="1:4" x14ac:dyDescent="0.25">
      <c r="A41" s="137" t="s">
        <v>156</v>
      </c>
      <c r="B41" s="147">
        <f>C48*$B$36</f>
        <v>0</v>
      </c>
    </row>
    <row r="42" spans="1:4" x14ac:dyDescent="0.25">
      <c r="A42" s="137" t="s">
        <v>159</v>
      </c>
      <c r="B42" s="147">
        <f>C49*$B$36</f>
        <v>0</v>
      </c>
    </row>
    <row r="43" spans="1:4" x14ac:dyDescent="0.25">
      <c r="A43" s="137" t="s">
        <v>163</v>
      </c>
      <c r="B43" s="147">
        <f>C50*$B$36</f>
        <v>26116.011900002512</v>
      </c>
    </row>
    <row r="45" spans="1:4" x14ac:dyDescent="0.25">
      <c r="A45" s="151" t="s">
        <v>133</v>
      </c>
      <c r="B45" s="151" t="s">
        <v>130</v>
      </c>
      <c r="C45" s="2" t="s">
        <v>131</v>
      </c>
      <c r="D45" s="2"/>
    </row>
    <row r="46" spans="1:4" x14ac:dyDescent="0.25">
      <c r="A46" s="151" t="str">
        <f>A39</f>
        <v>LP 08</v>
      </c>
      <c r="B46" s="2">
        <v>2901.79</v>
      </c>
      <c r="C46" s="2">
        <f>B46/$B$51</f>
        <v>9.0000282240468257E-2</v>
      </c>
    </row>
    <row r="47" spans="1:4" x14ac:dyDescent="0.25">
      <c r="A47" s="151" t="str">
        <f>A40</f>
        <v>LP 25</v>
      </c>
      <c r="B47" s="2">
        <v>3224.2</v>
      </c>
      <c r="C47" s="2">
        <f>B47/$B$51</f>
        <v>9.9999968984563911E-2</v>
      </c>
    </row>
    <row r="48" spans="1:4" x14ac:dyDescent="0.25">
      <c r="A48" s="151" t="str">
        <f>A41</f>
        <v>LP 50</v>
      </c>
      <c r="B48" s="2"/>
      <c r="C48" s="2">
        <f>B48/$B$51</f>
        <v>0</v>
      </c>
    </row>
    <row r="49" spans="1:3" x14ac:dyDescent="0.25">
      <c r="A49" s="151" t="str">
        <f>A42</f>
        <v>LP 56</v>
      </c>
      <c r="B49" s="2"/>
      <c r="C49" s="2">
        <f>B49/$B$51</f>
        <v>0</v>
      </c>
    </row>
    <row r="50" spans="1:3" x14ac:dyDescent="0.25">
      <c r="A50" s="151" t="str">
        <f>A43</f>
        <v>LP 85</v>
      </c>
      <c r="B50" s="2">
        <v>26116.02</v>
      </c>
      <c r="C50" s="2">
        <f>B50/$B$51</f>
        <v>0.80999974877496783</v>
      </c>
    </row>
    <row r="51" spans="1:3" x14ac:dyDescent="0.25">
      <c r="A51" s="2" t="s">
        <v>132</v>
      </c>
      <c r="B51" s="2">
        <f>SUM(B46:B50)</f>
        <v>32242.010000000002</v>
      </c>
    </row>
  </sheetData>
  <sheetProtection algorithmName="SHA-512" hashValue="KIWc4QVlVMTxBLo0ortZ1ASKigoq1o5r4L0euNijorDl4vGi7JKXkHgj7b1ix2MCXjYFTSIfBEUc7vkjb3gDwg==" saltValue="6v8fgm5lodAAgmvC93yGYw==" spinCount="100000" sheet="1" objects="1" scenarios="1"/>
  <phoneticPr fontId="1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9</vt:i4>
      </vt:variant>
    </vt:vector>
  </HeadingPairs>
  <TitlesOfParts>
    <vt:vector size="25" baseType="lpstr">
      <vt:lpstr>Menu</vt:lpstr>
      <vt:lpstr>Fechamento fiscal</vt:lpstr>
      <vt:lpstr>Carregamento</vt:lpstr>
      <vt:lpstr>Gás fiscal</vt:lpstr>
      <vt:lpstr>Densidade corrigida</vt:lpstr>
      <vt:lpstr>Arqueação Tanque</vt:lpstr>
      <vt:lpstr>FCV</vt:lpstr>
      <vt:lpstr>Banco de dados</vt:lpstr>
      <vt:lpstr>Volumes de água</vt:lpstr>
      <vt:lpstr>Apropriação diária</vt:lpstr>
      <vt:lpstr>Relatório fiscal</vt:lpstr>
      <vt:lpstr>Relatório fiscal LP</vt:lpstr>
      <vt:lpstr>Relatório fiscal LPB</vt:lpstr>
      <vt:lpstr>Apropriação mensal</vt:lpstr>
      <vt:lpstr>Apropriação mensal LP</vt:lpstr>
      <vt:lpstr>Apropriação mensal LPB</vt:lpstr>
      <vt:lpstr>'Apropriação diária'!Area_de_impressao</vt:lpstr>
      <vt:lpstr>'Apropriação mensal'!Area_de_impressao</vt:lpstr>
      <vt:lpstr>'Apropriação mensal LP'!Area_de_impressao</vt:lpstr>
      <vt:lpstr>'Apropriação mensal LPB'!Area_de_impressao</vt:lpstr>
      <vt:lpstr>'Gás fiscal'!Area_de_impressao</vt:lpstr>
      <vt:lpstr>'Relatório fiscal'!Area_de_impressao</vt:lpstr>
      <vt:lpstr>'Relatório fiscal LP'!Area_de_impressao</vt:lpstr>
      <vt:lpstr>'Relatório fiscal LPB'!Area_de_impressao</vt:lpstr>
      <vt:lpstr>'Volumes de água'!Area_de_impressao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W. Dalmolim de Souza</dc:creator>
  <cp:lastModifiedBy>Joao Arthur Souza Falqueto</cp:lastModifiedBy>
  <cp:lastPrinted>2020-10-26T08:40:16Z</cp:lastPrinted>
  <dcterms:created xsi:type="dcterms:W3CDTF">2019-02-27T13:32:22Z</dcterms:created>
  <dcterms:modified xsi:type="dcterms:W3CDTF">2020-11-11T20:22:00Z</dcterms:modified>
</cp:coreProperties>
</file>