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/>
  <mc:AlternateContent xmlns:mc="http://schemas.openxmlformats.org/markup-compatibility/2006">
    <mc:Choice Requires="x15">
      <x15ac:absPath xmlns:x15ac="http://schemas.microsoft.com/office/spreadsheetml/2010/11/ac" url="D:\Certificazioni\Start2impact\2. EXCEL BASE\Progetto\"/>
    </mc:Choice>
  </mc:AlternateContent>
  <xr:revisionPtr revIDLastSave="0" documentId="13_ncr:1_{298DF8E0-07B4-4BAF-BD22-7ECC3DC214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urismo Agenzia di viaggi" sheetId="1" r:id="rId1"/>
    <sheet name="Regione" sheetId="2" r:id="rId2"/>
    <sheet name="Tabella Pivot" sheetId="4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J16" i="1"/>
  <c r="J15" i="1"/>
  <c r="J6" i="1"/>
  <c r="J14" i="1"/>
  <c r="J13" i="1"/>
  <c r="J12" i="1"/>
  <c r="J11" i="1"/>
  <c r="J7" i="1"/>
</calcChain>
</file>

<file path=xl/sharedStrings.xml><?xml version="1.0" encoding="utf-8"?>
<sst xmlns="http://schemas.openxmlformats.org/spreadsheetml/2006/main" count="148" uniqueCount="68">
  <si>
    <t># Scontrino</t>
  </si>
  <si>
    <t>Destinazione</t>
  </si>
  <si>
    <t>Mese</t>
  </si>
  <si>
    <t>Importo Scontrino</t>
  </si>
  <si>
    <t>Tipo</t>
  </si>
  <si>
    <t>Regione</t>
  </si>
  <si>
    <t>Domanda</t>
  </si>
  <si>
    <t>Risposta</t>
  </si>
  <si>
    <t>Costa Rica</t>
  </si>
  <si>
    <t>gennaio</t>
  </si>
  <si>
    <t>Gruppo</t>
  </si>
  <si>
    <t>Come si chiama questo foglio?</t>
  </si>
  <si>
    <t>Ecuador</t>
  </si>
  <si>
    <t>Qual è una qualunque colonna non vuota in questo foglio?</t>
  </si>
  <si>
    <t>Lavoro</t>
  </si>
  <si>
    <t>Qual è una qualunque riga non vuota in questo foglio?</t>
  </si>
  <si>
    <t>febbraio</t>
  </si>
  <si>
    <t>Qual è una qualunque cella non vuota in questo foglio?</t>
  </si>
  <si>
    <t>Coppia</t>
  </si>
  <si>
    <t>Qual è il totale delle vendite per l'intero anno? (usate una funzione per stabilirlo)</t>
  </si>
  <si>
    <t>Bahamas</t>
  </si>
  <si>
    <t>marzo</t>
  </si>
  <si>
    <t>Qual è il totale delle vendite per il mese di giugno? (anche qui usate una funzione)</t>
  </si>
  <si>
    <t>Ordinate le righe in ordine dall’importo più alto al più basso. Qual è la provincia alla riga 15?</t>
  </si>
  <si>
    <t>aprile</t>
  </si>
  <si>
    <t>Usate la formattazione condizionale ed evidenziate tutti i valori maggiori di 2000 nella colonna degli importi.</t>
  </si>
  <si>
    <t>Spagna</t>
  </si>
  <si>
    <t>Quanti sono i valori evidenziati?</t>
  </si>
  <si>
    <t>Quanti viaggi sono stati fatti verso le Bahamas? (numero delle vendite) (usate una funzione)</t>
  </si>
  <si>
    <t>Solitaria</t>
  </si>
  <si>
    <t>Quante vendite sono state fatte per l'Ecuador in aprile? (numero delle vendite) (usate una formula simile ma un po’ più complessa)</t>
  </si>
  <si>
    <t>Quanti viaggi in solitaria (somma dell'importo) sono stati fatti a aprile?</t>
  </si>
  <si>
    <t>Qual è l'importo medio di uno scontrino? (usate una funzione per calcolarlo)</t>
  </si>
  <si>
    <t>Austria</t>
  </si>
  <si>
    <t>maggio</t>
  </si>
  <si>
    <t>Qual è l'importo medio di uno scontrino se consideriamo soltanto gli scontrini maggiori di €20? (potete arrotondare il risultato a due cifre decimali)</t>
  </si>
  <si>
    <t>Qual è l'importo medio di uno scontrino se consideriamo soltanto gli scontrini minori di €1000? (potete arrotondare il risultato a due cifre decimali)</t>
  </si>
  <si>
    <t>Italia</t>
  </si>
  <si>
    <t>giugno</t>
  </si>
  <si>
    <t>Come vedrete, la colonna Regione è vuota. Abbiamo però aggiunto i dati relativi alle città nel secondo foglio. Usate una funzione per popolare la colonna Città con i dati provenienti dal secondo foglio.</t>
  </si>
  <si>
    <t>Aggiungete una colonna a destra di Regione e chiamatela Importo. Aggiungete poi una funzione che ci dia un risultato per ogni riga così che ogni importo maggiore di €500 ci restituisca il valore “Alto”, e ciascun importo minore di questa cifra ci restituisca il valore “Basso”.</t>
  </si>
  <si>
    <t>Create una Tabella Pivot ed aggiungetela in un terzo foglio. Aggiungete i mesi nelle righe, i tipi nelle colonne e l’importo scontrino nei valori. Qual è la tipologia che ha avuto più vendite? (lasciate la tabella qui così saremo in grado di vederla)</t>
  </si>
  <si>
    <t>luglio</t>
  </si>
  <si>
    <t>Inserite un grafico (quello che ritenete più adatto) per visualizzare le vendite su base mensile</t>
  </si>
  <si>
    <t>agosto</t>
  </si>
  <si>
    <t>Guardando il grafico, sapete dire durante quale mese ci sono state più vendite?</t>
  </si>
  <si>
    <t>settembre</t>
  </si>
  <si>
    <t>novembre</t>
  </si>
  <si>
    <t>dicembre</t>
  </si>
  <si>
    <t>Provincia</t>
  </si>
  <si>
    <t>Lago di Garda</t>
  </si>
  <si>
    <t>South Andros</t>
  </si>
  <si>
    <t>Vienna</t>
  </si>
  <si>
    <t>Catalogna</t>
  </si>
  <si>
    <t>Parco Nazionale Manuel Antonio</t>
  </si>
  <si>
    <t>Isole Galápagos</t>
  </si>
  <si>
    <t>Turismo Agenzia di viaggi</t>
  </si>
  <si>
    <t>B</t>
  </si>
  <si>
    <t>E8</t>
  </si>
  <si>
    <t>Importo</t>
  </si>
  <si>
    <t>Row Labels</t>
  </si>
  <si>
    <t>Grand Total</t>
  </si>
  <si>
    <t>Column Labels</t>
  </si>
  <si>
    <t>Sum of Importo Scontrino</t>
  </si>
  <si>
    <t>Il grafico è nel foglio Tabella Pivot</t>
  </si>
  <si>
    <t>Poiché nella richiesta è scritto "maggiore di" e non "maggiore o uguale di" 500, ho considerato 500 come valore basso</t>
  </si>
  <si>
    <t>La cella contetente 2000 non è evidenziata perché ho evidenziato solo i valori "maggiori" e non "maggiori o uguali"</t>
  </si>
  <si>
    <t>Questo corso mi è stato molto utile per approfondire le mie conoscenze di Excel. Vorrei continuare ad esercitarmi nell'utilizzo di questo strumento per poter progredire con successo nel master in Data Science.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</si>
</sst>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2]\ #,##0.00"/>
    <numFmt numFmtId="165" formatCode="_-[$€-2]\ * #,##0.00_-;\-[$€-2]\ * #,##0.00_-;_-[$€-2]\ * &quot;-&quot;??_-;_-@_-"/>
  </numFmts>
  <fonts count="7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2C3643"/>
      <name val="Arial"/>
    </font>
    <font>
      <sz val="10"/>
      <color rgb="FF2C3643"/>
      <name val="&quot;benton sans&quot;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  <xf numFmtId="164" fontId="2" fillId="0" borderId="0" xfId="0" applyNumberFormat="1" applyFont="1"/>
    <xf numFmtId="9" fontId="2" fillId="0" borderId="0" xfId="0" applyNumberFormat="1" applyFont="1"/>
    <xf numFmtId="1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6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3">
    <dxf>
      <numFmt numFmtId="165" formatCode="_-[$€-2]\ * #,##0.00_-;\-[$€-2]\ * #,##0.00_-;_-[$€-2]\ * &quot;-&quot;??_-;_-@_-"/>
    </dxf>
    <dxf>
      <numFmt numFmtId="166" formatCode="&quot;£&quot;#,##0.00"/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[Gabriele Zenobi - Progetto Excel.xlsx]Tabella Pivot!PivotTable2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'Tabella Pivot'!$B$3:$B$4</c:f>
              <c:strCache>
                <c:ptCount val="1"/>
                <c:pt idx="0">
                  <c:v>Coppia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'Tabella Pivot'!$A$5:$A$16</c:f>
              <c:strCache>
                <c:ptCount val="11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  <c:pt idx="7">
                  <c:v>agosto</c:v>
                </c:pt>
                <c:pt idx="8">
                  <c:v>settembre</c:v>
                </c:pt>
                <c:pt idx="9">
                  <c:v>novembre</c:v>
                </c:pt>
                <c:pt idx="10">
                  <c:v>dicembre</c:v>
                </c:pt>
              </c:strCache>
            </c:strRef>
          </c:cat>
          <c:val>
            <c:numRef>
              <c:f>'Tabella Pivot'!$B$5:$B$16</c:f>
              <c:numCache>
                <c:formatCode>_-[$€-2]\ * #,##0.00_-;\-[$€-2]\ * #,##0.00_-;_-[$€-2]\ * "-"??_-;_-@_-</c:formatCode>
                <c:ptCount val="11"/>
                <c:pt idx="1">
                  <c:v>500</c:v>
                </c:pt>
                <c:pt idx="2">
                  <c:v>2100</c:v>
                </c:pt>
                <c:pt idx="3">
                  <c:v>2572</c:v>
                </c:pt>
                <c:pt idx="4">
                  <c:v>223.31</c:v>
                </c:pt>
                <c:pt idx="5">
                  <c:v>1910</c:v>
                </c:pt>
                <c:pt idx="8">
                  <c:v>199.64</c:v>
                </c:pt>
                <c:pt idx="10">
                  <c:v>139.11000000000001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77-4A92-8723-4DCD6969A935}"/>
            </c:ext>
          </c:extLst>
        </c:ser>
        <c:ser>
          <c:idx val="1"/>
          <c:order val="1"/>
          <c:tx>
            <c:strRef>
              <c:f>'Tabella Pivot'!$C$3:$C$4</c:f>
              <c:strCache>
                <c:ptCount val="1"/>
                <c:pt idx="0">
                  <c:v>Gruppo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'Tabella Pivot'!$A$5:$A$16</c:f>
              <c:strCache>
                <c:ptCount val="11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  <c:pt idx="7">
                  <c:v>agosto</c:v>
                </c:pt>
                <c:pt idx="8">
                  <c:v>settembre</c:v>
                </c:pt>
                <c:pt idx="9">
                  <c:v>novembre</c:v>
                </c:pt>
                <c:pt idx="10">
                  <c:v>dicembre</c:v>
                </c:pt>
              </c:strCache>
            </c:strRef>
          </c:cat>
          <c:val>
            <c:numRef>
              <c:f>'Tabella Pivot'!$C$5:$C$16</c:f>
              <c:numCache>
                <c:formatCode>_-[$€-2]\ * #,##0.00_-;\-[$€-2]\ * #,##0.00_-;_-[$€-2]\ * "-"??_-;_-@_-</c:formatCode>
                <c:ptCount val="11"/>
                <c:pt idx="0">
                  <c:v>3800</c:v>
                </c:pt>
                <c:pt idx="1">
                  <c:v>624</c:v>
                </c:pt>
                <c:pt idx="2">
                  <c:v>1674</c:v>
                </c:pt>
                <c:pt idx="3">
                  <c:v>4490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77-4A92-8723-4DCD6969A935}"/>
            </c:ext>
          </c:extLst>
        </c:ser>
        <c:ser>
          <c:idx val="2"/>
          <c:order val="2"/>
          <c:tx>
            <c:strRef>
              <c:f>'Tabella Pivot'!$D$3:$D$4</c:f>
              <c:strCache>
                <c:ptCount val="1"/>
                <c:pt idx="0">
                  <c:v>Lavoro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'Tabella Pivot'!$A$5:$A$16</c:f>
              <c:strCache>
                <c:ptCount val="11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  <c:pt idx="7">
                  <c:v>agosto</c:v>
                </c:pt>
                <c:pt idx="8">
                  <c:v>settembre</c:v>
                </c:pt>
                <c:pt idx="9">
                  <c:v>novembre</c:v>
                </c:pt>
                <c:pt idx="10">
                  <c:v>dicembre</c:v>
                </c:pt>
              </c:strCache>
            </c:strRef>
          </c:cat>
          <c:val>
            <c:numRef>
              <c:f>'Tabella Pivot'!$D$5:$D$16</c:f>
              <c:numCache>
                <c:formatCode>_-[$€-2]\ * #,##0.00_-;\-[$€-2]\ * #,##0.00_-;_-[$€-2]\ * "-"??_-;_-@_-</c:formatCode>
                <c:ptCount val="11"/>
                <c:pt idx="0">
                  <c:v>700.34</c:v>
                </c:pt>
                <c:pt idx="3">
                  <c:v>386</c:v>
                </c:pt>
                <c:pt idx="4">
                  <c:v>140.12</c:v>
                </c:pt>
                <c:pt idx="5">
                  <c:v>552.48</c:v>
                </c:pt>
                <c:pt idx="7">
                  <c:v>150</c:v>
                </c:pt>
                <c:pt idx="8">
                  <c:v>222.64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77-4A92-8723-4DCD6969A935}"/>
            </c:ext>
          </c:extLst>
        </c:ser>
        <c:ser>
          <c:idx val="3"/>
          <c:order val="3"/>
          <c:tx>
            <c:strRef>
              <c:f>'Tabella Pivot'!$E$3:$E$4</c:f>
              <c:strCache>
                <c:ptCount val="1"/>
                <c:pt idx="0">
                  <c:v>Solitaria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'Tabella Pivot'!$A$5:$A$16</c:f>
              <c:strCache>
                <c:ptCount val="11"/>
                <c:pt idx="0">
                  <c:v>gennaio</c:v>
                </c:pt>
                <c:pt idx="1">
                  <c:v>febbraio</c:v>
                </c:pt>
                <c:pt idx="2">
                  <c:v>marzo</c:v>
                </c:pt>
                <c:pt idx="3">
                  <c:v>aprile</c:v>
                </c:pt>
                <c:pt idx="4">
                  <c:v>maggio</c:v>
                </c:pt>
                <c:pt idx="5">
                  <c:v>giugno</c:v>
                </c:pt>
                <c:pt idx="6">
                  <c:v>luglio</c:v>
                </c:pt>
                <c:pt idx="7">
                  <c:v>agosto</c:v>
                </c:pt>
                <c:pt idx="8">
                  <c:v>settembre</c:v>
                </c:pt>
                <c:pt idx="9">
                  <c:v>novembre</c:v>
                </c:pt>
                <c:pt idx="10">
                  <c:v>dicembre</c:v>
                </c:pt>
              </c:strCache>
            </c:strRef>
          </c:cat>
          <c:val>
            <c:numRef>
              <c:f>'Tabella Pivot'!$E$5:$E$16</c:f>
              <c:numCache>
                <c:formatCode>_-[$€-2]\ * #,##0.00_-;\-[$€-2]\ * #,##0.00_-;_-[$€-2]\ * "-"??_-;_-@_-</c:formatCode>
                <c:ptCount val="11"/>
                <c:pt idx="3">
                  <c:v>2100</c:v>
                </c:pt>
                <c:pt idx="6">
                  <c:v>300</c:v>
                </c:pt>
                <c:pt idx="7">
                  <c:v>250</c:v>
                </c:pt>
                <c:pt idx="9">
                  <c:v>166.98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77-4A92-8723-4DCD6969A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88216016"/>
        <c:axId val="1988219344"/>
        <c:axId val="0"/>
      </c:bar3DChart>
      <c:catAx>
        <c:axId val="198821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88219344"/>
        <c:crosses val="autoZero"/>
        <c:auto val="1"/>
        <c:lblAlgn val="ctr"/>
        <c:lblOffset val="100"/>
        <c:noMultiLvlLbl val="0"/>
      </c:catAx>
      <c:valAx>
        <c:axId val="198821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,##0.00_-;\-[$€-2]\ * #,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8821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2</xdr:row>
      <xdr:rowOff>9525</xdr:rowOff>
    </xdr:from>
    <xdr:to>
      <xdr:col>17</xdr:col>
      <xdr:colOff>57150</xdr:colOff>
      <xdr:row>24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0CADD3-EBD7-7CEC-59D8-149EB2E8C8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e Zenobi" refreshedDate="44983.721465625" createdVersion="8" refreshedVersion="8" minRefreshableVersion="3" recordCount="25" xr:uid="{17EBDA52-2998-4FEB-BB8B-C82E9269A44F}">
  <cacheSource type="worksheet">
    <worksheetSource ref="A1:G26" sheet="Turismo Agenzia di viaggi"/>
  </cacheSource>
  <cacheFields count="7">
    <cacheField name="# Scontrino" numFmtId="0">
      <sharedItems containsSemiMixedTypes="0" containsString="0" containsNumber="1" containsInteger="1" minValue="1" maxValue="25"/>
    </cacheField>
    <cacheField name="Destinazione" numFmtId="0">
      <sharedItems/>
    </cacheField>
    <cacheField name="Mese" numFmtId="0">
      <sharedItems count="11">
        <s v="aprile"/>
        <s v="gennaio"/>
        <s v="marzo"/>
        <s v="giugno"/>
        <s v="febbraio"/>
        <s v="luglio"/>
        <s v="agosto"/>
        <s v="maggio"/>
        <s v="settembre"/>
        <s v="novembre"/>
        <s v="dicembre"/>
      </sharedItems>
    </cacheField>
    <cacheField name="Importo Scontrino" numFmtId="164">
      <sharedItems containsSemiMixedTypes="0" containsString="0" containsNumber="1" minValue="139.11000000000001" maxValue="2490"/>
    </cacheField>
    <cacheField name="Tipo" numFmtId="0">
      <sharedItems count="4">
        <s v="Gruppo"/>
        <s v="Coppia"/>
        <s v="Solitaria"/>
        <s v="Lavoro"/>
      </sharedItems>
    </cacheField>
    <cacheField name="Regione" numFmtId="0">
      <sharedItems/>
    </cacheField>
    <cacheField name="Import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2"/>
    <s v="Ecuador"/>
    <x v="0"/>
    <n v="2490"/>
    <x v="0"/>
    <s v="Isole Galápagos"/>
    <s v="Alto"/>
  </r>
  <r>
    <n v="2"/>
    <s v="Ecuador"/>
    <x v="1"/>
    <n v="2300"/>
    <x v="0"/>
    <s v="Isole Galápagos"/>
    <s v="Alto"/>
  </r>
  <r>
    <n v="13"/>
    <s v="Ecuador"/>
    <x v="0"/>
    <n v="2112"/>
    <x v="1"/>
    <s v="Isole Galápagos"/>
    <s v="Alto"/>
  </r>
  <r>
    <n v="7"/>
    <s v="Bahamas"/>
    <x v="2"/>
    <n v="2100"/>
    <x v="1"/>
    <s v="South Andros"/>
    <s v="Alto"/>
  </r>
  <r>
    <n v="11"/>
    <s v="Ecuador"/>
    <x v="0"/>
    <n v="2100"/>
    <x v="2"/>
    <s v="Isole Galápagos"/>
    <s v="Alto"/>
  </r>
  <r>
    <n v="8"/>
    <s v="Bahamas"/>
    <x v="0"/>
    <n v="2000"/>
    <x v="0"/>
    <s v="South Andros"/>
    <s v="Alto"/>
  </r>
  <r>
    <n v="17"/>
    <s v="Ecuador"/>
    <x v="3"/>
    <n v="1910"/>
    <x v="1"/>
    <s v="Isole Galápagos"/>
    <s v="Alto"/>
  </r>
  <r>
    <n v="6"/>
    <s v="Bahamas"/>
    <x v="2"/>
    <n v="1674"/>
    <x v="0"/>
    <s v="South Andros"/>
    <s v="Alto"/>
  </r>
  <r>
    <n v="1"/>
    <s v="Costa Rica"/>
    <x v="1"/>
    <n v="1500"/>
    <x v="0"/>
    <s v="Parco Nazionale Manuel Antonio"/>
    <s v="Alto"/>
  </r>
  <r>
    <n v="3"/>
    <s v="Costa Rica"/>
    <x v="1"/>
    <n v="700.34"/>
    <x v="3"/>
    <s v="Parco Nazionale Manuel Antonio"/>
    <s v="Alto"/>
  </r>
  <r>
    <n v="4"/>
    <s v="Costa Rica"/>
    <x v="4"/>
    <n v="624"/>
    <x v="0"/>
    <s v="Parco Nazionale Manuel Antonio"/>
    <s v="Alto"/>
  </r>
  <r>
    <n v="5"/>
    <s v="Costa Rica"/>
    <x v="4"/>
    <n v="500"/>
    <x v="1"/>
    <s v="Parco Nazionale Manuel Antonio"/>
    <s v="Basso"/>
  </r>
  <r>
    <n v="9"/>
    <s v="Spagna"/>
    <x v="0"/>
    <n v="460"/>
    <x v="1"/>
    <s v="Catalogna"/>
    <s v="Basso"/>
  </r>
  <r>
    <n v="10"/>
    <s v="Spagna"/>
    <x v="0"/>
    <n v="386"/>
    <x v="3"/>
    <s v="Catalogna"/>
    <s v="Basso"/>
  </r>
  <r>
    <n v="18"/>
    <s v="Austria"/>
    <x v="3"/>
    <n v="360"/>
    <x v="3"/>
    <s v="Vienna"/>
    <s v="Basso"/>
  </r>
  <r>
    <n v="19"/>
    <s v="Austria"/>
    <x v="5"/>
    <n v="300"/>
    <x v="2"/>
    <s v="Vienna"/>
    <s v="Basso"/>
  </r>
  <r>
    <n v="21"/>
    <s v="Italia"/>
    <x v="6"/>
    <n v="250"/>
    <x v="2"/>
    <s v="Lago di Garda"/>
    <s v="Basso"/>
  </r>
  <r>
    <n v="15"/>
    <s v="Austria"/>
    <x v="7"/>
    <n v="223.31"/>
    <x v="1"/>
    <s v="Vienna"/>
    <s v="Basso"/>
  </r>
  <r>
    <n v="22"/>
    <s v="Spagna"/>
    <x v="8"/>
    <n v="222.64"/>
    <x v="3"/>
    <s v="Catalogna"/>
    <s v="Basso"/>
  </r>
  <r>
    <n v="23"/>
    <s v="Spagna"/>
    <x v="8"/>
    <n v="199.64"/>
    <x v="1"/>
    <s v="Catalogna"/>
    <s v="Basso"/>
  </r>
  <r>
    <n v="16"/>
    <s v="Italia"/>
    <x v="3"/>
    <n v="192.48"/>
    <x v="3"/>
    <s v="Lago di Garda"/>
    <s v="Basso"/>
  </r>
  <r>
    <n v="24"/>
    <s v="Austria"/>
    <x v="9"/>
    <n v="166.98"/>
    <x v="2"/>
    <s v="Vienna"/>
    <s v="Basso"/>
  </r>
  <r>
    <n v="20"/>
    <s v="Italia"/>
    <x v="6"/>
    <n v="150"/>
    <x v="3"/>
    <s v="Lago di Garda"/>
    <s v="Basso"/>
  </r>
  <r>
    <n v="14"/>
    <s v="Austria"/>
    <x v="7"/>
    <n v="140.12"/>
    <x v="3"/>
    <s v="Vienna"/>
    <s v="Basso"/>
  </r>
  <r>
    <n v="25"/>
    <s v="Austria"/>
    <x v="10"/>
    <n v="139.11000000000001"/>
    <x v="1"/>
    <s v="Vienna"/>
    <s v="Bass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96351F-E799-44FA-9EC2-754496C1198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F16" firstHeaderRow="1" firstDataRow="2" firstDataCol="1"/>
  <pivotFields count="7">
    <pivotField showAll="0"/>
    <pivotField showAll="0"/>
    <pivotField axis="axisRow" showAll="0" sortType="ascending">
      <items count="12">
        <item x="1"/>
        <item x="4"/>
        <item x="2"/>
        <item x="0"/>
        <item x="7"/>
        <item x="3"/>
        <item x="5"/>
        <item x="6"/>
        <item x="8"/>
        <item x="9"/>
        <item x="10"/>
        <item t="default"/>
      </items>
    </pivotField>
    <pivotField dataField="1" numFmtId="164" showAll="0"/>
    <pivotField axis="axisCol" showAll="0">
      <items count="5">
        <item x="1"/>
        <item x="0"/>
        <item x="3"/>
        <item x="2"/>
        <item t="default"/>
      </items>
    </pivotField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Sum of Importo Scontrino" fld="3" baseField="0" baseItem="0" numFmtId="165"/>
  </dataFields>
  <formats count="2">
    <format dxfId="1">
      <pivotArea outline="0" collapsedLevelsAreSubtotals="1" fieldPosition="0"/>
    </format>
    <format dxfId="0">
      <pivotArea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tabSelected="1" topLeftCell="J1" workbookViewId="0">
      <selection activeCell="J1" sqref="J1"/>
    </sheetView>
  </sheetViews>
  <sheetFormatPr defaultColWidth="14.42578125" defaultRowHeight="15" customHeight="1"/>
  <cols>
    <col min="1" max="1" width="11.28515625" bestFit="1" customWidth="1"/>
    <col min="2" max="2" width="12.7109375" bestFit="1" customWidth="1"/>
    <col min="3" max="3" width="9.28515625" bestFit="1" customWidth="1"/>
    <col min="4" max="4" width="17.5703125" bestFit="1" customWidth="1"/>
    <col min="5" max="5" width="7.7109375" bestFit="1" customWidth="1"/>
    <col min="6" max="6" width="28.5703125" bestFit="1" customWidth="1"/>
    <col min="7" max="7" width="8" bestFit="1" customWidth="1"/>
    <col min="8" max="8" width="3" bestFit="1" customWidth="1"/>
    <col min="9" max="9" width="231.7109375" bestFit="1" customWidth="1"/>
    <col min="10" max="10" width="102.42578125" bestFit="1" customWidth="1"/>
  </cols>
  <sheetData>
    <row r="1" spans="1:3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</v>
      </c>
      <c r="H1" s="1"/>
      <c r="I1" s="1" t="s">
        <v>6</v>
      </c>
      <c r="J1" s="22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.75" customHeight="1">
      <c r="A2" s="3">
        <v>12</v>
      </c>
      <c r="B2" s="4" t="s">
        <v>12</v>
      </c>
      <c r="C2" s="8" t="s">
        <v>24</v>
      </c>
      <c r="D2" s="5">
        <v>2490</v>
      </c>
      <c r="E2" s="2" t="s">
        <v>10</v>
      </c>
      <c r="F2" s="2" t="str">
        <f>VLOOKUP(B2,Regione!$A$2:$B$7,2,FALSE)</f>
        <v>Isole Galápagos</v>
      </c>
      <c r="G2" s="2" t="str">
        <f>IF(D2&gt;500,"Alto","Basso")</f>
        <v>Alto</v>
      </c>
      <c r="H2" s="3">
        <v>1</v>
      </c>
      <c r="I2" s="2" t="s">
        <v>11</v>
      </c>
      <c r="J2" s="19" t="s">
        <v>56</v>
      </c>
      <c r="K2" s="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5.75" customHeight="1">
      <c r="A3" s="3">
        <v>2</v>
      </c>
      <c r="B3" s="4" t="s">
        <v>12</v>
      </c>
      <c r="C3" s="2" t="s">
        <v>9</v>
      </c>
      <c r="D3" s="5">
        <v>2300</v>
      </c>
      <c r="E3" s="2" t="s">
        <v>10</v>
      </c>
      <c r="F3" s="2" t="str">
        <f>VLOOKUP(B3,Regione!$A$2:$B$7,2,FALSE)</f>
        <v>Isole Galápagos</v>
      </c>
      <c r="G3" s="2" t="str">
        <f t="shared" ref="G3:G26" si="0">IF(D3&gt;500,"Alto","Basso")</f>
        <v>Alto</v>
      </c>
      <c r="H3" s="3">
        <v>2</v>
      </c>
      <c r="I3" s="2" t="s">
        <v>13</v>
      </c>
      <c r="J3" s="19" t="s">
        <v>57</v>
      </c>
      <c r="K3" s="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5.75" customHeight="1">
      <c r="A4" s="3">
        <v>13</v>
      </c>
      <c r="B4" s="4" t="s">
        <v>12</v>
      </c>
      <c r="C4" s="8" t="s">
        <v>24</v>
      </c>
      <c r="D4" s="5">
        <v>2112</v>
      </c>
      <c r="E4" s="2" t="s">
        <v>18</v>
      </c>
      <c r="F4" s="2" t="str">
        <f>VLOOKUP(B4,Regione!$A$2:$B$7,2,FALSE)</f>
        <v>Isole Galápagos</v>
      </c>
      <c r="G4" s="2" t="str">
        <f t="shared" si="0"/>
        <v>Alto</v>
      </c>
      <c r="H4" s="3">
        <v>3</v>
      </c>
      <c r="I4" s="2" t="s">
        <v>15</v>
      </c>
      <c r="J4" s="19">
        <v>4</v>
      </c>
      <c r="K4" s="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5.75" customHeight="1">
      <c r="A5" s="3">
        <v>7</v>
      </c>
      <c r="B5" s="4" t="s">
        <v>20</v>
      </c>
      <c r="C5" s="8" t="s">
        <v>21</v>
      </c>
      <c r="D5" s="5">
        <v>2100</v>
      </c>
      <c r="E5" s="2" t="s">
        <v>18</v>
      </c>
      <c r="F5" s="2" t="str">
        <f>VLOOKUP(B5,Regione!$A$2:$B$7,2,FALSE)</f>
        <v>South Andros</v>
      </c>
      <c r="G5" s="2" t="str">
        <f t="shared" si="0"/>
        <v>Alto</v>
      </c>
      <c r="H5" s="3">
        <v>4</v>
      </c>
      <c r="I5" s="2" t="s">
        <v>17</v>
      </c>
      <c r="J5" s="19" t="s">
        <v>58</v>
      </c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5.75" customHeight="1">
      <c r="A6" s="3">
        <v>11</v>
      </c>
      <c r="B6" s="4" t="s">
        <v>12</v>
      </c>
      <c r="C6" s="8" t="s">
        <v>24</v>
      </c>
      <c r="D6" s="5">
        <v>2100</v>
      </c>
      <c r="E6" s="2" t="s">
        <v>29</v>
      </c>
      <c r="F6" s="2" t="str">
        <f>VLOOKUP(B6,Regione!$A$2:$B$7,2,FALSE)</f>
        <v>Isole Galápagos</v>
      </c>
      <c r="G6" s="2" t="str">
        <f t="shared" si="0"/>
        <v>Alto</v>
      </c>
      <c r="H6" s="3">
        <v>5</v>
      </c>
      <c r="I6" s="2" t="s">
        <v>19</v>
      </c>
      <c r="J6" s="18">
        <f>SUM($D$2:$D$26)</f>
        <v>23200.62</v>
      </c>
      <c r="K6" s="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.75" customHeight="1">
      <c r="A7" s="3">
        <v>8</v>
      </c>
      <c r="B7" s="4" t="s">
        <v>20</v>
      </c>
      <c r="C7" s="8" t="s">
        <v>24</v>
      </c>
      <c r="D7" s="5">
        <v>2000</v>
      </c>
      <c r="E7" s="2" t="s">
        <v>10</v>
      </c>
      <c r="F7" s="2" t="str">
        <f>VLOOKUP(B7,Regione!$A$2:$B$7,2,FALSE)</f>
        <v>South Andros</v>
      </c>
      <c r="G7" s="2" t="str">
        <f t="shared" si="0"/>
        <v>Alto</v>
      </c>
      <c r="H7" s="3">
        <v>6</v>
      </c>
      <c r="I7" s="2" t="s">
        <v>22</v>
      </c>
      <c r="J7" s="18">
        <f>SUMIF($C$2:$C$26,"giugno",$D$2:$D$26)</f>
        <v>2462.48</v>
      </c>
      <c r="K7" s="9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5.75" customHeight="1">
      <c r="A8" s="3">
        <v>17</v>
      </c>
      <c r="B8" s="4" t="s">
        <v>12</v>
      </c>
      <c r="C8" s="8" t="s">
        <v>38</v>
      </c>
      <c r="D8" s="5">
        <v>1910</v>
      </c>
      <c r="E8" s="2" t="s">
        <v>18</v>
      </c>
      <c r="F8" s="2" t="str">
        <f>VLOOKUP(B8,Regione!$A$2:$B$7,2,FALSE)</f>
        <v>Isole Galápagos</v>
      </c>
      <c r="G8" s="2" t="str">
        <f t="shared" si="0"/>
        <v>Alto</v>
      </c>
      <c r="H8" s="3">
        <v>7</v>
      </c>
      <c r="I8" s="2" t="s">
        <v>23</v>
      </c>
      <c r="J8" s="19" t="s">
        <v>26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5.75" customHeight="1">
      <c r="A9" s="3">
        <v>6</v>
      </c>
      <c r="B9" s="4" t="s">
        <v>20</v>
      </c>
      <c r="C9" s="8" t="s">
        <v>21</v>
      </c>
      <c r="D9" s="5">
        <v>1674</v>
      </c>
      <c r="E9" s="2" t="s">
        <v>10</v>
      </c>
      <c r="F9" s="2" t="str">
        <f>VLOOKUP(B9,Regione!$A$2:$B$7,2,FALSE)</f>
        <v>South Andros</v>
      </c>
      <c r="G9" s="2" t="str">
        <f t="shared" si="0"/>
        <v>Alto</v>
      </c>
      <c r="H9" s="3">
        <v>8</v>
      </c>
      <c r="I9" s="2" t="s">
        <v>25</v>
      </c>
      <c r="J9" s="19" t="s">
        <v>66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5.75" customHeight="1">
      <c r="A10" s="3">
        <v>1</v>
      </c>
      <c r="B10" s="4" t="s">
        <v>8</v>
      </c>
      <c r="C10" s="2" t="s">
        <v>9</v>
      </c>
      <c r="D10" s="5">
        <v>1500</v>
      </c>
      <c r="E10" s="6" t="s">
        <v>10</v>
      </c>
      <c r="F10" s="2" t="str">
        <f>VLOOKUP(B10,Regione!$A$2:$B$7,2,FALSE)</f>
        <v>Parco Nazionale Manuel Antonio</v>
      </c>
      <c r="G10" s="2" t="str">
        <f t="shared" si="0"/>
        <v>Alto</v>
      </c>
      <c r="H10" s="3">
        <v>9</v>
      </c>
      <c r="I10" s="2" t="s">
        <v>27</v>
      </c>
      <c r="J10" s="19">
        <v>5</v>
      </c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5.75" customHeight="1">
      <c r="A11" s="3">
        <v>3</v>
      </c>
      <c r="B11" s="4" t="s">
        <v>8</v>
      </c>
      <c r="C11" s="2" t="s">
        <v>9</v>
      </c>
      <c r="D11" s="5">
        <v>700.34</v>
      </c>
      <c r="E11" s="2" t="s">
        <v>14</v>
      </c>
      <c r="F11" s="2" t="str">
        <f>VLOOKUP(B11,Regione!$A$2:$B$7,2,FALSE)</f>
        <v>Parco Nazionale Manuel Antonio</v>
      </c>
      <c r="G11" s="2" t="str">
        <f t="shared" si="0"/>
        <v>Alto</v>
      </c>
      <c r="H11" s="3">
        <v>10</v>
      </c>
      <c r="I11" s="2" t="s">
        <v>28</v>
      </c>
      <c r="J11" s="19">
        <f>COUNTIF($B$2:$B$26,"Bahamas")</f>
        <v>3</v>
      </c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5.75" customHeight="1">
      <c r="A12" s="3">
        <v>4</v>
      </c>
      <c r="B12" s="4" t="s">
        <v>8</v>
      </c>
      <c r="C12" s="8" t="s">
        <v>16</v>
      </c>
      <c r="D12" s="5">
        <v>624</v>
      </c>
      <c r="E12" s="2" t="s">
        <v>10</v>
      </c>
      <c r="F12" s="2" t="str">
        <f>VLOOKUP(B12,Regione!$A$2:$B$7,2,FALSE)</f>
        <v>Parco Nazionale Manuel Antonio</v>
      </c>
      <c r="G12" s="2" t="str">
        <f t="shared" si="0"/>
        <v>Alto</v>
      </c>
      <c r="H12" s="3">
        <v>11</v>
      </c>
      <c r="I12" s="2" t="s">
        <v>30</v>
      </c>
      <c r="J12" s="19">
        <f>COUNTIFS(B2:B26,"Ecuador",$C$2:$C$26,"aprile")</f>
        <v>3</v>
      </c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5.75" customHeight="1">
      <c r="A13" s="3">
        <v>5</v>
      </c>
      <c r="B13" s="4" t="s">
        <v>8</v>
      </c>
      <c r="C13" s="8" t="s">
        <v>16</v>
      </c>
      <c r="D13" s="5">
        <v>500</v>
      </c>
      <c r="E13" s="2" t="s">
        <v>18</v>
      </c>
      <c r="F13" s="2" t="str">
        <f>VLOOKUP(B13,Regione!$A$2:$B$7,2,FALSE)</f>
        <v>Parco Nazionale Manuel Antonio</v>
      </c>
      <c r="G13" s="2" t="str">
        <f t="shared" si="0"/>
        <v>Basso</v>
      </c>
      <c r="H13" s="3">
        <v>12</v>
      </c>
      <c r="I13" s="2" t="s">
        <v>31</v>
      </c>
      <c r="J13" s="18">
        <f>SUMIFS($D$2:$D$26,$E$2:$E$26,"Solitaria",$C$2:$C$26,"aprile")</f>
        <v>2100</v>
      </c>
      <c r="K13" s="9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5.75" customHeight="1">
      <c r="A14" s="3">
        <v>9</v>
      </c>
      <c r="B14" s="4" t="s">
        <v>26</v>
      </c>
      <c r="C14" s="8" t="s">
        <v>24</v>
      </c>
      <c r="D14" s="5">
        <v>460</v>
      </c>
      <c r="E14" s="2" t="s">
        <v>18</v>
      </c>
      <c r="F14" s="2" t="str">
        <f>VLOOKUP(B14,Regione!$A$2:$B$7,2,FALSE)</f>
        <v>Catalogna</v>
      </c>
      <c r="G14" s="2" t="str">
        <f t="shared" si="0"/>
        <v>Basso</v>
      </c>
      <c r="H14" s="3">
        <v>13</v>
      </c>
      <c r="I14" s="2" t="s">
        <v>32</v>
      </c>
      <c r="J14" s="18">
        <f>AVERAGE($D$2:$D$26)</f>
        <v>928.02479999999991</v>
      </c>
      <c r="K14" s="9"/>
      <c r="L14" s="2"/>
      <c r="M14" s="2"/>
      <c r="N14" s="2"/>
      <c r="O14" s="9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5.75" customHeight="1">
      <c r="A15" s="3">
        <v>10</v>
      </c>
      <c r="B15" s="4" t="s">
        <v>26</v>
      </c>
      <c r="C15" s="8" t="s">
        <v>24</v>
      </c>
      <c r="D15" s="5">
        <v>386</v>
      </c>
      <c r="E15" s="2" t="s">
        <v>14</v>
      </c>
      <c r="F15" s="2" t="str">
        <f>VLOOKUP(B15,Regione!$A$2:$B$7,2,FALSE)</f>
        <v>Catalogna</v>
      </c>
      <c r="G15" s="2" t="str">
        <f t="shared" si="0"/>
        <v>Basso</v>
      </c>
      <c r="H15" s="3">
        <v>14</v>
      </c>
      <c r="I15" s="2" t="s">
        <v>35</v>
      </c>
      <c r="J15" s="18">
        <f>AVERAGEIF($D$2:$D$26,"&gt;20",$D$2:$D$26)</f>
        <v>928.02479999999991</v>
      </c>
      <c r="K15" s="9"/>
      <c r="L15" s="10"/>
      <c r="M15" s="2"/>
      <c r="N15" s="2"/>
      <c r="O15" s="9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5.75" customHeight="1">
      <c r="A16" s="3">
        <v>18</v>
      </c>
      <c r="B16" s="2" t="s">
        <v>33</v>
      </c>
      <c r="C16" s="8" t="s">
        <v>38</v>
      </c>
      <c r="D16" s="5">
        <v>360</v>
      </c>
      <c r="E16" s="2" t="s">
        <v>14</v>
      </c>
      <c r="F16" s="2" t="str">
        <f>VLOOKUP(B16,Regione!$A$2:$B$7,2,FALSE)</f>
        <v>Vienna</v>
      </c>
      <c r="G16" s="2" t="str">
        <f t="shared" si="0"/>
        <v>Basso</v>
      </c>
      <c r="H16" s="3">
        <v>15</v>
      </c>
      <c r="I16" s="2" t="s">
        <v>36</v>
      </c>
      <c r="J16" s="18">
        <f>AVERAGEIF($D$2:$D$26,"&lt;1000",$D$2:$D$26)</f>
        <v>313.41374999999994</v>
      </c>
      <c r="K16" s="9"/>
      <c r="L16" s="9"/>
      <c r="M16" s="2"/>
      <c r="N16" s="2"/>
      <c r="O16" s="9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5.75" customHeight="1">
      <c r="A17" s="3">
        <v>19</v>
      </c>
      <c r="B17" s="2" t="s">
        <v>33</v>
      </c>
      <c r="C17" s="8" t="s">
        <v>42</v>
      </c>
      <c r="D17" s="5">
        <v>300</v>
      </c>
      <c r="E17" s="2" t="s">
        <v>29</v>
      </c>
      <c r="F17" s="2" t="str">
        <f>VLOOKUP(B17,Regione!$A$2:$B$7,2,FALSE)</f>
        <v>Vienna</v>
      </c>
      <c r="G17" s="2" t="str">
        <f t="shared" si="0"/>
        <v>Basso</v>
      </c>
      <c r="H17" s="3">
        <v>16</v>
      </c>
      <c r="I17" s="2" t="s">
        <v>39</v>
      </c>
      <c r="J17" s="19"/>
      <c r="K17" s="2"/>
      <c r="L17" s="2"/>
      <c r="M17" s="2"/>
      <c r="N17" s="2"/>
      <c r="O17" s="9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5.75" customHeight="1">
      <c r="A18" s="3">
        <v>21</v>
      </c>
      <c r="B18" s="11" t="s">
        <v>37</v>
      </c>
      <c r="C18" s="8" t="s">
        <v>44</v>
      </c>
      <c r="D18" s="5">
        <v>250</v>
      </c>
      <c r="E18" s="2" t="s">
        <v>29</v>
      </c>
      <c r="F18" s="2" t="str">
        <f>VLOOKUP(B18,Regione!$A$2:$B$7,2,FALSE)</f>
        <v>Lago di Garda</v>
      </c>
      <c r="G18" s="2" t="str">
        <f t="shared" si="0"/>
        <v>Basso</v>
      </c>
      <c r="H18" s="3">
        <v>17</v>
      </c>
      <c r="I18" s="2" t="s">
        <v>40</v>
      </c>
      <c r="J18" s="20" t="s">
        <v>65</v>
      </c>
      <c r="K18" s="2"/>
      <c r="L18" s="2"/>
      <c r="M18" s="2"/>
      <c r="N18" s="2"/>
      <c r="O18" s="9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5.75" customHeight="1">
      <c r="A19" s="3">
        <v>15</v>
      </c>
      <c r="B19" s="2" t="s">
        <v>33</v>
      </c>
      <c r="C19" s="8" t="s">
        <v>34</v>
      </c>
      <c r="D19" s="5">
        <v>223.31</v>
      </c>
      <c r="E19" s="2" t="s">
        <v>18</v>
      </c>
      <c r="F19" s="2" t="str">
        <f>VLOOKUP(B19,Regione!$A$2:$B$7,2,FALSE)</f>
        <v>Vienna</v>
      </c>
      <c r="G19" s="2" t="str">
        <f t="shared" si="0"/>
        <v>Basso</v>
      </c>
      <c r="H19" s="3">
        <v>18</v>
      </c>
      <c r="I19" s="2" t="s">
        <v>41</v>
      </c>
      <c r="J19" s="19" t="s">
        <v>10</v>
      </c>
      <c r="K19" s="2"/>
      <c r="L19" s="2"/>
      <c r="M19" s="2"/>
      <c r="N19" s="2"/>
      <c r="O19" s="9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5.75" customHeight="1">
      <c r="A20" s="3">
        <v>22</v>
      </c>
      <c r="B20" s="2" t="s">
        <v>26</v>
      </c>
      <c r="C20" s="8" t="s">
        <v>46</v>
      </c>
      <c r="D20" s="5">
        <v>222.64</v>
      </c>
      <c r="E20" s="2" t="s">
        <v>14</v>
      </c>
      <c r="F20" s="2" t="str">
        <f>VLOOKUP(B20,Regione!$A$2:$B$7,2,FALSE)</f>
        <v>Catalogna</v>
      </c>
      <c r="G20" s="2" t="str">
        <f t="shared" si="0"/>
        <v>Basso</v>
      </c>
      <c r="H20" s="3">
        <v>19</v>
      </c>
      <c r="I20" s="2" t="s">
        <v>43</v>
      </c>
      <c r="J20" s="19" t="s">
        <v>64</v>
      </c>
      <c r="K20" s="2"/>
      <c r="L20" s="2"/>
      <c r="M20" s="2"/>
      <c r="N20" s="2"/>
      <c r="O20" s="9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75" customHeight="1">
      <c r="A21" s="3">
        <v>23</v>
      </c>
      <c r="B21" s="2" t="s">
        <v>26</v>
      </c>
      <c r="C21" s="8" t="s">
        <v>46</v>
      </c>
      <c r="D21" s="5">
        <v>199.64</v>
      </c>
      <c r="E21" s="2" t="s">
        <v>18</v>
      </c>
      <c r="F21" s="2" t="str">
        <f>VLOOKUP(B21,Regione!$A$2:$B$7,2,FALSE)</f>
        <v>Catalogna</v>
      </c>
      <c r="G21" s="2" t="str">
        <f t="shared" si="0"/>
        <v>Basso</v>
      </c>
      <c r="H21" s="3">
        <v>20</v>
      </c>
      <c r="I21" s="2" t="s">
        <v>45</v>
      </c>
      <c r="J21" s="19" t="s">
        <v>24</v>
      </c>
      <c r="K21" s="2"/>
      <c r="L21" s="2"/>
      <c r="M21" s="2"/>
      <c r="N21" s="2"/>
      <c r="O21" s="9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5.75" customHeight="1">
      <c r="A22" s="3">
        <v>16</v>
      </c>
      <c r="B22" s="11" t="s">
        <v>37</v>
      </c>
      <c r="C22" s="8" t="s">
        <v>38</v>
      </c>
      <c r="D22" s="5">
        <v>192.48</v>
      </c>
      <c r="E22" s="2" t="s">
        <v>14</v>
      </c>
      <c r="F22" s="2" t="str">
        <f>VLOOKUP(B22,Regione!$A$2:$B$7,2,FALSE)</f>
        <v>Lago di Garda</v>
      </c>
      <c r="G22" s="2" t="str">
        <f t="shared" si="0"/>
        <v>Basso</v>
      </c>
      <c r="H22" s="2"/>
      <c r="I22" s="2"/>
      <c r="J22" s="2"/>
      <c r="K22" s="2"/>
      <c r="L22" s="2"/>
      <c r="M22" s="2"/>
      <c r="N22" s="2"/>
      <c r="O22" s="9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5.75" customHeight="1">
      <c r="A23" s="3">
        <v>24</v>
      </c>
      <c r="B23" s="2" t="s">
        <v>33</v>
      </c>
      <c r="C23" s="8" t="s">
        <v>47</v>
      </c>
      <c r="D23" s="5">
        <v>166.98</v>
      </c>
      <c r="E23" s="2" t="s">
        <v>29</v>
      </c>
      <c r="F23" s="2" t="str">
        <f>VLOOKUP(B23,Regione!$A$2:$B$7,2,FALSE)</f>
        <v>Vienna</v>
      </c>
      <c r="G23" s="2" t="str">
        <f t="shared" si="0"/>
        <v>Basso</v>
      </c>
      <c r="H23" s="2"/>
      <c r="I23" s="2"/>
      <c r="J23" s="2"/>
      <c r="K23" s="2"/>
      <c r="L23" s="2"/>
      <c r="M23" s="2"/>
      <c r="N23" s="2"/>
      <c r="O23" s="9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5.75" customHeight="1">
      <c r="A24" s="3">
        <v>20</v>
      </c>
      <c r="B24" s="11" t="s">
        <v>37</v>
      </c>
      <c r="C24" s="8" t="s">
        <v>44</v>
      </c>
      <c r="D24" s="5">
        <v>150</v>
      </c>
      <c r="E24" s="2" t="s">
        <v>14</v>
      </c>
      <c r="F24" s="2" t="str">
        <f>VLOOKUP(B24,Regione!$A$2:$B$7,2,FALSE)</f>
        <v>Lago di Garda</v>
      </c>
      <c r="G24" s="2" t="str">
        <f t="shared" si="0"/>
        <v>Basso</v>
      </c>
      <c r="H24" s="2"/>
      <c r="I24" s="2"/>
      <c r="J24" s="2"/>
      <c r="K24" s="2"/>
      <c r="L24" s="2"/>
      <c r="M24" s="2"/>
      <c r="N24" s="2"/>
      <c r="O24" s="9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.75" customHeight="1">
      <c r="A25" s="3">
        <v>14</v>
      </c>
      <c r="B25" s="2" t="s">
        <v>33</v>
      </c>
      <c r="C25" s="8" t="s">
        <v>34</v>
      </c>
      <c r="D25" s="5">
        <v>140.12</v>
      </c>
      <c r="E25" s="2" t="s">
        <v>14</v>
      </c>
      <c r="F25" s="2" t="str">
        <f>VLOOKUP(B25,Regione!$A$2:$B$7,2,FALSE)</f>
        <v>Vienna</v>
      </c>
      <c r="G25" s="2" t="str">
        <f t="shared" si="0"/>
        <v>Basso</v>
      </c>
      <c r="H25" s="2"/>
      <c r="I25" s="2"/>
      <c r="J25" s="2"/>
      <c r="K25" s="2"/>
      <c r="L25" s="2"/>
      <c r="M25" s="2"/>
      <c r="N25" s="2"/>
      <c r="O25" s="9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5.75" customHeight="1">
      <c r="A26" s="3">
        <v>25</v>
      </c>
      <c r="B26" s="2" t="s">
        <v>33</v>
      </c>
      <c r="C26" s="8" t="s">
        <v>48</v>
      </c>
      <c r="D26" s="5">
        <v>139.11000000000001</v>
      </c>
      <c r="E26" s="2" t="s">
        <v>18</v>
      </c>
      <c r="F26" s="2" t="str">
        <f>VLOOKUP(B26,Regione!$A$2:$B$7,2,FALSE)</f>
        <v>Vienna</v>
      </c>
      <c r="G26" s="2" t="str">
        <f t="shared" si="0"/>
        <v>Basso</v>
      </c>
      <c r="H26" s="2"/>
      <c r="I26" s="2"/>
      <c r="J26" s="2"/>
      <c r="K26" s="2"/>
      <c r="L26" s="2"/>
      <c r="M26" s="2"/>
      <c r="N26" s="2"/>
      <c r="O26" s="9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9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9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5.75" customHeight="1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9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9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5.75" customHeight="1">
      <c r="A31" s="21" t="s">
        <v>67</v>
      </c>
      <c r="B31" s="21"/>
      <c r="C31" s="21"/>
      <c r="D31" s="21"/>
      <c r="E31" s="21"/>
      <c r="F31" s="21"/>
      <c r="G31" s="21"/>
      <c r="H31" s="21"/>
      <c r="I31" s="2"/>
      <c r="J31" s="2"/>
      <c r="K31" s="2"/>
      <c r="L31" s="2"/>
      <c r="M31" s="2"/>
      <c r="N31" s="2"/>
      <c r="O31" s="9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5.75" customHeight="1">
      <c r="A32" s="21"/>
      <c r="B32" s="21"/>
      <c r="C32" s="21"/>
      <c r="D32" s="21"/>
      <c r="E32" s="21"/>
      <c r="F32" s="21"/>
      <c r="G32" s="21"/>
      <c r="H32" s="21"/>
      <c r="I32" s="2"/>
      <c r="J32" s="2"/>
      <c r="K32" s="2"/>
      <c r="L32" s="2"/>
      <c r="M32" s="2"/>
      <c r="N32" s="2"/>
      <c r="O32" s="9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5.75" customHeight="1">
      <c r="A33" s="21"/>
      <c r="B33" s="21"/>
      <c r="C33" s="21"/>
      <c r="D33" s="21"/>
      <c r="E33" s="21"/>
      <c r="F33" s="21"/>
      <c r="G33" s="21"/>
      <c r="H33" s="21"/>
      <c r="I33" s="2"/>
      <c r="J33" s="2"/>
      <c r="K33" s="2"/>
      <c r="L33" s="2"/>
      <c r="M33" s="2"/>
      <c r="N33" s="2"/>
      <c r="O33" s="9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5.75" customHeight="1">
      <c r="A34" s="21"/>
      <c r="B34" s="21"/>
      <c r="C34" s="21"/>
      <c r="D34" s="21"/>
      <c r="E34" s="21"/>
      <c r="F34" s="21"/>
      <c r="G34" s="21"/>
      <c r="H34" s="21"/>
      <c r="I34" s="2"/>
      <c r="J34" s="2"/>
      <c r="K34" s="2"/>
      <c r="L34" s="2"/>
      <c r="M34" s="2"/>
      <c r="N34" s="2"/>
      <c r="O34" s="9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9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9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9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5.75" customHeight="1"/>
    <row r="228" spans="1:30" ht="15.75" customHeight="1"/>
    <row r="229" spans="1:30" ht="15.75" customHeight="1"/>
    <row r="230" spans="1:30" ht="15.75" customHeight="1"/>
    <row r="231" spans="1:30" ht="15.75" customHeight="1"/>
    <row r="232" spans="1:30" ht="15.75" customHeight="1"/>
    <row r="233" spans="1:30" ht="15.75" customHeight="1"/>
    <row r="234" spans="1:30" ht="15.75" customHeight="1"/>
    <row r="235" spans="1:30" ht="15.75" customHeight="1"/>
    <row r="236" spans="1:30" ht="15.75" customHeight="1"/>
    <row r="237" spans="1:30" ht="15.75" customHeight="1"/>
    <row r="238" spans="1:30" ht="15.75" customHeight="1"/>
    <row r="239" spans="1:30" ht="15.75" customHeight="1"/>
    <row r="240" spans="1:3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ortState xmlns:xlrd2="http://schemas.microsoft.com/office/spreadsheetml/2017/richdata2" ref="A2:F26">
    <sortCondition descending="1" ref="D2:D26"/>
  </sortState>
  <mergeCells count="1">
    <mergeCell ref="A31:H34"/>
  </mergeCells>
  <conditionalFormatting sqref="D2:D26">
    <cfRule type="cellIs" dxfId="2" priority="1" operator="greaterThan">
      <formula>2000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0"/>
  <sheetViews>
    <sheetView workbookViewId="0"/>
  </sheetViews>
  <sheetFormatPr defaultColWidth="14.42578125" defaultRowHeight="15" customHeight="1"/>
  <cols>
    <col min="1" max="1" width="14.42578125" customWidth="1"/>
    <col min="2" max="2" width="28.5703125" customWidth="1"/>
    <col min="3" max="6" width="14.42578125" customWidth="1"/>
  </cols>
  <sheetData>
    <row r="1" spans="1:22" ht="15.75" customHeight="1">
      <c r="A1" s="1" t="s">
        <v>49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>
      <c r="A2" s="2" t="s">
        <v>37</v>
      </c>
      <c r="B2" s="2" t="s">
        <v>50</v>
      </c>
      <c r="C2" s="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75" customHeight="1">
      <c r="A3" s="2" t="s">
        <v>20</v>
      </c>
      <c r="B3" s="2" t="s">
        <v>51</v>
      </c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customHeight="1">
      <c r="A4" s="2" t="s">
        <v>33</v>
      </c>
      <c r="B4" s="2" t="s">
        <v>52</v>
      </c>
      <c r="C4" s="7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 customHeight="1">
      <c r="A5" s="2" t="s">
        <v>26</v>
      </c>
      <c r="B5" s="12" t="s">
        <v>53</v>
      </c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customHeight="1">
      <c r="A6" s="13" t="s">
        <v>8</v>
      </c>
      <c r="B6" s="13" t="s">
        <v>54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75" customHeight="1">
      <c r="A7" s="14" t="s">
        <v>12</v>
      </c>
      <c r="B7" s="14" t="s">
        <v>55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5.75" customHeight="1"/>
    <row r="222" spans="1:22" ht="15.75" customHeight="1"/>
    <row r="223" spans="1:22" ht="15.75" customHeight="1"/>
    <row r="224" spans="1:2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A311-B1BC-4425-AFEC-8AE54F9914B2}">
  <dimension ref="A3:F16"/>
  <sheetViews>
    <sheetView workbookViewId="0">
      <selection activeCell="L32" sqref="L32"/>
    </sheetView>
  </sheetViews>
  <sheetFormatPr defaultRowHeight="12.75"/>
  <cols>
    <col min="1" max="1" width="22.140625" bestFit="1" customWidth="1"/>
    <col min="2" max="2" width="15" bestFit="1" customWidth="1"/>
    <col min="3" max="3" width="11.85546875" bestFit="1" customWidth="1"/>
    <col min="4" max="5" width="10.85546875" bestFit="1" customWidth="1"/>
    <col min="6" max="6" width="11.85546875" bestFit="1" customWidth="1"/>
  </cols>
  <sheetData>
    <row r="3" spans="1:6">
      <c r="A3" s="15" t="s">
        <v>63</v>
      </c>
      <c r="B3" s="15" t="s">
        <v>62</v>
      </c>
    </row>
    <row r="4" spans="1:6">
      <c r="A4" s="15" t="s">
        <v>60</v>
      </c>
      <c r="B4" t="s">
        <v>18</v>
      </c>
      <c r="C4" t="s">
        <v>10</v>
      </c>
      <c r="D4" t="s">
        <v>14</v>
      </c>
      <c r="E4" t="s">
        <v>29</v>
      </c>
      <c r="F4" t="s">
        <v>61</v>
      </c>
    </row>
    <row r="5" spans="1:6">
      <c r="A5" s="16" t="s">
        <v>9</v>
      </c>
      <c r="B5" s="17"/>
      <c r="C5" s="17">
        <v>3800</v>
      </c>
      <c r="D5" s="17">
        <v>700.34</v>
      </c>
      <c r="E5" s="17"/>
      <c r="F5" s="17">
        <v>4500.34</v>
      </c>
    </row>
    <row r="6" spans="1:6">
      <c r="A6" s="16" t="s">
        <v>16</v>
      </c>
      <c r="B6" s="17">
        <v>500</v>
      </c>
      <c r="C6" s="17">
        <v>624</v>
      </c>
      <c r="D6" s="17"/>
      <c r="E6" s="17"/>
      <c r="F6" s="17">
        <v>1124</v>
      </c>
    </row>
    <row r="7" spans="1:6">
      <c r="A7" s="16" t="s">
        <v>21</v>
      </c>
      <c r="B7" s="17">
        <v>2100</v>
      </c>
      <c r="C7" s="17">
        <v>1674</v>
      </c>
      <c r="D7" s="17"/>
      <c r="E7" s="17"/>
      <c r="F7" s="17">
        <v>3774</v>
      </c>
    </row>
    <row r="8" spans="1:6">
      <c r="A8" s="16" t="s">
        <v>24</v>
      </c>
      <c r="B8" s="17">
        <v>2572</v>
      </c>
      <c r="C8" s="17">
        <v>4490</v>
      </c>
      <c r="D8" s="17">
        <v>386</v>
      </c>
      <c r="E8" s="17">
        <v>2100</v>
      </c>
      <c r="F8" s="17">
        <v>9548</v>
      </c>
    </row>
    <row r="9" spans="1:6">
      <c r="A9" s="16" t="s">
        <v>34</v>
      </c>
      <c r="B9" s="17">
        <v>223.31</v>
      </c>
      <c r="C9" s="17"/>
      <c r="D9" s="17">
        <v>140.12</v>
      </c>
      <c r="E9" s="17"/>
      <c r="F9" s="17">
        <v>363.43</v>
      </c>
    </row>
    <row r="10" spans="1:6">
      <c r="A10" s="16" t="s">
        <v>38</v>
      </c>
      <c r="B10" s="17">
        <v>1910</v>
      </c>
      <c r="C10" s="17"/>
      <c r="D10" s="17">
        <v>552.48</v>
      </c>
      <c r="E10" s="17"/>
      <c r="F10" s="17">
        <v>2462.48</v>
      </c>
    </row>
    <row r="11" spans="1:6">
      <c r="A11" s="16" t="s">
        <v>42</v>
      </c>
      <c r="B11" s="17"/>
      <c r="C11" s="17"/>
      <c r="D11" s="17"/>
      <c r="E11" s="17">
        <v>300</v>
      </c>
      <c r="F11" s="17">
        <v>300</v>
      </c>
    </row>
    <row r="12" spans="1:6">
      <c r="A12" s="16" t="s">
        <v>44</v>
      </c>
      <c r="B12" s="17"/>
      <c r="C12" s="17"/>
      <c r="D12" s="17">
        <v>150</v>
      </c>
      <c r="E12" s="17">
        <v>250</v>
      </c>
      <c r="F12" s="17">
        <v>400</v>
      </c>
    </row>
    <row r="13" spans="1:6">
      <c r="A13" s="16" t="s">
        <v>46</v>
      </c>
      <c r="B13" s="17">
        <v>199.64</v>
      </c>
      <c r="C13" s="17"/>
      <c r="D13" s="17">
        <v>222.64</v>
      </c>
      <c r="E13" s="17"/>
      <c r="F13" s="17">
        <v>422.28</v>
      </c>
    </row>
    <row r="14" spans="1:6">
      <c r="A14" s="16" t="s">
        <v>47</v>
      </c>
      <c r="B14" s="17"/>
      <c r="C14" s="17"/>
      <c r="D14" s="17"/>
      <c r="E14" s="17">
        <v>166.98</v>
      </c>
      <c r="F14" s="17">
        <v>166.98</v>
      </c>
    </row>
    <row r="15" spans="1:6">
      <c r="A15" s="16" t="s">
        <v>48</v>
      </c>
      <c r="B15" s="17">
        <v>139.11000000000001</v>
      </c>
      <c r="C15" s="17"/>
      <c r="D15" s="17"/>
      <c r="E15" s="17"/>
      <c r="F15" s="17">
        <v>139.11000000000001</v>
      </c>
    </row>
    <row r="16" spans="1:6">
      <c r="A16" s="16" t="s">
        <v>61</v>
      </c>
      <c r="B16" s="17">
        <v>7644.06</v>
      </c>
      <c r="C16" s="17">
        <v>10588</v>
      </c>
      <c r="D16" s="17">
        <v>2151.58</v>
      </c>
      <c r="E16" s="17">
        <v>2816.98</v>
      </c>
      <c r="F16" s="17">
        <v>23200.62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Turismo Agenzia di viaggi</vt:lpstr>
      <vt:lpstr>Regione</vt:lpstr>
      <vt:lpstr>Tabella 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Gabriele Zenobi</cp:lastModifiedBy>
  <dcterms:modified xsi:type="dcterms:W3CDTF">2023-02-27T09:34:58Z</dcterms:modified>
</cp:coreProperties>
</file>