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Bueno\Documents\Rafael\UFSCar\2022.1\manejo de plantadas\análise econômica\"/>
    </mc:Choice>
  </mc:AlternateContent>
  <xr:revisionPtr revIDLastSave="0" documentId="13_ncr:1_{F6ADC441-E91A-42CE-9C65-01ECABCF8F47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lan1" sheetId="1" r:id="rId1"/>
    <sheet name="Plan2" sheetId="2" r:id="rId2"/>
    <sheet name="Plan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61" i="2" l="1"/>
  <c r="E50" i="2"/>
  <c r="E40" i="2"/>
  <c r="E31" i="2"/>
  <c r="E23" i="2"/>
  <c r="E16" i="2"/>
  <c r="E10" i="2"/>
  <c r="E5" i="2"/>
  <c r="D61" i="2"/>
  <c r="D50" i="2"/>
  <c r="D40" i="2"/>
  <c r="D31" i="2"/>
  <c r="D23" i="2"/>
  <c r="D16" i="2"/>
  <c r="D10" i="2"/>
  <c r="D5" i="2"/>
  <c r="C51" i="2"/>
  <c r="C41" i="2"/>
  <c r="C32" i="2"/>
  <c r="C24" i="2"/>
  <c r="C17" i="2"/>
  <c r="C11" i="2"/>
  <c r="C6" i="2"/>
  <c r="C2" i="2"/>
  <c r="B14" i="1"/>
  <c r="C5" i="2" s="1"/>
  <c r="B12" i="1"/>
  <c r="C3" i="2" s="1"/>
  <c r="G44" i="1"/>
  <c r="G43" i="1"/>
  <c r="G42" i="1"/>
  <c r="G41" i="1"/>
  <c r="G40" i="1"/>
  <c r="G39" i="1"/>
  <c r="G38" i="1"/>
  <c r="G37" i="1"/>
  <c r="G36" i="1"/>
  <c r="I22" i="1"/>
  <c r="H22" i="1"/>
  <c r="G22" i="1"/>
  <c r="F22" i="1"/>
  <c r="E22" i="1"/>
  <c r="D22" i="1"/>
  <c r="C22" i="1"/>
  <c r="B22" i="1"/>
  <c r="I21" i="1"/>
  <c r="C61" i="2" s="1"/>
  <c r="I20" i="1"/>
  <c r="C60" i="2" s="1"/>
  <c r="H20" i="1"/>
  <c r="C50" i="2" s="1"/>
  <c r="I19" i="1"/>
  <c r="C59" i="2" s="1"/>
  <c r="H19" i="1"/>
  <c r="C49" i="2" s="1"/>
  <c r="G19" i="1"/>
  <c r="C40" i="2" s="1"/>
  <c r="I18" i="1"/>
  <c r="C58" i="2" s="1"/>
  <c r="H18" i="1"/>
  <c r="C48" i="2" s="1"/>
  <c r="G18" i="1"/>
  <c r="C39" i="2" s="1"/>
  <c r="F18" i="1"/>
  <c r="C31" i="2" s="1"/>
  <c r="I17" i="1"/>
  <c r="C57" i="2" s="1"/>
  <c r="H17" i="1"/>
  <c r="C47" i="2" s="1"/>
  <c r="G17" i="1"/>
  <c r="C38" i="2" s="1"/>
  <c r="F17" i="1"/>
  <c r="C30" i="2" s="1"/>
  <c r="E17" i="1"/>
  <c r="C23" i="2" s="1"/>
  <c r="I16" i="1"/>
  <c r="C56" i="2" s="1"/>
  <c r="H16" i="1"/>
  <c r="C46" i="2" s="1"/>
  <c r="G16" i="1"/>
  <c r="C37" i="2" s="1"/>
  <c r="F16" i="1"/>
  <c r="C29" i="2" s="1"/>
  <c r="E16" i="1"/>
  <c r="C22" i="2" s="1"/>
  <c r="D16" i="1"/>
  <c r="C16" i="2" s="1"/>
  <c r="I15" i="1"/>
  <c r="C55" i="2" s="1"/>
  <c r="H15" i="1"/>
  <c r="C45" i="2" s="1"/>
  <c r="G15" i="1"/>
  <c r="C36" i="2" s="1"/>
  <c r="F15" i="1"/>
  <c r="C28" i="2" s="1"/>
  <c r="E15" i="1"/>
  <c r="C21" i="2" s="1"/>
  <c r="D15" i="1"/>
  <c r="C15" i="2" s="1"/>
  <c r="C15" i="1"/>
  <c r="C10" i="2" s="1"/>
  <c r="I14" i="1"/>
  <c r="C54" i="2" s="1"/>
  <c r="H14" i="1"/>
  <c r="C44" i="2" s="1"/>
  <c r="G14" i="1"/>
  <c r="C35" i="2" s="1"/>
  <c r="F14" i="1"/>
  <c r="C27" i="2" s="1"/>
  <c r="E14" i="1"/>
  <c r="C20" i="2" s="1"/>
  <c r="D14" i="1"/>
  <c r="C14" i="2" s="1"/>
  <c r="C14" i="1"/>
  <c r="C9" i="2" s="1"/>
  <c r="I13" i="1"/>
  <c r="C53" i="2" s="1"/>
  <c r="H13" i="1"/>
  <c r="C43" i="2" s="1"/>
  <c r="G13" i="1"/>
  <c r="C34" i="2" s="1"/>
  <c r="F13" i="1"/>
  <c r="C26" i="2" s="1"/>
  <c r="E13" i="1"/>
  <c r="C19" i="2" s="1"/>
  <c r="D13" i="1"/>
  <c r="C13" i="2" s="1"/>
  <c r="C13" i="1"/>
  <c r="C8" i="2" s="1"/>
  <c r="B13" i="1"/>
  <c r="C4" i="2" s="1"/>
  <c r="I12" i="1"/>
  <c r="C52" i="2" s="1"/>
  <c r="H12" i="1"/>
  <c r="C42" i="2" s="1"/>
  <c r="G12" i="1"/>
  <c r="C33" i="2" s="1"/>
  <c r="F12" i="1"/>
  <c r="C25" i="2" s="1"/>
  <c r="E12" i="1"/>
  <c r="C18" i="2" s="1"/>
  <c r="D12" i="1"/>
  <c r="C12" i="2" s="1"/>
  <c r="C12" i="1"/>
  <c r="C7" i="2" s="1"/>
  <c r="I11" i="1"/>
  <c r="I23" i="1" s="1"/>
  <c r="I30" i="1" s="1"/>
  <c r="H11" i="1"/>
  <c r="H23" i="1" s="1"/>
  <c r="H30" i="1" s="1"/>
  <c r="G11" i="1"/>
  <c r="G23" i="1" s="1"/>
  <c r="G30" i="1" s="1"/>
  <c r="F11" i="1"/>
  <c r="F23" i="1" s="1"/>
  <c r="F30" i="1" s="1"/>
  <c r="E11" i="1"/>
  <c r="E23" i="1" s="1"/>
  <c r="E30" i="1" s="1"/>
  <c r="D11" i="1"/>
  <c r="D23" i="1" s="1"/>
  <c r="D30" i="1" s="1"/>
  <c r="C11" i="1"/>
  <c r="C23" i="1" s="1"/>
  <c r="C30" i="1" s="1"/>
  <c r="B11" i="1"/>
  <c r="B23" i="1" s="1"/>
  <c r="B30" i="1" s="1"/>
  <c r="I8" i="1"/>
  <c r="H8" i="1"/>
  <c r="G8" i="1"/>
  <c r="F8" i="1"/>
  <c r="E8" i="1"/>
  <c r="D8" i="1"/>
  <c r="C8" i="1"/>
  <c r="B8" i="1"/>
  <c r="C32" i="1" l="1"/>
  <c r="G32" i="1"/>
  <c r="D32" i="1"/>
  <c r="H32" i="1"/>
  <c r="E32" i="1"/>
  <c r="I32" i="1"/>
  <c r="B32" i="1"/>
  <c r="F32" i="1"/>
  <c r="B24" i="1"/>
  <c r="F24" i="1"/>
  <c r="C24" i="1"/>
  <c r="G24" i="1"/>
  <c r="D24" i="1"/>
  <c r="H24" i="1"/>
  <c r="E24" i="1"/>
  <c r="I24" i="1"/>
  <c r="G29" i="1" l="1"/>
  <c r="G25" i="1"/>
  <c r="G26" i="1" s="1"/>
  <c r="E29" i="1"/>
  <c r="E25" i="1"/>
  <c r="E26" i="1" s="1"/>
  <c r="F29" i="1"/>
  <c r="F25" i="1"/>
  <c r="F26" i="1" s="1"/>
  <c r="I29" i="1"/>
  <c r="I25" i="1"/>
  <c r="I26" i="1" s="1"/>
  <c r="C29" i="1"/>
  <c r="C25" i="1"/>
  <c r="C26" i="1" s="1"/>
  <c r="H29" i="1"/>
  <c r="H25" i="1"/>
  <c r="H26" i="1" s="1"/>
  <c r="D29" i="1"/>
  <c r="D25" i="1"/>
  <c r="D26" i="1" s="1"/>
  <c r="B29" i="1"/>
  <c r="B25" i="1"/>
  <c r="B26" i="1" s="1"/>
  <c r="D28" i="1" l="1"/>
  <c r="D27" i="1"/>
  <c r="G28" i="1"/>
  <c r="G27" i="1"/>
  <c r="H28" i="1"/>
  <c r="H27" i="1"/>
  <c r="E28" i="1"/>
  <c r="E27" i="1"/>
  <c r="C28" i="1"/>
  <c r="C27" i="1"/>
  <c r="F28" i="1"/>
  <c r="F27" i="1"/>
  <c r="B28" i="1"/>
  <c r="B27" i="1"/>
  <c r="I28" i="1"/>
  <c r="I27" i="1"/>
</calcChain>
</file>

<file path=xl/sharedStrings.xml><?xml version="1.0" encoding="utf-8"?>
<sst xmlns="http://schemas.openxmlformats.org/spreadsheetml/2006/main" count="34" uniqueCount="31">
  <si>
    <t>Terra (R$/ha)</t>
  </si>
  <si>
    <t>Dist. Fábrica (km)</t>
  </si>
  <si>
    <t>Implantação (R$/ha)</t>
  </si>
  <si>
    <t>Transp. (R$/km/m³)</t>
  </si>
  <si>
    <t>Capina(R$/ha)</t>
  </si>
  <si>
    <t>Roçada(R$/ha)</t>
  </si>
  <si>
    <t>Taxa anual</t>
  </si>
  <si>
    <t>Bateção Pré-Corte(R$/ha)</t>
  </si>
  <si>
    <t>Prot. Conservação (R$/ha)</t>
  </si>
  <si>
    <t>Colheita  (R$/m³)</t>
  </si>
  <si>
    <t>Venda (R$/m³)</t>
  </si>
  <si>
    <t>Vcomcc/idade</t>
  </si>
  <si>
    <t>ima</t>
  </si>
  <si>
    <t>idade/rotação</t>
  </si>
  <si>
    <t>Receita(VFR)</t>
  </si>
  <si>
    <t>VPC</t>
  </si>
  <si>
    <t>VPR</t>
  </si>
  <si>
    <t>VPL</t>
  </si>
  <si>
    <t>VPLinf</t>
  </si>
  <si>
    <t>B(C)PE</t>
  </si>
  <si>
    <t>VET</t>
  </si>
  <si>
    <t>B/C</t>
  </si>
  <si>
    <t>CMPr</t>
  </si>
  <si>
    <t>TIR</t>
  </si>
  <si>
    <t>VPL(TIR)</t>
  </si>
  <si>
    <t>idade</t>
  </si>
  <si>
    <t>custo</t>
  </si>
  <si>
    <t>receita</t>
  </si>
  <si>
    <t>liquido</t>
  </si>
  <si>
    <t>projeto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</si>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</sst>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10" fontId="0" fillId="0" borderId="0" xfId="0" applyNumberFormat="1"/>
    <xf numFmtId="0" fontId="0" fillId="0" borderId="1" xfId="0" applyFont="1" applyBorder="1"/>
    <xf numFmtId="2" fontId="0" fillId="0" borderId="1" xfId="0" applyNumberFormat="1" applyBorder="1"/>
    <xf numFmtId="0" fontId="0" fillId="0" borderId="2" xfId="0" applyFont="1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3.7109375" customWidth="1"/>
    <col min="2" max="2" width="16" customWidth="1"/>
    <col min="3" max="3" width="19.140625" customWidth="1"/>
    <col min="4" max="4" width="18.5703125" customWidth="1"/>
    <col min="5" max="5" width="13.7109375" customWidth="1"/>
    <col min="6" max="6" width="14" customWidth="1"/>
    <col min="7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>
        <v>0</v>
      </c>
      <c r="B2">
        <v>100</v>
      </c>
      <c r="C2" s="1">
        <v>6000</v>
      </c>
      <c r="D2" s="1">
        <v>0.1</v>
      </c>
      <c r="E2" s="1">
        <v>250</v>
      </c>
      <c r="F2" s="1">
        <v>100</v>
      </c>
    </row>
    <row r="4" spans="1:9" s="2" customFormat="1" ht="31.5" customHeight="1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9" x14ac:dyDescent="0.25">
      <c r="A5" s="4">
        <v>0.1</v>
      </c>
      <c r="B5" s="1">
        <v>50</v>
      </c>
      <c r="C5" s="1">
        <v>40</v>
      </c>
      <c r="D5" s="1">
        <v>20</v>
      </c>
      <c r="E5" s="1">
        <v>140</v>
      </c>
    </row>
    <row r="6" spans="1:9" x14ac:dyDescent="0.25">
      <c r="A6">
        <v>0</v>
      </c>
    </row>
    <row r="7" spans="1:9" x14ac:dyDescent="0.25">
      <c r="A7" s="5" t="s">
        <v>11</v>
      </c>
      <c r="B7" s="6">
        <v>130.46279999999999</v>
      </c>
      <c r="C7" s="6">
        <v>207.0386</v>
      </c>
      <c r="D7" s="6">
        <v>273.1431</v>
      </c>
      <c r="E7" s="6">
        <v>328.56110000000001</v>
      </c>
      <c r="F7" s="6">
        <v>374.9042</v>
      </c>
      <c r="G7" s="6">
        <v>413.90289999999999</v>
      </c>
      <c r="H7" s="6">
        <v>447.01900000000001</v>
      </c>
      <c r="I7" s="6">
        <v>475.40960000000001</v>
      </c>
    </row>
    <row r="8" spans="1:9" x14ac:dyDescent="0.25">
      <c r="A8" s="7" t="s">
        <v>12</v>
      </c>
      <c r="B8" s="8">
        <f t="shared" ref="B8:I8" si="0">B7/B10</f>
        <v>43.487599999999993</v>
      </c>
      <c r="C8" s="8">
        <f t="shared" si="0"/>
        <v>51.759650000000001</v>
      </c>
      <c r="D8" s="8">
        <f t="shared" si="0"/>
        <v>54.628619999999998</v>
      </c>
      <c r="E8" s="8">
        <f t="shared" si="0"/>
        <v>54.760183333333337</v>
      </c>
      <c r="F8" s="8">
        <f t="shared" si="0"/>
        <v>53.557742857142856</v>
      </c>
      <c r="G8" s="8">
        <f t="shared" si="0"/>
        <v>51.737862499999999</v>
      </c>
      <c r="H8" s="8">
        <f t="shared" si="0"/>
        <v>49.668777777777777</v>
      </c>
      <c r="I8" s="8">
        <f t="shared" si="0"/>
        <v>47.540959999999998</v>
      </c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5" t="s">
        <v>13</v>
      </c>
      <c r="B10" s="5">
        <v>3</v>
      </c>
      <c r="C10" s="5">
        <v>4</v>
      </c>
      <c r="D10" s="5">
        <v>5</v>
      </c>
      <c r="E10" s="5">
        <v>6</v>
      </c>
      <c r="F10" s="5">
        <v>7</v>
      </c>
      <c r="G10" s="5">
        <v>8</v>
      </c>
      <c r="H10" s="5">
        <v>9</v>
      </c>
      <c r="I10" s="5">
        <v>10</v>
      </c>
    </row>
    <row r="11" spans="1:9" x14ac:dyDescent="0.25">
      <c r="A11">
        <v>0</v>
      </c>
      <c r="B11" s="1">
        <f t="shared" ref="B11:I11" si="1">$C$2</f>
        <v>6000</v>
      </c>
      <c r="C11" s="1">
        <f t="shared" si="1"/>
        <v>6000</v>
      </c>
      <c r="D11" s="1">
        <f t="shared" si="1"/>
        <v>6000</v>
      </c>
      <c r="E11" s="1">
        <f t="shared" si="1"/>
        <v>6000</v>
      </c>
      <c r="F11" s="1">
        <f t="shared" si="1"/>
        <v>6000</v>
      </c>
      <c r="G11" s="1">
        <f t="shared" si="1"/>
        <v>6000</v>
      </c>
      <c r="H11" s="1">
        <f t="shared" si="1"/>
        <v>6000</v>
      </c>
      <c r="I11" s="1">
        <f t="shared" si="1"/>
        <v>6000</v>
      </c>
    </row>
    <row r="12" spans="1:9" x14ac:dyDescent="0.25">
      <c r="A12">
        <v>1</v>
      </c>
      <c r="B12" s="1">
        <f>$E$2+$C$5+$A$2*$A$5</f>
        <v>290</v>
      </c>
      <c r="C12" s="1">
        <f t="shared" ref="C12:I12" si="2">$E$2+$C$5+$A$2*$A$5</f>
        <v>290</v>
      </c>
      <c r="D12" s="1">
        <f t="shared" si="2"/>
        <v>290</v>
      </c>
      <c r="E12" s="1">
        <f t="shared" si="2"/>
        <v>290</v>
      </c>
      <c r="F12" s="1">
        <f t="shared" si="2"/>
        <v>290</v>
      </c>
      <c r="G12" s="1">
        <f t="shared" si="2"/>
        <v>290</v>
      </c>
      <c r="H12" s="1">
        <f t="shared" si="2"/>
        <v>290</v>
      </c>
      <c r="I12" s="1">
        <f t="shared" si="2"/>
        <v>290</v>
      </c>
    </row>
    <row r="13" spans="1:9" x14ac:dyDescent="0.25">
      <c r="A13">
        <v>2</v>
      </c>
      <c r="B13" s="1">
        <f t="shared" ref="B13:I13" si="3">$F$2+$C$5+$A$2*$A$5</f>
        <v>140</v>
      </c>
      <c r="C13" s="1">
        <f t="shared" si="3"/>
        <v>140</v>
      </c>
      <c r="D13" s="1">
        <f t="shared" si="3"/>
        <v>140</v>
      </c>
      <c r="E13" s="1">
        <f t="shared" si="3"/>
        <v>140</v>
      </c>
      <c r="F13" s="1">
        <f t="shared" si="3"/>
        <v>140</v>
      </c>
      <c r="G13" s="1">
        <f t="shared" si="3"/>
        <v>140</v>
      </c>
      <c r="H13" s="1">
        <f t="shared" si="3"/>
        <v>140</v>
      </c>
      <c r="I13" s="1">
        <f t="shared" si="3"/>
        <v>140</v>
      </c>
    </row>
    <row r="14" spans="1:9" x14ac:dyDescent="0.25">
      <c r="A14">
        <v>3</v>
      </c>
      <c r="B14" s="1">
        <f>$A$2*$A$5+$B$5+$D$5*B$7+$D$2*$B$2*B$7</f>
        <v>3963.884</v>
      </c>
      <c r="C14" s="1">
        <f t="shared" ref="C14:I14" si="4">$C$5+$A$2*$A$5</f>
        <v>40</v>
      </c>
      <c r="D14" s="1">
        <f t="shared" si="4"/>
        <v>40</v>
      </c>
      <c r="E14" s="1">
        <f t="shared" si="4"/>
        <v>40</v>
      </c>
      <c r="F14" s="1">
        <f t="shared" si="4"/>
        <v>40</v>
      </c>
      <c r="G14" s="1">
        <f t="shared" si="4"/>
        <v>40</v>
      </c>
      <c r="H14" s="1">
        <f t="shared" si="4"/>
        <v>40</v>
      </c>
      <c r="I14" s="1">
        <f t="shared" si="4"/>
        <v>40</v>
      </c>
    </row>
    <row r="15" spans="1:9" x14ac:dyDescent="0.25">
      <c r="A15">
        <v>4</v>
      </c>
      <c r="B15" s="1"/>
      <c r="C15" s="1">
        <f>$A$2*$A$5+$B$5+$D$5*C$7+$D$2*$B$2*C$7</f>
        <v>6261.1579999999994</v>
      </c>
      <c r="D15" s="1">
        <f t="shared" ref="D15:I15" si="5">$C$5+$A$2*$A$5</f>
        <v>40</v>
      </c>
      <c r="E15" s="1">
        <f t="shared" si="5"/>
        <v>40</v>
      </c>
      <c r="F15" s="1">
        <f t="shared" si="5"/>
        <v>40</v>
      </c>
      <c r="G15" s="1">
        <f t="shared" si="5"/>
        <v>40</v>
      </c>
      <c r="H15" s="1">
        <f t="shared" si="5"/>
        <v>40</v>
      </c>
      <c r="I15" s="1">
        <f t="shared" si="5"/>
        <v>40</v>
      </c>
    </row>
    <row r="16" spans="1:9" x14ac:dyDescent="0.25">
      <c r="A16">
        <v>5</v>
      </c>
      <c r="B16" s="1"/>
      <c r="C16" s="1"/>
      <c r="D16" s="1">
        <f>$A$2*$A$5+$B$5+$D$5*D$7+$D$2*$B$2*D$7</f>
        <v>8244.2929999999997</v>
      </c>
      <c r="E16" s="1">
        <f>$C$5+$A$2*$A$5</f>
        <v>40</v>
      </c>
      <c r="F16" s="1">
        <f>$C$5+$A$2*$A$5</f>
        <v>40</v>
      </c>
      <c r="G16" s="1">
        <f>$C$5+$A$2*$A$5</f>
        <v>40</v>
      </c>
      <c r="H16" s="1">
        <f>$C$5+$A$2*$A$5</f>
        <v>40</v>
      </c>
      <c r="I16" s="1">
        <f>$C$5+$A$2*$A$5</f>
        <v>40</v>
      </c>
    </row>
    <row r="17" spans="1:9" x14ac:dyDescent="0.25">
      <c r="A17">
        <v>6</v>
      </c>
      <c r="B17" s="1"/>
      <c r="C17" s="1"/>
      <c r="D17" s="1"/>
      <c r="E17" s="1">
        <f>$A$2*$A$5+$B$5+$D$5*E$7+$D$2*$B$2*E$7</f>
        <v>9906.8329999999987</v>
      </c>
      <c r="F17" s="1">
        <f>$C$5+$A$2*$A$5</f>
        <v>40</v>
      </c>
      <c r="G17" s="1">
        <f>$C$5+$A$2*$A$5</f>
        <v>40</v>
      </c>
      <c r="H17" s="1">
        <f>$C$5+$A$2*$A$5</f>
        <v>40</v>
      </c>
      <c r="I17" s="1">
        <f>$C$5+$A$2*$A$5</f>
        <v>40</v>
      </c>
    </row>
    <row r="18" spans="1:9" x14ac:dyDescent="0.25">
      <c r="A18">
        <v>7</v>
      </c>
      <c r="B18" s="1"/>
      <c r="C18" s="1"/>
      <c r="D18" s="1"/>
      <c r="E18" s="1"/>
      <c r="F18" s="1">
        <f>$A$2*$A$5+$B$5+$D$5*F$7+$D$2*$B$2*F$7</f>
        <v>11297.126</v>
      </c>
      <c r="G18" s="1">
        <f>$C$5+$A$2*$A$5</f>
        <v>40</v>
      </c>
      <c r="H18" s="1">
        <f>$C$5+$A$2*$A$5</f>
        <v>40</v>
      </c>
      <c r="I18" s="1">
        <f>$C$5+$A$2*$A$5</f>
        <v>40</v>
      </c>
    </row>
    <row r="19" spans="1:9" x14ac:dyDescent="0.25">
      <c r="A19">
        <v>8</v>
      </c>
      <c r="B19" s="1"/>
      <c r="C19" s="1"/>
      <c r="D19" s="1"/>
      <c r="E19" s="1"/>
      <c r="F19" s="1"/>
      <c r="G19" s="1">
        <f>$A$2*$A$5+$B$5+$D$5*G$7+$D$2*$B$2*G$7</f>
        <v>12467.087</v>
      </c>
      <c r="H19" s="1">
        <f>$C$5+$A$2*$A$5</f>
        <v>40</v>
      </c>
      <c r="I19" s="1">
        <f>$C$5+$A$2*$A$5</f>
        <v>40</v>
      </c>
    </row>
    <row r="20" spans="1:9" x14ac:dyDescent="0.25">
      <c r="A20">
        <v>9</v>
      </c>
      <c r="B20" s="1"/>
      <c r="C20" s="1"/>
      <c r="D20" s="1"/>
      <c r="E20" s="1"/>
      <c r="F20" s="1"/>
      <c r="G20" s="1"/>
      <c r="H20" s="1">
        <f>$A$2*$A$5+$B$5+$D$5*H$7+$D$2*$B$2*H$7</f>
        <v>13460.570000000002</v>
      </c>
      <c r="I20" s="1">
        <f>$C$5+$A$2*$A$5</f>
        <v>40</v>
      </c>
    </row>
    <row r="21" spans="1:9" x14ac:dyDescent="0.25">
      <c r="A21" s="9">
        <v>10</v>
      </c>
      <c r="B21" s="10"/>
      <c r="C21" s="10"/>
      <c r="D21" s="10"/>
      <c r="E21" s="10"/>
      <c r="F21" s="10"/>
      <c r="G21" s="10"/>
      <c r="H21" s="10"/>
      <c r="I21" s="10">
        <f>$A$2*$A$5+$B$5+$D$5*I$7+$D$2*$B$2*I$7</f>
        <v>14312.288</v>
      </c>
    </row>
    <row r="22" spans="1:9" x14ac:dyDescent="0.25">
      <c r="A22" t="s">
        <v>14</v>
      </c>
      <c r="B22" s="1">
        <f t="shared" ref="B22:I22" si="6">B7*$E$5</f>
        <v>18264.791999999998</v>
      </c>
      <c r="C22" s="1">
        <f t="shared" si="6"/>
        <v>28985.403999999999</v>
      </c>
      <c r="D22" s="1">
        <f t="shared" si="6"/>
        <v>38240.034</v>
      </c>
      <c r="E22" s="1">
        <f t="shared" si="6"/>
        <v>45998.554000000004</v>
      </c>
      <c r="F22" s="1">
        <f t="shared" si="6"/>
        <v>52486.588000000003</v>
      </c>
      <c r="G22" s="1">
        <f t="shared" si="6"/>
        <v>57946.405999999995</v>
      </c>
      <c r="H22" s="1">
        <f t="shared" si="6"/>
        <v>62582.66</v>
      </c>
      <c r="I22" s="1">
        <f t="shared" si="6"/>
        <v>66557.343999999997</v>
      </c>
    </row>
    <row r="23" spans="1:9" x14ac:dyDescent="0.25">
      <c r="A23" t="s">
        <v>15</v>
      </c>
      <c r="B23" s="1">
        <f>NPV($A$5,B$12:B$21)+B$11</f>
        <v>9357.4635612321563</v>
      </c>
      <c r="C23" s="1">
        <f t="shared" ref="C23:I23" si="7">NPV($A$5,C12:C21)+C11</f>
        <v>10685.846595177922</v>
      </c>
      <c r="D23" s="1">
        <f t="shared" si="7"/>
        <v>11555.769290473201</v>
      </c>
      <c r="E23" s="1">
        <f t="shared" si="7"/>
        <v>12053.697784044689</v>
      </c>
      <c r="F23" s="1">
        <f t="shared" si="7"/>
        <v>12281.339702925578</v>
      </c>
      <c r="G23" s="1">
        <f t="shared" si="7"/>
        <v>12320.642203296436</v>
      </c>
      <c r="H23" s="1">
        <f t="shared" si="7"/>
        <v>12231.910082224122</v>
      </c>
      <c r="I23" s="1">
        <f t="shared" si="7"/>
        <v>12058.284902805717</v>
      </c>
    </row>
    <row r="24" spans="1:9" x14ac:dyDescent="0.25">
      <c r="A24" t="s">
        <v>16</v>
      </c>
      <c r="B24" s="1">
        <f>B$22/((1+$A$5)^B$10)</f>
        <v>13722.608564988725</v>
      </c>
      <c r="C24" s="1">
        <f t="shared" ref="C24:I24" si="8">C22/((1+$A$5)^C10)</f>
        <v>19797.420941192537</v>
      </c>
      <c r="D24" s="1">
        <f t="shared" si="8"/>
        <v>23744.052505107069</v>
      </c>
      <c r="E24" s="1">
        <f t="shared" si="8"/>
        <v>25964.984553170892</v>
      </c>
      <c r="F24" s="1">
        <f t="shared" si="8"/>
        <v>26933.918730430378</v>
      </c>
      <c r="G24" s="1">
        <f t="shared" si="8"/>
        <v>27032.426055629563</v>
      </c>
      <c r="H24" s="1">
        <f t="shared" si="8"/>
        <v>26541.157057414963</v>
      </c>
      <c r="I24" s="1">
        <f t="shared" si="8"/>
        <v>25660.737341452888</v>
      </c>
    </row>
    <row r="25" spans="1:9" x14ac:dyDescent="0.25">
      <c r="A25" t="s">
        <v>17</v>
      </c>
      <c r="B25" s="1">
        <f t="shared" ref="B25:I25" si="9">B24-B23</f>
        <v>4365.1450037565683</v>
      </c>
      <c r="C25" s="1">
        <f t="shared" si="9"/>
        <v>9111.574346014615</v>
      </c>
      <c r="D25" s="1">
        <f t="shared" si="9"/>
        <v>12188.283214633868</v>
      </c>
      <c r="E25" s="1">
        <f t="shared" si="9"/>
        <v>13911.286769126204</v>
      </c>
      <c r="F25" s="1">
        <f t="shared" si="9"/>
        <v>14652.5790275048</v>
      </c>
      <c r="G25" s="1">
        <f t="shared" si="9"/>
        <v>14711.783852333127</v>
      </c>
      <c r="H25" s="1">
        <f t="shared" si="9"/>
        <v>14309.246975190841</v>
      </c>
      <c r="I25" s="1">
        <f t="shared" si="9"/>
        <v>13602.452438647171</v>
      </c>
    </row>
    <row r="26" spans="1:9" x14ac:dyDescent="0.25">
      <c r="A26" t="s">
        <v>18</v>
      </c>
      <c r="B26" s="1">
        <f t="shared" ref="B26:I26" si="10">B25*((1+$A$5)^B10)/(((1+$A$5)^B10)-1)</f>
        <v>17552.894259818691</v>
      </c>
      <c r="C26" s="1">
        <f t="shared" si="10"/>
        <v>28744.356819650915</v>
      </c>
      <c r="D26" s="1">
        <f t="shared" si="10"/>
        <v>32152.384072332938</v>
      </c>
      <c r="E26" s="11">
        <f t="shared" si="10"/>
        <v>31941.341125329003</v>
      </c>
      <c r="F26" s="1">
        <f t="shared" si="10"/>
        <v>30097.203170470897</v>
      </c>
      <c r="G26" s="1">
        <f t="shared" si="10"/>
        <v>27576.358709735858</v>
      </c>
      <c r="H26" s="1">
        <f t="shared" si="10"/>
        <v>24846.653585200551</v>
      </c>
      <c r="I26" s="1">
        <f t="shared" si="10"/>
        <v>22137.364934982157</v>
      </c>
    </row>
    <row r="27" spans="1:9" x14ac:dyDescent="0.25">
      <c r="A27" t="s">
        <v>19</v>
      </c>
      <c r="B27" s="1">
        <f t="shared" ref="B27:I27" si="11">B26*$A$5</f>
        <v>1755.2894259818693</v>
      </c>
      <c r="C27" s="1">
        <f t="shared" si="11"/>
        <v>2874.4356819650916</v>
      </c>
      <c r="D27" s="1">
        <f t="shared" si="11"/>
        <v>3215.2384072332939</v>
      </c>
      <c r="E27" s="11">
        <f t="shared" si="11"/>
        <v>3194.1341125329004</v>
      </c>
      <c r="F27" s="1">
        <f t="shared" si="11"/>
        <v>3009.7203170470898</v>
      </c>
      <c r="G27" s="1">
        <f t="shared" si="11"/>
        <v>2757.635870973586</v>
      </c>
      <c r="H27" s="1">
        <f t="shared" si="11"/>
        <v>2484.6653585200552</v>
      </c>
      <c r="I27" s="1">
        <f t="shared" si="11"/>
        <v>2213.7364934982156</v>
      </c>
    </row>
    <row r="28" spans="1:9" x14ac:dyDescent="0.25">
      <c r="A28" t="s">
        <v>20</v>
      </c>
      <c r="B28" s="1">
        <f t="shared" ref="B28:I28" si="12">B26+$A$2</f>
        <v>17552.894259818691</v>
      </c>
      <c r="C28" s="1">
        <f t="shared" si="12"/>
        <v>28744.356819650915</v>
      </c>
      <c r="D28" s="1">
        <f t="shared" si="12"/>
        <v>32152.384072332938</v>
      </c>
      <c r="E28" s="11">
        <f t="shared" si="12"/>
        <v>31941.341125329003</v>
      </c>
      <c r="F28" s="1">
        <f t="shared" si="12"/>
        <v>30097.203170470897</v>
      </c>
      <c r="G28" s="1">
        <f t="shared" si="12"/>
        <v>27576.358709735858</v>
      </c>
      <c r="H28" s="1">
        <f t="shared" si="12"/>
        <v>24846.653585200551</v>
      </c>
      <c r="I28" s="1">
        <f t="shared" si="12"/>
        <v>22137.364934982157</v>
      </c>
    </row>
    <row r="29" spans="1:9" x14ac:dyDescent="0.25">
      <c r="A29" t="s">
        <v>21</v>
      </c>
      <c r="B29" s="1">
        <f t="shared" ref="B29:I29" si="13">B24/B23</f>
        <v>1.46648805792216</v>
      </c>
      <c r="C29" s="1">
        <f t="shared" si="13"/>
        <v>1.8526768810368557</v>
      </c>
      <c r="D29" s="1">
        <f t="shared" si="13"/>
        <v>2.0547357694898012</v>
      </c>
      <c r="E29" s="1">
        <f t="shared" si="13"/>
        <v>2.154109470667199</v>
      </c>
      <c r="F29" s="12">
        <f t="shared" si="13"/>
        <v>2.1930766009195528</v>
      </c>
      <c r="G29" s="1">
        <f t="shared" si="13"/>
        <v>2.1940760562300015</v>
      </c>
      <c r="H29" s="1">
        <f t="shared" si="13"/>
        <v>2.169829313574303</v>
      </c>
      <c r="I29" s="1">
        <f t="shared" si="13"/>
        <v>2.1280586375498691</v>
      </c>
    </row>
    <row r="30" spans="1:9" x14ac:dyDescent="0.25">
      <c r="A30" t="s">
        <v>22</v>
      </c>
      <c r="B30" s="1">
        <f t="shared" ref="B30:I30" si="14">(B23*(1+$A$5)^B10)/B7</f>
        <v>95.466171199759657</v>
      </c>
      <c r="C30" s="1">
        <f t="shared" si="14"/>
        <v>75.566334007281725</v>
      </c>
      <c r="D30" s="1">
        <f t="shared" si="14"/>
        <v>68.135281469676514</v>
      </c>
      <c r="E30" s="1">
        <f t="shared" si="14"/>
        <v>64.992054445885415</v>
      </c>
      <c r="F30" s="12">
        <f t="shared" si="14"/>
        <v>63.837259465218068</v>
      </c>
      <c r="G30" s="1">
        <f t="shared" si="14"/>
        <v>63.808180032079996</v>
      </c>
      <c r="H30" s="1">
        <f t="shared" si="14"/>
        <v>64.521204098483523</v>
      </c>
      <c r="I30" s="1">
        <f t="shared" si="14"/>
        <v>65.787660889451985</v>
      </c>
    </row>
    <row r="31" spans="1:9" x14ac:dyDescent="0.25">
      <c r="A31" t="s">
        <v>23</v>
      </c>
      <c r="B31" s="4">
        <v>0.19022167956779087</v>
      </c>
      <c r="C31" s="13">
        <v>0.27525578732665346</v>
      </c>
      <c r="D31" s="4">
        <v>0.274908224922775</v>
      </c>
      <c r="E31" s="4">
        <v>0.25276507839802198</v>
      </c>
      <c r="F31" s="4">
        <v>0.22892260827156977</v>
      </c>
      <c r="G31" s="4">
        <v>0.20611900350107801</v>
      </c>
      <c r="H31" s="4">
        <v>0.18579079347446201</v>
      </c>
      <c r="I31" s="4">
        <v>0.16799769041832399</v>
      </c>
    </row>
    <row r="32" spans="1:9" x14ac:dyDescent="0.25">
      <c r="A32" t="s">
        <v>24</v>
      </c>
      <c r="B32" s="1">
        <f t="shared" ref="B32:I32" si="15">B$22/((1+B31)^B$10)-(NPV(B31,B$12:B$21)+B$11)</f>
        <v>2139.165721467818</v>
      </c>
      <c r="C32" s="1">
        <f t="shared" si="15"/>
        <v>2259.3400402412153</v>
      </c>
      <c r="D32" s="1">
        <f t="shared" si="15"/>
        <v>2557.5927748822505</v>
      </c>
      <c r="E32" s="1">
        <f t="shared" si="15"/>
        <v>2966.3810873694274</v>
      </c>
      <c r="F32" s="1">
        <f t="shared" si="15"/>
        <v>3336.3838448970109</v>
      </c>
      <c r="G32" s="1">
        <f t="shared" si="15"/>
        <v>3737.4823157241244</v>
      </c>
      <c r="H32" s="1">
        <f t="shared" si="15"/>
        <v>4155.3508740620073</v>
      </c>
      <c r="I32" s="1">
        <f t="shared" si="15"/>
        <v>4590.1080631941713</v>
      </c>
    </row>
    <row r="35" spans="4:7" x14ac:dyDescent="0.25">
      <c r="D35" t="s">
        <v>25</v>
      </c>
      <c r="E35" t="s">
        <v>26</v>
      </c>
      <c r="F35" t="s">
        <v>27</v>
      </c>
      <c r="G35" t="s">
        <v>28</v>
      </c>
    </row>
    <row r="36" spans="4:7" x14ac:dyDescent="0.25">
      <c r="D36">
        <v>0</v>
      </c>
      <c r="E36" s="1">
        <v>3500</v>
      </c>
      <c r="F36" s="1">
        <v>0</v>
      </c>
      <c r="G36" s="1">
        <f t="shared" ref="G36:G43" si="16">F36-E36</f>
        <v>-3500</v>
      </c>
    </row>
    <row r="37" spans="4:7" x14ac:dyDescent="0.25">
      <c r="D37">
        <v>1</v>
      </c>
      <c r="E37" s="1">
        <v>690</v>
      </c>
      <c r="F37" s="1">
        <v>0</v>
      </c>
      <c r="G37" s="1">
        <f t="shared" si="16"/>
        <v>-690</v>
      </c>
    </row>
    <row r="38" spans="4:7" x14ac:dyDescent="0.25">
      <c r="D38">
        <v>2</v>
      </c>
      <c r="E38" s="1">
        <v>640</v>
      </c>
      <c r="F38" s="1">
        <v>0</v>
      </c>
      <c r="G38" s="1">
        <f t="shared" si="16"/>
        <v>-640</v>
      </c>
    </row>
    <row r="39" spans="4:7" x14ac:dyDescent="0.25">
      <c r="D39">
        <v>3</v>
      </c>
      <c r="E39" s="1">
        <v>540</v>
      </c>
      <c r="F39" s="1">
        <v>0</v>
      </c>
      <c r="G39" s="1">
        <f t="shared" si="16"/>
        <v>-540</v>
      </c>
    </row>
    <row r="40" spans="4:7" x14ac:dyDescent="0.25">
      <c r="D40">
        <v>4</v>
      </c>
      <c r="E40" s="1">
        <v>540</v>
      </c>
      <c r="F40" s="1">
        <v>0</v>
      </c>
      <c r="G40" s="1">
        <f t="shared" si="16"/>
        <v>-540</v>
      </c>
    </row>
    <row r="41" spans="4:7" x14ac:dyDescent="0.25">
      <c r="D41">
        <v>5</v>
      </c>
      <c r="E41" s="1">
        <v>540</v>
      </c>
      <c r="F41" s="1">
        <v>0</v>
      </c>
      <c r="G41" s="1">
        <f t="shared" si="16"/>
        <v>-540</v>
      </c>
    </row>
    <row r="42" spans="4:7" x14ac:dyDescent="0.25">
      <c r="D42">
        <v>6</v>
      </c>
      <c r="E42" s="1">
        <v>540</v>
      </c>
      <c r="F42" s="1">
        <v>0</v>
      </c>
      <c r="G42" s="1">
        <f t="shared" si="16"/>
        <v>-540</v>
      </c>
    </row>
    <row r="43" spans="4:7" x14ac:dyDescent="0.25">
      <c r="D43">
        <v>7</v>
      </c>
      <c r="E43" s="1">
        <v>7298.2755999999999</v>
      </c>
      <c r="F43" s="1">
        <v>29992.335999999999</v>
      </c>
      <c r="G43" s="1">
        <f t="shared" si="16"/>
        <v>22694.060399999998</v>
      </c>
    </row>
    <row r="44" spans="4:7" x14ac:dyDescent="0.25">
      <c r="G44" s="4">
        <f>IRR(G36:G43,0.1)</f>
        <v>0.22886862386704343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topLeftCell="A49" zoomScaleNormal="100" workbookViewId="0">
      <selection activeCell="E62" sqref="E62"/>
    </sheetView>
  </sheetViews>
  <sheetFormatPr defaultColWidth="8.7109375" defaultRowHeight="15" x14ac:dyDescent="0.25"/>
  <cols>
    <col min="3" max="3" width="9.28515625" customWidth="1"/>
    <col min="4" max="4" width="9.5703125" customWidth="1"/>
    <col min="5" max="5" width="9.28515625" customWidth="1"/>
  </cols>
  <sheetData>
    <row r="1" spans="1:5" x14ac:dyDescent="0.25">
      <c r="A1" t="s">
        <v>29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>
        <v>3</v>
      </c>
      <c r="B2">
        <v>0</v>
      </c>
      <c r="C2" s="1">
        <f>Plan1!B11</f>
        <v>6000</v>
      </c>
      <c r="D2">
        <v>0</v>
      </c>
      <c r="E2">
        <v>0</v>
      </c>
    </row>
    <row r="3" spans="1:5" x14ac:dyDescent="0.25">
      <c r="A3">
        <v>3</v>
      </c>
      <c r="B3">
        <v>1</v>
      </c>
      <c r="C3" s="1">
        <f>Plan1!B12</f>
        <v>290</v>
      </c>
      <c r="D3">
        <v>0</v>
      </c>
      <c r="E3">
        <v>0</v>
      </c>
    </row>
    <row r="4" spans="1:5" x14ac:dyDescent="0.25">
      <c r="A4">
        <v>3</v>
      </c>
      <c r="B4">
        <v>2</v>
      </c>
      <c r="C4" s="1">
        <f>Plan1!B13</f>
        <v>140</v>
      </c>
      <c r="D4">
        <v>0</v>
      </c>
      <c r="E4">
        <v>0</v>
      </c>
    </row>
    <row r="5" spans="1:5" x14ac:dyDescent="0.25">
      <c r="A5">
        <v>3</v>
      </c>
      <c r="B5">
        <v>3</v>
      </c>
      <c r="C5" s="1">
        <f>Plan1!B14</f>
        <v>3963.884</v>
      </c>
      <c r="D5" s="1">
        <f>Plan1!$B$22</f>
        <v>18264.791999999998</v>
      </c>
      <c r="E5" s="1">
        <f>Plan1!$B$7</f>
        <v>130.46279999999999</v>
      </c>
    </row>
    <row r="6" spans="1:5" x14ac:dyDescent="0.25">
      <c r="A6">
        <v>4</v>
      </c>
      <c r="B6">
        <v>0</v>
      </c>
      <c r="C6" s="1">
        <f>Plan1!C11</f>
        <v>6000</v>
      </c>
      <c r="D6">
        <v>0</v>
      </c>
      <c r="E6">
        <v>0</v>
      </c>
    </row>
    <row r="7" spans="1:5" x14ac:dyDescent="0.25">
      <c r="A7">
        <v>4</v>
      </c>
      <c r="B7">
        <v>1</v>
      </c>
      <c r="C7" s="1">
        <f>Plan1!C12</f>
        <v>290</v>
      </c>
      <c r="D7">
        <v>0</v>
      </c>
      <c r="E7">
        <v>0</v>
      </c>
    </row>
    <row r="8" spans="1:5" x14ac:dyDescent="0.25">
      <c r="A8">
        <v>4</v>
      </c>
      <c r="B8">
        <v>2</v>
      </c>
      <c r="C8" s="1">
        <f>Plan1!C13</f>
        <v>140</v>
      </c>
      <c r="D8">
        <v>0</v>
      </c>
      <c r="E8">
        <v>0</v>
      </c>
    </row>
    <row r="9" spans="1:5" x14ac:dyDescent="0.25">
      <c r="A9">
        <v>4</v>
      </c>
      <c r="B9">
        <v>3</v>
      </c>
      <c r="C9" s="1">
        <f>Plan1!C14</f>
        <v>40</v>
      </c>
      <c r="D9">
        <v>0</v>
      </c>
      <c r="E9">
        <v>0</v>
      </c>
    </row>
    <row r="10" spans="1:5" x14ac:dyDescent="0.25">
      <c r="A10">
        <v>4</v>
      </c>
      <c r="B10">
        <v>4</v>
      </c>
      <c r="C10" s="1">
        <f>Plan1!C15</f>
        <v>6261.1579999999994</v>
      </c>
      <c r="D10" s="1">
        <f>Plan1!$C$22</f>
        <v>28985.403999999999</v>
      </c>
      <c r="E10" s="1">
        <f>Plan1!$C$7</f>
        <v>207.0386</v>
      </c>
    </row>
    <row r="11" spans="1:5" x14ac:dyDescent="0.25">
      <c r="A11">
        <v>5</v>
      </c>
      <c r="B11">
        <v>0</v>
      </c>
      <c r="C11" s="1">
        <f>Plan1!D11</f>
        <v>6000</v>
      </c>
      <c r="D11">
        <v>0</v>
      </c>
      <c r="E11">
        <v>0</v>
      </c>
    </row>
    <row r="12" spans="1:5" x14ac:dyDescent="0.25">
      <c r="A12">
        <v>5</v>
      </c>
      <c r="B12">
        <v>1</v>
      </c>
      <c r="C12" s="1">
        <f>Plan1!D12</f>
        <v>290</v>
      </c>
      <c r="D12">
        <v>0</v>
      </c>
      <c r="E12">
        <v>0</v>
      </c>
    </row>
    <row r="13" spans="1:5" x14ac:dyDescent="0.25">
      <c r="A13">
        <v>5</v>
      </c>
      <c r="B13">
        <v>2</v>
      </c>
      <c r="C13" s="1">
        <f>Plan1!D13</f>
        <v>140</v>
      </c>
      <c r="D13">
        <v>0</v>
      </c>
      <c r="E13">
        <v>0</v>
      </c>
    </row>
    <row r="14" spans="1:5" x14ac:dyDescent="0.25">
      <c r="A14">
        <v>5</v>
      </c>
      <c r="B14">
        <v>3</v>
      </c>
      <c r="C14" s="1">
        <f>Plan1!D14</f>
        <v>40</v>
      </c>
      <c r="D14">
        <v>0</v>
      </c>
      <c r="E14">
        <v>0</v>
      </c>
    </row>
    <row r="15" spans="1:5" x14ac:dyDescent="0.25">
      <c r="A15">
        <v>5</v>
      </c>
      <c r="B15">
        <v>4</v>
      </c>
      <c r="C15" s="1">
        <f>Plan1!D15</f>
        <v>40</v>
      </c>
      <c r="D15">
        <v>0</v>
      </c>
      <c r="E15">
        <v>0</v>
      </c>
    </row>
    <row r="16" spans="1:5" x14ac:dyDescent="0.25">
      <c r="A16">
        <v>5</v>
      </c>
      <c r="B16">
        <v>5</v>
      </c>
      <c r="C16" s="1">
        <f>Plan1!D16</f>
        <v>8244.2929999999997</v>
      </c>
      <c r="D16" s="1">
        <f>Plan1!$D$22</f>
        <v>38240.034</v>
      </c>
      <c r="E16" s="1">
        <f>Plan1!$D$7</f>
        <v>273.1431</v>
      </c>
    </row>
    <row r="17" spans="1:5" x14ac:dyDescent="0.25">
      <c r="A17">
        <v>6</v>
      </c>
      <c r="B17">
        <v>0</v>
      </c>
      <c r="C17" s="1">
        <f>Plan1!E11</f>
        <v>6000</v>
      </c>
      <c r="D17">
        <v>0</v>
      </c>
      <c r="E17">
        <v>0</v>
      </c>
    </row>
    <row r="18" spans="1:5" x14ac:dyDescent="0.25">
      <c r="A18">
        <v>6</v>
      </c>
      <c r="B18">
        <v>1</v>
      </c>
      <c r="C18" s="1">
        <f>Plan1!E12</f>
        <v>290</v>
      </c>
      <c r="D18">
        <v>0</v>
      </c>
      <c r="E18">
        <v>0</v>
      </c>
    </row>
    <row r="19" spans="1:5" x14ac:dyDescent="0.25">
      <c r="A19">
        <v>6</v>
      </c>
      <c r="B19">
        <v>2</v>
      </c>
      <c r="C19" s="1">
        <f>Plan1!E13</f>
        <v>140</v>
      </c>
      <c r="D19">
        <v>0</v>
      </c>
      <c r="E19">
        <v>0</v>
      </c>
    </row>
    <row r="20" spans="1:5" x14ac:dyDescent="0.25">
      <c r="A20">
        <v>6</v>
      </c>
      <c r="B20">
        <v>3</v>
      </c>
      <c r="C20" s="1">
        <f>Plan1!E14</f>
        <v>40</v>
      </c>
      <c r="D20">
        <v>0</v>
      </c>
      <c r="E20">
        <v>0</v>
      </c>
    </row>
    <row r="21" spans="1:5" x14ac:dyDescent="0.25">
      <c r="A21">
        <v>6</v>
      </c>
      <c r="B21">
        <v>4</v>
      </c>
      <c r="C21" s="1">
        <f>Plan1!E15</f>
        <v>40</v>
      </c>
      <c r="D21">
        <v>0</v>
      </c>
      <c r="E21">
        <v>0</v>
      </c>
    </row>
    <row r="22" spans="1:5" x14ac:dyDescent="0.25">
      <c r="A22">
        <v>6</v>
      </c>
      <c r="B22">
        <v>5</v>
      </c>
      <c r="C22" s="1">
        <f>Plan1!E16</f>
        <v>40</v>
      </c>
      <c r="D22">
        <v>0</v>
      </c>
      <c r="E22">
        <v>0</v>
      </c>
    </row>
    <row r="23" spans="1:5" x14ac:dyDescent="0.25">
      <c r="A23">
        <v>6</v>
      </c>
      <c r="B23">
        <v>6</v>
      </c>
      <c r="C23" s="1">
        <f>Plan1!E17</f>
        <v>9906.8329999999987</v>
      </c>
      <c r="D23" s="1">
        <f>Plan1!$E$22</f>
        <v>45998.554000000004</v>
      </c>
      <c r="E23" s="1">
        <f>Plan1!$E$7</f>
        <v>328.56110000000001</v>
      </c>
    </row>
    <row r="24" spans="1:5" x14ac:dyDescent="0.25">
      <c r="A24">
        <v>7</v>
      </c>
      <c r="B24">
        <v>0</v>
      </c>
      <c r="C24" s="1">
        <f>Plan1!F11</f>
        <v>6000</v>
      </c>
      <c r="D24">
        <v>0</v>
      </c>
      <c r="E24">
        <v>0</v>
      </c>
    </row>
    <row r="25" spans="1:5" x14ac:dyDescent="0.25">
      <c r="A25">
        <v>7</v>
      </c>
      <c r="B25">
        <v>1</v>
      </c>
      <c r="C25" s="1">
        <f>Plan1!F12</f>
        <v>290</v>
      </c>
      <c r="D25">
        <v>0</v>
      </c>
      <c r="E25">
        <v>0</v>
      </c>
    </row>
    <row r="26" spans="1:5" x14ac:dyDescent="0.25">
      <c r="A26">
        <v>7</v>
      </c>
      <c r="B26">
        <v>2</v>
      </c>
      <c r="C26" s="1">
        <f>Plan1!F13</f>
        <v>140</v>
      </c>
      <c r="D26">
        <v>0</v>
      </c>
      <c r="E26">
        <v>0</v>
      </c>
    </row>
    <row r="27" spans="1:5" x14ac:dyDescent="0.25">
      <c r="A27">
        <v>7</v>
      </c>
      <c r="B27">
        <v>3</v>
      </c>
      <c r="C27" s="1">
        <f>Plan1!F14</f>
        <v>40</v>
      </c>
      <c r="D27">
        <v>0</v>
      </c>
      <c r="E27">
        <v>0</v>
      </c>
    </row>
    <row r="28" spans="1:5" x14ac:dyDescent="0.25">
      <c r="A28">
        <v>7</v>
      </c>
      <c r="B28">
        <v>4</v>
      </c>
      <c r="C28" s="1">
        <f>Plan1!F15</f>
        <v>40</v>
      </c>
      <c r="D28">
        <v>0</v>
      </c>
      <c r="E28">
        <v>0</v>
      </c>
    </row>
    <row r="29" spans="1:5" x14ac:dyDescent="0.25">
      <c r="A29">
        <v>7</v>
      </c>
      <c r="B29">
        <v>5</v>
      </c>
      <c r="C29" s="1">
        <f>Plan1!F16</f>
        <v>40</v>
      </c>
      <c r="D29">
        <v>0</v>
      </c>
      <c r="E29">
        <v>0</v>
      </c>
    </row>
    <row r="30" spans="1:5" x14ac:dyDescent="0.25">
      <c r="A30">
        <v>7</v>
      </c>
      <c r="B30">
        <v>6</v>
      </c>
      <c r="C30" s="1">
        <f>Plan1!F17</f>
        <v>40</v>
      </c>
      <c r="D30">
        <v>0</v>
      </c>
      <c r="E30">
        <v>0</v>
      </c>
    </row>
    <row r="31" spans="1:5" x14ac:dyDescent="0.25">
      <c r="A31">
        <v>7</v>
      </c>
      <c r="B31">
        <v>7</v>
      </c>
      <c r="C31" s="1">
        <f>Plan1!F18</f>
        <v>11297.126</v>
      </c>
      <c r="D31" s="1">
        <f>Plan1!$F$22</f>
        <v>52486.588000000003</v>
      </c>
      <c r="E31" s="1">
        <f>Plan1!$F$7</f>
        <v>374.9042</v>
      </c>
    </row>
    <row r="32" spans="1:5" x14ac:dyDescent="0.25">
      <c r="A32">
        <v>8</v>
      </c>
      <c r="B32">
        <v>0</v>
      </c>
      <c r="C32" s="1">
        <f>Plan1!G11</f>
        <v>6000</v>
      </c>
      <c r="D32">
        <v>0</v>
      </c>
      <c r="E32">
        <v>0</v>
      </c>
    </row>
    <row r="33" spans="1:5" x14ac:dyDescent="0.25">
      <c r="A33">
        <v>8</v>
      </c>
      <c r="B33">
        <v>1</v>
      </c>
      <c r="C33" s="1">
        <f>Plan1!G12</f>
        <v>290</v>
      </c>
      <c r="D33">
        <v>0</v>
      </c>
      <c r="E33">
        <v>0</v>
      </c>
    </row>
    <row r="34" spans="1:5" x14ac:dyDescent="0.25">
      <c r="A34">
        <v>8</v>
      </c>
      <c r="B34">
        <v>2</v>
      </c>
      <c r="C34" s="1">
        <f>Plan1!G13</f>
        <v>140</v>
      </c>
      <c r="D34">
        <v>0</v>
      </c>
      <c r="E34">
        <v>0</v>
      </c>
    </row>
    <row r="35" spans="1:5" x14ac:dyDescent="0.25">
      <c r="A35">
        <v>8</v>
      </c>
      <c r="B35">
        <v>3</v>
      </c>
      <c r="C35" s="1">
        <f>Plan1!G14</f>
        <v>40</v>
      </c>
      <c r="D35">
        <v>0</v>
      </c>
      <c r="E35">
        <v>0</v>
      </c>
    </row>
    <row r="36" spans="1:5" x14ac:dyDescent="0.25">
      <c r="A36">
        <v>8</v>
      </c>
      <c r="B36">
        <v>4</v>
      </c>
      <c r="C36" s="1">
        <f>Plan1!G15</f>
        <v>40</v>
      </c>
      <c r="D36">
        <v>0</v>
      </c>
      <c r="E36">
        <v>0</v>
      </c>
    </row>
    <row r="37" spans="1:5" x14ac:dyDescent="0.25">
      <c r="A37">
        <v>8</v>
      </c>
      <c r="B37">
        <v>5</v>
      </c>
      <c r="C37" s="1">
        <f>Plan1!G16</f>
        <v>40</v>
      </c>
      <c r="D37">
        <v>0</v>
      </c>
      <c r="E37">
        <v>0</v>
      </c>
    </row>
    <row r="38" spans="1:5" x14ac:dyDescent="0.25">
      <c r="A38">
        <v>8</v>
      </c>
      <c r="B38">
        <v>6</v>
      </c>
      <c r="C38" s="1">
        <f>Plan1!G17</f>
        <v>40</v>
      </c>
      <c r="D38">
        <v>0</v>
      </c>
      <c r="E38">
        <v>0</v>
      </c>
    </row>
    <row r="39" spans="1:5" x14ac:dyDescent="0.25">
      <c r="A39">
        <v>8</v>
      </c>
      <c r="B39">
        <v>7</v>
      </c>
      <c r="C39" s="1">
        <f>Plan1!G18</f>
        <v>40</v>
      </c>
      <c r="D39">
        <v>0</v>
      </c>
      <c r="E39">
        <v>0</v>
      </c>
    </row>
    <row r="40" spans="1:5" x14ac:dyDescent="0.25">
      <c r="A40">
        <v>8</v>
      </c>
      <c r="B40">
        <v>8</v>
      </c>
      <c r="C40" s="1">
        <f>Plan1!G19</f>
        <v>12467.087</v>
      </c>
      <c r="D40" s="1">
        <f>Plan1!$G$22</f>
        <v>57946.405999999995</v>
      </c>
      <c r="E40" s="1">
        <f>Plan1!$G$7</f>
        <v>413.90289999999999</v>
      </c>
    </row>
    <row r="41" spans="1:5" x14ac:dyDescent="0.25">
      <c r="A41">
        <v>9</v>
      </c>
      <c r="B41">
        <v>0</v>
      </c>
      <c r="C41" s="1">
        <f>Plan1!H11</f>
        <v>6000</v>
      </c>
      <c r="D41">
        <v>0</v>
      </c>
      <c r="E41">
        <v>0</v>
      </c>
    </row>
    <row r="42" spans="1:5" x14ac:dyDescent="0.25">
      <c r="A42">
        <v>9</v>
      </c>
      <c r="B42">
        <v>1</v>
      </c>
      <c r="C42" s="1">
        <f>Plan1!H12</f>
        <v>290</v>
      </c>
      <c r="D42">
        <v>0</v>
      </c>
      <c r="E42">
        <v>0</v>
      </c>
    </row>
    <row r="43" spans="1:5" x14ac:dyDescent="0.25">
      <c r="A43">
        <v>9</v>
      </c>
      <c r="B43">
        <v>2</v>
      </c>
      <c r="C43" s="1">
        <f>Plan1!H13</f>
        <v>140</v>
      </c>
      <c r="D43">
        <v>0</v>
      </c>
      <c r="E43">
        <v>0</v>
      </c>
    </row>
    <row r="44" spans="1:5" x14ac:dyDescent="0.25">
      <c r="A44">
        <v>9</v>
      </c>
      <c r="B44">
        <v>3</v>
      </c>
      <c r="C44" s="1">
        <f>Plan1!H14</f>
        <v>40</v>
      </c>
      <c r="D44">
        <v>0</v>
      </c>
      <c r="E44">
        <v>0</v>
      </c>
    </row>
    <row r="45" spans="1:5" x14ac:dyDescent="0.25">
      <c r="A45">
        <v>9</v>
      </c>
      <c r="B45">
        <v>4</v>
      </c>
      <c r="C45" s="1">
        <f>Plan1!H15</f>
        <v>40</v>
      </c>
      <c r="D45">
        <v>0</v>
      </c>
      <c r="E45">
        <v>0</v>
      </c>
    </row>
    <row r="46" spans="1:5" x14ac:dyDescent="0.25">
      <c r="A46">
        <v>9</v>
      </c>
      <c r="B46">
        <v>5</v>
      </c>
      <c r="C46" s="1">
        <f>Plan1!H16</f>
        <v>40</v>
      </c>
      <c r="D46">
        <v>0</v>
      </c>
      <c r="E46">
        <v>0</v>
      </c>
    </row>
    <row r="47" spans="1:5" x14ac:dyDescent="0.25">
      <c r="A47">
        <v>9</v>
      </c>
      <c r="B47">
        <v>6</v>
      </c>
      <c r="C47" s="1">
        <f>Plan1!H17</f>
        <v>40</v>
      </c>
      <c r="D47">
        <v>0</v>
      </c>
      <c r="E47">
        <v>0</v>
      </c>
    </row>
    <row r="48" spans="1:5" x14ac:dyDescent="0.25">
      <c r="A48">
        <v>9</v>
      </c>
      <c r="B48">
        <v>7</v>
      </c>
      <c r="C48" s="1">
        <f>Plan1!H18</f>
        <v>40</v>
      </c>
      <c r="D48">
        <v>0</v>
      </c>
      <c r="E48">
        <v>0</v>
      </c>
    </row>
    <row r="49" spans="1:5" x14ac:dyDescent="0.25">
      <c r="A49">
        <v>9</v>
      </c>
      <c r="B49">
        <v>8</v>
      </c>
      <c r="C49" s="1">
        <f>Plan1!H19</f>
        <v>40</v>
      </c>
      <c r="D49">
        <v>0</v>
      </c>
      <c r="E49">
        <v>0</v>
      </c>
    </row>
    <row r="50" spans="1:5" x14ac:dyDescent="0.25">
      <c r="A50">
        <v>9</v>
      </c>
      <c r="B50">
        <v>9</v>
      </c>
      <c r="C50" s="1">
        <f>Plan1!H20</f>
        <v>13460.570000000002</v>
      </c>
      <c r="D50" s="1">
        <f>Plan1!$H$22</f>
        <v>62582.66</v>
      </c>
      <c r="E50" s="1">
        <f>Plan1!$H$7</f>
        <v>447.01900000000001</v>
      </c>
    </row>
    <row r="51" spans="1:5" x14ac:dyDescent="0.25">
      <c r="A51">
        <v>10</v>
      </c>
      <c r="B51">
        <v>0</v>
      </c>
      <c r="C51" s="1">
        <f>Plan1!I11</f>
        <v>6000</v>
      </c>
      <c r="D51">
        <v>0</v>
      </c>
      <c r="E51">
        <v>0</v>
      </c>
    </row>
    <row r="52" spans="1:5" x14ac:dyDescent="0.25">
      <c r="A52">
        <v>10</v>
      </c>
      <c r="B52">
        <v>1</v>
      </c>
      <c r="C52" s="1">
        <f>Plan1!I12</f>
        <v>290</v>
      </c>
      <c r="D52">
        <v>0</v>
      </c>
      <c r="E52">
        <v>0</v>
      </c>
    </row>
    <row r="53" spans="1:5" x14ac:dyDescent="0.25">
      <c r="A53">
        <v>10</v>
      </c>
      <c r="B53">
        <v>2</v>
      </c>
      <c r="C53" s="1">
        <f>Plan1!I13</f>
        <v>140</v>
      </c>
      <c r="D53">
        <v>0</v>
      </c>
      <c r="E53">
        <v>0</v>
      </c>
    </row>
    <row r="54" spans="1:5" x14ac:dyDescent="0.25">
      <c r="A54">
        <v>10</v>
      </c>
      <c r="B54">
        <v>3</v>
      </c>
      <c r="C54" s="1">
        <f>Plan1!I14</f>
        <v>40</v>
      </c>
      <c r="D54">
        <v>0</v>
      </c>
      <c r="E54">
        <v>0</v>
      </c>
    </row>
    <row r="55" spans="1:5" x14ac:dyDescent="0.25">
      <c r="A55">
        <v>10</v>
      </c>
      <c r="B55">
        <v>4</v>
      </c>
      <c r="C55" s="1">
        <f>Plan1!I15</f>
        <v>40</v>
      </c>
      <c r="D55">
        <v>0</v>
      </c>
      <c r="E55">
        <v>0</v>
      </c>
    </row>
    <row r="56" spans="1:5" x14ac:dyDescent="0.25">
      <c r="A56">
        <v>10</v>
      </c>
      <c r="B56">
        <v>5</v>
      </c>
      <c r="C56" s="1">
        <f>Plan1!I16</f>
        <v>40</v>
      </c>
      <c r="D56">
        <v>0</v>
      </c>
      <c r="E56">
        <v>0</v>
      </c>
    </row>
    <row r="57" spans="1:5" x14ac:dyDescent="0.25">
      <c r="A57">
        <v>10</v>
      </c>
      <c r="B57">
        <v>6</v>
      </c>
      <c r="C57" s="1">
        <f>Plan1!I17</f>
        <v>40</v>
      </c>
      <c r="D57">
        <v>0</v>
      </c>
      <c r="E57">
        <v>0</v>
      </c>
    </row>
    <row r="58" spans="1:5" x14ac:dyDescent="0.25">
      <c r="A58">
        <v>10</v>
      </c>
      <c r="B58">
        <v>7</v>
      </c>
      <c r="C58" s="1">
        <f>Plan1!I18</f>
        <v>40</v>
      </c>
      <c r="D58">
        <v>0</v>
      </c>
      <c r="E58">
        <v>0</v>
      </c>
    </row>
    <row r="59" spans="1:5" x14ac:dyDescent="0.25">
      <c r="A59">
        <v>10</v>
      </c>
      <c r="B59">
        <v>8</v>
      </c>
      <c r="C59" s="1">
        <f>Plan1!I19</f>
        <v>40</v>
      </c>
      <c r="D59">
        <v>0</v>
      </c>
      <c r="E59">
        <v>0</v>
      </c>
    </row>
    <row r="60" spans="1:5" x14ac:dyDescent="0.25">
      <c r="A60">
        <v>10</v>
      </c>
      <c r="B60">
        <v>9</v>
      </c>
      <c r="C60" s="1">
        <f>Plan1!I20</f>
        <v>40</v>
      </c>
      <c r="D60">
        <v>0</v>
      </c>
      <c r="E60">
        <v>0</v>
      </c>
    </row>
    <row r="61" spans="1:5" x14ac:dyDescent="0.25">
      <c r="A61">
        <v>10</v>
      </c>
      <c r="B61">
        <v>10</v>
      </c>
      <c r="C61" s="1">
        <f>Plan1!I21</f>
        <v>14312.288</v>
      </c>
      <c r="D61" s="1">
        <f>Plan1!$I$22</f>
        <v>66557.343999999997</v>
      </c>
      <c r="E61" s="1">
        <f>Plan1!$I$7</f>
        <v>475.40960000000001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Thiersch</dc:creator>
  <dc:description/>
  <cp:lastModifiedBy>Rafael Bueno</cp:lastModifiedBy>
  <cp:revision>2</cp:revision>
  <dcterms:created xsi:type="dcterms:W3CDTF">2019-06-13T12:27:10Z</dcterms:created>
  <dcterms:modified xsi:type="dcterms:W3CDTF">2022-09-01T11:48:41Z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