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penSocial\Desktop\manejo_plantadas\trabalho_final\"/>
    </mc:Choice>
  </mc:AlternateContent>
  <xr:revisionPtr revIDLastSave="0" documentId="13_ncr:1_{4CC79339-8C25-402A-9EA4-14825EA962FB}" xr6:coauthVersionLast="47" xr6:coauthVersionMax="47" xr10:uidLastSave="{00000000-0000-0000-0000-000000000000}"/>
  <bookViews>
    <workbookView xWindow="21990" yWindow="435" windowWidth="14310" windowHeight="15015" xr2:uid="{00000000-000D-0000-FFFF-FFFF00000000}"/>
  </bookViews>
  <sheets>
    <sheet name="custos_talhao_103_parcela_196" sheetId="1" r:id="rId1"/>
    <sheet name="Plan2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E61" i="2" l="1"/>
  <c r="D61" i="2"/>
  <c r="E50" i="2"/>
  <c r="D50" i="2"/>
  <c r="E40" i="2"/>
  <c r="D40" i="2"/>
  <c r="E31" i="2"/>
  <c r="D31" i="2"/>
  <c r="E23" i="2"/>
  <c r="D23" i="2"/>
  <c r="E16" i="2"/>
  <c r="D16" i="2"/>
  <c r="E10" i="2"/>
  <c r="D10" i="2"/>
  <c r="E5" i="2"/>
  <c r="D5" i="2"/>
  <c r="C60" i="2"/>
  <c r="C59" i="2"/>
  <c r="C58" i="2"/>
  <c r="C57" i="2"/>
  <c r="C56" i="2"/>
  <c r="C55" i="2"/>
  <c r="C54" i="2"/>
  <c r="C53" i="2"/>
  <c r="C52" i="2"/>
  <c r="C51" i="2"/>
  <c r="C49" i="2"/>
  <c r="C48" i="2"/>
  <c r="C47" i="2"/>
  <c r="C46" i="2"/>
  <c r="C45" i="2"/>
  <c r="C44" i="2"/>
  <c r="C43" i="2"/>
  <c r="C42" i="2"/>
  <c r="C41" i="2"/>
  <c r="C39" i="2"/>
  <c r="C38" i="2"/>
  <c r="C37" i="2"/>
  <c r="C36" i="2"/>
  <c r="C35" i="2"/>
  <c r="C34" i="2"/>
  <c r="C33" i="2"/>
  <c r="C32" i="2"/>
  <c r="C30" i="2"/>
  <c r="C29" i="2"/>
  <c r="C28" i="2"/>
  <c r="C27" i="2"/>
  <c r="C26" i="2"/>
  <c r="C25" i="2"/>
  <c r="C24" i="2"/>
  <c r="C22" i="2"/>
  <c r="C21" i="2"/>
  <c r="C20" i="2"/>
  <c r="C19" i="2"/>
  <c r="C18" i="2"/>
  <c r="C17" i="2"/>
  <c r="C15" i="2"/>
  <c r="C14" i="2"/>
  <c r="C13" i="2"/>
  <c r="C12" i="2"/>
  <c r="C11" i="2"/>
  <c r="C9" i="2"/>
  <c r="C8" i="2"/>
  <c r="C7" i="2"/>
  <c r="C6" i="2"/>
  <c r="C4" i="2"/>
  <c r="C3" i="2"/>
  <c r="C2" i="2"/>
  <c r="I22" i="1" l="1"/>
  <c r="H22" i="1"/>
  <c r="G22" i="1"/>
  <c r="F22" i="1"/>
  <c r="E22" i="1"/>
  <c r="E24" i="1" s="1"/>
  <c r="D22" i="1"/>
  <c r="C22" i="1"/>
  <c r="B22" i="1"/>
  <c r="I21" i="1"/>
  <c r="C61" i="2" s="1"/>
  <c r="I20" i="1"/>
  <c r="H20" i="1"/>
  <c r="C50" i="2" s="1"/>
  <c r="I19" i="1"/>
  <c r="H19" i="1"/>
  <c r="G19" i="1"/>
  <c r="C40" i="2" s="1"/>
  <c r="I18" i="1"/>
  <c r="H18" i="1"/>
  <c r="G18" i="1"/>
  <c r="F18" i="1"/>
  <c r="C31" i="2" s="1"/>
  <c r="I17" i="1"/>
  <c r="H17" i="1"/>
  <c r="G17" i="1"/>
  <c r="F17" i="1"/>
  <c r="E17" i="1"/>
  <c r="C23" i="2" s="1"/>
  <c r="I16" i="1"/>
  <c r="H16" i="1"/>
  <c r="G16" i="1"/>
  <c r="F16" i="1"/>
  <c r="E16" i="1"/>
  <c r="D16" i="1"/>
  <c r="C16" i="2" s="1"/>
  <c r="I15" i="1"/>
  <c r="H15" i="1"/>
  <c r="G15" i="1"/>
  <c r="F15" i="1"/>
  <c r="E15" i="1"/>
  <c r="D15" i="1"/>
  <c r="C15" i="1"/>
  <c r="C10" i="2" s="1"/>
  <c r="I14" i="1"/>
  <c r="H14" i="1"/>
  <c r="G14" i="1"/>
  <c r="F14" i="1"/>
  <c r="E14" i="1"/>
  <c r="D14" i="1"/>
  <c r="C14" i="1"/>
  <c r="B14" i="1"/>
  <c r="C5" i="2" s="1"/>
  <c r="I13" i="1"/>
  <c r="H13" i="1"/>
  <c r="G13" i="1"/>
  <c r="F13" i="1"/>
  <c r="E13" i="1"/>
  <c r="D13" i="1"/>
  <c r="C13" i="1"/>
  <c r="B13" i="1"/>
  <c r="I12" i="1"/>
  <c r="H12" i="1"/>
  <c r="G12" i="1"/>
  <c r="F12" i="1"/>
  <c r="E12" i="1"/>
  <c r="D12" i="1"/>
  <c r="C12" i="1"/>
  <c r="B12" i="1"/>
  <c r="I11" i="1"/>
  <c r="H11" i="1"/>
  <c r="G11" i="1"/>
  <c r="F11" i="1"/>
  <c r="E11" i="1"/>
  <c r="D11" i="1"/>
  <c r="C11" i="1"/>
  <c r="I8" i="1"/>
  <c r="H8" i="1"/>
  <c r="G8" i="1"/>
  <c r="F8" i="1"/>
  <c r="E8" i="1"/>
  <c r="D8" i="1"/>
  <c r="C8" i="1"/>
  <c r="B8" i="1"/>
  <c r="B23" i="1" l="1"/>
  <c r="B30" i="1" s="1"/>
  <c r="F23" i="1"/>
  <c r="F30" i="1" s="1"/>
  <c r="E23" i="1"/>
  <c r="E30" i="1" s="1"/>
  <c r="D32" i="1"/>
  <c r="F32" i="1"/>
  <c r="I23" i="1"/>
  <c r="I30" i="1" s="1"/>
  <c r="G32" i="1"/>
  <c r="D23" i="1"/>
  <c r="D30" i="1" s="1"/>
  <c r="B32" i="1"/>
  <c r="C32" i="1"/>
  <c r="H23" i="1"/>
  <c r="H30" i="1" s="1"/>
  <c r="G23" i="1"/>
  <c r="G30" i="1" s="1"/>
  <c r="C23" i="1"/>
  <c r="C30" i="1" s="1"/>
  <c r="H32" i="1"/>
  <c r="I32" i="1"/>
  <c r="E29" i="1"/>
  <c r="E32" i="1"/>
  <c r="B24" i="1"/>
  <c r="C24" i="1"/>
  <c r="D24" i="1"/>
  <c r="F24" i="1"/>
  <c r="G24" i="1"/>
  <c r="H24" i="1"/>
  <c r="I24" i="1"/>
  <c r="E25" i="1" l="1"/>
  <c r="E26" i="1" s="1"/>
  <c r="B29" i="1"/>
  <c r="B25" i="1"/>
  <c r="B26" i="1" s="1"/>
  <c r="G29" i="1"/>
  <c r="G25" i="1"/>
  <c r="G26" i="1" s="1"/>
  <c r="F29" i="1"/>
  <c r="F25" i="1"/>
  <c r="F26" i="1" s="1"/>
  <c r="D29" i="1"/>
  <c r="D25" i="1"/>
  <c r="D26" i="1" s="1"/>
  <c r="C29" i="1"/>
  <c r="C25" i="1"/>
  <c r="C26" i="1" s="1"/>
  <c r="I29" i="1"/>
  <c r="I25" i="1"/>
  <c r="I26" i="1" s="1"/>
  <c r="E28" i="1"/>
  <c r="E27" i="1"/>
  <c r="H29" i="1"/>
  <c r="H25" i="1"/>
  <c r="H26" i="1" s="1"/>
  <c r="D28" i="1" l="1"/>
  <c r="D27" i="1"/>
  <c r="I28" i="1"/>
  <c r="I27" i="1"/>
  <c r="B28" i="1"/>
  <c r="B27" i="1"/>
  <c r="H28" i="1"/>
  <c r="H27" i="1"/>
  <c r="F28" i="1"/>
  <c r="F27" i="1"/>
  <c r="G27" i="1"/>
  <c r="G28" i="1"/>
  <c r="C28" i="1"/>
  <c r="C27" i="1"/>
</calcChain>
</file>

<file path=xl/sharedStrings.xml><?xml version="1.0" encoding="utf-8"?>
<sst xmlns="http://schemas.openxmlformats.org/spreadsheetml/2006/main" count="30" uniqueCount="30">
  <si>
    <t>Terra (R$/ha)</t>
  </si>
  <si>
    <t>Dist. Fábrica (km)</t>
  </si>
  <si>
    <t>Implantação (R$/ha)</t>
  </si>
  <si>
    <t>Transp. (R$/km/m³)</t>
  </si>
  <si>
    <t>Capina(R$/ha)</t>
  </si>
  <si>
    <t>Roçada(R$/ha)</t>
  </si>
  <si>
    <t>Taxa anual</t>
  </si>
  <si>
    <t>Bateção Pré-Corte(R$/ha)</t>
  </si>
  <si>
    <t>Prot. Conservação (R$/ha)</t>
  </si>
  <si>
    <t>Venda (R$/m³)</t>
  </si>
  <si>
    <t>Vcomcc/idade</t>
  </si>
  <si>
    <t>ima</t>
  </si>
  <si>
    <t>idade/rotação</t>
  </si>
  <si>
    <t>Receita(VFR)</t>
  </si>
  <si>
    <t>VPC</t>
  </si>
  <si>
    <t>VPR</t>
  </si>
  <si>
    <t>VPL</t>
  </si>
  <si>
    <t>VPLinf</t>
  </si>
  <si>
    <t>B(C)PE</t>
  </si>
  <si>
    <t>VET</t>
  </si>
  <si>
    <t>B/C</t>
  </si>
  <si>
    <t>CMPr</t>
  </si>
  <si>
    <t>TIR</t>
  </si>
  <si>
    <t>VPL(TIR)</t>
  </si>
  <si>
    <t>Colheita  (R$/m³) e Despesas adm.</t>
  </si>
  <si>
    <t>projeto</t>
  </si>
  <si>
    <t>idade</t>
  </si>
  <si>
    <t>custo</t>
  </si>
  <si>
    <t>receita</t>
  </si>
  <si>
    <t>producao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</si>
</sst>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OppenSocial/Desktop/manejo_plantadas/aulas/aula_09/rotacao_economi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n1"/>
      <sheetName val="Plan2"/>
      <sheetName val="Plan3"/>
    </sheetNames>
    <sheetDataSet>
      <sheetData sheetId="0">
        <row r="11">
          <cell r="B11">
            <v>6000</v>
          </cell>
          <cell r="C11">
            <v>6000</v>
          </cell>
          <cell r="D11">
            <v>6000</v>
          </cell>
          <cell r="E11">
            <v>6000</v>
          </cell>
          <cell r="F11">
            <v>6000</v>
          </cell>
          <cell r="G11">
            <v>6000</v>
          </cell>
          <cell r="H11">
            <v>6000</v>
          </cell>
          <cell r="I11">
            <v>6000</v>
          </cell>
        </row>
        <row r="12">
          <cell r="B12">
            <v>290</v>
          </cell>
          <cell r="C12">
            <v>290</v>
          </cell>
          <cell r="D12">
            <v>290</v>
          </cell>
          <cell r="E12">
            <v>290</v>
          </cell>
          <cell r="F12">
            <v>290</v>
          </cell>
          <cell r="G12">
            <v>290</v>
          </cell>
          <cell r="H12">
            <v>290</v>
          </cell>
          <cell r="I12">
            <v>290</v>
          </cell>
        </row>
        <row r="13">
          <cell r="B13">
            <v>140</v>
          </cell>
          <cell r="C13">
            <v>140</v>
          </cell>
          <cell r="D13">
            <v>140</v>
          </cell>
          <cell r="E13">
            <v>140</v>
          </cell>
          <cell r="F13">
            <v>140</v>
          </cell>
          <cell r="G13">
            <v>140</v>
          </cell>
          <cell r="H13">
            <v>140</v>
          </cell>
          <cell r="I13">
            <v>140</v>
          </cell>
        </row>
        <row r="14">
          <cell r="C14">
            <v>40</v>
          </cell>
          <cell r="D14">
            <v>40</v>
          </cell>
          <cell r="E14">
            <v>40</v>
          </cell>
          <cell r="F14">
            <v>40</v>
          </cell>
          <cell r="G14">
            <v>40</v>
          </cell>
          <cell r="H14">
            <v>40</v>
          </cell>
          <cell r="I14">
            <v>40</v>
          </cell>
        </row>
        <row r="15">
          <cell r="D15">
            <v>40</v>
          </cell>
          <cell r="E15">
            <v>40</v>
          </cell>
          <cell r="F15">
            <v>40</v>
          </cell>
          <cell r="G15">
            <v>40</v>
          </cell>
          <cell r="H15">
            <v>40</v>
          </cell>
          <cell r="I15">
            <v>40</v>
          </cell>
        </row>
        <row r="16">
          <cell r="E16">
            <v>40</v>
          </cell>
          <cell r="F16">
            <v>40</v>
          </cell>
          <cell r="G16">
            <v>40</v>
          </cell>
          <cell r="H16">
            <v>40</v>
          </cell>
          <cell r="I16">
            <v>40</v>
          </cell>
        </row>
        <row r="17">
          <cell r="F17">
            <v>40</v>
          </cell>
          <cell r="G17">
            <v>40</v>
          </cell>
          <cell r="H17">
            <v>40</v>
          </cell>
          <cell r="I17">
            <v>40</v>
          </cell>
        </row>
        <row r="18">
          <cell r="G18">
            <v>40</v>
          </cell>
          <cell r="H18">
            <v>40</v>
          </cell>
          <cell r="I18">
            <v>40</v>
          </cell>
        </row>
        <row r="19">
          <cell r="H19">
            <v>40</v>
          </cell>
          <cell r="I19">
            <v>40</v>
          </cell>
        </row>
        <row r="20">
          <cell r="I20">
            <v>40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6"/>
  <sheetViews>
    <sheetView tabSelected="1" zoomScaleNormal="100" workbookViewId="0">
      <selection activeCell="A33" sqref="A33:I46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25">
      <c r="A2">
        <v>15000</v>
      </c>
      <c r="B2">
        <v>152.06</v>
      </c>
      <c r="C2">
        <v>8000</v>
      </c>
      <c r="D2">
        <v>0.112</v>
      </c>
      <c r="E2">
        <v>275</v>
      </c>
      <c r="F2">
        <v>135</v>
      </c>
    </row>
    <row r="4" spans="1:9" x14ac:dyDescent="0.25">
      <c r="A4" t="s">
        <v>6</v>
      </c>
      <c r="B4" t="s">
        <v>7</v>
      </c>
      <c r="C4" t="s">
        <v>8</v>
      </c>
      <c r="D4" t="s">
        <v>24</v>
      </c>
      <c r="E4" t="s">
        <v>9</v>
      </c>
    </row>
    <row r="5" spans="1:9" x14ac:dyDescent="0.25">
      <c r="A5" s="1">
        <v>0.1</v>
      </c>
      <c r="B5">
        <v>100</v>
      </c>
      <c r="C5">
        <v>40</v>
      </c>
      <c r="D5">
        <v>40</v>
      </c>
      <c r="E5">
        <v>140</v>
      </c>
    </row>
    <row r="7" spans="1:9" x14ac:dyDescent="0.25">
      <c r="A7" t="s">
        <v>10</v>
      </c>
      <c r="B7">
        <v>185.948517340308</v>
      </c>
      <c r="C7">
        <v>271.03434278411601</v>
      </c>
      <c r="D7">
        <v>339.784282915814</v>
      </c>
      <c r="E7">
        <v>395.05351276330998</v>
      </c>
      <c r="F7">
        <v>439.954551184004</v>
      </c>
      <c r="G7">
        <v>476.948766382879</v>
      </c>
      <c r="H7">
        <v>507.85959714161999</v>
      </c>
      <c r="I7">
        <v>534.02453561142795</v>
      </c>
    </row>
    <row r="8" spans="1:9" x14ac:dyDescent="0.25">
      <c r="A8" t="s">
        <v>11</v>
      </c>
      <c r="B8">
        <f t="shared" ref="B8:I8" si="0">B7/B10</f>
        <v>61.982839113436</v>
      </c>
      <c r="C8">
        <f t="shared" si="0"/>
        <v>67.758585696029002</v>
      </c>
      <c r="D8">
        <f t="shared" si="0"/>
        <v>67.956856583162804</v>
      </c>
      <c r="E8">
        <f t="shared" si="0"/>
        <v>65.84225212721833</v>
      </c>
      <c r="F8">
        <f t="shared" si="0"/>
        <v>62.850650169143428</v>
      </c>
      <c r="G8">
        <f t="shared" si="0"/>
        <v>59.618595797859875</v>
      </c>
      <c r="H8">
        <f t="shared" si="0"/>
        <v>56.428844126846663</v>
      </c>
      <c r="I8">
        <f t="shared" si="0"/>
        <v>53.402453561142792</v>
      </c>
    </row>
    <row r="10" spans="1:9" x14ac:dyDescent="0.25">
      <c r="A10" t="s">
        <v>12</v>
      </c>
      <c r="B10">
        <v>3</v>
      </c>
      <c r="C10">
        <v>4</v>
      </c>
      <c r="D10">
        <v>5</v>
      </c>
      <c r="E10">
        <v>6</v>
      </c>
      <c r="F10">
        <v>7</v>
      </c>
      <c r="G10">
        <v>8</v>
      </c>
      <c r="H10">
        <v>9</v>
      </c>
      <c r="I10">
        <v>10</v>
      </c>
    </row>
    <row r="11" spans="1:9" x14ac:dyDescent="0.25">
      <c r="A11">
        <v>0</v>
      </c>
      <c r="B11">
        <f>$C$2</f>
        <v>8000</v>
      </c>
      <c r="C11">
        <f t="shared" ref="B11:I11" si="1">$C$2</f>
        <v>8000</v>
      </c>
      <c r="D11">
        <f t="shared" si="1"/>
        <v>8000</v>
      </c>
      <c r="E11">
        <f t="shared" si="1"/>
        <v>8000</v>
      </c>
      <c r="F11">
        <f t="shared" si="1"/>
        <v>8000</v>
      </c>
      <c r="G11">
        <f t="shared" si="1"/>
        <v>8000</v>
      </c>
      <c r="H11">
        <f t="shared" si="1"/>
        <v>8000</v>
      </c>
      <c r="I11">
        <f t="shared" si="1"/>
        <v>8000</v>
      </c>
    </row>
    <row r="12" spans="1:9" x14ac:dyDescent="0.25">
      <c r="A12">
        <v>1</v>
      </c>
      <c r="B12">
        <f t="shared" ref="B12:I12" si="2">$E$2+$C$5+$A$2*$A$5</f>
        <v>1815</v>
      </c>
      <c r="C12">
        <f t="shared" si="2"/>
        <v>1815</v>
      </c>
      <c r="D12">
        <f t="shared" si="2"/>
        <v>1815</v>
      </c>
      <c r="E12">
        <f t="shared" si="2"/>
        <v>1815</v>
      </c>
      <c r="F12">
        <f t="shared" si="2"/>
        <v>1815</v>
      </c>
      <c r="G12">
        <f t="shared" si="2"/>
        <v>1815</v>
      </c>
      <c r="H12">
        <f t="shared" si="2"/>
        <v>1815</v>
      </c>
      <c r="I12">
        <f t="shared" si="2"/>
        <v>1815</v>
      </c>
    </row>
    <row r="13" spans="1:9" x14ac:dyDescent="0.25">
      <c r="A13">
        <v>2</v>
      </c>
      <c r="B13">
        <f t="shared" ref="B13:I13" si="3">$F$2+$C$5+$A$2*$A$5</f>
        <v>1675</v>
      </c>
      <c r="C13">
        <f t="shared" si="3"/>
        <v>1675</v>
      </c>
      <c r="D13">
        <f t="shared" si="3"/>
        <v>1675</v>
      </c>
      <c r="E13">
        <f t="shared" si="3"/>
        <v>1675</v>
      </c>
      <c r="F13">
        <f t="shared" si="3"/>
        <v>1675</v>
      </c>
      <c r="G13">
        <f t="shared" si="3"/>
        <v>1675</v>
      </c>
      <c r="H13">
        <f t="shared" si="3"/>
        <v>1675</v>
      </c>
      <c r="I13">
        <f t="shared" si="3"/>
        <v>1675</v>
      </c>
    </row>
    <row r="14" spans="1:9" x14ac:dyDescent="0.25">
      <c r="A14">
        <v>3</v>
      </c>
      <c r="B14">
        <f>$A$2*$A$5+$B$5+$D$5*B$7+$D$2*$B$2*B$7</f>
        <v>12204.77782685025</v>
      </c>
      <c r="C14">
        <f t="shared" ref="C14:I15" si="4">$C$5+$A$2*$A$5</f>
        <v>1540</v>
      </c>
      <c r="D14">
        <f t="shared" si="4"/>
        <v>1540</v>
      </c>
      <c r="E14">
        <f t="shared" si="4"/>
        <v>1540</v>
      </c>
      <c r="F14">
        <f t="shared" si="4"/>
        <v>1540</v>
      </c>
      <c r="G14">
        <f t="shared" si="4"/>
        <v>1540</v>
      </c>
      <c r="H14">
        <f t="shared" si="4"/>
        <v>1540</v>
      </c>
      <c r="I14">
        <f t="shared" si="4"/>
        <v>1540</v>
      </c>
    </row>
    <row r="15" spans="1:9" x14ac:dyDescent="0.25">
      <c r="A15">
        <v>4</v>
      </c>
      <c r="C15">
        <f>$A$2*$A$5+$B$5+$D$5*C$7+$D$2*$B$2*C$7</f>
        <v>17057.283713704943</v>
      </c>
      <c r="D15">
        <f t="shared" si="4"/>
        <v>1540</v>
      </c>
      <c r="E15">
        <f t="shared" si="4"/>
        <v>1540</v>
      </c>
      <c r="F15">
        <f t="shared" si="4"/>
        <v>1540</v>
      </c>
      <c r="G15">
        <f t="shared" si="4"/>
        <v>1540</v>
      </c>
      <c r="H15">
        <f t="shared" si="4"/>
        <v>1540</v>
      </c>
      <c r="I15">
        <f t="shared" si="4"/>
        <v>1540</v>
      </c>
    </row>
    <row r="16" spans="1:9" x14ac:dyDescent="0.25">
      <c r="A16">
        <v>5</v>
      </c>
      <c r="D16">
        <f>$A$2*$A$5+$B$5+$D$5*D$7+$D$2*$B$2*D$7</f>
        <v>20978.142299372572</v>
      </c>
      <c r="E16">
        <f>$C$5+$A$2*$A$5</f>
        <v>1540</v>
      </c>
      <c r="F16">
        <f>$C$5+$A$2*$A$5</f>
        <v>1540</v>
      </c>
      <c r="G16">
        <f>$C$5+$A$2*$A$5</f>
        <v>1540</v>
      </c>
      <c r="H16">
        <f>$C$5+$A$2*$A$5</f>
        <v>1540</v>
      </c>
      <c r="I16">
        <f>$C$5+$A$2*$A$5</f>
        <v>1540</v>
      </c>
    </row>
    <row r="17" spans="1:9" x14ac:dyDescent="0.25">
      <c r="A17">
        <v>6</v>
      </c>
      <c r="E17">
        <f>$A$2*$A$5+$B$5+$D$5*E$7+$D$2*$B$2*E$7</f>
        <v>24130.18627142076</v>
      </c>
      <c r="F17">
        <f>$C$5+$A$2*$A$5</f>
        <v>1540</v>
      </c>
      <c r="G17">
        <f>$C$5+$A$2*$A$5</f>
        <v>1540</v>
      </c>
      <c r="H17">
        <f>$C$5+$A$2*$A$5</f>
        <v>1540</v>
      </c>
      <c r="I17">
        <f>$C$5+$A$2*$A$5</f>
        <v>1540</v>
      </c>
    </row>
    <row r="18" spans="1:9" x14ac:dyDescent="0.25">
      <c r="A18">
        <v>7</v>
      </c>
      <c r="F18">
        <f>$A$2*$A$5+$B$5+$D$5*F$7+$D$2*$B$2*F$7</f>
        <v>26690.924821300603</v>
      </c>
      <c r="G18">
        <f>$C$5+$A$2*$A$5</f>
        <v>1540</v>
      </c>
      <c r="H18">
        <f>$C$5+$A$2*$A$5</f>
        <v>1540</v>
      </c>
      <c r="I18">
        <f>$C$5+$A$2*$A$5</f>
        <v>1540</v>
      </c>
    </row>
    <row r="19" spans="1:9" x14ac:dyDescent="0.25">
      <c r="A19">
        <v>8</v>
      </c>
      <c r="G19">
        <f>$A$2*$A$5+$B$5+$D$5*G$7+$D$2*$B$2*G$7</f>
        <v>28800.731549927383</v>
      </c>
      <c r="H19">
        <f>$C$5+$A$2*$A$5</f>
        <v>1540</v>
      </c>
      <c r="I19">
        <f>$C$5+$A$2*$A$5</f>
        <v>1540</v>
      </c>
    </row>
    <row r="20" spans="1:9" x14ac:dyDescent="0.25">
      <c r="A20">
        <v>9</v>
      </c>
      <c r="H20">
        <f>$A$2*$A$5+$B$5+$D$5*H$7+$D$2*$B$2*H$7</f>
        <v>30563.598483896531</v>
      </c>
      <c r="I20">
        <f>$C$5+$A$2*$A$5</f>
        <v>1540</v>
      </c>
    </row>
    <row r="21" spans="1:9" x14ac:dyDescent="0.25">
      <c r="A21">
        <v>10</v>
      </c>
      <c r="I21">
        <f>$A$2*$A$5+$B$5+$D$5*I$7+$D$2*$B$2*I$7</f>
        <v>32055.803763585376</v>
      </c>
    </row>
    <row r="22" spans="1:9" x14ac:dyDescent="0.25">
      <c r="A22" t="s">
        <v>13</v>
      </c>
      <c r="B22">
        <f t="shared" ref="B22:I22" si="5">B7*$E$5</f>
        <v>26032.792427643119</v>
      </c>
      <c r="C22">
        <f t="shared" si="5"/>
        <v>37944.807989776244</v>
      </c>
      <c r="D22">
        <f t="shared" si="5"/>
        <v>47569.799608213958</v>
      </c>
      <c r="E22">
        <f t="shared" si="5"/>
        <v>55307.4917868634</v>
      </c>
      <c r="F22">
        <f t="shared" si="5"/>
        <v>61593.637165760563</v>
      </c>
      <c r="G22">
        <f t="shared" si="5"/>
        <v>66772.827293603055</v>
      </c>
      <c r="H22">
        <f t="shared" si="5"/>
        <v>71100.343599826796</v>
      </c>
      <c r="I22">
        <f t="shared" si="5"/>
        <v>74763.434985599917</v>
      </c>
    </row>
    <row r="23" spans="1:9" x14ac:dyDescent="0.25">
      <c r="A23" t="s">
        <v>14</v>
      </c>
      <c r="B23">
        <f>NPV($A$5,B$12:B$21)+B$11</f>
        <v>20203.927743689143</v>
      </c>
      <c r="C23">
        <f t="shared" ref="C23:I23" si="6">NPV($A$5,C12:C21)+C11</f>
        <v>23841.676602489541</v>
      </c>
      <c r="D23">
        <f t="shared" si="6"/>
        <v>26268.938907161431</v>
      </c>
      <c r="E23">
        <f t="shared" si="6"/>
        <v>27820.242950381467</v>
      </c>
      <c r="F23">
        <f t="shared" si="6"/>
        <v>28765.336480241582</v>
      </c>
      <c r="G23">
        <f t="shared" si="6"/>
        <v>29294.689050661425</v>
      </c>
      <c r="H23">
        <f t="shared" si="6"/>
        <v>29539.305918617385</v>
      </c>
      <c r="I23">
        <f t="shared" si="6"/>
        <v>29589.366953317873</v>
      </c>
    </row>
    <row r="24" spans="1:9" x14ac:dyDescent="0.25">
      <c r="A24" t="s">
        <v>15</v>
      </c>
      <c r="B24">
        <f>B$22/((1+$A$5)^B$10)</f>
        <v>19558.822259686785</v>
      </c>
      <c r="C24">
        <f t="shared" ref="C24:I24" si="7">C22/((1+$A$5)^C10)</f>
        <v>25916.814418261209</v>
      </c>
      <c r="D24">
        <f t="shared" si="7"/>
        <v>29537.102910391081</v>
      </c>
      <c r="E24">
        <f t="shared" si="7"/>
        <v>31219.637250347787</v>
      </c>
      <c r="F24">
        <f t="shared" si="7"/>
        <v>31607.274942966593</v>
      </c>
      <c r="G24">
        <f t="shared" si="7"/>
        <v>31150.016729935727</v>
      </c>
      <c r="H24">
        <f t="shared" si="7"/>
        <v>30153.486386151875</v>
      </c>
      <c r="I24">
        <f t="shared" si="7"/>
        <v>28824.540653399108</v>
      </c>
    </row>
    <row r="25" spans="1:9" x14ac:dyDescent="0.25">
      <c r="A25" t="s">
        <v>16</v>
      </c>
      <c r="B25">
        <f t="shared" ref="B25:I25" si="8">B24-B23</f>
        <v>-645.10548400235712</v>
      </c>
      <c r="C25">
        <f t="shared" si="8"/>
        <v>2075.1378157716681</v>
      </c>
      <c r="D25">
        <f t="shared" si="8"/>
        <v>3268.1640032296491</v>
      </c>
      <c r="E25">
        <f t="shared" si="8"/>
        <v>3399.3942999663195</v>
      </c>
      <c r="F25">
        <f t="shared" si="8"/>
        <v>2841.938462725011</v>
      </c>
      <c r="G25">
        <f t="shared" si="8"/>
        <v>1855.3276792743018</v>
      </c>
      <c r="H25">
        <f t="shared" si="8"/>
        <v>614.18046753449016</v>
      </c>
      <c r="I25">
        <f t="shared" si="8"/>
        <v>-764.82629991876456</v>
      </c>
    </row>
    <row r="26" spans="1:9" x14ac:dyDescent="0.25">
      <c r="A26" t="s">
        <v>17</v>
      </c>
      <c r="B26">
        <f t="shared" ref="B26:I26" si="9">B25*((1+$A$5)^B10)/(((1+$A$5)^B10)-1)</f>
        <v>-2594.0646501726178</v>
      </c>
      <c r="C26">
        <f t="shared" si="9"/>
        <v>6546.4539454240403</v>
      </c>
      <c r="D26">
        <f t="shared" si="9"/>
        <v>8621.3343087605099</v>
      </c>
      <c r="E26">
        <f t="shared" si="9"/>
        <v>7805.2602003504962</v>
      </c>
      <c r="F26">
        <f t="shared" si="9"/>
        <v>5837.4979005437326</v>
      </c>
      <c r="G26">
        <f t="shared" si="9"/>
        <v>3477.7007412092989</v>
      </c>
      <c r="H26">
        <f t="shared" si="9"/>
        <v>1066.4662747162115</v>
      </c>
      <c r="I26">
        <f t="shared" si="9"/>
        <v>-1244.7195819680953</v>
      </c>
    </row>
    <row r="27" spans="1:9" x14ac:dyDescent="0.25">
      <c r="A27" t="s">
        <v>18</v>
      </c>
      <c r="B27">
        <f t="shared" ref="B27:I27" si="10">B26*$A$5</f>
        <v>-259.40646501726178</v>
      </c>
      <c r="C27">
        <f t="shared" si="10"/>
        <v>654.64539454240412</v>
      </c>
      <c r="D27">
        <f t="shared" si="10"/>
        <v>862.13343087605108</v>
      </c>
      <c r="E27">
        <f t="shared" si="10"/>
        <v>780.52602003504967</v>
      </c>
      <c r="F27">
        <f t="shared" si="10"/>
        <v>583.74979005437331</v>
      </c>
      <c r="G27">
        <f t="shared" si="10"/>
        <v>347.77007412092991</v>
      </c>
      <c r="H27">
        <f t="shared" si="10"/>
        <v>106.64662747162116</v>
      </c>
      <c r="I27">
        <f t="shared" si="10"/>
        <v>-124.47195819680954</v>
      </c>
    </row>
    <row r="28" spans="1:9" x14ac:dyDescent="0.25">
      <c r="A28" t="s">
        <v>19</v>
      </c>
      <c r="B28">
        <f t="shared" ref="B28:I28" si="11">B26+$A$2</f>
        <v>12405.935349827381</v>
      </c>
      <c r="C28">
        <f t="shared" si="11"/>
        <v>21546.45394542404</v>
      </c>
      <c r="D28">
        <f t="shared" si="11"/>
        <v>23621.33430876051</v>
      </c>
      <c r="E28">
        <f t="shared" si="11"/>
        <v>22805.260200350494</v>
      </c>
      <c r="F28">
        <f t="shared" si="11"/>
        <v>20837.497900543734</v>
      </c>
      <c r="G28">
        <f t="shared" si="11"/>
        <v>18477.700741209301</v>
      </c>
      <c r="H28">
        <f t="shared" si="11"/>
        <v>16066.466274716211</v>
      </c>
      <c r="I28">
        <f t="shared" si="11"/>
        <v>13755.280418031905</v>
      </c>
    </row>
    <row r="29" spans="1:9" x14ac:dyDescent="0.25">
      <c r="A29" t="s">
        <v>20</v>
      </c>
      <c r="B29">
        <f t="shared" ref="B29:I29" si="12">B24/B23</f>
        <v>0.96807029345054652</v>
      </c>
      <c r="C29">
        <f t="shared" si="12"/>
        <v>1.0870382503030422</v>
      </c>
      <c r="D29">
        <f t="shared" si="12"/>
        <v>1.1244117249950543</v>
      </c>
      <c r="E29">
        <f t="shared" si="12"/>
        <v>1.1221913951660767</v>
      </c>
      <c r="F29">
        <f t="shared" si="12"/>
        <v>1.098797330762221</v>
      </c>
      <c r="G29">
        <f t="shared" si="12"/>
        <v>1.0633332436492413</v>
      </c>
      <c r="H29">
        <f t="shared" si="12"/>
        <v>1.0207919735564064</v>
      </c>
      <c r="I29">
        <f t="shared" si="12"/>
        <v>0.97415198841105977</v>
      </c>
    </row>
    <row r="30" spans="1:9" x14ac:dyDescent="0.25">
      <c r="A30" t="s">
        <v>21</v>
      </c>
      <c r="B30">
        <f t="shared" ref="B30:I30" si="13">(B23*(1+$A$5)^B10)/B7</f>
        <v>144.61759744841487</v>
      </c>
      <c r="C30">
        <f t="shared" si="13"/>
        <v>128.79031622021682</v>
      </c>
      <c r="D30">
        <f t="shared" si="13"/>
        <v>124.50955187310572</v>
      </c>
      <c r="E30">
        <f t="shared" si="13"/>
        <v>124.75590224899288</v>
      </c>
      <c r="F30">
        <f t="shared" si="13"/>
        <v>127.41203139152502</v>
      </c>
      <c r="G30">
        <f t="shared" si="13"/>
        <v>131.66145311091336</v>
      </c>
      <c r="H30">
        <f t="shared" si="13"/>
        <v>137.1484138068254</v>
      </c>
      <c r="I30">
        <f t="shared" si="13"/>
        <v>143.71474027205358</v>
      </c>
    </row>
    <row r="31" spans="1:9" x14ac:dyDescent="0.25">
      <c r="A31" t="s">
        <v>22</v>
      </c>
      <c r="B31" s="1">
        <v>0.19022167956779087</v>
      </c>
      <c r="C31" s="1">
        <v>0.27525576844111105</v>
      </c>
      <c r="D31" s="1">
        <v>0.27281324817758701</v>
      </c>
      <c r="E31" s="1">
        <v>0.25276507839802198</v>
      </c>
      <c r="F31" s="1">
        <v>0.22892260499189915</v>
      </c>
      <c r="G31" s="1">
        <v>0.20611900350107801</v>
      </c>
      <c r="H31" s="1">
        <v>0.18579079347446201</v>
      </c>
      <c r="I31" s="1">
        <v>0.16799769041832399</v>
      </c>
    </row>
    <row r="32" spans="1:9" x14ac:dyDescent="0.25">
      <c r="A32" t="s">
        <v>23</v>
      </c>
      <c r="B32">
        <f t="shared" ref="B32:I32" si="14">B$22/((1+B31)^B$10)-(NPV(B31,B$12:B$21)+B$11)</f>
        <v>-2506.1331103210287</v>
      </c>
      <c r="C32">
        <f t="shared" si="14"/>
        <v>-3298.1107804740277</v>
      </c>
      <c r="D32">
        <f t="shared" si="14"/>
        <v>-3833.3287873533482</v>
      </c>
      <c r="E32">
        <f t="shared" si="14"/>
        <v>-4358.350775208457</v>
      </c>
      <c r="F32">
        <f t="shared" si="14"/>
        <v>-4842.4659866083293</v>
      </c>
      <c r="G32">
        <f t="shared" si="14"/>
        <v>-5301.0416276926026</v>
      </c>
      <c r="H32">
        <f t="shared" si="14"/>
        <v>-5751.0168096495945</v>
      </c>
      <c r="I32">
        <f t="shared" si="14"/>
        <v>-6197.0253625423302</v>
      </c>
    </row>
    <row r="35" spans="5:7" x14ac:dyDescent="0.25">
      <c r="F35" s="2"/>
      <c r="G35" s="2"/>
    </row>
    <row r="36" spans="5:7" x14ac:dyDescent="0.25">
      <c r="F36" s="2"/>
      <c r="G36" s="2"/>
    </row>
    <row r="37" spans="5:7" x14ac:dyDescent="0.25">
      <c r="F37" s="2"/>
      <c r="G37" s="2"/>
    </row>
    <row r="38" spans="5:7" x14ac:dyDescent="0.25">
      <c r="F38" s="2"/>
      <c r="G38" s="2"/>
    </row>
    <row r="39" spans="5:7" x14ac:dyDescent="0.25">
      <c r="F39" s="2"/>
      <c r="G39" s="2"/>
    </row>
    <row r="40" spans="5:7" x14ac:dyDescent="0.25">
      <c r="F40" s="2"/>
      <c r="G40" s="2"/>
    </row>
    <row r="41" spans="5:7" x14ac:dyDescent="0.25">
      <c r="G41" s="2"/>
    </row>
    <row r="42" spans="5:7" x14ac:dyDescent="0.25">
      <c r="E42" s="2"/>
      <c r="F42" s="2"/>
      <c r="G42" s="2"/>
    </row>
    <row r="43" spans="5:7" x14ac:dyDescent="0.25">
      <c r="G43" s="2"/>
    </row>
    <row r="44" spans="5:7" x14ac:dyDescent="0.25">
      <c r="G44" s="2"/>
    </row>
    <row r="45" spans="5:7" x14ac:dyDescent="0.25">
      <c r="G45" s="2"/>
    </row>
    <row r="46" spans="5:7" x14ac:dyDescent="0.25">
      <c r="G46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85B8A-D4BB-4492-A12E-2E1DF4687898}">
  <dimension ref="A1:E61"/>
  <sheetViews>
    <sheetView workbookViewId="0">
      <selection activeCell="E5" sqref="E5"/>
    </sheetView>
  </sheetViews>
  <sheetFormatPr defaultRowHeight="15" x14ac:dyDescent="0.25"/>
  <sheetData>
    <row r="1" spans="1:5" x14ac:dyDescent="0.25">
      <c r="A1" t="s">
        <v>25</v>
      </c>
      <c r="B1" t="s">
        <v>26</v>
      </c>
      <c r="C1" t="s">
        <v>27</v>
      </c>
      <c r="D1" t="s">
        <v>28</v>
      </c>
      <c r="E1" t="s">
        <v>29</v>
      </c>
    </row>
    <row r="2" spans="1:5" x14ac:dyDescent="0.25">
      <c r="A2">
        <v>3</v>
      </c>
      <c r="B2">
        <v>0</v>
      </c>
      <c r="C2">
        <f>[1]Plan1!B11</f>
        <v>6000</v>
      </c>
      <c r="D2">
        <v>0</v>
      </c>
      <c r="E2">
        <v>0</v>
      </c>
    </row>
    <row r="3" spans="1:5" x14ac:dyDescent="0.25">
      <c r="A3">
        <v>3</v>
      </c>
      <c r="B3">
        <v>1</v>
      </c>
      <c r="C3">
        <f>[1]Plan1!B12</f>
        <v>290</v>
      </c>
      <c r="D3">
        <v>0</v>
      </c>
      <c r="E3">
        <v>0</v>
      </c>
    </row>
    <row r="4" spans="1:5" x14ac:dyDescent="0.25">
      <c r="A4">
        <v>3</v>
      </c>
      <c r="B4">
        <v>2</v>
      </c>
      <c r="C4">
        <f>[1]Plan1!B13</f>
        <v>140</v>
      </c>
      <c r="D4">
        <v>0</v>
      </c>
      <c r="E4">
        <v>0</v>
      </c>
    </row>
    <row r="5" spans="1:5" x14ac:dyDescent="0.25">
      <c r="A5">
        <v>3</v>
      </c>
      <c r="B5">
        <v>3</v>
      </c>
      <c r="C5">
        <f>custos_talhao_103_parcela_196!B14</f>
        <v>12204.77782685025</v>
      </c>
      <c r="D5">
        <f>custos_talhao_103_parcela_196!B22</f>
        <v>26032.792427643119</v>
      </c>
      <c r="E5">
        <f>custos_talhao_103_parcela_196!B7</f>
        <v>185.948517340308</v>
      </c>
    </row>
    <row r="6" spans="1:5" x14ac:dyDescent="0.25">
      <c r="A6">
        <v>4</v>
      </c>
      <c r="B6">
        <v>0</v>
      </c>
      <c r="C6">
        <f>[1]Plan1!C11</f>
        <v>6000</v>
      </c>
      <c r="D6">
        <v>0</v>
      </c>
      <c r="E6">
        <v>0</v>
      </c>
    </row>
    <row r="7" spans="1:5" x14ac:dyDescent="0.25">
      <c r="A7">
        <v>4</v>
      </c>
      <c r="B7">
        <v>1</v>
      </c>
      <c r="C7">
        <f>[1]Plan1!C12</f>
        <v>290</v>
      </c>
      <c r="D7">
        <v>0</v>
      </c>
      <c r="E7">
        <v>0</v>
      </c>
    </row>
    <row r="8" spans="1:5" x14ac:dyDescent="0.25">
      <c r="A8">
        <v>4</v>
      </c>
      <c r="B8">
        <v>2</v>
      </c>
      <c r="C8">
        <f>[1]Plan1!C13</f>
        <v>140</v>
      </c>
      <c r="D8">
        <v>0</v>
      </c>
      <c r="E8">
        <v>0</v>
      </c>
    </row>
    <row r="9" spans="1:5" x14ac:dyDescent="0.25">
      <c r="A9">
        <v>4</v>
      </c>
      <c r="B9">
        <v>3</v>
      </c>
      <c r="C9">
        <f>[1]Plan1!C14</f>
        <v>40</v>
      </c>
      <c r="D9">
        <v>0</v>
      </c>
      <c r="E9">
        <v>0</v>
      </c>
    </row>
    <row r="10" spans="1:5" x14ac:dyDescent="0.25">
      <c r="A10">
        <v>4</v>
      </c>
      <c r="B10">
        <v>4</v>
      </c>
      <c r="C10">
        <f>custos_talhao_103_parcela_196!C15</f>
        <v>17057.283713704943</v>
      </c>
      <c r="D10">
        <f>custos_talhao_103_parcela_196!C22</f>
        <v>37944.807989776244</v>
      </c>
      <c r="E10">
        <f>custos_talhao_103_parcela_196!C7</f>
        <v>271.03434278411601</v>
      </c>
    </row>
    <row r="11" spans="1:5" x14ac:dyDescent="0.25">
      <c r="A11">
        <v>5</v>
      </c>
      <c r="B11">
        <v>0</v>
      </c>
      <c r="C11">
        <f>[1]Plan1!D11</f>
        <v>6000</v>
      </c>
      <c r="D11">
        <v>0</v>
      </c>
      <c r="E11">
        <v>0</v>
      </c>
    </row>
    <row r="12" spans="1:5" x14ac:dyDescent="0.25">
      <c r="A12">
        <v>5</v>
      </c>
      <c r="B12">
        <v>1</v>
      </c>
      <c r="C12">
        <f>[1]Plan1!D12</f>
        <v>290</v>
      </c>
      <c r="D12">
        <v>0</v>
      </c>
      <c r="E12">
        <v>0</v>
      </c>
    </row>
    <row r="13" spans="1:5" x14ac:dyDescent="0.25">
      <c r="A13">
        <v>5</v>
      </c>
      <c r="B13">
        <v>2</v>
      </c>
      <c r="C13">
        <f>[1]Plan1!D13</f>
        <v>140</v>
      </c>
      <c r="D13">
        <v>0</v>
      </c>
      <c r="E13">
        <v>0</v>
      </c>
    </row>
    <row r="14" spans="1:5" x14ac:dyDescent="0.25">
      <c r="A14">
        <v>5</v>
      </c>
      <c r="B14">
        <v>3</v>
      </c>
      <c r="C14">
        <f>[1]Plan1!D14</f>
        <v>40</v>
      </c>
      <c r="D14">
        <v>0</v>
      </c>
      <c r="E14">
        <v>0</v>
      </c>
    </row>
    <row r="15" spans="1:5" x14ac:dyDescent="0.25">
      <c r="A15">
        <v>5</v>
      </c>
      <c r="B15">
        <v>4</v>
      </c>
      <c r="C15">
        <f>[1]Plan1!D15</f>
        <v>40</v>
      </c>
      <c r="D15">
        <v>0</v>
      </c>
      <c r="E15">
        <v>0</v>
      </c>
    </row>
    <row r="16" spans="1:5" x14ac:dyDescent="0.25">
      <c r="A16">
        <v>5</v>
      </c>
      <c r="B16">
        <v>5</v>
      </c>
      <c r="C16" s="2">
        <f>custos_talhao_103_parcela_196!D16</f>
        <v>20978.142299372572</v>
      </c>
      <c r="D16">
        <f>custos_talhao_103_parcela_196!D22</f>
        <v>47569.799608213958</v>
      </c>
      <c r="E16">
        <f>custos_talhao_103_parcela_196!D7</f>
        <v>339.784282915814</v>
      </c>
    </row>
    <row r="17" spans="1:5" x14ac:dyDescent="0.25">
      <c r="A17">
        <v>6</v>
      </c>
      <c r="B17">
        <v>0</v>
      </c>
      <c r="C17">
        <f>[1]Plan1!E11</f>
        <v>6000</v>
      </c>
      <c r="D17">
        <v>0</v>
      </c>
      <c r="E17">
        <v>0</v>
      </c>
    </row>
    <row r="18" spans="1:5" x14ac:dyDescent="0.25">
      <c r="A18">
        <v>6</v>
      </c>
      <c r="B18">
        <v>1</v>
      </c>
      <c r="C18">
        <f>[1]Plan1!E12</f>
        <v>290</v>
      </c>
      <c r="D18">
        <v>0</v>
      </c>
      <c r="E18">
        <v>0</v>
      </c>
    </row>
    <row r="19" spans="1:5" x14ac:dyDescent="0.25">
      <c r="A19">
        <v>6</v>
      </c>
      <c r="B19">
        <v>2</v>
      </c>
      <c r="C19">
        <f>[1]Plan1!E13</f>
        <v>140</v>
      </c>
      <c r="D19">
        <v>0</v>
      </c>
      <c r="E19">
        <v>0</v>
      </c>
    </row>
    <row r="20" spans="1:5" x14ac:dyDescent="0.25">
      <c r="A20">
        <v>6</v>
      </c>
      <c r="B20">
        <v>3</v>
      </c>
      <c r="C20">
        <f>[1]Plan1!E14</f>
        <v>40</v>
      </c>
      <c r="D20">
        <v>0</v>
      </c>
      <c r="E20">
        <v>0</v>
      </c>
    </row>
    <row r="21" spans="1:5" x14ac:dyDescent="0.25">
      <c r="A21">
        <v>6</v>
      </c>
      <c r="B21">
        <v>4</v>
      </c>
      <c r="C21">
        <f>[1]Plan1!E15</f>
        <v>40</v>
      </c>
      <c r="D21">
        <v>0</v>
      </c>
      <c r="E21">
        <v>0</v>
      </c>
    </row>
    <row r="22" spans="1:5" x14ac:dyDescent="0.25">
      <c r="A22">
        <v>6</v>
      </c>
      <c r="B22">
        <v>5</v>
      </c>
      <c r="C22">
        <f>[1]Plan1!E16</f>
        <v>40</v>
      </c>
      <c r="D22">
        <v>0</v>
      </c>
      <c r="E22">
        <v>0</v>
      </c>
    </row>
    <row r="23" spans="1:5" x14ac:dyDescent="0.25">
      <c r="A23">
        <v>6</v>
      </c>
      <c r="B23">
        <v>6</v>
      </c>
      <c r="C23">
        <f>custos_talhao_103_parcela_196!E17</f>
        <v>24130.18627142076</v>
      </c>
      <c r="D23">
        <f>custos_talhao_103_parcela_196!E22</f>
        <v>55307.4917868634</v>
      </c>
      <c r="E23">
        <f>custos_talhao_103_parcela_196!E7</f>
        <v>395.05351276330998</v>
      </c>
    </row>
    <row r="24" spans="1:5" x14ac:dyDescent="0.25">
      <c r="A24">
        <v>7</v>
      </c>
      <c r="B24">
        <v>0</v>
      </c>
      <c r="C24">
        <f>[1]Plan1!F11</f>
        <v>6000</v>
      </c>
      <c r="D24">
        <v>0</v>
      </c>
      <c r="E24">
        <v>0</v>
      </c>
    </row>
    <row r="25" spans="1:5" x14ac:dyDescent="0.25">
      <c r="A25">
        <v>7</v>
      </c>
      <c r="B25">
        <v>1</v>
      </c>
      <c r="C25">
        <f>[1]Plan1!F12</f>
        <v>290</v>
      </c>
      <c r="D25">
        <v>0</v>
      </c>
      <c r="E25">
        <v>0</v>
      </c>
    </row>
    <row r="26" spans="1:5" x14ac:dyDescent="0.25">
      <c r="A26">
        <v>7</v>
      </c>
      <c r="B26">
        <v>2</v>
      </c>
      <c r="C26">
        <f>[1]Plan1!F13</f>
        <v>140</v>
      </c>
      <c r="D26">
        <v>0</v>
      </c>
      <c r="E26">
        <v>0</v>
      </c>
    </row>
    <row r="27" spans="1:5" x14ac:dyDescent="0.25">
      <c r="A27">
        <v>7</v>
      </c>
      <c r="B27">
        <v>3</v>
      </c>
      <c r="C27">
        <f>[1]Plan1!F14</f>
        <v>40</v>
      </c>
      <c r="D27">
        <v>0</v>
      </c>
      <c r="E27">
        <v>0</v>
      </c>
    </row>
    <row r="28" spans="1:5" x14ac:dyDescent="0.25">
      <c r="A28">
        <v>7</v>
      </c>
      <c r="B28">
        <v>4</v>
      </c>
      <c r="C28">
        <f>[1]Plan1!F15</f>
        <v>40</v>
      </c>
      <c r="D28">
        <v>0</v>
      </c>
      <c r="E28">
        <v>0</v>
      </c>
    </row>
    <row r="29" spans="1:5" x14ac:dyDescent="0.25">
      <c r="A29">
        <v>7</v>
      </c>
      <c r="B29">
        <v>5</v>
      </c>
      <c r="C29">
        <f>[1]Plan1!F16</f>
        <v>40</v>
      </c>
      <c r="D29">
        <v>0</v>
      </c>
      <c r="E29">
        <v>0</v>
      </c>
    </row>
    <row r="30" spans="1:5" x14ac:dyDescent="0.25">
      <c r="A30">
        <v>7</v>
      </c>
      <c r="B30">
        <v>6</v>
      </c>
      <c r="C30">
        <f>[1]Plan1!F17</f>
        <v>40</v>
      </c>
      <c r="D30">
        <v>0</v>
      </c>
      <c r="E30">
        <v>0</v>
      </c>
    </row>
    <row r="31" spans="1:5" x14ac:dyDescent="0.25">
      <c r="A31">
        <v>7</v>
      </c>
      <c r="B31">
        <v>7</v>
      </c>
      <c r="C31">
        <f>custos_talhao_103_parcela_196!F18</f>
        <v>26690.924821300603</v>
      </c>
      <c r="D31">
        <f>custos_talhao_103_parcela_196!F22</f>
        <v>61593.637165760563</v>
      </c>
      <c r="E31">
        <f>custos_talhao_103_parcela_196!F7</f>
        <v>439.954551184004</v>
      </c>
    </row>
    <row r="32" spans="1:5" x14ac:dyDescent="0.25">
      <c r="A32">
        <v>8</v>
      </c>
      <c r="B32">
        <v>0</v>
      </c>
      <c r="C32">
        <f>[1]Plan1!G11</f>
        <v>6000</v>
      </c>
      <c r="D32">
        <v>0</v>
      </c>
      <c r="E32">
        <v>0</v>
      </c>
    </row>
    <row r="33" spans="1:5" x14ac:dyDescent="0.25">
      <c r="A33">
        <v>8</v>
      </c>
      <c r="B33">
        <v>1</v>
      </c>
      <c r="C33">
        <f>[1]Plan1!G12</f>
        <v>290</v>
      </c>
      <c r="D33">
        <v>0</v>
      </c>
      <c r="E33">
        <v>0</v>
      </c>
    </row>
    <row r="34" spans="1:5" x14ac:dyDescent="0.25">
      <c r="A34">
        <v>8</v>
      </c>
      <c r="B34">
        <v>2</v>
      </c>
      <c r="C34">
        <f>[1]Plan1!G13</f>
        <v>140</v>
      </c>
      <c r="D34">
        <v>0</v>
      </c>
      <c r="E34">
        <v>0</v>
      </c>
    </row>
    <row r="35" spans="1:5" x14ac:dyDescent="0.25">
      <c r="A35">
        <v>8</v>
      </c>
      <c r="B35">
        <v>3</v>
      </c>
      <c r="C35">
        <f>[1]Plan1!G14</f>
        <v>40</v>
      </c>
      <c r="D35">
        <v>0</v>
      </c>
      <c r="E35">
        <v>0</v>
      </c>
    </row>
    <row r="36" spans="1:5" x14ac:dyDescent="0.25">
      <c r="A36">
        <v>8</v>
      </c>
      <c r="B36">
        <v>4</v>
      </c>
      <c r="C36">
        <f>[1]Plan1!G15</f>
        <v>40</v>
      </c>
      <c r="D36">
        <v>0</v>
      </c>
      <c r="E36">
        <v>0</v>
      </c>
    </row>
    <row r="37" spans="1:5" x14ac:dyDescent="0.25">
      <c r="A37">
        <v>8</v>
      </c>
      <c r="B37">
        <v>5</v>
      </c>
      <c r="C37">
        <f>[1]Plan1!G16</f>
        <v>40</v>
      </c>
      <c r="D37">
        <v>0</v>
      </c>
      <c r="E37">
        <v>0</v>
      </c>
    </row>
    <row r="38" spans="1:5" x14ac:dyDescent="0.25">
      <c r="A38">
        <v>8</v>
      </c>
      <c r="B38">
        <v>6</v>
      </c>
      <c r="C38">
        <f>[1]Plan1!G17</f>
        <v>40</v>
      </c>
      <c r="D38">
        <v>0</v>
      </c>
      <c r="E38">
        <v>0</v>
      </c>
    </row>
    <row r="39" spans="1:5" x14ac:dyDescent="0.25">
      <c r="A39">
        <v>8</v>
      </c>
      <c r="B39">
        <v>7</v>
      </c>
      <c r="C39">
        <f>[1]Plan1!G18</f>
        <v>40</v>
      </c>
      <c r="D39">
        <v>0</v>
      </c>
      <c r="E39">
        <v>0</v>
      </c>
    </row>
    <row r="40" spans="1:5" x14ac:dyDescent="0.25">
      <c r="A40">
        <v>8</v>
      </c>
      <c r="B40">
        <v>8</v>
      </c>
      <c r="C40">
        <f>custos_talhao_103_parcela_196!G19</f>
        <v>28800.731549927383</v>
      </c>
      <c r="D40">
        <f>custos_talhao_103_parcela_196!G22</f>
        <v>66772.827293603055</v>
      </c>
      <c r="E40">
        <f>custos_talhao_103_parcela_196!G7</f>
        <v>476.948766382879</v>
      </c>
    </row>
    <row r="41" spans="1:5" x14ac:dyDescent="0.25">
      <c r="A41">
        <v>9</v>
      </c>
      <c r="B41">
        <v>0</v>
      </c>
      <c r="C41">
        <f>[1]Plan1!H11</f>
        <v>6000</v>
      </c>
      <c r="D41">
        <v>0</v>
      </c>
      <c r="E41">
        <v>0</v>
      </c>
    </row>
    <row r="42" spans="1:5" x14ac:dyDescent="0.25">
      <c r="A42">
        <v>9</v>
      </c>
      <c r="B42">
        <v>1</v>
      </c>
      <c r="C42">
        <f>[1]Plan1!H12</f>
        <v>290</v>
      </c>
      <c r="D42">
        <v>0</v>
      </c>
      <c r="E42">
        <v>0</v>
      </c>
    </row>
    <row r="43" spans="1:5" x14ac:dyDescent="0.25">
      <c r="A43">
        <v>9</v>
      </c>
      <c r="B43">
        <v>2</v>
      </c>
      <c r="C43">
        <f>[1]Plan1!H13</f>
        <v>140</v>
      </c>
      <c r="D43">
        <v>0</v>
      </c>
      <c r="E43">
        <v>0</v>
      </c>
    </row>
    <row r="44" spans="1:5" x14ac:dyDescent="0.25">
      <c r="A44">
        <v>9</v>
      </c>
      <c r="B44">
        <v>3</v>
      </c>
      <c r="C44">
        <f>[1]Plan1!H14</f>
        <v>40</v>
      </c>
      <c r="D44">
        <v>0</v>
      </c>
      <c r="E44">
        <v>0</v>
      </c>
    </row>
    <row r="45" spans="1:5" x14ac:dyDescent="0.25">
      <c r="A45">
        <v>9</v>
      </c>
      <c r="B45">
        <v>4</v>
      </c>
      <c r="C45">
        <f>[1]Plan1!H15</f>
        <v>40</v>
      </c>
      <c r="D45">
        <v>0</v>
      </c>
      <c r="E45">
        <v>0</v>
      </c>
    </row>
    <row r="46" spans="1:5" x14ac:dyDescent="0.25">
      <c r="A46">
        <v>9</v>
      </c>
      <c r="B46">
        <v>5</v>
      </c>
      <c r="C46">
        <f>[1]Plan1!H16</f>
        <v>40</v>
      </c>
      <c r="D46">
        <v>0</v>
      </c>
      <c r="E46">
        <v>0</v>
      </c>
    </row>
    <row r="47" spans="1:5" x14ac:dyDescent="0.25">
      <c r="A47">
        <v>9</v>
      </c>
      <c r="B47">
        <v>6</v>
      </c>
      <c r="C47">
        <f>[1]Plan1!H17</f>
        <v>40</v>
      </c>
      <c r="D47">
        <v>0</v>
      </c>
      <c r="E47">
        <v>0</v>
      </c>
    </row>
    <row r="48" spans="1:5" x14ac:dyDescent="0.25">
      <c r="A48">
        <v>9</v>
      </c>
      <c r="B48">
        <v>7</v>
      </c>
      <c r="C48">
        <f>[1]Plan1!H18</f>
        <v>40</v>
      </c>
      <c r="D48">
        <v>0</v>
      </c>
      <c r="E48">
        <v>0</v>
      </c>
    </row>
    <row r="49" spans="1:5" x14ac:dyDescent="0.25">
      <c r="A49">
        <v>9</v>
      </c>
      <c r="B49">
        <v>8</v>
      </c>
      <c r="C49">
        <f>[1]Plan1!H19</f>
        <v>40</v>
      </c>
      <c r="D49">
        <v>0</v>
      </c>
      <c r="E49">
        <v>0</v>
      </c>
    </row>
    <row r="50" spans="1:5" x14ac:dyDescent="0.25">
      <c r="A50">
        <v>9</v>
      </c>
      <c r="B50">
        <v>9</v>
      </c>
      <c r="C50">
        <f>custos_talhao_103_parcela_196!H20</f>
        <v>30563.598483896531</v>
      </c>
      <c r="D50">
        <f>custos_talhao_103_parcela_196!H22</f>
        <v>71100.343599826796</v>
      </c>
      <c r="E50">
        <f>custos_talhao_103_parcela_196!H7</f>
        <v>507.85959714161999</v>
      </c>
    </row>
    <row r="51" spans="1:5" x14ac:dyDescent="0.25">
      <c r="A51">
        <v>10</v>
      </c>
      <c r="B51">
        <v>0</v>
      </c>
      <c r="C51">
        <f>[1]Plan1!I11</f>
        <v>6000</v>
      </c>
      <c r="D51">
        <v>0</v>
      </c>
      <c r="E51">
        <v>0</v>
      </c>
    </row>
    <row r="52" spans="1:5" x14ac:dyDescent="0.25">
      <c r="A52">
        <v>10</v>
      </c>
      <c r="B52">
        <v>1</v>
      </c>
      <c r="C52">
        <f>[1]Plan1!I12</f>
        <v>290</v>
      </c>
      <c r="D52">
        <v>0</v>
      </c>
      <c r="E52">
        <v>0</v>
      </c>
    </row>
    <row r="53" spans="1:5" x14ac:dyDescent="0.25">
      <c r="A53">
        <v>10</v>
      </c>
      <c r="B53">
        <v>2</v>
      </c>
      <c r="C53">
        <f>[1]Plan1!I13</f>
        <v>140</v>
      </c>
      <c r="D53">
        <v>0</v>
      </c>
      <c r="E53">
        <v>0</v>
      </c>
    </row>
    <row r="54" spans="1:5" x14ac:dyDescent="0.25">
      <c r="A54">
        <v>10</v>
      </c>
      <c r="B54">
        <v>3</v>
      </c>
      <c r="C54">
        <f>[1]Plan1!I14</f>
        <v>40</v>
      </c>
      <c r="D54">
        <v>0</v>
      </c>
      <c r="E54">
        <v>0</v>
      </c>
    </row>
    <row r="55" spans="1:5" x14ac:dyDescent="0.25">
      <c r="A55">
        <v>10</v>
      </c>
      <c r="B55">
        <v>4</v>
      </c>
      <c r="C55">
        <f>[1]Plan1!I15</f>
        <v>40</v>
      </c>
      <c r="D55">
        <v>0</v>
      </c>
      <c r="E55">
        <v>0</v>
      </c>
    </row>
    <row r="56" spans="1:5" x14ac:dyDescent="0.25">
      <c r="A56">
        <v>10</v>
      </c>
      <c r="B56">
        <v>5</v>
      </c>
      <c r="C56">
        <f>[1]Plan1!I16</f>
        <v>40</v>
      </c>
      <c r="D56">
        <v>0</v>
      </c>
      <c r="E56">
        <v>0</v>
      </c>
    </row>
    <row r="57" spans="1:5" x14ac:dyDescent="0.25">
      <c r="A57">
        <v>10</v>
      </c>
      <c r="B57">
        <v>6</v>
      </c>
      <c r="C57">
        <f>[1]Plan1!I17</f>
        <v>40</v>
      </c>
      <c r="D57">
        <v>0</v>
      </c>
      <c r="E57">
        <v>0</v>
      </c>
    </row>
    <row r="58" spans="1:5" x14ac:dyDescent="0.25">
      <c r="A58">
        <v>10</v>
      </c>
      <c r="B58">
        <v>7</v>
      </c>
      <c r="C58">
        <f>[1]Plan1!I18</f>
        <v>40</v>
      </c>
      <c r="D58">
        <v>0</v>
      </c>
      <c r="E58">
        <v>0</v>
      </c>
    </row>
    <row r="59" spans="1:5" x14ac:dyDescent="0.25">
      <c r="A59">
        <v>10</v>
      </c>
      <c r="B59">
        <v>8</v>
      </c>
      <c r="C59">
        <f>[1]Plan1!I19</f>
        <v>40</v>
      </c>
      <c r="D59">
        <v>0</v>
      </c>
      <c r="E59">
        <v>0</v>
      </c>
    </row>
    <row r="60" spans="1:5" x14ac:dyDescent="0.25">
      <c r="A60">
        <v>10</v>
      </c>
      <c r="B60">
        <v>9</v>
      </c>
      <c r="C60">
        <f>[1]Plan1!I20</f>
        <v>40</v>
      </c>
      <c r="D60">
        <v>0</v>
      </c>
      <c r="E60">
        <v>0</v>
      </c>
    </row>
    <row r="61" spans="1:5" x14ac:dyDescent="0.25">
      <c r="A61">
        <v>10</v>
      </c>
      <c r="B61">
        <v>10</v>
      </c>
      <c r="C61">
        <f>custos_talhao_103_parcela_196!I21</f>
        <v>32055.803763585376</v>
      </c>
      <c r="D61">
        <f>custos_talhao_103_parcela_196!I22</f>
        <v>74763.434985599917</v>
      </c>
      <c r="E61">
        <f>custos_talhao_103_parcela_196!I7</f>
        <v>534.02453561142795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custos_talhao_103_parcela_196</vt:lpstr>
      <vt:lpstr>Plan2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OppenSocial</cp:lastModifiedBy>
  <dcterms:created xsi:type="dcterms:W3CDTF">2022-09-25T15:54:12Z</dcterms:created>
  <dcterms:modified xsi:type="dcterms:W3CDTF">2022-09-26T01:12:41Z</dcterms:modified>
</cp:coreProperties>
</file>