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penSocial\Desktop\manejo_plantadas\trabalho_final\"/>
    </mc:Choice>
  </mc:AlternateContent>
  <xr:revisionPtr revIDLastSave="0" documentId="13_ncr:1_{E9EDDB82-2200-44E3-AF27-D046E6CEC32A}" xr6:coauthVersionLast="47" xr6:coauthVersionMax="47" xr10:uidLastSave="{00000000-0000-0000-0000-000000000000}"/>
  <bookViews>
    <workbookView xWindow="22365" yWindow="1575" windowWidth="14310" windowHeight="12225" xr2:uid="{00000000-000D-0000-FFFF-FFFF00000000}"/>
  </bookViews>
  <sheets>
    <sheet name="custos_talhao_41_parcela_7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1" l="1"/>
  <c r="H22" i="1"/>
  <c r="G22" i="1"/>
  <c r="F22" i="1"/>
  <c r="E22" i="1"/>
  <c r="D22" i="1"/>
  <c r="C22" i="1"/>
  <c r="C24" i="1" s="1"/>
  <c r="B22" i="1"/>
  <c r="I21" i="1"/>
  <c r="I20" i="1"/>
  <c r="H20" i="1"/>
  <c r="I19" i="1"/>
  <c r="H19" i="1"/>
  <c r="G19" i="1"/>
  <c r="I18" i="1"/>
  <c r="H18" i="1"/>
  <c r="G18" i="1"/>
  <c r="F18" i="1"/>
  <c r="I17" i="1"/>
  <c r="H17" i="1"/>
  <c r="G17" i="1"/>
  <c r="F17" i="1"/>
  <c r="E17" i="1"/>
  <c r="I16" i="1"/>
  <c r="H16" i="1"/>
  <c r="G16" i="1"/>
  <c r="F16" i="1"/>
  <c r="E16" i="1"/>
  <c r="D16" i="1"/>
  <c r="I15" i="1"/>
  <c r="H15" i="1"/>
  <c r="G15" i="1"/>
  <c r="F15" i="1"/>
  <c r="E15" i="1"/>
  <c r="D15" i="1"/>
  <c r="C15" i="1"/>
  <c r="I14" i="1"/>
  <c r="H14" i="1"/>
  <c r="G14" i="1"/>
  <c r="F14" i="1"/>
  <c r="E14" i="1"/>
  <c r="D14" i="1"/>
  <c r="C14" i="1"/>
  <c r="B14" i="1"/>
  <c r="I13" i="1"/>
  <c r="H13" i="1"/>
  <c r="G13" i="1"/>
  <c r="F13" i="1"/>
  <c r="E13" i="1"/>
  <c r="D13" i="1"/>
  <c r="C13" i="1"/>
  <c r="B13" i="1"/>
  <c r="I12" i="1"/>
  <c r="H12" i="1"/>
  <c r="G12" i="1"/>
  <c r="F12" i="1"/>
  <c r="E12" i="1"/>
  <c r="D12" i="1"/>
  <c r="C12" i="1"/>
  <c r="B12" i="1"/>
  <c r="I11" i="1"/>
  <c r="H11" i="1"/>
  <c r="G11" i="1"/>
  <c r="F11" i="1"/>
  <c r="E11" i="1"/>
  <c r="D11" i="1"/>
  <c r="C11" i="1"/>
  <c r="B11" i="1"/>
  <c r="I8" i="1"/>
  <c r="H8" i="1"/>
  <c r="G8" i="1"/>
  <c r="F8" i="1"/>
  <c r="E8" i="1"/>
  <c r="D8" i="1"/>
  <c r="C8" i="1"/>
  <c r="B8" i="1"/>
  <c r="C23" i="1" l="1"/>
  <c r="C30" i="1" s="1"/>
  <c r="E23" i="1"/>
  <c r="E30" i="1" s="1"/>
  <c r="E32" i="1"/>
  <c r="B23" i="1"/>
  <c r="B30" i="1" s="1"/>
  <c r="G23" i="1"/>
  <c r="G30" i="1" s="1"/>
  <c r="D32" i="1"/>
  <c r="I23" i="1"/>
  <c r="I30" i="1" s="1"/>
  <c r="G32" i="1"/>
  <c r="D23" i="1"/>
  <c r="D30" i="1" s="1"/>
  <c r="F23" i="1"/>
  <c r="F30" i="1" s="1"/>
  <c r="H32" i="1"/>
  <c r="H23" i="1"/>
  <c r="H30" i="1" s="1"/>
  <c r="F32" i="1"/>
  <c r="I32" i="1"/>
  <c r="B32" i="1"/>
  <c r="C29" i="1"/>
  <c r="F24" i="1"/>
  <c r="I24" i="1"/>
  <c r="C32" i="1"/>
  <c r="D24" i="1"/>
  <c r="B24" i="1"/>
  <c r="E24" i="1"/>
  <c r="G24" i="1"/>
  <c r="H24" i="1"/>
  <c r="C25" i="1" l="1"/>
  <c r="C26" i="1" s="1"/>
  <c r="C28" i="1" s="1"/>
  <c r="C27" i="1"/>
  <c r="G29" i="1"/>
  <c r="G25" i="1"/>
  <c r="G26" i="1" s="1"/>
  <c r="E29" i="1"/>
  <c r="E25" i="1"/>
  <c r="E26" i="1" s="1"/>
  <c r="B29" i="1"/>
  <c r="B25" i="1"/>
  <c r="B26" i="1" s="1"/>
  <c r="D29" i="1"/>
  <c r="D25" i="1"/>
  <c r="D26" i="1" s="1"/>
  <c r="I29" i="1"/>
  <c r="I25" i="1"/>
  <c r="I26" i="1" s="1"/>
  <c r="F29" i="1"/>
  <c r="F25" i="1"/>
  <c r="F26" i="1" s="1"/>
  <c r="H29" i="1"/>
  <c r="H25" i="1"/>
  <c r="H26" i="1" s="1"/>
  <c r="B27" i="1" l="1"/>
  <c r="B28" i="1"/>
  <c r="H28" i="1"/>
  <c r="H27" i="1"/>
  <c r="F28" i="1"/>
  <c r="F27" i="1"/>
  <c r="E28" i="1"/>
  <c r="E27" i="1"/>
  <c r="I28" i="1"/>
  <c r="I27" i="1"/>
  <c r="G28" i="1"/>
  <c r="G27" i="1"/>
  <c r="D28" i="1"/>
  <c r="D27" i="1"/>
</calcChain>
</file>

<file path=xl/sharedStrings.xml><?xml version="1.0" encoding="utf-8"?>
<sst xmlns="http://schemas.openxmlformats.org/spreadsheetml/2006/main" count="25" uniqueCount="25">
  <si>
    <t>Terra (R$/ha)</t>
  </si>
  <si>
    <t>Dist. Fábrica (km)</t>
  </si>
  <si>
    <t>Implantação (R$/ha)</t>
  </si>
  <si>
    <t>Transp. (R$/km/m³)</t>
  </si>
  <si>
    <t>Capina(R$/ha)</t>
  </si>
  <si>
    <t>Roçada(R$/ha)</t>
  </si>
  <si>
    <t>Taxa anual</t>
  </si>
  <si>
    <t>Bateção Pré-Corte(R$/ha)</t>
  </si>
  <si>
    <t>Prot. Conservação (R$/ha)</t>
  </si>
  <si>
    <t>Venda (R$/m³)</t>
  </si>
  <si>
    <t>Vcomcc/idade</t>
  </si>
  <si>
    <t>ima</t>
  </si>
  <si>
    <t>idade/rotação</t>
  </si>
  <si>
    <t>Receita(VFR)</t>
  </si>
  <si>
    <t>VPC</t>
  </si>
  <si>
    <t>VPR</t>
  </si>
  <si>
    <t>VPL</t>
  </si>
  <si>
    <t>VPLinf</t>
  </si>
  <si>
    <t>B(C)PE</t>
  </si>
  <si>
    <t>VET</t>
  </si>
  <si>
    <t>B/C</t>
  </si>
  <si>
    <t>CMPr</t>
  </si>
  <si>
    <t>TIR</t>
  </si>
  <si>
    <t>VPL(TIR)</t>
  </si>
  <si>
    <t>Colheita  (R$/m³) e Despesas adm.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</si>
</sst>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0" fontId="18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"/>
  <sheetViews>
    <sheetView tabSelected="1" workbookViewId="0">
      <selection activeCell="J20" sqref="J20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25">
      <c r="A2">
        <v>17000</v>
      </c>
      <c r="B2">
        <v>114.97</v>
      </c>
      <c r="C2">
        <v>8000</v>
      </c>
      <c r="D2">
        <v>0.11</v>
      </c>
      <c r="E2">
        <v>275</v>
      </c>
      <c r="F2">
        <v>135</v>
      </c>
    </row>
    <row r="3" spans="1:9" x14ac:dyDescent="0.25">
      <c r="C3" s="2"/>
    </row>
    <row r="4" spans="1:9" x14ac:dyDescent="0.25">
      <c r="A4" t="s">
        <v>6</v>
      </c>
      <c r="B4" t="s">
        <v>7</v>
      </c>
      <c r="C4" t="s">
        <v>8</v>
      </c>
      <c r="D4" t="s">
        <v>24</v>
      </c>
      <c r="E4" t="s">
        <v>9</v>
      </c>
    </row>
    <row r="5" spans="1:9" x14ac:dyDescent="0.25">
      <c r="A5" s="1">
        <v>0.1</v>
      </c>
      <c r="B5">
        <v>100</v>
      </c>
      <c r="C5">
        <v>40</v>
      </c>
      <c r="D5">
        <v>40</v>
      </c>
      <c r="E5">
        <v>140</v>
      </c>
    </row>
    <row r="7" spans="1:9" x14ac:dyDescent="0.25">
      <c r="A7" t="s">
        <v>10</v>
      </c>
      <c r="B7">
        <v>105.15313700993499</v>
      </c>
      <c r="C7">
        <v>165.85025014770301</v>
      </c>
      <c r="D7">
        <v>217.99797999067999</v>
      </c>
      <c r="E7">
        <v>261.58330846046903</v>
      </c>
      <c r="F7">
        <v>297.95531845602699</v>
      </c>
      <c r="G7">
        <v>328.51634104538698</v>
      </c>
      <c r="H7">
        <v>354.43719697739698</v>
      </c>
      <c r="I7">
        <v>376.638877062988</v>
      </c>
    </row>
    <row r="8" spans="1:9" x14ac:dyDescent="0.25">
      <c r="A8" t="s">
        <v>11</v>
      </c>
      <c r="B8">
        <f t="shared" ref="B8:I8" si="0">B7/B10</f>
        <v>35.051045669978329</v>
      </c>
      <c r="C8">
        <f t="shared" si="0"/>
        <v>41.462562536925752</v>
      </c>
      <c r="D8">
        <f t="shared" si="0"/>
        <v>43.599595998135996</v>
      </c>
      <c r="E8">
        <f t="shared" si="0"/>
        <v>43.597218076744838</v>
      </c>
      <c r="F8">
        <f t="shared" si="0"/>
        <v>42.565045493718138</v>
      </c>
      <c r="G8">
        <f t="shared" si="0"/>
        <v>41.064542630673373</v>
      </c>
      <c r="H8">
        <f t="shared" si="0"/>
        <v>39.381910775266334</v>
      </c>
      <c r="I8">
        <f t="shared" si="0"/>
        <v>37.663887706298802</v>
      </c>
    </row>
    <row r="10" spans="1:9" x14ac:dyDescent="0.25">
      <c r="A10" t="s">
        <v>12</v>
      </c>
      <c r="B10">
        <v>3</v>
      </c>
      <c r="C10">
        <v>4</v>
      </c>
      <c r="D10">
        <v>5</v>
      </c>
      <c r="E10">
        <v>6</v>
      </c>
      <c r="F10">
        <v>7</v>
      </c>
      <c r="G10">
        <v>8</v>
      </c>
      <c r="H10">
        <v>9</v>
      </c>
      <c r="I10">
        <v>10</v>
      </c>
    </row>
    <row r="11" spans="1:9" x14ac:dyDescent="0.25">
      <c r="A11">
        <v>0</v>
      </c>
      <c r="B11">
        <f t="shared" ref="B11:I11" si="1">$C$2</f>
        <v>8000</v>
      </c>
      <c r="C11">
        <f t="shared" si="1"/>
        <v>8000</v>
      </c>
      <c r="D11">
        <f t="shared" si="1"/>
        <v>8000</v>
      </c>
      <c r="E11">
        <f t="shared" si="1"/>
        <v>8000</v>
      </c>
      <c r="F11">
        <f t="shared" si="1"/>
        <v>8000</v>
      </c>
      <c r="G11">
        <f t="shared" si="1"/>
        <v>8000</v>
      </c>
      <c r="H11">
        <f t="shared" si="1"/>
        <v>8000</v>
      </c>
      <c r="I11">
        <f t="shared" si="1"/>
        <v>8000</v>
      </c>
    </row>
    <row r="12" spans="1:9" x14ac:dyDescent="0.25">
      <c r="A12">
        <v>1</v>
      </c>
      <c r="B12">
        <f t="shared" ref="B12:I12" si="2">$E$2+$C$5+$A$2*$A$5</f>
        <v>2015</v>
      </c>
      <c r="C12">
        <f t="shared" si="2"/>
        <v>2015</v>
      </c>
      <c r="D12">
        <f t="shared" si="2"/>
        <v>2015</v>
      </c>
      <c r="E12">
        <f t="shared" si="2"/>
        <v>2015</v>
      </c>
      <c r="F12">
        <f t="shared" si="2"/>
        <v>2015</v>
      </c>
      <c r="G12">
        <f t="shared" si="2"/>
        <v>2015</v>
      </c>
      <c r="H12">
        <f t="shared" si="2"/>
        <v>2015</v>
      </c>
      <c r="I12">
        <f t="shared" si="2"/>
        <v>2015</v>
      </c>
    </row>
    <row r="13" spans="1:9" x14ac:dyDescent="0.25">
      <c r="A13">
        <v>2</v>
      </c>
      <c r="B13">
        <f t="shared" ref="B13:I13" si="3">$F$2+$C$5+$A$2*$A$5</f>
        <v>1875</v>
      </c>
      <c r="C13">
        <f t="shared" si="3"/>
        <v>1875</v>
      </c>
      <c r="D13">
        <f t="shared" si="3"/>
        <v>1875</v>
      </c>
      <c r="E13">
        <f t="shared" si="3"/>
        <v>1875</v>
      </c>
      <c r="F13">
        <f t="shared" si="3"/>
        <v>1875</v>
      </c>
      <c r="G13">
        <f t="shared" si="3"/>
        <v>1875</v>
      </c>
      <c r="H13">
        <f t="shared" si="3"/>
        <v>1875</v>
      </c>
      <c r="I13">
        <f t="shared" si="3"/>
        <v>1875</v>
      </c>
    </row>
    <row r="14" spans="1:9" x14ac:dyDescent="0.25">
      <c r="A14">
        <v>3</v>
      </c>
      <c r="B14">
        <f>$A$2*$A$5+$B$5+$D$5*B$7+$D$2*$B$2*B$7</f>
        <v>7335.9656582209445</v>
      </c>
      <c r="C14">
        <f t="shared" ref="C14:I15" si="4">$C$5+$A$2*$A$5</f>
        <v>1740</v>
      </c>
      <c r="D14">
        <f t="shared" si="4"/>
        <v>1740</v>
      </c>
      <c r="E14">
        <f t="shared" si="4"/>
        <v>1740</v>
      </c>
      <c r="F14">
        <f t="shared" si="4"/>
        <v>1740</v>
      </c>
      <c r="G14">
        <f t="shared" si="4"/>
        <v>1740</v>
      </c>
      <c r="H14">
        <f t="shared" si="4"/>
        <v>1740</v>
      </c>
      <c r="I14">
        <f t="shared" si="4"/>
        <v>1740</v>
      </c>
    </row>
    <row r="15" spans="1:9" x14ac:dyDescent="0.25">
      <c r="A15">
        <v>4</v>
      </c>
      <c r="C15">
        <f>$A$2*$A$5+$B$5+$D$5*C$7+$D$2*$B$2*C$7</f>
        <v>10531.468364451075</v>
      </c>
      <c r="D15">
        <f t="shared" si="4"/>
        <v>1740</v>
      </c>
      <c r="E15">
        <f t="shared" si="4"/>
        <v>1740</v>
      </c>
      <c r="F15">
        <f t="shared" si="4"/>
        <v>1740</v>
      </c>
      <c r="G15">
        <f t="shared" si="4"/>
        <v>1740</v>
      </c>
      <c r="H15">
        <f t="shared" si="4"/>
        <v>1740</v>
      </c>
      <c r="I15">
        <f t="shared" si="4"/>
        <v>1740</v>
      </c>
    </row>
    <row r="16" spans="1:9" x14ac:dyDescent="0.25">
      <c r="A16">
        <v>5</v>
      </c>
      <c r="D16">
        <f>$A$2*$A$5+$B$5+$D$5*D$7+$D$2*$B$2*D$7</f>
        <v>13276.874253175332</v>
      </c>
      <c r="E16">
        <f>$C$5+$A$2*$A$5</f>
        <v>1740</v>
      </c>
      <c r="F16">
        <f>$C$5+$A$2*$A$5</f>
        <v>1740</v>
      </c>
      <c r="G16">
        <f>$C$5+$A$2*$A$5</f>
        <v>1740</v>
      </c>
      <c r="H16">
        <f>$C$5+$A$2*$A$5</f>
        <v>1740</v>
      </c>
      <c r="I16">
        <f>$C$5+$A$2*$A$5</f>
        <v>1740</v>
      </c>
    </row>
    <row r="17" spans="1:9" x14ac:dyDescent="0.25">
      <c r="A17">
        <v>6</v>
      </c>
      <c r="E17">
        <f>$A$2*$A$5+$B$5+$D$5*E$7+$D$2*$B$2*E$7</f>
        <v>15571.497965525774</v>
      </c>
      <c r="F17">
        <f>$C$5+$A$2*$A$5</f>
        <v>1740</v>
      </c>
      <c r="G17">
        <f>$C$5+$A$2*$A$5</f>
        <v>1740</v>
      </c>
      <c r="H17">
        <f>$C$5+$A$2*$A$5</f>
        <v>1740</v>
      </c>
      <c r="I17">
        <f>$C$5+$A$2*$A$5</f>
        <v>1740</v>
      </c>
    </row>
    <row r="18" spans="1:9" x14ac:dyDescent="0.25">
      <c r="A18">
        <v>7</v>
      </c>
      <c r="F18">
        <f>$A$2*$A$5+$B$5+$D$5*F$7+$D$2*$B$2*F$7</f>
        <v>17486.364264158918</v>
      </c>
      <c r="G18">
        <f>$C$5+$A$2*$A$5</f>
        <v>1740</v>
      </c>
      <c r="H18">
        <f>$C$5+$A$2*$A$5</f>
        <v>1740</v>
      </c>
      <c r="I18">
        <f>$C$5+$A$2*$A$5</f>
        <v>1740</v>
      </c>
    </row>
    <row r="19" spans="1:9" x14ac:dyDescent="0.25">
      <c r="A19">
        <v>8</v>
      </c>
      <c r="G19">
        <f>$A$2*$A$5+$B$5+$D$5*G$7+$D$2*$B$2*G$7</f>
        <v>19095.301252114175</v>
      </c>
      <c r="H19">
        <f>$C$5+$A$2*$A$5</f>
        <v>1740</v>
      </c>
      <c r="I19">
        <f>$C$5+$A$2*$A$5</f>
        <v>1740</v>
      </c>
    </row>
    <row r="20" spans="1:9" x14ac:dyDescent="0.25">
      <c r="A20">
        <v>9</v>
      </c>
      <c r="H20">
        <f>$A$2*$A$5+$B$5+$D$5*H$7+$D$2*$B$2*H$7</f>
        <v>20459.948778109923</v>
      </c>
      <c r="I20">
        <f>$C$5+$A$2*$A$5</f>
        <v>1740</v>
      </c>
    </row>
    <row r="21" spans="1:9" x14ac:dyDescent="0.25">
      <c r="A21">
        <v>10</v>
      </c>
      <c r="I21">
        <f>$A$2*$A$5+$B$5+$D$5*I$7+$D$2*$B$2*I$7</f>
        <v>21628.793969072009</v>
      </c>
    </row>
    <row r="22" spans="1:9" x14ac:dyDescent="0.25">
      <c r="A22" t="s">
        <v>13</v>
      </c>
      <c r="B22">
        <f t="shared" ref="B22:I22" si="5">B7*$E$5</f>
        <v>14721.439181390899</v>
      </c>
      <c r="C22">
        <f t="shared" si="5"/>
        <v>23219.035020678421</v>
      </c>
      <c r="D22">
        <f t="shared" si="5"/>
        <v>30519.717198695198</v>
      </c>
      <c r="E22">
        <f t="shared" si="5"/>
        <v>36621.663184465666</v>
      </c>
      <c r="F22">
        <f t="shared" si="5"/>
        <v>41713.744583843778</v>
      </c>
      <c r="G22">
        <f t="shared" si="5"/>
        <v>45992.287746354181</v>
      </c>
      <c r="H22">
        <f t="shared" si="5"/>
        <v>49621.207576835579</v>
      </c>
      <c r="I22">
        <f t="shared" si="5"/>
        <v>52729.44278881832</v>
      </c>
    </row>
    <row r="23" spans="1:9" x14ac:dyDescent="0.25">
      <c r="A23" t="s">
        <v>14</v>
      </c>
      <c r="B23">
        <f>NPV($A$5,B$12:B$21)+B$11</f>
        <v>16893.024536604767</v>
      </c>
      <c r="C23">
        <f t="shared" ref="C23:I23" si="6">NPV($A$5,C12:C21)+C11</f>
        <v>19881.827309918088</v>
      </c>
      <c r="D23">
        <f t="shared" si="6"/>
        <v>22121.030451953309</v>
      </c>
      <c r="E23">
        <f t="shared" si="6"/>
        <v>23747.24388012931</v>
      </c>
      <c r="F23">
        <f t="shared" si="6"/>
        <v>24912.993645490613</v>
      </c>
      <c r="G23">
        <f t="shared" si="6"/>
        <v>25740.717952159001</v>
      </c>
      <c r="H23">
        <f t="shared" si="6"/>
        <v>26321.357381103964</v>
      </c>
      <c r="I23">
        <f t="shared" si="6"/>
        <v>26721.108061482275</v>
      </c>
    </row>
    <row r="24" spans="1:9" x14ac:dyDescent="0.25">
      <c r="A24" t="s">
        <v>15</v>
      </c>
      <c r="B24">
        <f>B$22/((1+$A$5)^B$10)</f>
        <v>11060.435147551385</v>
      </c>
      <c r="C24">
        <f t="shared" ref="C24:I24" si="7">C22/((1+$A$5)^C10)</f>
        <v>15858.913339716149</v>
      </c>
      <c r="D24">
        <f t="shared" si="7"/>
        <v>18950.343182405068</v>
      </c>
      <c r="E24">
        <f t="shared" si="7"/>
        <v>20671.97414284106</v>
      </c>
      <c r="F24">
        <f t="shared" si="7"/>
        <v>21405.746675001596</v>
      </c>
      <c r="G24">
        <f t="shared" si="7"/>
        <v>21455.741666403901</v>
      </c>
      <c r="H24">
        <f t="shared" si="7"/>
        <v>21044.23595410266</v>
      </c>
      <c r="I24">
        <f t="shared" si="7"/>
        <v>20329.482822587303</v>
      </c>
    </row>
    <row r="25" spans="1:9" x14ac:dyDescent="0.25">
      <c r="A25" t="s">
        <v>16</v>
      </c>
      <c r="B25">
        <f t="shared" ref="B25:I25" si="8">B24-B23</f>
        <v>-5832.5893890533825</v>
      </c>
      <c r="C25">
        <f t="shared" si="8"/>
        <v>-4022.9139702019384</v>
      </c>
      <c r="D25">
        <f t="shared" si="8"/>
        <v>-3170.6872695482416</v>
      </c>
      <c r="E25">
        <f t="shared" si="8"/>
        <v>-3075.2697372882503</v>
      </c>
      <c r="F25">
        <f t="shared" si="8"/>
        <v>-3507.2469704890173</v>
      </c>
      <c r="G25">
        <f t="shared" si="8"/>
        <v>-4284.9762857550995</v>
      </c>
      <c r="H25">
        <f t="shared" si="8"/>
        <v>-5277.1214270013043</v>
      </c>
      <c r="I25">
        <f t="shared" si="8"/>
        <v>-6391.6252388949724</v>
      </c>
    </row>
    <row r="26" spans="1:9" x14ac:dyDescent="0.25">
      <c r="A26" t="s">
        <v>17</v>
      </c>
      <c r="B26">
        <f t="shared" ref="B26:I26" si="9">B25*((1+$A$5)^B10)/(((1+$A$5)^B10)-1)</f>
        <v>-23453.705368066599</v>
      </c>
      <c r="C26">
        <f t="shared" si="9"/>
        <v>-12691.119034200936</v>
      </c>
      <c r="D26">
        <f t="shared" si="9"/>
        <v>-8364.1931409479548</v>
      </c>
      <c r="E26">
        <f t="shared" si="9"/>
        <v>-7061.0462828734308</v>
      </c>
      <c r="F26">
        <f t="shared" si="9"/>
        <v>-7204.0781654669645</v>
      </c>
      <c r="G26">
        <f t="shared" si="9"/>
        <v>-8031.9317021473735</v>
      </c>
      <c r="H26">
        <f t="shared" si="9"/>
        <v>-9163.2220934527486</v>
      </c>
      <c r="I26">
        <f t="shared" si="9"/>
        <v>-10402.075734449894</v>
      </c>
    </row>
    <row r="27" spans="1:9" x14ac:dyDescent="0.25">
      <c r="A27" t="s">
        <v>18</v>
      </c>
      <c r="B27">
        <f t="shared" ref="B27:I27" si="10">B26*$A$5</f>
        <v>-2345.3705368066599</v>
      </c>
      <c r="C27">
        <f t="shared" si="10"/>
        <v>-1269.1119034200938</v>
      </c>
      <c r="D27">
        <f t="shared" si="10"/>
        <v>-836.41931409479548</v>
      </c>
      <c r="E27">
        <f t="shared" si="10"/>
        <v>-706.10462828734308</v>
      </c>
      <c r="F27">
        <f t="shared" si="10"/>
        <v>-720.40781654669649</v>
      </c>
      <c r="G27">
        <f t="shared" si="10"/>
        <v>-803.19317021473739</v>
      </c>
      <c r="H27">
        <f t="shared" si="10"/>
        <v>-916.32220934527493</v>
      </c>
      <c r="I27">
        <f t="shared" si="10"/>
        <v>-1040.2075734449895</v>
      </c>
    </row>
    <row r="28" spans="1:9" x14ac:dyDescent="0.25">
      <c r="A28" t="s">
        <v>19</v>
      </c>
      <c r="B28">
        <f t="shared" ref="B28:I28" si="11">B26+$A$2</f>
        <v>-6453.7053680665995</v>
      </c>
      <c r="C28">
        <f t="shared" si="11"/>
        <v>4308.8809657990641</v>
      </c>
      <c r="D28">
        <f t="shared" si="11"/>
        <v>8635.8068590520452</v>
      </c>
      <c r="E28">
        <f t="shared" si="11"/>
        <v>9938.9537171265692</v>
      </c>
      <c r="F28">
        <f t="shared" si="11"/>
        <v>9795.9218345330355</v>
      </c>
      <c r="G28">
        <f t="shared" si="11"/>
        <v>8968.0682978526274</v>
      </c>
      <c r="H28">
        <f t="shared" si="11"/>
        <v>7836.7779065472514</v>
      </c>
      <c r="I28">
        <f t="shared" si="11"/>
        <v>6597.9242655501057</v>
      </c>
    </row>
    <row r="29" spans="1:9" x14ac:dyDescent="0.25">
      <c r="A29" t="s">
        <v>20</v>
      </c>
      <c r="B29">
        <f t="shared" ref="B29:I29" si="12">B24/B23</f>
        <v>0.65473385914908278</v>
      </c>
      <c r="C29">
        <f t="shared" si="12"/>
        <v>0.79765874094504885</v>
      </c>
      <c r="D29">
        <f t="shared" si="12"/>
        <v>0.85666638466797707</v>
      </c>
      <c r="E29">
        <f t="shared" si="12"/>
        <v>0.87049993031563944</v>
      </c>
      <c r="F29">
        <f t="shared" si="12"/>
        <v>0.85922017159411723</v>
      </c>
      <c r="G29">
        <f t="shared" si="12"/>
        <v>0.83353314799847311</v>
      </c>
      <c r="H29">
        <f t="shared" si="12"/>
        <v>0.79951180516283948</v>
      </c>
      <c r="I29">
        <f t="shared" si="12"/>
        <v>0.76080238797775301</v>
      </c>
    </row>
    <row r="30" spans="1:9" x14ac:dyDescent="0.25">
      <c r="A30" t="s">
        <v>21</v>
      </c>
      <c r="B30">
        <f t="shared" ref="B30:I30" si="13">(B23*(1+$A$5)^B10)/B7</f>
        <v>213.82734074872704</v>
      </c>
      <c r="C30">
        <f t="shared" si="13"/>
        <v>175.51365366363441</v>
      </c>
      <c r="D30">
        <f t="shared" si="13"/>
        <v>163.42417830981026</v>
      </c>
      <c r="E30">
        <f t="shared" si="13"/>
        <v>160.82712373019564</v>
      </c>
      <c r="F30">
        <f t="shared" si="13"/>
        <v>162.93844654537966</v>
      </c>
      <c r="G30">
        <f t="shared" si="13"/>
        <v>167.95972702006625</v>
      </c>
      <c r="H30">
        <f t="shared" si="13"/>
        <v>175.10685782992996</v>
      </c>
      <c r="I30">
        <f t="shared" si="13"/>
        <v>184.01624681032652</v>
      </c>
    </row>
    <row r="31" spans="1:9" x14ac:dyDescent="0.25">
      <c r="A31" t="s">
        <v>22</v>
      </c>
      <c r="B31" s="1">
        <v>0.19022167956779087</v>
      </c>
      <c r="C31" s="1">
        <v>0.27525576844111105</v>
      </c>
      <c r="D31" s="1">
        <v>0.27281324817758701</v>
      </c>
      <c r="E31" s="1">
        <v>0.25276507839802198</v>
      </c>
      <c r="F31" s="1">
        <v>0.22892260499189915</v>
      </c>
      <c r="G31" s="1">
        <v>0.20611900350107801</v>
      </c>
      <c r="H31" s="1">
        <v>0.18579079347446201</v>
      </c>
      <c r="I31" s="1">
        <v>0.16799769041832399</v>
      </c>
    </row>
    <row r="32" spans="1:9" x14ac:dyDescent="0.25">
      <c r="A32" t="s">
        <v>23</v>
      </c>
      <c r="B32">
        <f t="shared" ref="B32:I32" si="14">B$22/((1+B31)^B$10)-(NPV(B31,B$12:B$21)+B$11)</f>
        <v>-6636.3193827047253</v>
      </c>
      <c r="C32">
        <f t="shared" si="14"/>
        <v>-6774.7915854361818</v>
      </c>
      <c r="D32">
        <f t="shared" si="14"/>
        <v>-7085.65879399396</v>
      </c>
      <c r="E32">
        <f t="shared" si="14"/>
        <v>-7512.9769088523826</v>
      </c>
      <c r="F32">
        <f t="shared" si="14"/>
        <v>-7984.2918171310248</v>
      </c>
      <c r="G32">
        <f t="shared" si="14"/>
        <v>-8483.044872456876</v>
      </c>
      <c r="H32">
        <f t="shared" si="14"/>
        <v>-9006.2393584373876</v>
      </c>
      <c r="I32">
        <f t="shared" si="14"/>
        <v>-9549.6482421107303</v>
      </c>
    </row>
    <row r="44" spans="7:7" x14ac:dyDescent="0.25">
      <c r="G44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custos_talhao_41_parcela_71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OppenSocial</cp:lastModifiedBy>
  <dcterms:created xsi:type="dcterms:W3CDTF">2022-09-25T15:52:10Z</dcterms:created>
  <dcterms:modified xsi:type="dcterms:W3CDTF">2022-09-25T21:13:25Z</dcterms:modified>
</cp:coreProperties>
</file>