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1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6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51196F13-6AD0-C1B8-E2B4-A1F9AE17003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0805b8514ba2384d/Home/Projetos feitos/"/>
    </mc:Choice>
  </mc:AlternateContent>
  <xr:revisionPtr revIDLastSave="0" documentId="11_63607A686450F1018BF52891E640D3577B3888F4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lientes" sheetId="4" r:id="rId1"/>
    <sheet name="Fornecedores" sheetId="5" r:id="rId2"/>
    <sheet name="Produtos" sheetId="6" r:id="rId3"/>
    <sheet name="Entradas" sheetId="7" r:id="rId4"/>
    <sheet name="Saídas" sheetId="8" r:id="rId5"/>
    <sheet name="Consultas" sheetId="9" r:id="rId6"/>
    <sheet name="Planilha1" sheetId="11" r:id="rId7"/>
    <sheet name="Planilha2" sheetId="13" r:id="rId8"/>
    <sheet name="Planilha3" sheetId="16" r:id="rId9"/>
    <sheet name="Planilha4" sheetId="18" r:id="rId10"/>
    <sheet name="Planilha5" sheetId="19" r:id="rId11"/>
    <sheet name="Planilha6" sheetId="20" r:id="rId12"/>
    <sheet name="Planilha7" sheetId="21" r:id="rId13"/>
    <sheet name="Planilha8" sheetId="22" r:id="rId14"/>
    <sheet name="Planilha9" sheetId="23" r:id="rId15"/>
    <sheet name="Planilha10" sheetId="25" r:id="rId16"/>
  </sheets>
  <definedNames>
    <definedName name="_xlnm._FilterDatabase" localSheetId="0" hidden="1">Clientes!$C$23:$X$43</definedName>
    <definedName name="_xlnm._FilterDatabase" localSheetId="3" hidden="1">Entradas!$C$32:$N$375</definedName>
    <definedName name="_xlnm._FilterDatabase" localSheetId="1" hidden="1">Fornecedores!$C$23:$X$43</definedName>
    <definedName name="_xlnm._FilterDatabase" localSheetId="2" hidden="1">Produtos!$C$23:$AA$45</definedName>
    <definedName name="_xlnm._FilterDatabase" localSheetId="4" hidden="1">Saídas!$C$32:$N$824</definedName>
  </definedNames>
  <calcPr calcId="191029"/>
  <pivotCaches>
    <pivotCache cacheId="10" r:id="rId17"/>
    <pivotCache cacheId="11" r:id="rId18"/>
    <pivotCache cacheId="12" r:id="rId19"/>
    <pivotCache cacheId="13" r:id="rId20"/>
    <pivotCache cacheId="14" r:id="rId21"/>
    <pivotCache cacheId="15" r:id="rId22"/>
    <pivotCache cacheId="16" r:id="rId23"/>
    <pivotCache cacheId="17" r:id="rId24"/>
    <pivotCache cacheId="18" r:id="rId25"/>
    <pivotCache cacheId="19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1" i="6" l="1"/>
  <c r="J27" i="6"/>
  <c r="I27" i="6"/>
  <c r="L30" i="5"/>
  <c r="K28" i="4"/>
  <c r="H27" i="6" l="1"/>
  <c r="E33" i="8"/>
  <c r="L24" i="5"/>
  <c r="L24" i="4"/>
  <c r="I26" i="6"/>
  <c r="J33" i="6"/>
  <c r="I33" i="6"/>
  <c r="I25" i="6"/>
  <c r="J25" i="6"/>
  <c r="J24" i="6"/>
  <c r="I24" i="6"/>
  <c r="H24" i="6" l="1"/>
  <c r="E824" i="8" l="1"/>
  <c r="E823" i="8"/>
  <c r="E822" i="8"/>
  <c r="E821" i="8"/>
  <c r="E820" i="8"/>
  <c r="E819" i="8"/>
  <c r="E818" i="8"/>
  <c r="E817" i="8"/>
  <c r="E816" i="8"/>
  <c r="E815" i="8"/>
  <c r="E814" i="8"/>
  <c r="E813" i="8"/>
  <c r="E812" i="8"/>
  <c r="E811" i="8"/>
  <c r="E810" i="8"/>
  <c r="E809" i="8"/>
  <c r="E808" i="8"/>
  <c r="E807" i="8"/>
  <c r="E806" i="8"/>
  <c r="E805" i="8"/>
  <c r="E804" i="8"/>
  <c r="E803" i="8"/>
  <c r="E802" i="8"/>
  <c r="E801" i="8"/>
  <c r="E800" i="8"/>
  <c r="E799" i="8"/>
  <c r="E798" i="8"/>
  <c r="E797" i="8"/>
  <c r="E796" i="8"/>
  <c r="E795" i="8"/>
  <c r="E794" i="8"/>
  <c r="E793" i="8"/>
  <c r="E792" i="8"/>
  <c r="E791" i="8"/>
  <c r="E790" i="8"/>
  <c r="E789" i="8"/>
  <c r="E788" i="8"/>
  <c r="E787" i="8"/>
  <c r="E786" i="8"/>
  <c r="E785" i="8"/>
  <c r="E784" i="8"/>
  <c r="E783" i="8"/>
  <c r="E782" i="8"/>
  <c r="E781" i="8"/>
  <c r="E780" i="8"/>
  <c r="E779" i="8"/>
  <c r="E778" i="8"/>
  <c r="E777" i="8"/>
  <c r="E776" i="8"/>
  <c r="E775" i="8"/>
  <c r="E774" i="8"/>
  <c r="E773" i="8"/>
  <c r="E772" i="8"/>
  <c r="E771" i="8"/>
  <c r="E770" i="8"/>
  <c r="E769" i="8"/>
  <c r="E768" i="8"/>
  <c r="E767" i="8"/>
  <c r="E766" i="8"/>
  <c r="E765" i="8"/>
  <c r="E764" i="8"/>
  <c r="E763" i="8"/>
  <c r="E762" i="8"/>
  <c r="E761" i="8"/>
  <c r="E760" i="8"/>
  <c r="E759" i="8"/>
  <c r="E758" i="8"/>
  <c r="E757" i="8"/>
  <c r="E756" i="8"/>
  <c r="E755" i="8"/>
  <c r="E754" i="8"/>
  <c r="E753" i="8"/>
  <c r="E752" i="8"/>
  <c r="E751" i="8"/>
  <c r="E750" i="8"/>
  <c r="E749" i="8"/>
  <c r="E748" i="8"/>
  <c r="E747" i="8"/>
  <c r="E746" i="8"/>
  <c r="E745" i="8"/>
  <c r="E744" i="8"/>
  <c r="E743" i="8"/>
  <c r="E742" i="8"/>
  <c r="E741" i="8"/>
  <c r="E740" i="8"/>
  <c r="E739" i="8"/>
  <c r="E738" i="8"/>
  <c r="E737" i="8"/>
  <c r="E736" i="8"/>
  <c r="E735" i="8"/>
  <c r="E734" i="8"/>
  <c r="E733" i="8"/>
  <c r="E732" i="8"/>
  <c r="E731" i="8"/>
  <c r="E730" i="8"/>
  <c r="E729" i="8"/>
  <c r="E728" i="8"/>
  <c r="E727" i="8"/>
  <c r="E726" i="8"/>
  <c r="E725" i="8"/>
  <c r="E724" i="8"/>
  <c r="E723" i="8"/>
  <c r="E722" i="8"/>
  <c r="E721" i="8"/>
  <c r="E720" i="8"/>
  <c r="E719" i="8"/>
  <c r="E718" i="8"/>
  <c r="E717" i="8"/>
  <c r="E716" i="8"/>
  <c r="E715" i="8"/>
  <c r="E714" i="8"/>
  <c r="E713" i="8"/>
  <c r="E712" i="8"/>
  <c r="E711" i="8"/>
  <c r="E710" i="8"/>
  <c r="E709" i="8"/>
  <c r="E708" i="8"/>
  <c r="E707" i="8"/>
  <c r="E706" i="8"/>
  <c r="E705" i="8"/>
  <c r="E704" i="8"/>
  <c r="E703" i="8"/>
  <c r="E702" i="8"/>
  <c r="E701" i="8"/>
  <c r="E700" i="8"/>
  <c r="E699" i="8"/>
  <c r="E698" i="8"/>
  <c r="E697" i="8"/>
  <c r="E696" i="8"/>
  <c r="E695" i="8"/>
  <c r="E694" i="8"/>
  <c r="E693" i="8"/>
  <c r="E692" i="8"/>
  <c r="E691" i="8"/>
  <c r="E690" i="8"/>
  <c r="E689" i="8"/>
  <c r="E688" i="8"/>
  <c r="E687" i="8"/>
  <c r="E686" i="8"/>
  <c r="E685" i="8"/>
  <c r="E684" i="8"/>
  <c r="E683" i="8"/>
  <c r="E682" i="8"/>
  <c r="E681" i="8"/>
  <c r="E680" i="8"/>
  <c r="E679" i="8"/>
  <c r="E678" i="8"/>
  <c r="E677" i="8"/>
  <c r="E676" i="8"/>
  <c r="E675" i="8"/>
  <c r="E674" i="8"/>
  <c r="E673" i="8"/>
  <c r="E672" i="8"/>
  <c r="E671" i="8"/>
  <c r="E670" i="8"/>
  <c r="E669" i="8"/>
  <c r="E668" i="8"/>
  <c r="E667" i="8"/>
  <c r="E666" i="8"/>
  <c r="E665" i="8"/>
  <c r="E664" i="8"/>
  <c r="E663" i="8"/>
  <c r="E662" i="8"/>
  <c r="E661" i="8"/>
  <c r="E660" i="8"/>
  <c r="E659" i="8"/>
  <c r="E658" i="8"/>
  <c r="E657" i="8"/>
  <c r="E656" i="8"/>
  <c r="E655" i="8"/>
  <c r="E654" i="8"/>
  <c r="E653" i="8"/>
  <c r="E652" i="8"/>
  <c r="E651" i="8"/>
  <c r="E650" i="8"/>
  <c r="E649" i="8"/>
  <c r="E648" i="8"/>
  <c r="E647" i="8"/>
  <c r="E646" i="8"/>
  <c r="E645" i="8"/>
  <c r="E644" i="8"/>
  <c r="E643" i="8"/>
  <c r="E642" i="8"/>
  <c r="E641" i="8"/>
  <c r="E640" i="8"/>
  <c r="E639" i="8"/>
  <c r="E638" i="8"/>
  <c r="E637" i="8"/>
  <c r="E636" i="8"/>
  <c r="E635" i="8"/>
  <c r="E634" i="8"/>
  <c r="E633" i="8"/>
  <c r="E632" i="8"/>
  <c r="E631" i="8"/>
  <c r="E630" i="8"/>
  <c r="E629" i="8"/>
  <c r="E628" i="8"/>
  <c r="J627" i="8"/>
  <c r="E627" i="8"/>
  <c r="E626" i="8"/>
  <c r="E625" i="8"/>
  <c r="E624" i="8"/>
  <c r="E623" i="8"/>
  <c r="E622" i="8"/>
  <c r="E621" i="8"/>
  <c r="E620" i="8"/>
  <c r="E619" i="8"/>
  <c r="E618" i="8"/>
  <c r="E617" i="8"/>
  <c r="E616" i="8"/>
  <c r="E615" i="8"/>
  <c r="E614" i="8"/>
  <c r="E613" i="8"/>
  <c r="E612" i="8"/>
  <c r="E611" i="8"/>
  <c r="E610" i="8"/>
  <c r="E609" i="8"/>
  <c r="E608" i="8"/>
  <c r="E607" i="8"/>
  <c r="E606" i="8"/>
  <c r="E605" i="8"/>
  <c r="E604" i="8"/>
  <c r="E603" i="8"/>
  <c r="E602" i="8"/>
  <c r="E601" i="8"/>
  <c r="E600" i="8"/>
  <c r="E599" i="8"/>
  <c r="E598" i="8"/>
  <c r="E597" i="8"/>
  <c r="E596" i="8"/>
  <c r="E595" i="8"/>
  <c r="E594" i="8"/>
  <c r="E593" i="8"/>
  <c r="E592" i="8"/>
  <c r="E591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7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4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J231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J77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S25" i="4" l="1"/>
  <c r="E372" i="7"/>
  <c r="E33" i="7" l="1"/>
  <c r="E61" i="7" l="1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120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77" i="7"/>
  <c r="E176" i="7"/>
  <c r="E175" i="7"/>
  <c r="E174" i="7"/>
  <c r="E173" i="7"/>
  <c r="E172" i="7"/>
  <c r="E171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203" i="7"/>
  <c r="E202" i="7"/>
  <c r="E201" i="7"/>
  <c r="E200" i="7"/>
  <c r="E199" i="7"/>
  <c r="E198" i="7"/>
  <c r="E197" i="7"/>
  <c r="E196" i="7"/>
  <c r="E195" i="7"/>
  <c r="E194" i="7"/>
  <c r="E193" i="7"/>
  <c r="E192" i="7"/>
  <c r="E191" i="7"/>
  <c r="E190" i="7"/>
  <c r="E189" i="7"/>
  <c r="E188" i="7"/>
  <c r="E187" i="7"/>
  <c r="E186" i="7"/>
  <c r="E185" i="7"/>
  <c r="E184" i="7"/>
  <c r="E183" i="7"/>
  <c r="E182" i="7"/>
  <c r="E181" i="7"/>
  <c r="E180" i="7"/>
  <c r="E179" i="7"/>
  <c r="E178" i="7"/>
  <c r="E232" i="7"/>
  <c r="E231" i="7"/>
  <c r="E230" i="7"/>
  <c r="E229" i="7"/>
  <c r="E228" i="7"/>
  <c r="E227" i="7"/>
  <c r="E226" i="7"/>
  <c r="E225" i="7"/>
  <c r="E224" i="7"/>
  <c r="E223" i="7"/>
  <c r="E222" i="7"/>
  <c r="E221" i="7"/>
  <c r="E220" i="7"/>
  <c r="E219" i="7"/>
  <c r="E218" i="7"/>
  <c r="E217" i="7"/>
  <c r="E216" i="7"/>
  <c r="E215" i="7"/>
  <c r="E214" i="7"/>
  <c r="E213" i="7"/>
  <c r="E212" i="7"/>
  <c r="E211" i="7"/>
  <c r="E210" i="7"/>
  <c r="E209" i="7"/>
  <c r="E208" i="7"/>
  <c r="E207" i="7"/>
  <c r="E206" i="7"/>
  <c r="E205" i="7"/>
  <c r="E204" i="7"/>
  <c r="E253" i="7"/>
  <c r="E261" i="7"/>
  <c r="E260" i="7"/>
  <c r="E259" i="7"/>
  <c r="E258" i="7"/>
  <c r="E257" i="7"/>
  <c r="E256" i="7"/>
  <c r="E255" i="7"/>
  <c r="E254" i="7"/>
  <c r="E252" i="7"/>
  <c r="E251" i="7"/>
  <c r="E250" i="7"/>
  <c r="E249" i="7"/>
  <c r="E248" i="7"/>
  <c r="E247" i="7"/>
  <c r="E246" i="7"/>
  <c r="E245" i="7"/>
  <c r="E244" i="7"/>
  <c r="E243" i="7"/>
  <c r="E242" i="7"/>
  <c r="E241" i="7"/>
  <c r="E240" i="7"/>
  <c r="E239" i="7"/>
  <c r="E238" i="7"/>
  <c r="E237" i="7"/>
  <c r="E236" i="7"/>
  <c r="E235" i="7"/>
  <c r="E234" i="7"/>
  <c r="E233" i="7"/>
  <c r="E290" i="7"/>
  <c r="E289" i="7"/>
  <c r="E288" i="7"/>
  <c r="E287" i="7"/>
  <c r="E286" i="7"/>
  <c r="E285" i="7"/>
  <c r="E284" i="7"/>
  <c r="E283" i="7"/>
  <c r="E282" i="7"/>
  <c r="E281" i="7"/>
  <c r="E280" i="7"/>
  <c r="E279" i="7"/>
  <c r="E278" i="7"/>
  <c r="E277" i="7"/>
  <c r="E276" i="7"/>
  <c r="E275" i="7"/>
  <c r="E274" i="7"/>
  <c r="E273" i="7"/>
  <c r="E272" i="7"/>
  <c r="E271" i="7"/>
  <c r="E270" i="7"/>
  <c r="E269" i="7"/>
  <c r="E268" i="7"/>
  <c r="E267" i="7"/>
  <c r="E266" i="7"/>
  <c r="E265" i="7"/>
  <c r="E264" i="7"/>
  <c r="E263" i="7"/>
  <c r="E262" i="7"/>
  <c r="E319" i="7"/>
  <c r="E318" i="7"/>
  <c r="E317" i="7"/>
  <c r="E316" i="7"/>
  <c r="E315" i="7"/>
  <c r="E314" i="7"/>
  <c r="E313" i="7"/>
  <c r="E312" i="7"/>
  <c r="E311" i="7"/>
  <c r="E310" i="7"/>
  <c r="E309" i="7"/>
  <c r="E308" i="7"/>
  <c r="E307" i="7"/>
  <c r="E306" i="7"/>
  <c r="E305" i="7"/>
  <c r="E304" i="7"/>
  <c r="E303" i="7"/>
  <c r="E302" i="7"/>
  <c r="E301" i="7"/>
  <c r="E300" i="7"/>
  <c r="E299" i="7"/>
  <c r="E298" i="7"/>
  <c r="E297" i="7"/>
  <c r="E296" i="7"/>
  <c r="E295" i="7"/>
  <c r="E294" i="7"/>
  <c r="E293" i="7"/>
  <c r="E292" i="7"/>
  <c r="E291" i="7"/>
  <c r="E320" i="7"/>
  <c r="E321" i="7"/>
  <c r="E322" i="7"/>
  <c r="E348" i="7"/>
  <c r="E347" i="7"/>
  <c r="E346" i="7"/>
  <c r="E345" i="7"/>
  <c r="E344" i="7"/>
  <c r="E343" i="7"/>
  <c r="E342" i="7"/>
  <c r="E341" i="7"/>
  <c r="E340" i="7"/>
  <c r="E339" i="7"/>
  <c r="E338" i="7"/>
  <c r="E337" i="7"/>
  <c r="E336" i="7"/>
  <c r="E335" i="7"/>
  <c r="E334" i="7"/>
  <c r="E333" i="7"/>
  <c r="E332" i="7"/>
  <c r="E331" i="7"/>
  <c r="E330" i="7"/>
  <c r="E329" i="7"/>
  <c r="E328" i="7"/>
  <c r="E327" i="7"/>
  <c r="E326" i="7"/>
  <c r="E325" i="7"/>
  <c r="E324" i="7"/>
  <c r="E323" i="7"/>
  <c r="E365" i="7"/>
  <c r="E349" i="7"/>
  <c r="E350" i="7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J45" i="6"/>
  <c r="I45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J44" i="6"/>
  <c r="I44" i="6"/>
  <c r="E351" i="7"/>
  <c r="E352" i="7"/>
  <c r="E353" i="7"/>
  <c r="E354" i="7"/>
  <c r="E355" i="7"/>
  <c r="E356" i="7"/>
  <c r="E358" i="7"/>
  <c r="E357" i="7"/>
  <c r="E359" i="7"/>
  <c r="E360" i="7"/>
  <c r="E361" i="7"/>
  <c r="E362" i="7"/>
  <c r="E363" i="7"/>
  <c r="E364" i="7"/>
  <c r="E366" i="7"/>
  <c r="E367" i="7"/>
  <c r="E368" i="7"/>
  <c r="E369" i="7"/>
  <c r="E370" i="7"/>
  <c r="E371" i="7"/>
  <c r="H45" i="6" l="1"/>
  <c r="N45" i="6" s="1"/>
  <c r="H44" i="6"/>
  <c r="N44" i="6" s="1"/>
  <c r="E373" i="7"/>
  <c r="E374" i="7"/>
  <c r="O26" i="6"/>
  <c r="O25" i="6"/>
  <c r="O27" i="6"/>
  <c r="O28" i="6"/>
  <c r="O29" i="6"/>
  <c r="O30" i="6"/>
  <c r="O32" i="6"/>
  <c r="O33" i="6"/>
  <c r="O34" i="6"/>
  <c r="O35" i="6"/>
  <c r="O36" i="6"/>
  <c r="O37" i="6"/>
  <c r="O38" i="6"/>
  <c r="O39" i="6"/>
  <c r="O40" i="6"/>
  <c r="O41" i="6"/>
  <c r="O42" i="6"/>
  <c r="O43" i="6"/>
  <c r="H25" i="6"/>
  <c r="J26" i="6"/>
  <c r="J28" i="6"/>
  <c r="J29" i="6"/>
  <c r="J30" i="6"/>
  <c r="J31" i="6"/>
  <c r="J32" i="6"/>
  <c r="J34" i="6"/>
  <c r="J35" i="6"/>
  <c r="J36" i="6"/>
  <c r="J37" i="6"/>
  <c r="J38" i="6"/>
  <c r="J39" i="6"/>
  <c r="J40" i="6"/>
  <c r="J41" i="6"/>
  <c r="J42" i="6"/>
  <c r="J43" i="6"/>
  <c r="O24" i="6"/>
  <c r="N24" i="6" l="1"/>
  <c r="I42" i="6"/>
  <c r="H26" i="6"/>
  <c r="N26" i="6" s="1"/>
  <c r="N27" i="6"/>
  <c r="I28" i="6"/>
  <c r="H28" i="6" s="1"/>
  <c r="N28" i="6" s="1"/>
  <c r="I29" i="6"/>
  <c r="I30" i="6"/>
  <c r="I31" i="6"/>
  <c r="I32" i="6"/>
  <c r="I34" i="6"/>
  <c r="H34" i="6" s="1"/>
  <c r="N34" i="6" s="1"/>
  <c r="I35" i="6"/>
  <c r="H35" i="6" s="1"/>
  <c r="N35" i="6" s="1"/>
  <c r="I36" i="6"/>
  <c r="I37" i="6"/>
  <c r="I38" i="6"/>
  <c r="I39" i="6"/>
  <c r="I40" i="6"/>
  <c r="H40" i="6" s="1"/>
  <c r="N40" i="6" s="1"/>
  <c r="I41" i="6"/>
  <c r="I43" i="6"/>
  <c r="L25" i="5"/>
  <c r="L26" i="5"/>
  <c r="L27" i="5"/>
  <c r="L28" i="5"/>
  <c r="L29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K43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X32" i="4"/>
  <c r="X40" i="4"/>
  <c r="W29" i="4"/>
  <c r="W37" i="4"/>
  <c r="V26" i="4"/>
  <c r="V29" i="4"/>
  <c r="V34" i="4"/>
  <c r="V37" i="4"/>
  <c r="V42" i="4"/>
  <c r="U26" i="4"/>
  <c r="U31" i="4"/>
  <c r="U34" i="4"/>
  <c r="U39" i="4"/>
  <c r="U42" i="4"/>
  <c r="T28" i="4"/>
  <c r="T31" i="4"/>
  <c r="T36" i="4"/>
  <c r="T39" i="4"/>
  <c r="S28" i="4"/>
  <c r="S33" i="4"/>
  <c r="S36" i="4"/>
  <c r="S41" i="4"/>
  <c r="R25" i="4"/>
  <c r="R30" i="4"/>
  <c r="R33" i="4"/>
  <c r="R38" i="4"/>
  <c r="R41" i="4"/>
  <c r="Q27" i="4"/>
  <c r="Q30" i="4"/>
  <c r="Q35" i="4"/>
  <c r="Q38" i="4"/>
  <c r="Q43" i="4"/>
  <c r="P27" i="4"/>
  <c r="P31" i="4"/>
  <c r="P32" i="4"/>
  <c r="P35" i="4"/>
  <c r="P39" i="4"/>
  <c r="P40" i="4"/>
  <c r="P43" i="4"/>
  <c r="O28" i="4"/>
  <c r="O29" i="4"/>
  <c r="O32" i="4"/>
  <c r="O36" i="4"/>
  <c r="O37" i="4"/>
  <c r="O40" i="4"/>
  <c r="N25" i="4"/>
  <c r="N26" i="4"/>
  <c r="N27" i="4"/>
  <c r="N29" i="4"/>
  <c r="N33" i="4"/>
  <c r="N34" i="4"/>
  <c r="N35" i="4"/>
  <c r="N37" i="4"/>
  <c r="N41" i="4"/>
  <c r="N42" i="4"/>
  <c r="N43" i="4"/>
  <c r="L28" i="4"/>
  <c r="L27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25" i="4"/>
  <c r="L26" i="4"/>
  <c r="K43" i="4"/>
  <c r="K27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24" i="4"/>
  <c r="K25" i="4"/>
  <c r="K26" i="4"/>
  <c r="C26" i="7"/>
  <c r="C24" i="7"/>
  <c r="C22" i="7"/>
  <c r="C16" i="7"/>
  <c r="C14" i="7"/>
  <c r="X29" i="4"/>
  <c r="Q42" i="4" l="1"/>
  <c r="Q34" i="4"/>
  <c r="Q26" i="4"/>
  <c r="R37" i="4"/>
  <c r="R29" i="4"/>
  <c r="S40" i="4"/>
  <c r="S32" i="4"/>
  <c r="T43" i="4"/>
  <c r="T35" i="4"/>
  <c r="T27" i="4"/>
  <c r="U38" i="4"/>
  <c r="U30" i="4"/>
  <c r="V41" i="4"/>
  <c r="V33" i="4"/>
  <c r="V25" i="4"/>
  <c r="W36" i="4"/>
  <c r="W28" i="4"/>
  <c r="X39" i="4"/>
  <c r="X31" i="4"/>
  <c r="N40" i="4"/>
  <c r="N32" i="4"/>
  <c r="O43" i="4"/>
  <c r="O35" i="4"/>
  <c r="O27" i="4"/>
  <c r="P38" i="4"/>
  <c r="P30" i="4"/>
  <c r="Q41" i="4"/>
  <c r="Q33" i="4"/>
  <c r="Q25" i="4"/>
  <c r="R36" i="4"/>
  <c r="R28" i="4"/>
  <c r="S39" i="4"/>
  <c r="S31" i="4"/>
  <c r="T42" i="4"/>
  <c r="T34" i="4"/>
  <c r="T26" i="4"/>
  <c r="U37" i="4"/>
  <c r="U29" i="4"/>
  <c r="V40" i="4"/>
  <c r="V32" i="4"/>
  <c r="W43" i="4"/>
  <c r="W35" i="4"/>
  <c r="W27" i="4"/>
  <c r="X38" i="4"/>
  <c r="X30" i="4"/>
  <c r="N39" i="4"/>
  <c r="N31" i="4"/>
  <c r="O42" i="4"/>
  <c r="O34" i="4"/>
  <c r="O26" i="4"/>
  <c r="P37" i="4"/>
  <c r="P29" i="4"/>
  <c r="Q40" i="4"/>
  <c r="Q32" i="4"/>
  <c r="R43" i="4"/>
  <c r="R35" i="4"/>
  <c r="R27" i="4"/>
  <c r="S38" i="4"/>
  <c r="S30" i="4"/>
  <c r="T41" i="4"/>
  <c r="T33" i="4"/>
  <c r="T25" i="4"/>
  <c r="U36" i="4"/>
  <c r="U28" i="4"/>
  <c r="V39" i="4"/>
  <c r="V31" i="4"/>
  <c r="W42" i="4"/>
  <c r="W34" i="4"/>
  <c r="W26" i="4"/>
  <c r="X37" i="4"/>
  <c r="S27" i="6"/>
  <c r="T25" i="6"/>
  <c r="P26" i="6"/>
  <c r="X26" i="6"/>
  <c r="U27" i="6"/>
  <c r="P28" i="6"/>
  <c r="Y28" i="6"/>
  <c r="T29" i="6"/>
  <c r="W30" i="6"/>
  <c r="R31" i="6"/>
  <c r="Z31" i="6"/>
  <c r="U32" i="6"/>
  <c r="P33" i="6"/>
  <c r="X33" i="6"/>
  <c r="S34" i="6"/>
  <c r="AA34" i="6"/>
  <c r="V35" i="6"/>
  <c r="Q36" i="6"/>
  <c r="Y36" i="6"/>
  <c r="T37" i="6"/>
  <c r="W38" i="6"/>
  <c r="R39" i="6"/>
  <c r="Z39" i="6"/>
  <c r="U40" i="6"/>
  <c r="P41" i="6"/>
  <c r="X41" i="6"/>
  <c r="S42" i="6"/>
  <c r="AA42" i="6"/>
  <c r="V43" i="6"/>
  <c r="Y24" i="6"/>
  <c r="Q24" i="6"/>
  <c r="AA43" i="6"/>
  <c r="W36" i="6"/>
  <c r="S40" i="6"/>
  <c r="T43" i="6"/>
  <c r="AA25" i="6"/>
  <c r="AA29" i="6"/>
  <c r="R34" i="6"/>
  <c r="V38" i="6"/>
  <c r="Z42" i="6"/>
  <c r="Q27" i="6"/>
  <c r="U25" i="6"/>
  <c r="Q26" i="6"/>
  <c r="Y26" i="6"/>
  <c r="V27" i="6"/>
  <c r="Q28" i="6"/>
  <c r="Z28" i="6"/>
  <c r="U29" i="6"/>
  <c r="P30" i="6"/>
  <c r="X30" i="6"/>
  <c r="S31" i="6"/>
  <c r="AA31" i="6"/>
  <c r="V32" i="6"/>
  <c r="Q33" i="6"/>
  <c r="Y33" i="6"/>
  <c r="T34" i="6"/>
  <c r="W35" i="6"/>
  <c r="R36" i="6"/>
  <c r="Z36" i="6"/>
  <c r="U37" i="6"/>
  <c r="P38" i="6"/>
  <c r="X38" i="6"/>
  <c r="S39" i="6"/>
  <c r="AA39" i="6"/>
  <c r="V40" i="6"/>
  <c r="Q41" i="6"/>
  <c r="Y41" i="6"/>
  <c r="T42" i="6"/>
  <c r="W43" i="6"/>
  <c r="X24" i="6"/>
  <c r="P24" i="6"/>
  <c r="U41" i="6"/>
  <c r="X39" i="6"/>
  <c r="Y42" i="6"/>
  <c r="S25" i="6"/>
  <c r="V30" i="6"/>
  <c r="U35" i="6"/>
  <c r="T40" i="6"/>
  <c r="S28" i="6"/>
  <c r="V25" i="6"/>
  <c r="R26" i="6"/>
  <c r="Z26" i="6"/>
  <c r="W27" i="6"/>
  <c r="R28" i="6"/>
  <c r="AA28" i="6"/>
  <c r="V29" i="6"/>
  <c r="Q30" i="6"/>
  <c r="Y30" i="6"/>
  <c r="T31" i="6"/>
  <c r="W32" i="6"/>
  <c r="R33" i="6"/>
  <c r="Z33" i="6"/>
  <c r="U34" i="6"/>
  <c r="P35" i="6"/>
  <c r="X35" i="6"/>
  <c r="S36" i="6"/>
  <c r="AA36" i="6"/>
  <c r="V37" i="6"/>
  <c r="Q38" i="6"/>
  <c r="Y38" i="6"/>
  <c r="T39" i="6"/>
  <c r="W40" i="6"/>
  <c r="R41" i="6"/>
  <c r="Z41" i="6"/>
  <c r="U42" i="6"/>
  <c r="P43" i="6"/>
  <c r="X43" i="6"/>
  <c r="W24" i="6"/>
  <c r="M24" i="4"/>
  <c r="R37" i="6"/>
  <c r="AA24" i="6"/>
  <c r="Q31" i="6"/>
  <c r="X36" i="6"/>
  <c r="U43" i="6"/>
  <c r="W25" i="6"/>
  <c r="S26" i="6"/>
  <c r="AA26" i="6"/>
  <c r="X27" i="6"/>
  <c r="T28" i="6"/>
  <c r="W29" i="6"/>
  <c r="R30" i="6"/>
  <c r="Z30" i="6"/>
  <c r="U31" i="6"/>
  <c r="P32" i="6"/>
  <c r="X32" i="6"/>
  <c r="S33" i="6"/>
  <c r="AA33" i="6"/>
  <c r="V34" i="6"/>
  <c r="Q35" i="6"/>
  <c r="Y35" i="6"/>
  <c r="T36" i="6"/>
  <c r="W37" i="6"/>
  <c r="R38" i="6"/>
  <c r="Z38" i="6"/>
  <c r="U39" i="6"/>
  <c r="P40" i="6"/>
  <c r="X40" i="6"/>
  <c r="S41" i="6"/>
  <c r="AA41" i="6"/>
  <c r="V42" i="6"/>
  <c r="Q43" i="6"/>
  <c r="Y43" i="6"/>
  <c r="V24" i="6"/>
  <c r="P42" i="6"/>
  <c r="T24" i="6"/>
  <c r="U38" i="6"/>
  <c r="V41" i="6"/>
  <c r="W26" i="6"/>
  <c r="Z34" i="6"/>
  <c r="Q39" i="6"/>
  <c r="Z24" i="6"/>
  <c r="X25" i="6"/>
  <c r="T26" i="6"/>
  <c r="Y27" i="6"/>
  <c r="U28" i="6"/>
  <c r="P29" i="6"/>
  <c r="X29" i="6"/>
  <c r="S30" i="6"/>
  <c r="AA30" i="6"/>
  <c r="V31" i="6"/>
  <c r="Q32" i="6"/>
  <c r="Y32" i="6"/>
  <c r="T33" i="6"/>
  <c r="W34" i="6"/>
  <c r="R35" i="6"/>
  <c r="Z35" i="6"/>
  <c r="U36" i="6"/>
  <c r="P37" i="6"/>
  <c r="X37" i="6"/>
  <c r="S38" i="6"/>
  <c r="AA38" i="6"/>
  <c r="V39" i="6"/>
  <c r="Q40" i="6"/>
  <c r="Y40" i="6"/>
  <c r="T41" i="6"/>
  <c r="W42" i="6"/>
  <c r="R43" i="6"/>
  <c r="Z43" i="6"/>
  <c r="U24" i="6"/>
  <c r="S43" i="6"/>
  <c r="P39" i="6"/>
  <c r="Q42" i="6"/>
  <c r="T27" i="6"/>
  <c r="T32" i="6"/>
  <c r="S37" i="6"/>
  <c r="W41" i="6"/>
  <c r="Q25" i="6"/>
  <c r="Y25" i="6"/>
  <c r="U26" i="6"/>
  <c r="P27" i="6"/>
  <c r="Z27" i="6"/>
  <c r="V28" i="6"/>
  <c r="Q29" i="6"/>
  <c r="Y29" i="6"/>
  <c r="T30" i="6"/>
  <c r="W31" i="6"/>
  <c r="R32" i="6"/>
  <c r="Z32" i="6"/>
  <c r="U33" i="6"/>
  <c r="P34" i="6"/>
  <c r="X34" i="6"/>
  <c r="S35" i="6"/>
  <c r="AA35" i="6"/>
  <c r="V36" i="6"/>
  <c r="Q37" i="6"/>
  <c r="Y37" i="6"/>
  <c r="T38" i="6"/>
  <c r="W39" i="6"/>
  <c r="R40" i="6"/>
  <c r="Z40" i="6"/>
  <c r="X42" i="6"/>
  <c r="Z37" i="6"/>
  <c r="AA40" i="6"/>
  <c r="S24" i="6"/>
  <c r="S29" i="6"/>
  <c r="Y31" i="6"/>
  <c r="P36" i="6"/>
  <c r="Y39" i="6"/>
  <c r="R24" i="6"/>
  <c r="R25" i="6"/>
  <c r="Z25" i="6"/>
  <c r="V26" i="6"/>
  <c r="R27" i="6"/>
  <c r="AA27" i="6"/>
  <c r="W28" i="6"/>
  <c r="R29" i="6"/>
  <c r="Z29" i="6"/>
  <c r="U30" i="6"/>
  <c r="P31" i="6"/>
  <c r="X31" i="6"/>
  <c r="S32" i="6"/>
  <c r="AA32" i="6"/>
  <c r="V33" i="6"/>
  <c r="Q34" i="6"/>
  <c r="Y34" i="6"/>
  <c r="T35" i="6"/>
  <c r="X28" i="6"/>
  <c r="W33" i="6"/>
  <c r="AA37" i="6"/>
  <c r="R42" i="6"/>
  <c r="P25" i="6"/>
  <c r="N38" i="4"/>
  <c r="N30" i="4"/>
  <c r="O41" i="4"/>
  <c r="O33" i="4"/>
  <c r="O25" i="4"/>
  <c r="P36" i="4"/>
  <c r="P28" i="4"/>
  <c r="Q39" i="4"/>
  <c r="Q31" i="4"/>
  <c r="R42" i="4"/>
  <c r="R34" i="4"/>
  <c r="R26" i="4"/>
  <c r="S37" i="4"/>
  <c r="S29" i="4"/>
  <c r="T40" i="4"/>
  <c r="T32" i="4"/>
  <c r="U43" i="4"/>
  <c r="U35" i="4"/>
  <c r="U27" i="4"/>
  <c r="V38" i="4"/>
  <c r="V30" i="4"/>
  <c r="W41" i="4"/>
  <c r="W33" i="4"/>
  <c r="W25" i="4"/>
  <c r="X36" i="4"/>
  <c r="X28" i="4"/>
  <c r="W40" i="4"/>
  <c r="W32" i="4"/>
  <c r="X43" i="4"/>
  <c r="X35" i="4"/>
  <c r="X27" i="4"/>
  <c r="M26" i="4"/>
  <c r="N36" i="4"/>
  <c r="N28" i="4"/>
  <c r="O39" i="4"/>
  <c r="O31" i="4"/>
  <c r="P42" i="4"/>
  <c r="P34" i="4"/>
  <c r="P26" i="4"/>
  <c r="Q37" i="4"/>
  <c r="Q29" i="4"/>
  <c r="R40" i="4"/>
  <c r="R32" i="4"/>
  <c r="S43" i="4"/>
  <c r="S35" i="4"/>
  <c r="S27" i="4"/>
  <c r="T38" i="4"/>
  <c r="T30" i="4"/>
  <c r="U41" i="4"/>
  <c r="U33" i="4"/>
  <c r="U25" i="4"/>
  <c r="V36" i="4"/>
  <c r="V28" i="4"/>
  <c r="W39" i="4"/>
  <c r="W31" i="4"/>
  <c r="X42" i="4"/>
  <c r="X34" i="4"/>
  <c r="X26" i="4"/>
  <c r="O38" i="4"/>
  <c r="O30" i="4"/>
  <c r="P41" i="4"/>
  <c r="P33" i="4"/>
  <c r="P25" i="4"/>
  <c r="Q36" i="4"/>
  <c r="Q28" i="4"/>
  <c r="R39" i="4"/>
  <c r="R31" i="4"/>
  <c r="S42" i="4"/>
  <c r="S34" i="4"/>
  <c r="S26" i="4"/>
  <c r="T37" i="4"/>
  <c r="T29" i="4"/>
  <c r="U40" i="4"/>
  <c r="U32" i="4"/>
  <c r="V43" i="4"/>
  <c r="V35" i="4"/>
  <c r="V27" i="4"/>
  <c r="W38" i="4"/>
  <c r="W30" i="4"/>
  <c r="X41" i="4"/>
  <c r="X33" i="4"/>
  <c r="X25" i="4"/>
  <c r="H39" i="6"/>
  <c r="N39" i="6" s="1"/>
  <c r="H31" i="6"/>
  <c r="N31" i="6" s="1"/>
  <c r="H36" i="6"/>
  <c r="N36" i="6" s="1"/>
  <c r="H43" i="6"/>
  <c r="N43" i="6" s="1"/>
  <c r="H30" i="6"/>
  <c r="N30" i="6" s="1"/>
  <c r="H37" i="6"/>
  <c r="N37" i="6" s="1"/>
  <c r="H29" i="6"/>
  <c r="N29" i="6" s="1"/>
  <c r="H41" i="6"/>
  <c r="N41" i="6" s="1"/>
  <c r="H33" i="6"/>
  <c r="N33" i="6" s="1"/>
  <c r="H42" i="6"/>
  <c r="N42" i="6" s="1"/>
  <c r="H32" i="6"/>
  <c r="N32" i="6" s="1"/>
  <c r="H38" i="6"/>
  <c r="N38" i="6" s="1"/>
  <c r="N25" i="6"/>
  <c r="M31" i="4"/>
  <c r="M38" i="4"/>
  <c r="M29" i="4"/>
  <c r="M37" i="4"/>
  <c r="M28" i="4"/>
  <c r="M36" i="4"/>
  <c r="M27" i="4"/>
  <c r="M35" i="4"/>
  <c r="M33" i="4"/>
  <c r="M25" i="4"/>
  <c r="M43" i="4"/>
  <c r="M42" i="4"/>
  <c r="M41" i="4"/>
  <c r="M32" i="4"/>
  <c r="M34" i="4"/>
  <c r="N24" i="4"/>
  <c r="M40" i="4"/>
  <c r="M39" i="4"/>
  <c r="M30" i="4"/>
  <c r="E375" i="7"/>
  <c r="K24" i="5"/>
  <c r="V24" i="4"/>
  <c r="M40" i="5" l="1"/>
  <c r="P31" i="5"/>
  <c r="O24" i="5"/>
  <c r="X30" i="5"/>
  <c r="X38" i="5"/>
  <c r="W27" i="5"/>
  <c r="W35" i="5"/>
  <c r="W43" i="5"/>
  <c r="V32" i="5"/>
  <c r="V40" i="5"/>
  <c r="U29" i="5"/>
  <c r="U37" i="5"/>
  <c r="T26" i="5"/>
  <c r="T34" i="5"/>
  <c r="T42" i="5"/>
  <c r="S31" i="5"/>
  <c r="S39" i="5"/>
  <c r="R28" i="5"/>
  <c r="R36" i="5"/>
  <c r="Q25" i="5"/>
  <c r="Q33" i="5"/>
  <c r="Q41" i="5"/>
  <c r="P30" i="5"/>
  <c r="P38" i="5"/>
  <c r="O27" i="5"/>
  <c r="O35" i="5"/>
  <c r="O43" i="5"/>
  <c r="N32" i="5"/>
  <c r="N40" i="5"/>
  <c r="M29" i="5"/>
  <c r="M37" i="5"/>
  <c r="X42" i="5"/>
  <c r="U41" i="5"/>
  <c r="R32" i="5"/>
  <c r="O39" i="5"/>
  <c r="X31" i="5"/>
  <c r="X39" i="5"/>
  <c r="W28" i="5"/>
  <c r="W36" i="5"/>
  <c r="V25" i="5"/>
  <c r="V33" i="5"/>
  <c r="V41" i="5"/>
  <c r="U30" i="5"/>
  <c r="U38" i="5"/>
  <c r="T27" i="5"/>
  <c r="T35" i="5"/>
  <c r="T43" i="5"/>
  <c r="S32" i="5"/>
  <c r="S40" i="5"/>
  <c r="R29" i="5"/>
  <c r="R37" i="5"/>
  <c r="Q26" i="5"/>
  <c r="Q34" i="5"/>
  <c r="Q42" i="5"/>
  <c r="P39" i="5"/>
  <c r="O28" i="5"/>
  <c r="O36" i="5"/>
  <c r="N25" i="5"/>
  <c r="N33" i="5"/>
  <c r="N41" i="5"/>
  <c r="M30" i="5"/>
  <c r="M38" i="5"/>
  <c r="V36" i="5"/>
  <c r="S35" i="5"/>
  <c r="P42" i="5"/>
  <c r="M41" i="5"/>
  <c r="X32" i="5"/>
  <c r="X40" i="5"/>
  <c r="W29" i="5"/>
  <c r="W37" i="5"/>
  <c r="V26" i="5"/>
  <c r="V34" i="5"/>
  <c r="V42" i="5"/>
  <c r="U31" i="5"/>
  <c r="U39" i="5"/>
  <c r="T28" i="5"/>
  <c r="T36" i="5"/>
  <c r="S25" i="5"/>
  <c r="S33" i="5"/>
  <c r="S41" i="5"/>
  <c r="R30" i="5"/>
  <c r="R38" i="5"/>
  <c r="Q27" i="5"/>
  <c r="Q35" i="5"/>
  <c r="Q43" i="5"/>
  <c r="P32" i="5"/>
  <c r="P40" i="5"/>
  <c r="O29" i="5"/>
  <c r="O37" i="5"/>
  <c r="N26" i="5"/>
  <c r="N34" i="5"/>
  <c r="N42" i="5"/>
  <c r="M31" i="5"/>
  <c r="M39" i="5"/>
  <c r="V28" i="5"/>
  <c r="S27" i="5"/>
  <c r="P34" i="5"/>
  <c r="X25" i="5"/>
  <c r="X33" i="5"/>
  <c r="X41" i="5"/>
  <c r="W30" i="5"/>
  <c r="W38" i="5"/>
  <c r="V27" i="5"/>
  <c r="V35" i="5"/>
  <c r="V43" i="5"/>
  <c r="U32" i="5"/>
  <c r="U40" i="5"/>
  <c r="T29" i="5"/>
  <c r="T37" i="5"/>
  <c r="S26" i="5"/>
  <c r="S34" i="5"/>
  <c r="S42" i="5"/>
  <c r="R31" i="5"/>
  <c r="R39" i="5"/>
  <c r="Q28" i="5"/>
  <c r="Q36" i="5"/>
  <c r="P25" i="5"/>
  <c r="P33" i="5"/>
  <c r="P41" i="5"/>
  <c r="O30" i="5"/>
  <c r="O38" i="5"/>
  <c r="N27" i="5"/>
  <c r="N35" i="5"/>
  <c r="N43" i="5"/>
  <c r="M32" i="5"/>
  <c r="X34" i="5"/>
  <c r="U33" i="5"/>
  <c r="R40" i="5"/>
  <c r="O31" i="5"/>
  <c r="X26" i="5"/>
  <c r="U25" i="5"/>
  <c r="P26" i="5"/>
  <c r="M33" i="5"/>
  <c r="X27" i="5"/>
  <c r="X35" i="5"/>
  <c r="X43" i="5"/>
  <c r="W32" i="5"/>
  <c r="W40" i="5"/>
  <c r="V29" i="5"/>
  <c r="V37" i="5"/>
  <c r="U26" i="5"/>
  <c r="U34" i="5"/>
  <c r="U42" i="5"/>
  <c r="T31" i="5"/>
  <c r="T39" i="5"/>
  <c r="S28" i="5"/>
  <c r="S36" i="5"/>
  <c r="R25" i="5"/>
  <c r="R33" i="5"/>
  <c r="R41" i="5"/>
  <c r="Q30" i="5"/>
  <c r="Q38" i="5"/>
  <c r="P27" i="5"/>
  <c r="P35" i="5"/>
  <c r="P43" i="5"/>
  <c r="O32" i="5"/>
  <c r="O40" i="5"/>
  <c r="N29" i="5"/>
  <c r="N37" i="5"/>
  <c r="M26" i="5"/>
  <c r="M34" i="5"/>
  <c r="M42" i="5"/>
  <c r="S43" i="5"/>
  <c r="M25" i="5"/>
  <c r="X28" i="5"/>
  <c r="X36" i="5"/>
  <c r="W25" i="5"/>
  <c r="W33" i="5"/>
  <c r="W41" i="5"/>
  <c r="V30" i="5"/>
  <c r="V38" i="5"/>
  <c r="U27" i="5"/>
  <c r="U35" i="5"/>
  <c r="U43" i="5"/>
  <c r="T32" i="5"/>
  <c r="T40" i="5"/>
  <c r="S29" i="5"/>
  <c r="S37" i="5"/>
  <c r="R26" i="5"/>
  <c r="R34" i="5"/>
  <c r="R42" i="5"/>
  <c r="Q31" i="5"/>
  <c r="Q39" i="5"/>
  <c r="P28" i="5"/>
  <c r="P36" i="5"/>
  <c r="O25" i="5"/>
  <c r="O33" i="5"/>
  <c r="O41" i="5"/>
  <c r="N30" i="5"/>
  <c r="N38" i="5"/>
  <c r="M27" i="5"/>
  <c r="M35" i="5"/>
  <c r="M43" i="5"/>
  <c r="W31" i="5"/>
  <c r="T38" i="5"/>
  <c r="Q29" i="5"/>
  <c r="N36" i="5"/>
  <c r="X29" i="5"/>
  <c r="X37" i="5"/>
  <c r="W26" i="5"/>
  <c r="W34" i="5"/>
  <c r="W42" i="5"/>
  <c r="V31" i="5"/>
  <c r="V39" i="5"/>
  <c r="U28" i="5"/>
  <c r="U36" i="5"/>
  <c r="T25" i="5"/>
  <c r="T33" i="5"/>
  <c r="T41" i="5"/>
  <c r="S30" i="5"/>
  <c r="S38" i="5"/>
  <c r="R27" i="5"/>
  <c r="R35" i="5"/>
  <c r="R43" i="5"/>
  <c r="Q32" i="5"/>
  <c r="Q40" i="5"/>
  <c r="P29" i="5"/>
  <c r="P37" i="5"/>
  <c r="O26" i="5"/>
  <c r="O34" i="5"/>
  <c r="O42" i="5"/>
  <c r="N31" i="5"/>
  <c r="N39" i="5"/>
  <c r="M28" i="5"/>
  <c r="M36" i="5"/>
  <c r="W39" i="5"/>
  <c r="T30" i="5"/>
  <c r="Q37" i="5"/>
  <c r="N28" i="5"/>
  <c r="T24" i="5"/>
  <c r="N24" i="5"/>
  <c r="U24" i="5"/>
  <c r="V24" i="5"/>
  <c r="W24" i="5"/>
  <c r="M24" i="5"/>
  <c r="P24" i="5"/>
  <c r="R24" i="5"/>
  <c r="X24" i="5"/>
  <c r="Q24" i="5"/>
  <c r="S24" i="5"/>
  <c r="P24" i="4"/>
  <c r="R24" i="4"/>
  <c r="Q24" i="4"/>
  <c r="S24" i="4"/>
  <c r="T24" i="4"/>
  <c r="U24" i="4"/>
  <c r="W24" i="4"/>
  <c r="X24" i="4"/>
  <c r="O24" i="4"/>
</calcChain>
</file>

<file path=xl/sharedStrings.xml><?xml version="1.0" encoding="utf-8"?>
<sst xmlns="http://schemas.openxmlformats.org/spreadsheetml/2006/main" count="10375" uniqueCount="346">
  <si>
    <t>Cod. Produto</t>
  </si>
  <si>
    <t>Produto</t>
  </si>
  <si>
    <t>Estoque</t>
  </si>
  <si>
    <t>Cod. Fornecedor</t>
  </si>
  <si>
    <t>Cod. Cliente</t>
  </si>
  <si>
    <t>Cliente</t>
  </si>
  <si>
    <t>Endereço</t>
  </si>
  <si>
    <t>Bairro</t>
  </si>
  <si>
    <t>Fone</t>
  </si>
  <si>
    <t>Valor Total</t>
  </si>
  <si>
    <t xml:space="preserve">Janeiro 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</si>
  <si>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</si>
  <si>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</si>
  <si>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</si>
  <si>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</si>
  <si>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</si>
  <si>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</si>
  <si>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</si>
  <si>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</si>
  <si>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</si>
  <si>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</si>
  <si>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</si>
  <si>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CPF</t>
  </si>
  <si>
    <t>CNPJ</t>
  </si>
  <si>
    <t>Fornecedor</t>
  </si>
  <si>
    <t>Qtd. Vendas</t>
  </si>
  <si>
    <t>E-mail</t>
  </si>
  <si>
    <t>Tipo</t>
  </si>
  <si>
    <t>Valor Custo</t>
  </si>
  <si>
    <t>Valor Venda</t>
  </si>
  <si>
    <t>Total Entradas</t>
  </si>
  <si>
    <t>Total Saídas</t>
  </si>
  <si>
    <t>Qtd.Máxima</t>
  </si>
  <si>
    <t>Qtd.Mínima</t>
  </si>
  <si>
    <t>Ponto de Pedido</t>
  </si>
  <si>
    <t>Status</t>
  </si>
  <si>
    <t>Rodrigo Souza</t>
  </si>
  <si>
    <t>Pedro Silva</t>
  </si>
  <si>
    <t>Gabriel Lanza</t>
  </si>
  <si>
    <t>Samira Sanches</t>
  </si>
  <si>
    <t>Bruna Oliveira</t>
  </si>
  <si>
    <t>Felipe Moraes</t>
  </si>
  <si>
    <t>João Pedro</t>
  </si>
  <si>
    <t>Luiz Carlos</t>
  </si>
  <si>
    <t>Ryan Soares</t>
  </si>
  <si>
    <t>João Vitor</t>
  </si>
  <si>
    <t>Leonardo Freire</t>
  </si>
  <si>
    <t>Luciana Silva</t>
  </si>
  <si>
    <t>Amanda Flores</t>
  </si>
  <si>
    <t>Hellen Maia</t>
  </si>
  <si>
    <t>Larissa Souza</t>
  </si>
  <si>
    <t>Sara Neves</t>
  </si>
  <si>
    <t>Ana Carla</t>
  </si>
  <si>
    <t>Junior Azevedo</t>
  </si>
  <si>
    <t>Roberto Mendes</t>
  </si>
  <si>
    <t>Gilberto Oliveira</t>
  </si>
  <si>
    <t>Rua 7 de setembro</t>
  </si>
  <si>
    <t>Rua Osvaldo Cruz</t>
  </si>
  <si>
    <t>Rua Silvana</t>
  </si>
  <si>
    <t>Rua Dom Pedro</t>
  </si>
  <si>
    <t>Rua P. Prudente</t>
  </si>
  <si>
    <t>Rua Vania de Paula</t>
  </si>
  <si>
    <t>Rua 15 de Novembro</t>
  </si>
  <si>
    <t>Rua dos Tucanos</t>
  </si>
  <si>
    <t>Rua dos Papagaio</t>
  </si>
  <si>
    <t>Rua Cristóvão Colombo</t>
  </si>
  <si>
    <t>Rua Pixinguinha</t>
  </si>
  <si>
    <t>Rua Japão</t>
  </si>
  <si>
    <t>Rua Argentina</t>
  </si>
  <si>
    <t>Rua Girassol</t>
  </si>
  <si>
    <t>Rua Bela Vista</t>
  </si>
  <si>
    <t>Rua Venceslau</t>
  </si>
  <si>
    <t>Rua Manoel Souza</t>
  </si>
  <si>
    <t>Rua Girafales</t>
  </si>
  <si>
    <t>Rua Naruto</t>
  </si>
  <si>
    <t>Rua Saitama</t>
  </si>
  <si>
    <t>São José</t>
  </si>
  <si>
    <t>Raio do Sol</t>
  </si>
  <si>
    <t>Centro</t>
  </si>
  <si>
    <t>Bela Vista</t>
  </si>
  <si>
    <t>Vila Paulista</t>
  </si>
  <si>
    <t>Matadouro</t>
  </si>
  <si>
    <t>Rodrigo@hotmail.com</t>
  </si>
  <si>
    <t>Pedro@hotmail.com</t>
  </si>
  <si>
    <t>Samira@hotmail.com</t>
  </si>
  <si>
    <t>Bruna@hotmail.com</t>
  </si>
  <si>
    <t>Felipe@hotmail.com</t>
  </si>
  <si>
    <t>João@hotmail.com</t>
  </si>
  <si>
    <t>Luiz@hotmail.com</t>
  </si>
  <si>
    <t>Ryan@hotmail.com</t>
  </si>
  <si>
    <t>Luciana@hotmail.com</t>
  </si>
  <si>
    <t>Amanda@hotmail.com</t>
  </si>
  <si>
    <t>Hellen@hotmail.com</t>
  </si>
  <si>
    <t>Larissa@hotmail.com</t>
  </si>
  <si>
    <t>Sara@hotmail.com</t>
  </si>
  <si>
    <t>Ana@hotmail.com</t>
  </si>
  <si>
    <t>Junior@hotmail.com</t>
  </si>
  <si>
    <t>Roberto@hotmail.com</t>
  </si>
  <si>
    <t>Gilberto@hotmail.com</t>
  </si>
  <si>
    <t>Lanza@hotmail.com</t>
  </si>
  <si>
    <t>Joãoo@hotmail.com</t>
  </si>
  <si>
    <t>Leonardoo@hotmail.com</t>
  </si>
  <si>
    <t>C1</t>
  </si>
  <si>
    <t>F1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</si>
  <si>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</si>
  <si>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</si>
  <si>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</si>
  <si>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</si>
  <si>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</si>
  <si>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</si>
  <si>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</si>
  <si>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</si>
  <si>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</si>
  <si>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</si>
  <si>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</si>
  <si>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</si>
  <si>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</si>
  <si>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</si>
  <si>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</si>
  <si>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</si>
  <si>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</si>
  <si>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</si>
  <si>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</si>
  <si>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</si>
  <si>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</si>
  <si>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</si>
  <si>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</si>
  <si>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</si>
  <si>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</si>
  <si>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</si>
  <si>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</si>
  <si>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</si>
  <si>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</si>
  <si>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</si>
  <si>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</si>
  <si>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</si>
  <si>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</si>
  <si>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</si>
  <si>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</si>
  <si>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</si>
  <si>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</si>
  <si>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</si>
  <si>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Ambev</t>
  </si>
  <si>
    <t xml:space="preserve">Spal </t>
  </si>
  <si>
    <t xml:space="preserve">Schin </t>
  </si>
  <si>
    <t>Bebidas Asteca</t>
  </si>
  <si>
    <t>Cervejaria Imperio</t>
  </si>
  <si>
    <t>Dist. Bebidas Garça</t>
  </si>
  <si>
    <t>Dist. Ikeda</t>
  </si>
  <si>
    <t>Disan Bebidas</t>
  </si>
  <si>
    <t>Grupo Petrópolis</t>
  </si>
  <si>
    <t>Chopp Brahma</t>
  </si>
  <si>
    <t>Elma Chips</t>
  </si>
  <si>
    <t>Bisnack e cia</t>
  </si>
  <si>
    <t>Funada</t>
  </si>
  <si>
    <t>Wilson Alimentos</t>
  </si>
  <si>
    <t>Dist. Gelo Oliveira</t>
  </si>
  <si>
    <t>Carvoaria Jubilato</t>
  </si>
  <si>
    <t>Carvoaria Renata</t>
  </si>
  <si>
    <t>Energetico Brasil</t>
  </si>
  <si>
    <t>Bebidas Conti</t>
  </si>
  <si>
    <t>Agua Santa Ines</t>
  </si>
  <si>
    <t>Rua Paracatu</t>
  </si>
  <si>
    <t>Avenida Rio Branco</t>
  </si>
  <si>
    <t>Rua Barão de Vitória</t>
  </si>
  <si>
    <t>Rua da Imprensa</t>
  </si>
  <si>
    <t>Rua das Fiandeiras</t>
  </si>
  <si>
    <t>Rua Arlindo Nogueira</t>
  </si>
  <si>
    <t>Avenida São João</t>
  </si>
  <si>
    <t>Rua dos Carijós</t>
  </si>
  <si>
    <t>Praça da República</t>
  </si>
  <si>
    <t>Avenida  Moreira</t>
  </si>
  <si>
    <t>Rua Tenente-Coronel</t>
  </si>
  <si>
    <t xml:space="preserve">Travessa Antônio </t>
  </si>
  <si>
    <t xml:space="preserve">Rua Tenente-Coronel </t>
  </si>
  <si>
    <t xml:space="preserve">Avenida Esbertalina </t>
  </si>
  <si>
    <t>Avenida Esbertalina</t>
  </si>
  <si>
    <t xml:space="preserve">Rua Carlos Augusto </t>
  </si>
  <si>
    <t>Avenida Moreira Silva</t>
  </si>
  <si>
    <t>Bom Retiro</t>
  </si>
  <si>
    <t>Vila Joana</t>
  </si>
  <si>
    <t>Jardim Sumaré</t>
  </si>
  <si>
    <t>Casa Grande</t>
  </si>
  <si>
    <t>Guará I</t>
  </si>
  <si>
    <t>Real Parque</t>
  </si>
  <si>
    <t>Guriri Norte</t>
  </si>
  <si>
    <t>Vila da Saúde</t>
  </si>
  <si>
    <t>Warta</t>
  </si>
  <si>
    <t>Vila Olímpia</t>
  </si>
  <si>
    <t xml:space="preserve">Vila Gomes </t>
  </si>
  <si>
    <t>Monte Castelo</t>
  </si>
  <si>
    <t>Cidade São Mateus</t>
  </si>
  <si>
    <t>Zona Portuária</t>
  </si>
  <si>
    <t>Igrejinha</t>
  </si>
  <si>
    <t>Ambev@hotmail.com</t>
  </si>
  <si>
    <t>Spal@hotmail.com</t>
  </si>
  <si>
    <t>Asteca@hotmail.com</t>
  </si>
  <si>
    <t>Imperio@hotmail.com</t>
  </si>
  <si>
    <t>Garça@hotmail.com</t>
  </si>
  <si>
    <t>Ikeda@hotmail.com</t>
  </si>
  <si>
    <t>Disan@hotmail.com</t>
  </si>
  <si>
    <t>Petrópolis@hotmail.com</t>
  </si>
  <si>
    <t>Ikedas@hotmail.com</t>
  </si>
  <si>
    <t>Brahma@hotmail.com</t>
  </si>
  <si>
    <t>Chips@hotmail.com</t>
  </si>
  <si>
    <t>Bisnack@hotmail.com</t>
  </si>
  <si>
    <t>Funada@hotmail.com</t>
  </si>
  <si>
    <t>Wilson@hotmail.com</t>
  </si>
  <si>
    <t>GeloOliveira@hotmail.com</t>
  </si>
  <si>
    <t>Jubilato@hotmail.com</t>
  </si>
  <si>
    <t>Renata@hotmail.com</t>
  </si>
  <si>
    <t>Energetico@hotmail.com</t>
  </si>
  <si>
    <t>Conti@hotmail.com</t>
  </si>
  <si>
    <t>SantaInes@hotmail.com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</si>
  <si>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</si>
  <si>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</si>
  <si>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</si>
  <si>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</si>
  <si>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</si>
  <si>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</si>
  <si>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</si>
  <si>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</si>
  <si>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</si>
  <si>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</si>
  <si>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</si>
  <si>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</si>
  <si>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</si>
  <si>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</si>
  <si>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</si>
  <si>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</si>
  <si>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</si>
  <si>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</si>
  <si>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</si>
  <si>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</si>
  <si>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 xml:space="preserve"> Skol 350 ml</t>
  </si>
  <si>
    <t xml:space="preserve"> Brahma 350 ml</t>
  </si>
  <si>
    <t xml:space="preserve"> Cristal 350 ml</t>
  </si>
  <si>
    <t xml:space="preserve"> Imperio 350 ml</t>
  </si>
  <si>
    <t xml:space="preserve"> Budweiser 350 ml</t>
  </si>
  <si>
    <t xml:space="preserve"> Heineken 350 ml</t>
  </si>
  <si>
    <t xml:space="preserve"> Glacial 350 ml</t>
  </si>
  <si>
    <t xml:space="preserve"> Sub-Zero 350 ml</t>
  </si>
  <si>
    <t xml:space="preserve"> Ant. Boa 350 ml</t>
  </si>
  <si>
    <t xml:space="preserve"> Bavaria 350 ml</t>
  </si>
  <si>
    <t>Coca-Cola 2L</t>
  </si>
  <si>
    <t>Tubaina 2L</t>
  </si>
  <si>
    <t>Limão 2L</t>
  </si>
  <si>
    <t>Coca-Cola 350 ml</t>
  </si>
  <si>
    <t>Carvão 06 KG</t>
  </si>
  <si>
    <t>Carvão 10 KG</t>
  </si>
  <si>
    <t>Gelo 03 KG</t>
  </si>
  <si>
    <t>Gelo 12 KG</t>
  </si>
  <si>
    <t>Agua 500 ml</t>
  </si>
  <si>
    <t>Refrigerante</t>
  </si>
  <si>
    <t>Outros</t>
  </si>
  <si>
    <t>Sem alcool</t>
  </si>
  <si>
    <t>Agua 1L</t>
  </si>
  <si>
    <t>Cadastro de Clientes</t>
  </si>
  <si>
    <t>Código do Cliente</t>
  </si>
  <si>
    <t>Código do Fornecedor</t>
  </si>
  <si>
    <t>Cadastro de Fornecedor</t>
  </si>
  <si>
    <t>Cadastro de Produtos</t>
  </si>
  <si>
    <t>Código do Produto</t>
  </si>
  <si>
    <t>Valor de Custo</t>
  </si>
  <si>
    <t>Valor de Venda</t>
  </si>
  <si>
    <t>Qtd. Máxima</t>
  </si>
  <si>
    <t>Qtd. Mínima</t>
  </si>
  <si>
    <t>98766-8920</t>
  </si>
  <si>
    <t>98766-8921</t>
  </si>
  <si>
    <t>98766-8922</t>
  </si>
  <si>
    <t>98766-8923</t>
  </si>
  <si>
    <t>98766-8924</t>
  </si>
  <si>
    <t>98766-8925</t>
  </si>
  <si>
    <t>98766-8926</t>
  </si>
  <si>
    <t>98766-8927</t>
  </si>
  <si>
    <t>98766-8928</t>
  </si>
  <si>
    <t>98766-8929</t>
  </si>
  <si>
    <t>98766-8930</t>
  </si>
  <si>
    <t>98766-8931</t>
  </si>
  <si>
    <t>98766-8932</t>
  </si>
  <si>
    <t>98766-8933</t>
  </si>
  <si>
    <t>98766-8934</t>
  </si>
  <si>
    <t>98766-8935</t>
  </si>
  <si>
    <t>98766-8936</t>
  </si>
  <si>
    <t>98766-8937</t>
  </si>
  <si>
    <t>98766-8938</t>
  </si>
  <si>
    <t>98766-8939</t>
  </si>
  <si>
    <t xml:space="preserve">  </t>
  </si>
  <si>
    <t>NFE</t>
  </si>
  <si>
    <t>Data</t>
  </si>
  <si>
    <t>Valor</t>
  </si>
  <si>
    <t>Cadastro de Entradas</t>
  </si>
  <si>
    <t>Nota Fiscal</t>
  </si>
  <si>
    <t>Data da Nota</t>
  </si>
  <si>
    <t>Código Produto</t>
  </si>
  <si>
    <t>Código Fornecedor</t>
  </si>
  <si>
    <t>Cidade</t>
  </si>
  <si>
    <t>Cadastro de Saídas</t>
  </si>
  <si>
    <t>NFS</t>
  </si>
  <si>
    <t>Código Cliente</t>
  </si>
  <si>
    <t>P. Prudente</t>
  </si>
  <si>
    <t xml:space="preserve">P. Bernardes </t>
  </si>
  <si>
    <t>Alv.Machado</t>
  </si>
  <si>
    <t>Martinopolis</t>
  </si>
  <si>
    <t xml:space="preserve">Banco de Dados </t>
  </si>
  <si>
    <t>Mês</t>
  </si>
  <si>
    <t>Quantidade</t>
  </si>
  <si>
    <t>P21</t>
  </si>
  <si>
    <t>P22</t>
  </si>
  <si>
    <t>Bisnack Cebola</t>
  </si>
  <si>
    <t>Salgado</t>
  </si>
  <si>
    <t>Ruffles</t>
  </si>
  <si>
    <t>Alcoólico</t>
  </si>
  <si>
    <t>Qtd. Compras</t>
  </si>
  <si>
    <t>Repor Estoque</t>
  </si>
  <si>
    <t>Consulta de Produtos do tipo Alcoólico</t>
  </si>
  <si>
    <t>Consulta de Fornecedores com vendas superiores a 20</t>
  </si>
  <si>
    <t>Consulta de Clientes com volume de compras superior a R$ 1.500,00</t>
  </si>
  <si>
    <t>Consulta de Produtos com necessidade de reposição de estoque</t>
  </si>
  <si>
    <t>Consulta de Fornecedores com vendas no mês de maio</t>
  </si>
  <si>
    <t>Consulta de Clientes com vendas maiores que R$ 100,00 no mês de julho</t>
  </si>
  <si>
    <t>Consulta de Entradas de Carvao 10 KG dos fornecedores: Carvoaria Renata e Carvoaria Jubilato</t>
  </si>
  <si>
    <t>Consulta de Entradas de Heineken 350ml de Disan Bebidas no mês de Abril</t>
  </si>
  <si>
    <t>Consulta de Saídas de Budweiser 350ml para a localidade Alv. Machado</t>
  </si>
  <si>
    <t xml:space="preserve">Consulta de Saídas para o Gabriel Lanza em Setembro </t>
  </si>
  <si>
    <t>Consulta de Saídas de Sara neves e Luciana Silva em Março</t>
  </si>
  <si>
    <t>Rótulos de Linha</t>
  </si>
  <si>
    <t>Soma de Valor Total</t>
  </si>
  <si>
    <t>Total Geral</t>
  </si>
  <si>
    <t>Soma de Estoque</t>
  </si>
  <si>
    <t>Tabela Dinâmica de Estoque de Produtos por Tipo</t>
  </si>
  <si>
    <t>Tabela Dinâmica do Valor total de Clientes por Cidade</t>
  </si>
  <si>
    <t>Tabela Dinâmica Produtos comprados de Fornecedores por Cidade</t>
  </si>
  <si>
    <t>(vazio)</t>
  </si>
  <si>
    <t>Soma de Quantidade</t>
  </si>
  <si>
    <t>-</t>
  </si>
  <si>
    <t>Tabela Dinâmica de Produtos comprados de Fornecedores por Cidade</t>
  </si>
  <si>
    <t>Tabela Dinâmica de Entradas de Produto por Mês</t>
  </si>
  <si>
    <t>Tabela Dinâmica de Entradas de Mês por Fornecedor</t>
  </si>
  <si>
    <t>Entradas de Fornecedor por Produto por Mês</t>
  </si>
  <si>
    <t>Tabela Dinâmica de Saídas de Produtos por Clientes</t>
  </si>
  <si>
    <t>Tabela Dinâmica de Saídas de Clientes por Mês</t>
  </si>
  <si>
    <t>Tabela Dinâmica de Saídas por Mês para Clientes por Produto</t>
  </si>
  <si>
    <t>Soma de Valor Custo</t>
  </si>
  <si>
    <t>Tabela Dinâmica de Produtos com necessidade de reposição por Tipo</t>
  </si>
  <si>
    <t>Consulta de Entradas de Budweiser no mês de Agosto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</si>
</sst>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rgb="FFFF0000"/>
      <name val="Arial Black"/>
      <family val="2"/>
    </font>
    <font>
      <b/>
      <sz val="18"/>
      <color theme="0"/>
      <name val="Arial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7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0" fillId="3" borderId="0" xfId="0" applyFill="1"/>
    <xf numFmtId="0" fontId="1" fillId="2" borderId="0" xfId="0" applyFont="1" applyFill="1" applyAlignment="1">
      <alignment horizontal="left"/>
    </xf>
    <xf numFmtId="0" fontId="1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1" fillId="2" borderId="0" xfId="0" applyFont="1" applyFill="1"/>
    <xf numFmtId="0" fontId="6" fillId="2" borderId="0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left" vertical="center"/>
    </xf>
    <xf numFmtId="0" fontId="0" fillId="6" borderId="1" xfId="0" applyFill="1" applyBorder="1"/>
    <xf numFmtId="44" fontId="3" fillId="6" borderId="1" xfId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8" fillId="4" borderId="0" xfId="0" applyFont="1" applyFill="1" applyBorder="1" applyAlignment="1"/>
    <xf numFmtId="0" fontId="8" fillId="4" borderId="2" xfId="0" applyFont="1" applyFill="1" applyBorder="1" applyAlignment="1">
      <alignment horizontal="left"/>
    </xf>
    <xf numFmtId="2" fontId="3" fillId="6" borderId="1" xfId="0" applyNumberFormat="1" applyFont="1" applyFill="1" applyBorder="1" applyAlignment="1">
      <alignment horizontal="center" vertical="center"/>
    </xf>
    <xf numFmtId="0" fontId="8" fillId="4" borderId="2" xfId="0" applyNumberFormat="1" applyFont="1" applyFill="1" applyBorder="1" applyAlignment="1">
      <alignment horizontal="left"/>
    </xf>
    <xf numFmtId="0" fontId="0" fillId="2" borderId="0" xfId="0" applyNumberFormat="1" applyFill="1"/>
    <xf numFmtId="0" fontId="7" fillId="3" borderId="0" xfId="0" applyNumberFormat="1" applyFont="1" applyFill="1" applyAlignment="1">
      <alignment horizontal="center" vertical="center"/>
    </xf>
    <xf numFmtId="0" fontId="3" fillId="6" borderId="1" xfId="0" applyNumberFormat="1" applyFont="1" applyFill="1" applyBorder="1" applyAlignment="1">
      <alignment horizontal="center" vertical="center"/>
    </xf>
    <xf numFmtId="0" fontId="3" fillId="6" borderId="1" xfId="2" applyNumberFormat="1" applyFont="1" applyFill="1" applyBorder="1" applyAlignment="1">
      <alignment horizontal="center" vertical="center"/>
    </xf>
    <xf numFmtId="1" fontId="3" fillId="6" borderId="1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left"/>
    </xf>
    <xf numFmtId="2" fontId="3" fillId="6" borderId="1" xfId="0" applyNumberFormat="1" applyFont="1" applyFill="1" applyBorder="1"/>
    <xf numFmtId="0" fontId="9" fillId="4" borderId="2" xfId="0" applyFont="1" applyFill="1" applyBorder="1" applyAlignment="1">
      <alignment horizontal="left" vertical="center"/>
    </xf>
    <xf numFmtId="44" fontId="9" fillId="4" borderId="2" xfId="1" applyFont="1" applyFill="1" applyBorder="1" applyAlignment="1">
      <alignment horizontal="left" vertical="center"/>
    </xf>
    <xf numFmtId="2" fontId="9" fillId="4" borderId="2" xfId="0" applyNumberFormat="1" applyFont="1" applyFill="1" applyBorder="1" applyAlignment="1">
      <alignment horizontal="left" vertical="center"/>
    </xf>
    <xf numFmtId="0" fontId="3" fillId="6" borderId="3" xfId="0" applyNumberFormat="1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8" fillId="4" borderId="0" xfId="0" applyNumberFormat="1" applyFont="1" applyFill="1" applyBorder="1" applyAlignment="1">
      <alignment horizontal="left"/>
    </xf>
    <xf numFmtId="44" fontId="8" fillId="4" borderId="2" xfId="1" applyFont="1" applyFill="1" applyBorder="1" applyAlignment="1">
      <alignment horizontal="left"/>
    </xf>
    <xf numFmtId="14" fontId="8" fillId="4" borderId="2" xfId="1" applyNumberFormat="1" applyFont="1" applyFill="1" applyBorder="1" applyAlignment="1">
      <alignment horizontal="left"/>
    </xf>
    <xf numFmtId="14" fontId="8" fillId="4" borderId="2" xfId="0" applyNumberFormat="1" applyFont="1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4" fontId="0" fillId="2" borderId="0" xfId="1" applyFont="1" applyFill="1" applyAlignment="1">
      <alignment horizontal="center" vertical="center"/>
    </xf>
    <xf numFmtId="44" fontId="7" fillId="3" borderId="0" xfId="1" applyFont="1" applyFill="1" applyAlignment="1">
      <alignment horizontal="center" vertical="center"/>
    </xf>
    <xf numFmtId="44" fontId="0" fillId="5" borderId="1" xfId="1" applyFont="1" applyFill="1" applyBorder="1" applyAlignment="1">
      <alignment horizontal="center" vertical="center"/>
    </xf>
    <xf numFmtId="14" fontId="3" fillId="6" borderId="3" xfId="0" applyNumberFormat="1" applyFont="1" applyFill="1" applyBorder="1" applyAlignment="1">
      <alignment horizontal="center" vertical="center"/>
    </xf>
    <xf numFmtId="44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left" vertical="center"/>
    </xf>
    <xf numFmtId="0" fontId="7" fillId="2" borderId="0" xfId="0" applyFont="1" applyFill="1"/>
    <xf numFmtId="0" fontId="2" fillId="2" borderId="0" xfId="0" applyNumberFormat="1" applyFont="1" applyFill="1"/>
    <xf numFmtId="0" fontId="8" fillId="7" borderId="2" xfId="0" applyFont="1" applyFill="1" applyBorder="1" applyAlignment="1">
      <alignment horizontal="left"/>
    </xf>
    <xf numFmtId="0" fontId="8" fillId="7" borderId="2" xfId="0" applyNumberFormat="1" applyFont="1" applyFill="1" applyBorder="1" applyAlignment="1">
      <alignment horizontal="left"/>
    </xf>
    <xf numFmtId="0" fontId="0" fillId="7" borderId="4" xfId="0" applyFill="1" applyBorder="1" applyAlignment="1">
      <alignment horizontal="left"/>
    </xf>
    <xf numFmtId="0" fontId="10" fillId="3" borderId="0" xfId="0" applyFont="1" applyFill="1" applyAlignment="1">
      <alignment horizontal="center" vertical="center"/>
    </xf>
    <xf numFmtId="0" fontId="10" fillId="3" borderId="0" xfId="0" applyNumberFormat="1" applyFont="1" applyFill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44" fontId="0" fillId="2" borderId="0" xfId="1" applyFont="1" applyFill="1"/>
    <xf numFmtId="44" fontId="0" fillId="5" borderId="1" xfId="1" applyFont="1" applyFill="1" applyBorder="1"/>
    <xf numFmtId="44" fontId="0" fillId="2" borderId="0" xfId="0" applyNumberFormat="1" applyFill="1"/>
    <xf numFmtId="0" fontId="0" fillId="4" borderId="0" xfId="0" applyFill="1"/>
    <xf numFmtId="0" fontId="13" fillId="0" borderId="0" xfId="0" applyFont="1"/>
    <xf numFmtId="0" fontId="0" fillId="6" borderId="0" xfId="0" applyFill="1"/>
    <xf numFmtId="0" fontId="13" fillId="0" borderId="0" xfId="0" applyFont="1" applyAlignment="1">
      <alignment vertic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4" fillId="0" borderId="0" xfId="0" applyFont="1"/>
    <xf numFmtId="0" fontId="0" fillId="0" borderId="0" xfId="0" applyAlignment="1">
      <alignment horizontal="left" indent="2"/>
    </xf>
    <xf numFmtId="0" fontId="15" fillId="0" borderId="0" xfId="0" applyFont="1"/>
    <xf numFmtId="0" fontId="17" fillId="0" borderId="0" xfId="0" applyFont="1" applyAlignment="1">
      <alignment horizontal="left" indent="1"/>
    </xf>
    <xf numFmtId="0" fontId="16" fillId="0" borderId="0" xfId="0" applyFont="1" applyAlignment="1">
      <alignment horizontal="left" indent="1"/>
    </xf>
    <xf numFmtId="44" fontId="3" fillId="6" borderId="3" xfId="0" applyNumberFormat="1" applyFont="1" applyFill="1" applyBorder="1" applyAlignment="1">
      <alignment horizontal="center" vertical="center"/>
    </xf>
    <xf numFmtId="0" fontId="3" fillId="6" borderId="1" xfId="1" applyNumberFormat="1" applyFont="1" applyFill="1" applyBorder="1" applyAlignment="1">
      <alignment horizontal="center" vertical="center"/>
    </xf>
    <xf numFmtId="0" fontId="0" fillId="2" borderId="0" xfId="0" applyFont="1" applyFill="1"/>
  </cellXfs>
  <cellStyles count="3">
    <cellStyle name="Moeda" xfId="1" builtinId="4"/>
    <cellStyle name="Normal" xfId="0" builtinId="0"/>
    <cellStyle name="Porcentagem" xfId="2" builtinId="5"/>
  </cellStyles>
  <dxfs count="16">
    <dxf>
      <font>
        <color rgb="FFFF0000"/>
      </font>
    </dxf>
    <dxf>
      <font>
        <color rgb="FF002060"/>
      </font>
    </dxf>
    <dxf>
      <font>
        <color rgb="FF002060"/>
      </font>
    </dxf>
    <dxf>
      <font>
        <color rgb="FF00206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pivotCacheDefinition" Target="pivotCache/pivotCacheDefinition10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ivotCacheDefinition" Target="pivotCache/pivotCacheDefinition9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Excel.xlsm]Planilha1!Tabela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Estoque de Produtos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464912208243356E-2"/>
          <c:y val="0.14207751503384689"/>
          <c:w val="0.82969836086905668"/>
          <c:h val="0.7954528152130075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Planilha1!$B$5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Planilha1!$A$6:$A$33</c:f>
              <c:multiLvlStrCache>
                <c:ptCount val="22"/>
                <c:lvl>
                  <c:pt idx="0">
                    <c:v> Ant. Boa 350 ml</c:v>
                  </c:pt>
                  <c:pt idx="1">
                    <c:v> Bavaria 350 ml</c:v>
                  </c:pt>
                  <c:pt idx="2">
                    <c:v> Brahma 350 ml</c:v>
                  </c:pt>
                  <c:pt idx="3">
                    <c:v> Budweiser 350 ml</c:v>
                  </c:pt>
                  <c:pt idx="4">
                    <c:v> Cristal 350 ml</c:v>
                  </c:pt>
                  <c:pt idx="5">
                    <c:v> Glacial 350 ml</c:v>
                  </c:pt>
                  <c:pt idx="6">
                    <c:v> Heineken 350 ml</c:v>
                  </c:pt>
                  <c:pt idx="7">
                    <c:v> Imperio 350 ml</c:v>
                  </c:pt>
                  <c:pt idx="8">
                    <c:v> Skol 350 ml</c:v>
                  </c:pt>
                  <c:pt idx="9">
                    <c:v> Sub-Zero 350 ml</c:v>
                  </c:pt>
                  <c:pt idx="10">
                    <c:v>Carvão 06 KG</c:v>
                  </c:pt>
                  <c:pt idx="11">
                    <c:v>Carvão 10 KG</c:v>
                  </c:pt>
                  <c:pt idx="12">
                    <c:v>Gelo 03 KG</c:v>
                  </c:pt>
                  <c:pt idx="13">
                    <c:v>Gelo 12 KG</c:v>
                  </c:pt>
                  <c:pt idx="14">
                    <c:v>Coca-Cola 2L</c:v>
                  </c:pt>
                  <c:pt idx="15">
                    <c:v>Coca-Cola 350 ml</c:v>
                  </c:pt>
                  <c:pt idx="16">
                    <c:v>Limão 2L</c:v>
                  </c:pt>
                  <c:pt idx="17">
                    <c:v>Tubaina 2L</c:v>
                  </c:pt>
                  <c:pt idx="18">
                    <c:v>Bisnack Cebola</c:v>
                  </c:pt>
                  <c:pt idx="19">
                    <c:v>Ruffles</c:v>
                  </c:pt>
                  <c:pt idx="20">
                    <c:v>Agua 1L</c:v>
                  </c:pt>
                  <c:pt idx="21">
                    <c:v>Agua 500 ml</c:v>
                  </c:pt>
                </c:lvl>
                <c:lvl>
                  <c:pt idx="0">
                    <c:v>Alcoólico</c:v>
                  </c:pt>
                  <c:pt idx="10">
                    <c:v>Outros</c:v>
                  </c:pt>
                  <c:pt idx="14">
                    <c:v>Refrigerante</c:v>
                  </c:pt>
                  <c:pt idx="18">
                    <c:v>Salgado</c:v>
                  </c:pt>
                  <c:pt idx="20">
                    <c:v>Sem alcool</c:v>
                  </c:pt>
                </c:lvl>
              </c:multiLvlStrCache>
            </c:multiLvlStrRef>
          </c:cat>
          <c:val>
            <c:numRef>
              <c:f>Planilha1!$B$6:$B$33</c:f>
              <c:numCache>
                <c:formatCode>General</c:formatCode>
                <c:ptCount val="22"/>
                <c:pt idx="0">
                  <c:v>-283</c:v>
                </c:pt>
                <c:pt idx="1">
                  <c:v>48</c:v>
                </c:pt>
                <c:pt idx="2">
                  <c:v>1118</c:v>
                </c:pt>
                <c:pt idx="3">
                  <c:v>498</c:v>
                </c:pt>
                <c:pt idx="4">
                  <c:v>338</c:v>
                </c:pt>
                <c:pt idx="5">
                  <c:v>592</c:v>
                </c:pt>
                <c:pt idx="6">
                  <c:v>4</c:v>
                </c:pt>
                <c:pt idx="7">
                  <c:v>56</c:v>
                </c:pt>
                <c:pt idx="8">
                  <c:v>288</c:v>
                </c:pt>
                <c:pt idx="9">
                  <c:v>128</c:v>
                </c:pt>
                <c:pt idx="10">
                  <c:v>157</c:v>
                </c:pt>
                <c:pt idx="11">
                  <c:v>248</c:v>
                </c:pt>
                <c:pt idx="12">
                  <c:v>20</c:v>
                </c:pt>
                <c:pt idx="13">
                  <c:v>166</c:v>
                </c:pt>
                <c:pt idx="14">
                  <c:v>-54</c:v>
                </c:pt>
                <c:pt idx="15">
                  <c:v>213</c:v>
                </c:pt>
                <c:pt idx="16">
                  <c:v>-39</c:v>
                </c:pt>
                <c:pt idx="17">
                  <c:v>-34</c:v>
                </c:pt>
                <c:pt idx="18">
                  <c:v>344</c:v>
                </c:pt>
                <c:pt idx="19">
                  <c:v>643</c:v>
                </c:pt>
                <c:pt idx="20">
                  <c:v>204</c:v>
                </c:pt>
                <c:pt idx="21">
                  <c:v>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F-46CE-91D1-5896B015B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04330255"/>
        <c:axId val="1004330671"/>
      </c:barChart>
      <c:catAx>
        <c:axId val="10043302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330671"/>
        <c:crosses val="autoZero"/>
        <c:auto val="1"/>
        <c:lblAlgn val="ctr"/>
        <c:lblOffset val="100"/>
        <c:noMultiLvlLbl val="0"/>
      </c:catAx>
      <c:valAx>
        <c:axId val="1004330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33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Valor total de Clientes por Cidade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0"/>
              <c:pt idx="0">
                <c:v>Alv.Machado Ana Carla</c:v>
              </c:pt>
              <c:pt idx="1">
                <c:v>Alv.Machado Bruna Oliveira</c:v>
              </c:pt>
              <c:pt idx="2">
                <c:v>Alv.Machado Larissa Souza</c:v>
              </c:pt>
              <c:pt idx="3">
                <c:v>Alv.Machado Leonardo Freire</c:v>
              </c:pt>
              <c:pt idx="4">
                <c:v>Martinopolis João Pedro</c:v>
              </c:pt>
              <c:pt idx="5">
                <c:v>Martinopolis Sara Neves</c:v>
              </c:pt>
              <c:pt idx="6">
                <c:v>P. Bernardes  Amanda Flores</c:v>
              </c:pt>
              <c:pt idx="7">
                <c:v>P. Bernardes  Gabriel Lanza</c:v>
              </c:pt>
              <c:pt idx="8">
                <c:v>P. Bernardes  Luiz Carlos</c:v>
              </c:pt>
              <c:pt idx="9">
                <c:v>P. Bernardes  Roberto Mendes</c:v>
              </c:pt>
              <c:pt idx="10">
                <c:v>P. Prudente Felipe Moraes</c:v>
              </c:pt>
              <c:pt idx="11">
                <c:v>P. Prudente Gilberto Oliveira</c:v>
              </c:pt>
              <c:pt idx="12">
                <c:v>P. Prudente Hellen Maia</c:v>
              </c:pt>
              <c:pt idx="13">
                <c:v>P. Prudente João Vitor</c:v>
              </c:pt>
              <c:pt idx="14">
                <c:v>P. Prudente Junior Azevedo</c:v>
              </c:pt>
              <c:pt idx="15">
                <c:v>P. Prudente Luciana Silva</c:v>
              </c:pt>
              <c:pt idx="16">
                <c:v>P. Prudente Pedro Silva</c:v>
              </c:pt>
              <c:pt idx="17">
                <c:v>P. Prudente Rodrigo Souza</c:v>
              </c:pt>
              <c:pt idx="18">
                <c:v>P. Prudente Ryan Soares</c:v>
              </c:pt>
              <c:pt idx="19">
                <c:v>P. Prudente Samira Sanches</c:v>
              </c:pt>
            </c:strLit>
          </c:cat>
          <c:val>
            <c:numLit>
              <c:formatCode>General</c:formatCode>
              <c:ptCount val="20"/>
              <c:pt idx="0">
                <c:v>2970.9500000000003</c:v>
              </c:pt>
              <c:pt idx="1">
                <c:v>4650</c:v>
              </c:pt>
              <c:pt idx="2">
                <c:v>1096.9500000000003</c:v>
              </c:pt>
              <c:pt idx="3">
                <c:v>574</c:v>
              </c:pt>
              <c:pt idx="4">
                <c:v>2652.65</c:v>
              </c:pt>
              <c:pt idx="5">
                <c:v>1412</c:v>
              </c:pt>
              <c:pt idx="6">
                <c:v>1252.8000000000002</c:v>
              </c:pt>
              <c:pt idx="7">
                <c:v>1620.8200000000002</c:v>
              </c:pt>
              <c:pt idx="8">
                <c:v>2959.4999999999986</c:v>
              </c:pt>
              <c:pt idx="9">
                <c:v>1923.8000000000004</c:v>
              </c:pt>
              <c:pt idx="10">
                <c:v>4053.4000000000005</c:v>
              </c:pt>
              <c:pt idx="11">
                <c:v>833.7299999999999</c:v>
              </c:pt>
              <c:pt idx="12">
                <c:v>1271.5</c:v>
              </c:pt>
              <c:pt idx="13">
                <c:v>1753.5500000000002</c:v>
              </c:pt>
              <c:pt idx="14">
                <c:v>1769</c:v>
              </c:pt>
              <c:pt idx="15">
                <c:v>780.17</c:v>
              </c:pt>
              <c:pt idx="16">
                <c:v>1303.5999999999997</c:v>
              </c:pt>
              <c:pt idx="17">
                <c:v>1934.4600000000003</c:v>
              </c:pt>
              <c:pt idx="18">
                <c:v>1756</c:v>
              </c:pt>
              <c:pt idx="19">
                <c:v>2406.8000000000002</c:v>
              </c:pt>
            </c:numLit>
          </c:val>
          <c:extLst>
            <c:ext xmlns:c16="http://schemas.microsoft.com/office/drawing/2014/chart" uri="{C3380CC4-5D6E-409C-BE32-E72D297353CC}">
              <c16:uniqueId val="{00000000-4291-4F12-8256-B97C4236C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009519679"/>
        <c:axId val="1009529663"/>
      </c:barChart>
      <c:catAx>
        <c:axId val="10095196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9529663"/>
        <c:crosses val="autoZero"/>
        <c:auto val="1"/>
        <c:lblAlgn val="ctr"/>
        <c:lblOffset val="100"/>
        <c:noMultiLvlLbl val="0"/>
      </c:catAx>
      <c:valAx>
        <c:axId val="100952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9519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Excel.xlsm]Planilha3!Tabela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Produtos comprados de Fornecedores por Cidade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Planilha3!$B$6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Planilha3!$A$7:$A$63</c:f>
              <c:multiLvlStrCache>
                <c:ptCount val="30"/>
                <c:lvl>
                  <c:pt idx="0">
                    <c:v>Carvão 06 KG</c:v>
                  </c:pt>
                  <c:pt idx="1">
                    <c:v>Carvão 10 KG</c:v>
                  </c:pt>
                  <c:pt idx="2">
                    <c:v> Imperio 350 ml</c:v>
                  </c:pt>
                  <c:pt idx="3">
                    <c:v>Gelo 03 KG</c:v>
                  </c:pt>
                  <c:pt idx="4">
                    <c:v>Gelo 12 KG</c:v>
                  </c:pt>
                  <c:pt idx="5">
                    <c:v>Ruffles</c:v>
                  </c:pt>
                  <c:pt idx="6">
                    <c:v>Carvão 06 KG</c:v>
                  </c:pt>
                  <c:pt idx="7">
                    <c:v>Carvão 10 KG</c:v>
                  </c:pt>
                  <c:pt idx="8">
                    <c:v> Budweiser 350 ml</c:v>
                  </c:pt>
                  <c:pt idx="9">
                    <c:v> Bavaria 350 ml</c:v>
                  </c:pt>
                  <c:pt idx="10">
                    <c:v> Heineken 350 ml</c:v>
                  </c:pt>
                  <c:pt idx="11">
                    <c:v>Limão 2L</c:v>
                  </c:pt>
                  <c:pt idx="12">
                    <c:v>Tubaina 2L</c:v>
                  </c:pt>
                  <c:pt idx="13">
                    <c:v> Glacial 350 ml</c:v>
                  </c:pt>
                  <c:pt idx="14">
                    <c:v>Agua 1L</c:v>
                  </c:pt>
                  <c:pt idx="15">
                    <c:v>Agua 500 ml</c:v>
                  </c:pt>
                  <c:pt idx="16">
                    <c:v> Skol 350 ml</c:v>
                  </c:pt>
                  <c:pt idx="17">
                    <c:v> Sub-Zero 350 ml</c:v>
                  </c:pt>
                  <c:pt idx="18">
                    <c:v> Ant. Boa 350 ml</c:v>
                  </c:pt>
                  <c:pt idx="19">
                    <c:v>Bisnack Cebola</c:v>
                  </c:pt>
                  <c:pt idx="20">
                    <c:v> Brahma 350 ml</c:v>
                  </c:pt>
                  <c:pt idx="21">
                    <c:v> Brahma 350 ml</c:v>
                  </c:pt>
                  <c:pt idx="22">
                    <c:v> Budweiser 350 ml</c:v>
                  </c:pt>
                  <c:pt idx="23">
                    <c:v> Glacial 350 ml</c:v>
                  </c:pt>
                  <c:pt idx="24">
                    <c:v> Bavaria 350 ml</c:v>
                  </c:pt>
                  <c:pt idx="25">
                    <c:v> Cristal 350 ml</c:v>
                  </c:pt>
                  <c:pt idx="26">
                    <c:v>Coca-Cola 2L</c:v>
                  </c:pt>
                  <c:pt idx="27">
                    <c:v>Coca-Cola 350 ml</c:v>
                  </c:pt>
                  <c:pt idx="28">
                    <c:v>Ruffles</c:v>
                  </c:pt>
                  <c:pt idx="29">
                    <c:v>(vazio)</c:v>
                  </c:pt>
                </c:lvl>
                <c:lvl>
                  <c:pt idx="0">
                    <c:v>Carvoaria Renata</c:v>
                  </c:pt>
                  <c:pt idx="2">
                    <c:v>Cervejaria Imperio</c:v>
                  </c:pt>
                  <c:pt idx="3">
                    <c:v>Dist. Gelo Oliveira</c:v>
                  </c:pt>
                  <c:pt idx="5">
                    <c:v>Elma Chips</c:v>
                  </c:pt>
                  <c:pt idx="6">
                    <c:v>Carvoaria Jubilato</c:v>
                  </c:pt>
                  <c:pt idx="8">
                    <c:v>Dist. Ikeda</c:v>
                  </c:pt>
                  <c:pt idx="9">
                    <c:v>Bebidas Conti</c:v>
                  </c:pt>
                  <c:pt idx="10">
                    <c:v>Disan Bebidas</c:v>
                  </c:pt>
                  <c:pt idx="11">
                    <c:v>Funada</c:v>
                  </c:pt>
                  <c:pt idx="13">
                    <c:v>Schin </c:v>
                  </c:pt>
                  <c:pt idx="14">
                    <c:v>Agua Santa Ines</c:v>
                  </c:pt>
                  <c:pt idx="16">
                    <c:v>Ambev</c:v>
                  </c:pt>
                  <c:pt idx="18">
                    <c:v>Bebidas Asteca</c:v>
                  </c:pt>
                  <c:pt idx="19">
                    <c:v>Bisnack e cia</c:v>
                  </c:pt>
                  <c:pt idx="20">
                    <c:v>Chopp Brahma</c:v>
                  </c:pt>
                  <c:pt idx="21">
                    <c:v>Dist. Bebidas Garça</c:v>
                  </c:pt>
                  <c:pt idx="22">
                    <c:v>Energetico Brasil</c:v>
                  </c:pt>
                  <c:pt idx="23">
                    <c:v>Grupo Petrópolis</c:v>
                  </c:pt>
                  <c:pt idx="24">
                    <c:v>Spal </c:v>
                  </c:pt>
                  <c:pt idx="28">
                    <c:v>Wilson Alimentos</c:v>
                  </c:pt>
                  <c:pt idx="29">
                    <c:v>(vazio)</c:v>
                  </c:pt>
                </c:lvl>
                <c:lvl>
                  <c:pt idx="0">
                    <c:v>Alv.Machado</c:v>
                  </c:pt>
                  <c:pt idx="6">
                    <c:v>Martinopolis</c:v>
                  </c:pt>
                  <c:pt idx="9">
                    <c:v>P. Bernardes </c:v>
                  </c:pt>
                  <c:pt idx="14">
                    <c:v>P. Prudente</c:v>
                  </c:pt>
                  <c:pt idx="29">
                    <c:v>(vazio)</c:v>
                  </c:pt>
                </c:lvl>
              </c:multiLvlStrCache>
            </c:multiLvlStrRef>
          </c:cat>
          <c:val>
            <c:numRef>
              <c:f>Planilha3!$B$7:$B$63</c:f>
              <c:numCache>
                <c:formatCode>General</c:formatCode>
                <c:ptCount val="30"/>
                <c:pt idx="0">
                  <c:v>162</c:v>
                </c:pt>
                <c:pt idx="1">
                  <c:v>162</c:v>
                </c:pt>
                <c:pt idx="2">
                  <c:v>1328</c:v>
                </c:pt>
                <c:pt idx="3">
                  <c:v>137</c:v>
                </c:pt>
                <c:pt idx="4">
                  <c:v>234</c:v>
                </c:pt>
                <c:pt idx="5">
                  <c:v>444</c:v>
                </c:pt>
                <c:pt idx="6">
                  <c:v>65</c:v>
                </c:pt>
                <c:pt idx="7">
                  <c:v>159</c:v>
                </c:pt>
                <c:pt idx="8">
                  <c:v>944</c:v>
                </c:pt>
                <c:pt idx="9">
                  <c:v>484</c:v>
                </c:pt>
                <c:pt idx="10">
                  <c:v>1448</c:v>
                </c:pt>
                <c:pt idx="11">
                  <c:v>92</c:v>
                </c:pt>
                <c:pt idx="12">
                  <c:v>92</c:v>
                </c:pt>
                <c:pt idx="13">
                  <c:v>312</c:v>
                </c:pt>
                <c:pt idx="14">
                  <c:v>312</c:v>
                </c:pt>
                <c:pt idx="15">
                  <c:v>419</c:v>
                </c:pt>
                <c:pt idx="16">
                  <c:v>1124</c:v>
                </c:pt>
                <c:pt idx="17">
                  <c:v>932</c:v>
                </c:pt>
                <c:pt idx="18">
                  <c:v>407</c:v>
                </c:pt>
                <c:pt idx="19">
                  <c:v>504</c:v>
                </c:pt>
                <c:pt idx="20">
                  <c:v>570</c:v>
                </c:pt>
                <c:pt idx="21">
                  <c:v>1124</c:v>
                </c:pt>
                <c:pt idx="22">
                  <c:v>484</c:v>
                </c:pt>
                <c:pt idx="23">
                  <c:v>884</c:v>
                </c:pt>
                <c:pt idx="24">
                  <c:v>932</c:v>
                </c:pt>
                <c:pt idx="25">
                  <c:v>1124</c:v>
                </c:pt>
                <c:pt idx="26">
                  <c:v>92</c:v>
                </c:pt>
                <c:pt idx="27">
                  <c:v>420</c:v>
                </c:pt>
                <c:pt idx="28">
                  <c:v>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C-442D-89AC-8CC231759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877761040"/>
        <c:axId val="877767280"/>
      </c:barChart>
      <c:catAx>
        <c:axId val="877761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7767280"/>
        <c:crosses val="autoZero"/>
        <c:auto val="1"/>
        <c:lblAlgn val="ctr"/>
        <c:lblOffset val="100"/>
        <c:noMultiLvlLbl val="0"/>
      </c:catAx>
      <c:valAx>
        <c:axId val="87776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776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Excel.xlsm]Planilha4!Tabela dinâmica8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Entradas de Produto por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Planilha4!$B$5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Planilha4!$A$6:$A$284</c:f>
              <c:multiLvlStrCache>
                <c:ptCount val="265"/>
                <c:lvl>
                  <c:pt idx="0">
                    <c:v> Ant. Boa 350 ml</c:v>
                  </c:pt>
                  <c:pt idx="1">
                    <c:v> Bavaria 350 ml</c:v>
                  </c:pt>
                  <c:pt idx="2">
                    <c:v> Brahma 350 ml</c:v>
                  </c:pt>
                  <c:pt idx="3">
                    <c:v> Budweiser 350 ml</c:v>
                  </c:pt>
                  <c:pt idx="4">
                    <c:v> Cristal 350 ml</c:v>
                  </c:pt>
                  <c:pt idx="5">
                    <c:v> Glacial 350 ml</c:v>
                  </c:pt>
                  <c:pt idx="6">
                    <c:v> Heineken 350 ml</c:v>
                  </c:pt>
                  <c:pt idx="7">
                    <c:v> Imperio 350 ml</c:v>
                  </c:pt>
                  <c:pt idx="8">
                    <c:v> Skol 350 ml</c:v>
                  </c:pt>
                  <c:pt idx="9">
                    <c:v> Sub-Zero 350 ml</c:v>
                  </c:pt>
                  <c:pt idx="10">
                    <c:v>Agua 1L</c:v>
                  </c:pt>
                  <c:pt idx="11">
                    <c:v>Agua 500 ml</c:v>
                  </c:pt>
                  <c:pt idx="12">
                    <c:v>Bisnack Cebola</c:v>
                  </c:pt>
                  <c:pt idx="13">
                    <c:v>Carvão 06 KG</c:v>
                  </c:pt>
                  <c:pt idx="14">
                    <c:v>Carvão 10 KG</c:v>
                  </c:pt>
                  <c:pt idx="15">
                    <c:v>Coca-Cola 2L</c:v>
                  </c:pt>
                  <c:pt idx="16">
                    <c:v>Coca-Cola 350 ml</c:v>
                  </c:pt>
                  <c:pt idx="17">
                    <c:v>Gelo 03 KG</c:v>
                  </c:pt>
                  <c:pt idx="18">
                    <c:v>Gelo 12 KG</c:v>
                  </c:pt>
                  <c:pt idx="19">
                    <c:v>Limão 2L</c:v>
                  </c:pt>
                  <c:pt idx="20">
                    <c:v>Ruffles</c:v>
                  </c:pt>
                  <c:pt idx="21">
                    <c:v>Tubaina 2L</c:v>
                  </c:pt>
                  <c:pt idx="22">
                    <c:v> Ant. Boa 350 ml</c:v>
                  </c:pt>
                  <c:pt idx="23">
                    <c:v> Bavaria 350 ml</c:v>
                  </c:pt>
                  <c:pt idx="24">
                    <c:v> Brahma 350 ml</c:v>
                  </c:pt>
                  <c:pt idx="25">
                    <c:v> Budweiser 350 ml</c:v>
                  </c:pt>
                  <c:pt idx="26">
                    <c:v> Cristal 350 ml</c:v>
                  </c:pt>
                  <c:pt idx="27">
                    <c:v> Glacial 350 ml</c:v>
                  </c:pt>
                  <c:pt idx="28">
                    <c:v> Heineken 350 ml</c:v>
                  </c:pt>
                  <c:pt idx="29">
                    <c:v> Imperio 350 ml</c:v>
                  </c:pt>
                  <c:pt idx="30">
                    <c:v> Skol 350 ml</c:v>
                  </c:pt>
                  <c:pt idx="31">
                    <c:v> Sub-Zero 350 ml</c:v>
                  </c:pt>
                  <c:pt idx="32">
                    <c:v>Agua 1L</c:v>
                  </c:pt>
                  <c:pt idx="33">
                    <c:v>Agua 500 ml</c:v>
                  </c:pt>
                  <c:pt idx="34">
                    <c:v>Bisnack Cebola</c:v>
                  </c:pt>
                  <c:pt idx="35">
                    <c:v>Carvão 06 KG</c:v>
                  </c:pt>
                  <c:pt idx="36">
                    <c:v>Carvão 10 KG</c:v>
                  </c:pt>
                  <c:pt idx="37">
                    <c:v>Coca-Cola 2L</c:v>
                  </c:pt>
                  <c:pt idx="38">
                    <c:v>Coca-Cola 350 ml</c:v>
                  </c:pt>
                  <c:pt idx="39">
                    <c:v>Gelo 03 KG</c:v>
                  </c:pt>
                  <c:pt idx="40">
                    <c:v>Gelo 12 KG</c:v>
                  </c:pt>
                  <c:pt idx="41">
                    <c:v>Limão 2L</c:v>
                  </c:pt>
                  <c:pt idx="42">
                    <c:v>Ruffles</c:v>
                  </c:pt>
                  <c:pt idx="43">
                    <c:v>Tubaina 2L</c:v>
                  </c:pt>
                  <c:pt idx="44">
                    <c:v> Ant. Boa 350 ml</c:v>
                  </c:pt>
                  <c:pt idx="45">
                    <c:v> Bavaria 350 ml</c:v>
                  </c:pt>
                  <c:pt idx="46">
                    <c:v> Brahma 350 ml</c:v>
                  </c:pt>
                  <c:pt idx="47">
                    <c:v> Budweiser 350 ml</c:v>
                  </c:pt>
                  <c:pt idx="48">
                    <c:v> Cristal 350 ml</c:v>
                  </c:pt>
                  <c:pt idx="49">
                    <c:v> Glacial 350 ml</c:v>
                  </c:pt>
                  <c:pt idx="50">
                    <c:v> Heineken 350 ml</c:v>
                  </c:pt>
                  <c:pt idx="51">
                    <c:v> Imperio 350 ml</c:v>
                  </c:pt>
                  <c:pt idx="52">
                    <c:v> Skol 350 ml</c:v>
                  </c:pt>
                  <c:pt idx="53">
                    <c:v> Sub-Zero 350 ml</c:v>
                  </c:pt>
                  <c:pt idx="54">
                    <c:v>Agua 1L</c:v>
                  </c:pt>
                  <c:pt idx="55">
                    <c:v>Agua 500 ml</c:v>
                  </c:pt>
                  <c:pt idx="56">
                    <c:v>Bisnack Cebola</c:v>
                  </c:pt>
                  <c:pt idx="57">
                    <c:v>Carvão 06 KG</c:v>
                  </c:pt>
                  <c:pt idx="58">
                    <c:v>Carvão 10 KG</c:v>
                  </c:pt>
                  <c:pt idx="59">
                    <c:v>Coca-Cola 2L</c:v>
                  </c:pt>
                  <c:pt idx="60">
                    <c:v>Coca-Cola 350 ml</c:v>
                  </c:pt>
                  <c:pt idx="61">
                    <c:v>Gelo 03 KG</c:v>
                  </c:pt>
                  <c:pt idx="62">
                    <c:v>Gelo 12 KG</c:v>
                  </c:pt>
                  <c:pt idx="63">
                    <c:v>Limão 2L</c:v>
                  </c:pt>
                  <c:pt idx="64">
                    <c:v>Ruffles</c:v>
                  </c:pt>
                  <c:pt idx="65">
                    <c:v>Tubaina 2L</c:v>
                  </c:pt>
                  <c:pt idx="66">
                    <c:v> Ant. Boa 350 ml</c:v>
                  </c:pt>
                  <c:pt idx="67">
                    <c:v> Bavaria 350 ml</c:v>
                  </c:pt>
                  <c:pt idx="68">
                    <c:v> Brahma 350 ml</c:v>
                  </c:pt>
                  <c:pt idx="69">
                    <c:v> Budweiser 350 ml</c:v>
                  </c:pt>
                  <c:pt idx="70">
                    <c:v> Cristal 350 ml</c:v>
                  </c:pt>
                  <c:pt idx="71">
                    <c:v> Glacial 350 ml</c:v>
                  </c:pt>
                  <c:pt idx="72">
                    <c:v> Heineken 350 ml</c:v>
                  </c:pt>
                  <c:pt idx="73">
                    <c:v> Imperio 350 ml</c:v>
                  </c:pt>
                  <c:pt idx="74">
                    <c:v> Skol 350 ml</c:v>
                  </c:pt>
                  <c:pt idx="75">
                    <c:v> Sub-Zero 350 ml</c:v>
                  </c:pt>
                  <c:pt idx="76">
                    <c:v>Agua 1L</c:v>
                  </c:pt>
                  <c:pt idx="77">
                    <c:v>Agua 500 ml</c:v>
                  </c:pt>
                  <c:pt idx="78">
                    <c:v>Bisnack Cebola</c:v>
                  </c:pt>
                  <c:pt idx="79">
                    <c:v>Carvão 06 KG</c:v>
                  </c:pt>
                  <c:pt idx="80">
                    <c:v>Carvão 10 KG</c:v>
                  </c:pt>
                  <c:pt idx="81">
                    <c:v>Coca-Cola 2L</c:v>
                  </c:pt>
                  <c:pt idx="82">
                    <c:v>Coca-Cola 350 ml</c:v>
                  </c:pt>
                  <c:pt idx="83">
                    <c:v>Gelo 03 KG</c:v>
                  </c:pt>
                  <c:pt idx="84">
                    <c:v>Gelo 12 KG</c:v>
                  </c:pt>
                  <c:pt idx="85">
                    <c:v>Limão 2L</c:v>
                  </c:pt>
                  <c:pt idx="86">
                    <c:v>Ruffles</c:v>
                  </c:pt>
                  <c:pt idx="87">
                    <c:v>Tubaina 2L</c:v>
                  </c:pt>
                  <c:pt idx="88">
                    <c:v> Ant. Boa 350 ml</c:v>
                  </c:pt>
                  <c:pt idx="89">
                    <c:v> Bavaria 350 ml</c:v>
                  </c:pt>
                  <c:pt idx="90">
                    <c:v> Brahma 350 ml</c:v>
                  </c:pt>
                  <c:pt idx="91">
                    <c:v> Budweiser 350 ml</c:v>
                  </c:pt>
                  <c:pt idx="92">
                    <c:v> Cristal 350 ml</c:v>
                  </c:pt>
                  <c:pt idx="93">
                    <c:v> Glacial 350 ml</c:v>
                  </c:pt>
                  <c:pt idx="94">
                    <c:v> Heineken 350 ml</c:v>
                  </c:pt>
                  <c:pt idx="95">
                    <c:v> Imperio 350 ml</c:v>
                  </c:pt>
                  <c:pt idx="96">
                    <c:v> Skol 350 ml</c:v>
                  </c:pt>
                  <c:pt idx="97">
                    <c:v> Sub-Zero 350 ml</c:v>
                  </c:pt>
                  <c:pt idx="98">
                    <c:v>Agua 1L</c:v>
                  </c:pt>
                  <c:pt idx="99">
                    <c:v>Agua 500 ml</c:v>
                  </c:pt>
                  <c:pt idx="100">
                    <c:v>Bisnack Cebola</c:v>
                  </c:pt>
                  <c:pt idx="101">
                    <c:v>Carvão 06 KG</c:v>
                  </c:pt>
                  <c:pt idx="102">
                    <c:v>Carvão 10 KG</c:v>
                  </c:pt>
                  <c:pt idx="103">
                    <c:v>Coca-Cola 2L</c:v>
                  </c:pt>
                  <c:pt idx="104">
                    <c:v>Coca-Cola 350 ml</c:v>
                  </c:pt>
                  <c:pt idx="105">
                    <c:v>Gelo 03 KG</c:v>
                  </c:pt>
                  <c:pt idx="106">
                    <c:v>Gelo 12 KG</c:v>
                  </c:pt>
                  <c:pt idx="107">
                    <c:v>Limão 2L</c:v>
                  </c:pt>
                  <c:pt idx="108">
                    <c:v>Ruffles</c:v>
                  </c:pt>
                  <c:pt idx="109">
                    <c:v>Tubaina 2L</c:v>
                  </c:pt>
                  <c:pt idx="110">
                    <c:v> Ant. Boa 350 ml</c:v>
                  </c:pt>
                  <c:pt idx="111">
                    <c:v> Bavaria 350 ml</c:v>
                  </c:pt>
                  <c:pt idx="112">
                    <c:v> Brahma 350 ml</c:v>
                  </c:pt>
                  <c:pt idx="113">
                    <c:v> Budweiser 350 ml</c:v>
                  </c:pt>
                  <c:pt idx="114">
                    <c:v> Cristal 350 ml</c:v>
                  </c:pt>
                  <c:pt idx="115">
                    <c:v> Glacial 350 ml</c:v>
                  </c:pt>
                  <c:pt idx="116">
                    <c:v> Heineken 350 ml</c:v>
                  </c:pt>
                  <c:pt idx="117">
                    <c:v> Imperio 350 ml</c:v>
                  </c:pt>
                  <c:pt idx="118">
                    <c:v> Skol 350 ml</c:v>
                  </c:pt>
                  <c:pt idx="119">
                    <c:v> Sub-Zero 350 ml</c:v>
                  </c:pt>
                  <c:pt idx="120">
                    <c:v>Agua 1L</c:v>
                  </c:pt>
                  <c:pt idx="121">
                    <c:v>Agua 500 ml</c:v>
                  </c:pt>
                  <c:pt idx="122">
                    <c:v>Bisnack Cebola</c:v>
                  </c:pt>
                  <c:pt idx="123">
                    <c:v>Carvão 06 KG</c:v>
                  </c:pt>
                  <c:pt idx="124">
                    <c:v>Carvão 10 KG</c:v>
                  </c:pt>
                  <c:pt idx="125">
                    <c:v>Coca-Cola 2L</c:v>
                  </c:pt>
                  <c:pt idx="126">
                    <c:v>Coca-Cola 350 ml</c:v>
                  </c:pt>
                  <c:pt idx="127">
                    <c:v>Gelo 03 KG</c:v>
                  </c:pt>
                  <c:pt idx="128">
                    <c:v>Gelo 12 KG</c:v>
                  </c:pt>
                  <c:pt idx="129">
                    <c:v>Limão 2L</c:v>
                  </c:pt>
                  <c:pt idx="130">
                    <c:v>Ruffles</c:v>
                  </c:pt>
                  <c:pt idx="131">
                    <c:v>Tubaina 2L</c:v>
                  </c:pt>
                  <c:pt idx="132">
                    <c:v> Ant. Boa 350 ml</c:v>
                  </c:pt>
                  <c:pt idx="133">
                    <c:v> Bavaria 350 ml</c:v>
                  </c:pt>
                  <c:pt idx="134">
                    <c:v> Brahma 350 ml</c:v>
                  </c:pt>
                  <c:pt idx="135">
                    <c:v> Budweiser 350 ml</c:v>
                  </c:pt>
                  <c:pt idx="136">
                    <c:v> Cristal 350 ml</c:v>
                  </c:pt>
                  <c:pt idx="137">
                    <c:v> Glacial 350 ml</c:v>
                  </c:pt>
                  <c:pt idx="138">
                    <c:v> Heineken 350 ml</c:v>
                  </c:pt>
                  <c:pt idx="139">
                    <c:v> Imperio 350 ml</c:v>
                  </c:pt>
                  <c:pt idx="140">
                    <c:v> Skol 350 ml</c:v>
                  </c:pt>
                  <c:pt idx="141">
                    <c:v> Sub-Zero 350 ml</c:v>
                  </c:pt>
                  <c:pt idx="142">
                    <c:v>Agua 1L</c:v>
                  </c:pt>
                  <c:pt idx="143">
                    <c:v>Agua 500 ml</c:v>
                  </c:pt>
                  <c:pt idx="144">
                    <c:v>Bisnack Cebola</c:v>
                  </c:pt>
                  <c:pt idx="145">
                    <c:v>Carvão 06 KG</c:v>
                  </c:pt>
                  <c:pt idx="146">
                    <c:v>Carvão 10 KG</c:v>
                  </c:pt>
                  <c:pt idx="147">
                    <c:v>Coca-Cola 2L</c:v>
                  </c:pt>
                  <c:pt idx="148">
                    <c:v>Coca-Cola 350 ml</c:v>
                  </c:pt>
                  <c:pt idx="149">
                    <c:v>Gelo 03 KG</c:v>
                  </c:pt>
                  <c:pt idx="150">
                    <c:v>Gelo 12 KG</c:v>
                  </c:pt>
                  <c:pt idx="151">
                    <c:v>Limão 2L</c:v>
                  </c:pt>
                  <c:pt idx="152">
                    <c:v>Ruffles</c:v>
                  </c:pt>
                  <c:pt idx="153">
                    <c:v>Tubaina 2L</c:v>
                  </c:pt>
                  <c:pt idx="154">
                    <c:v> Ant. Boa 350 ml</c:v>
                  </c:pt>
                  <c:pt idx="155">
                    <c:v> Bavaria 350 ml</c:v>
                  </c:pt>
                  <c:pt idx="156">
                    <c:v> Brahma 350 ml</c:v>
                  </c:pt>
                  <c:pt idx="157">
                    <c:v> Budweiser 350 ml</c:v>
                  </c:pt>
                  <c:pt idx="158">
                    <c:v> Cristal 350 ml</c:v>
                  </c:pt>
                  <c:pt idx="159">
                    <c:v> Glacial 350 ml</c:v>
                  </c:pt>
                  <c:pt idx="160">
                    <c:v> Heineken 350 ml</c:v>
                  </c:pt>
                  <c:pt idx="161">
                    <c:v> Imperio 350 ml</c:v>
                  </c:pt>
                  <c:pt idx="162">
                    <c:v> Skol 350 ml</c:v>
                  </c:pt>
                  <c:pt idx="163">
                    <c:v> Sub-Zero 350 ml</c:v>
                  </c:pt>
                  <c:pt idx="164">
                    <c:v>Agua 1L</c:v>
                  </c:pt>
                  <c:pt idx="165">
                    <c:v>Agua 500 ml</c:v>
                  </c:pt>
                  <c:pt idx="166">
                    <c:v>Bisnack Cebola</c:v>
                  </c:pt>
                  <c:pt idx="167">
                    <c:v>Carvão 06 KG</c:v>
                  </c:pt>
                  <c:pt idx="168">
                    <c:v>Carvão 10 KG</c:v>
                  </c:pt>
                  <c:pt idx="169">
                    <c:v>Coca-Cola 2L</c:v>
                  </c:pt>
                  <c:pt idx="170">
                    <c:v>Coca-Cola 350 ml</c:v>
                  </c:pt>
                  <c:pt idx="171">
                    <c:v>Gelo 03 KG</c:v>
                  </c:pt>
                  <c:pt idx="172">
                    <c:v>Gelo 12 KG</c:v>
                  </c:pt>
                  <c:pt idx="173">
                    <c:v>Limão 2L</c:v>
                  </c:pt>
                  <c:pt idx="174">
                    <c:v>Ruffles</c:v>
                  </c:pt>
                  <c:pt idx="175">
                    <c:v>Tubaina 2L</c:v>
                  </c:pt>
                  <c:pt idx="176">
                    <c:v> Ant. Boa 350 ml</c:v>
                  </c:pt>
                  <c:pt idx="177">
                    <c:v> Bavaria 350 ml</c:v>
                  </c:pt>
                  <c:pt idx="178">
                    <c:v> Brahma 350 ml</c:v>
                  </c:pt>
                  <c:pt idx="179">
                    <c:v> Budweiser 350 ml</c:v>
                  </c:pt>
                  <c:pt idx="180">
                    <c:v> Cristal 350 ml</c:v>
                  </c:pt>
                  <c:pt idx="181">
                    <c:v> Glacial 350 ml</c:v>
                  </c:pt>
                  <c:pt idx="182">
                    <c:v> Heineken 350 ml</c:v>
                  </c:pt>
                  <c:pt idx="183">
                    <c:v> Imperio 350 ml</c:v>
                  </c:pt>
                  <c:pt idx="184">
                    <c:v> Skol 350 ml</c:v>
                  </c:pt>
                  <c:pt idx="185">
                    <c:v> Sub-Zero 350 ml</c:v>
                  </c:pt>
                  <c:pt idx="186">
                    <c:v>Agua 1L</c:v>
                  </c:pt>
                  <c:pt idx="187">
                    <c:v>Agua 500 ml</c:v>
                  </c:pt>
                  <c:pt idx="188">
                    <c:v>Bisnack Cebola</c:v>
                  </c:pt>
                  <c:pt idx="189">
                    <c:v>Carvão 06 KG</c:v>
                  </c:pt>
                  <c:pt idx="190">
                    <c:v>Carvão 10 KG</c:v>
                  </c:pt>
                  <c:pt idx="191">
                    <c:v>Coca-Cola 2L</c:v>
                  </c:pt>
                  <c:pt idx="192">
                    <c:v>Coca-Cola 350 ml</c:v>
                  </c:pt>
                  <c:pt idx="193">
                    <c:v>Gelo 03 KG</c:v>
                  </c:pt>
                  <c:pt idx="194">
                    <c:v>Gelo 12 KG</c:v>
                  </c:pt>
                  <c:pt idx="195">
                    <c:v>Limão 2L</c:v>
                  </c:pt>
                  <c:pt idx="196">
                    <c:v>Ruffles</c:v>
                  </c:pt>
                  <c:pt idx="197">
                    <c:v>Tubaina 2L</c:v>
                  </c:pt>
                  <c:pt idx="198">
                    <c:v> Ant. Boa 350 ml</c:v>
                  </c:pt>
                  <c:pt idx="199">
                    <c:v> Bavaria 350 ml</c:v>
                  </c:pt>
                  <c:pt idx="200">
                    <c:v> Brahma 350 ml</c:v>
                  </c:pt>
                  <c:pt idx="201">
                    <c:v> Budweiser 350 ml</c:v>
                  </c:pt>
                  <c:pt idx="202">
                    <c:v> Cristal 350 ml</c:v>
                  </c:pt>
                  <c:pt idx="203">
                    <c:v> Glacial 350 ml</c:v>
                  </c:pt>
                  <c:pt idx="204">
                    <c:v> Heineken 350 ml</c:v>
                  </c:pt>
                  <c:pt idx="205">
                    <c:v> Imperio 350 ml</c:v>
                  </c:pt>
                  <c:pt idx="206">
                    <c:v> Skol 350 ml</c:v>
                  </c:pt>
                  <c:pt idx="207">
                    <c:v> Sub-Zero 350 ml</c:v>
                  </c:pt>
                  <c:pt idx="208">
                    <c:v>Agua 1L</c:v>
                  </c:pt>
                  <c:pt idx="209">
                    <c:v>Agua 500 ml</c:v>
                  </c:pt>
                  <c:pt idx="210">
                    <c:v>Bisnack Cebola</c:v>
                  </c:pt>
                  <c:pt idx="211">
                    <c:v>Carvão 06 KG</c:v>
                  </c:pt>
                  <c:pt idx="212">
                    <c:v>Carvão 10 KG</c:v>
                  </c:pt>
                  <c:pt idx="213">
                    <c:v>Coca-Cola 2L</c:v>
                  </c:pt>
                  <c:pt idx="214">
                    <c:v>Coca-Cola 350 ml</c:v>
                  </c:pt>
                  <c:pt idx="215">
                    <c:v>Gelo 03 KG</c:v>
                  </c:pt>
                  <c:pt idx="216">
                    <c:v>Gelo 12 KG</c:v>
                  </c:pt>
                  <c:pt idx="217">
                    <c:v>Limão 2L</c:v>
                  </c:pt>
                  <c:pt idx="218">
                    <c:v>Ruffles</c:v>
                  </c:pt>
                  <c:pt idx="219">
                    <c:v>Tubaina 2L</c:v>
                  </c:pt>
                  <c:pt idx="220">
                    <c:v> Ant. Boa 350 ml</c:v>
                  </c:pt>
                  <c:pt idx="221">
                    <c:v> Bavaria 350 ml</c:v>
                  </c:pt>
                  <c:pt idx="222">
                    <c:v> Brahma 350 ml</c:v>
                  </c:pt>
                  <c:pt idx="223">
                    <c:v> Budweiser 350 ml</c:v>
                  </c:pt>
                  <c:pt idx="224">
                    <c:v> Cristal 350 ml</c:v>
                  </c:pt>
                  <c:pt idx="225">
                    <c:v> Glacial 350 ml</c:v>
                  </c:pt>
                  <c:pt idx="226">
                    <c:v> Heineken 350 ml</c:v>
                  </c:pt>
                  <c:pt idx="227">
                    <c:v> Imperio 350 ml</c:v>
                  </c:pt>
                  <c:pt idx="228">
                    <c:v> Skol 350 ml</c:v>
                  </c:pt>
                  <c:pt idx="229">
                    <c:v> Sub-Zero 350 ml</c:v>
                  </c:pt>
                  <c:pt idx="230">
                    <c:v>Agua 1L</c:v>
                  </c:pt>
                  <c:pt idx="231">
                    <c:v>Agua 500 ml</c:v>
                  </c:pt>
                  <c:pt idx="232">
                    <c:v>Bisnack Cebola</c:v>
                  </c:pt>
                  <c:pt idx="233">
                    <c:v>Carvão 06 KG</c:v>
                  </c:pt>
                  <c:pt idx="234">
                    <c:v>Carvão 10 KG</c:v>
                  </c:pt>
                  <c:pt idx="235">
                    <c:v>Coca-Cola 2L</c:v>
                  </c:pt>
                  <c:pt idx="236">
                    <c:v>Coca-Cola 350 ml</c:v>
                  </c:pt>
                  <c:pt idx="237">
                    <c:v>Gelo 03 KG</c:v>
                  </c:pt>
                  <c:pt idx="238">
                    <c:v>Gelo 12 KG</c:v>
                  </c:pt>
                  <c:pt idx="239">
                    <c:v>Limão 2L</c:v>
                  </c:pt>
                  <c:pt idx="240">
                    <c:v>Ruffles</c:v>
                  </c:pt>
                  <c:pt idx="241">
                    <c:v>Tubaina 2L</c:v>
                  </c:pt>
                  <c:pt idx="242">
                    <c:v> Ant. Boa 350 ml</c:v>
                  </c:pt>
                  <c:pt idx="243">
                    <c:v> Bavaria 350 ml</c:v>
                  </c:pt>
                  <c:pt idx="244">
                    <c:v> Brahma 350 ml</c:v>
                  </c:pt>
                  <c:pt idx="245">
                    <c:v> Budweiser 350 ml</c:v>
                  </c:pt>
                  <c:pt idx="246">
                    <c:v> Cristal 350 ml</c:v>
                  </c:pt>
                  <c:pt idx="247">
                    <c:v> Glacial 350 ml</c:v>
                  </c:pt>
                  <c:pt idx="248">
                    <c:v> Heineken 350 ml</c:v>
                  </c:pt>
                  <c:pt idx="249">
                    <c:v> Imperio 350 ml</c:v>
                  </c:pt>
                  <c:pt idx="250">
                    <c:v> Skol 350 ml</c:v>
                  </c:pt>
                  <c:pt idx="251">
                    <c:v> Sub-Zero 350 ml</c:v>
                  </c:pt>
                  <c:pt idx="252">
                    <c:v>Agua 1L</c:v>
                  </c:pt>
                  <c:pt idx="253">
                    <c:v>Agua 500 ml</c:v>
                  </c:pt>
                  <c:pt idx="254">
                    <c:v>Bisnack Cebola</c:v>
                  </c:pt>
                  <c:pt idx="255">
                    <c:v>Carvão 06 KG</c:v>
                  </c:pt>
                  <c:pt idx="256">
                    <c:v>Carvão 10 KG</c:v>
                  </c:pt>
                  <c:pt idx="257">
                    <c:v>Coca-Cola 2L</c:v>
                  </c:pt>
                  <c:pt idx="258">
                    <c:v>Coca-Cola 350 ml</c:v>
                  </c:pt>
                  <c:pt idx="259">
                    <c:v>Gelo 03 KG</c:v>
                  </c:pt>
                  <c:pt idx="260">
                    <c:v>Gelo 12 KG</c:v>
                  </c:pt>
                  <c:pt idx="261">
                    <c:v>Limão 2L</c:v>
                  </c:pt>
                  <c:pt idx="262">
                    <c:v>Ruffles</c:v>
                  </c:pt>
                  <c:pt idx="263">
                    <c:v>Tubaina 2L</c:v>
                  </c:pt>
                  <c:pt idx="264">
                    <c:v>(vazio)</c:v>
                  </c:pt>
                </c:lvl>
                <c:lvl>
                  <c:pt idx="0">
                    <c:v>1</c:v>
                  </c:pt>
                  <c:pt idx="22">
                    <c:v>2</c:v>
                  </c:pt>
                  <c:pt idx="44">
                    <c:v>3</c:v>
                  </c:pt>
                  <c:pt idx="66">
                    <c:v>4</c:v>
                  </c:pt>
                  <c:pt idx="88">
                    <c:v>5</c:v>
                  </c:pt>
                  <c:pt idx="110">
                    <c:v>6</c:v>
                  </c:pt>
                  <c:pt idx="132">
                    <c:v>7</c:v>
                  </c:pt>
                  <c:pt idx="154">
                    <c:v>8</c:v>
                  </c:pt>
                  <c:pt idx="176">
                    <c:v>9</c:v>
                  </c:pt>
                  <c:pt idx="198">
                    <c:v>10</c:v>
                  </c:pt>
                  <c:pt idx="220">
                    <c:v>11</c:v>
                  </c:pt>
                  <c:pt idx="242">
                    <c:v>12</c:v>
                  </c:pt>
                  <c:pt idx="264">
                    <c:v>-</c:v>
                  </c:pt>
                </c:lvl>
              </c:multiLvlStrCache>
            </c:multiLvlStrRef>
          </c:cat>
          <c:val>
            <c:numRef>
              <c:f>Planilha4!$B$6:$B$284</c:f>
              <c:numCache>
                <c:formatCode>General</c:formatCode>
                <c:ptCount val="265"/>
                <c:pt idx="0">
                  <c:v>36</c:v>
                </c:pt>
                <c:pt idx="1">
                  <c:v>100</c:v>
                </c:pt>
                <c:pt idx="2">
                  <c:v>124</c:v>
                </c:pt>
                <c:pt idx="3">
                  <c:v>100</c:v>
                </c:pt>
                <c:pt idx="4">
                  <c:v>100</c:v>
                </c:pt>
                <c:pt idx="5">
                  <c:v>112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12</c:v>
                </c:pt>
                <c:pt idx="11">
                  <c:v>24</c:v>
                </c:pt>
                <c:pt idx="12">
                  <c:v>16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48</c:v>
                </c:pt>
                <c:pt idx="17">
                  <c:v>4</c:v>
                </c:pt>
                <c:pt idx="18">
                  <c:v>4</c:v>
                </c:pt>
                <c:pt idx="19">
                  <c:v>12</c:v>
                </c:pt>
                <c:pt idx="20">
                  <c:v>8</c:v>
                </c:pt>
                <c:pt idx="21">
                  <c:v>12</c:v>
                </c:pt>
                <c:pt idx="22">
                  <c:v>35</c:v>
                </c:pt>
                <c:pt idx="23">
                  <c:v>112</c:v>
                </c:pt>
                <c:pt idx="24">
                  <c:v>122</c:v>
                </c:pt>
                <c:pt idx="25">
                  <c:v>112</c:v>
                </c:pt>
                <c:pt idx="26">
                  <c:v>100</c:v>
                </c:pt>
                <c:pt idx="27">
                  <c:v>110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</c:v>
                </c:pt>
                <c:pt idx="33">
                  <c:v>20</c:v>
                </c:pt>
                <c:pt idx="34">
                  <c:v>14</c:v>
                </c:pt>
                <c:pt idx="35">
                  <c:v>10</c:v>
                </c:pt>
                <c:pt idx="36">
                  <c:v>10</c:v>
                </c:pt>
                <c:pt idx="37">
                  <c:v>8</c:v>
                </c:pt>
                <c:pt idx="38">
                  <c:v>36</c:v>
                </c:pt>
                <c:pt idx="39">
                  <c:v>3</c:v>
                </c:pt>
                <c:pt idx="40">
                  <c:v>3</c:v>
                </c:pt>
                <c:pt idx="41">
                  <c:v>8</c:v>
                </c:pt>
                <c:pt idx="42">
                  <c:v>10</c:v>
                </c:pt>
                <c:pt idx="43">
                  <c:v>8</c:v>
                </c:pt>
                <c:pt idx="44">
                  <c:v>30</c:v>
                </c:pt>
                <c:pt idx="45">
                  <c:v>115</c:v>
                </c:pt>
                <c:pt idx="46">
                  <c:v>120</c:v>
                </c:pt>
                <c:pt idx="47">
                  <c:v>115</c:v>
                </c:pt>
                <c:pt idx="48">
                  <c:v>100</c:v>
                </c:pt>
                <c:pt idx="49">
                  <c:v>112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12</c:v>
                </c:pt>
                <c:pt idx="55">
                  <c:v>23</c:v>
                </c:pt>
                <c:pt idx="56">
                  <c:v>10</c:v>
                </c:pt>
                <c:pt idx="57">
                  <c:v>13</c:v>
                </c:pt>
                <c:pt idx="58">
                  <c:v>13</c:v>
                </c:pt>
                <c:pt idx="59">
                  <c:v>4</c:v>
                </c:pt>
                <c:pt idx="60">
                  <c:v>24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9</c:v>
                </c:pt>
                <c:pt idx="65">
                  <c:v>4</c:v>
                </c:pt>
                <c:pt idx="66">
                  <c:v>35</c:v>
                </c:pt>
                <c:pt idx="67">
                  <c:v>115</c:v>
                </c:pt>
                <c:pt idx="68">
                  <c:v>120</c:v>
                </c:pt>
                <c:pt idx="69">
                  <c:v>115</c:v>
                </c:pt>
                <c:pt idx="70">
                  <c:v>100</c:v>
                </c:pt>
                <c:pt idx="71">
                  <c:v>112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12</c:v>
                </c:pt>
                <c:pt idx="77">
                  <c:v>23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8</c:v>
                </c:pt>
                <c:pt idx="82">
                  <c:v>36</c:v>
                </c:pt>
                <c:pt idx="83">
                  <c:v>3</c:v>
                </c:pt>
                <c:pt idx="84">
                  <c:v>3</c:v>
                </c:pt>
                <c:pt idx="85">
                  <c:v>8</c:v>
                </c:pt>
                <c:pt idx="86">
                  <c:v>9</c:v>
                </c:pt>
                <c:pt idx="87">
                  <c:v>8</c:v>
                </c:pt>
                <c:pt idx="88">
                  <c:v>35</c:v>
                </c:pt>
                <c:pt idx="89">
                  <c:v>115</c:v>
                </c:pt>
                <c:pt idx="90">
                  <c:v>122</c:v>
                </c:pt>
                <c:pt idx="91">
                  <c:v>115</c:v>
                </c:pt>
                <c:pt idx="92">
                  <c:v>100</c:v>
                </c:pt>
                <c:pt idx="93">
                  <c:v>110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</c:v>
                </c:pt>
                <c:pt idx="99">
                  <c:v>20</c:v>
                </c:pt>
                <c:pt idx="100">
                  <c:v>14</c:v>
                </c:pt>
                <c:pt idx="101">
                  <c:v>10</c:v>
                </c:pt>
                <c:pt idx="102">
                  <c:v>10</c:v>
                </c:pt>
                <c:pt idx="103">
                  <c:v>8</c:v>
                </c:pt>
                <c:pt idx="104">
                  <c:v>36</c:v>
                </c:pt>
                <c:pt idx="105">
                  <c:v>3</c:v>
                </c:pt>
                <c:pt idx="106">
                  <c:v>3</c:v>
                </c:pt>
                <c:pt idx="107">
                  <c:v>8</c:v>
                </c:pt>
                <c:pt idx="108">
                  <c:v>9</c:v>
                </c:pt>
                <c:pt idx="109">
                  <c:v>8</c:v>
                </c:pt>
                <c:pt idx="110">
                  <c:v>30</c:v>
                </c:pt>
                <c:pt idx="111">
                  <c:v>115</c:v>
                </c:pt>
                <c:pt idx="112">
                  <c:v>120</c:v>
                </c:pt>
                <c:pt idx="113">
                  <c:v>115</c:v>
                </c:pt>
                <c:pt idx="114">
                  <c:v>100</c:v>
                </c:pt>
                <c:pt idx="115">
                  <c:v>112</c:v>
                </c:pt>
                <c:pt idx="116">
                  <c:v>200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12</c:v>
                </c:pt>
                <c:pt idx="121">
                  <c:v>23</c:v>
                </c:pt>
                <c:pt idx="122">
                  <c:v>10</c:v>
                </c:pt>
                <c:pt idx="123">
                  <c:v>13</c:v>
                </c:pt>
                <c:pt idx="124">
                  <c:v>13</c:v>
                </c:pt>
                <c:pt idx="125">
                  <c:v>4</c:v>
                </c:pt>
                <c:pt idx="126">
                  <c:v>24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9</c:v>
                </c:pt>
                <c:pt idx="131">
                  <c:v>4</c:v>
                </c:pt>
                <c:pt idx="132">
                  <c:v>36</c:v>
                </c:pt>
                <c:pt idx="133">
                  <c:v>100</c:v>
                </c:pt>
                <c:pt idx="134">
                  <c:v>200</c:v>
                </c:pt>
                <c:pt idx="135">
                  <c:v>100</c:v>
                </c:pt>
                <c:pt idx="136">
                  <c:v>100</c:v>
                </c:pt>
                <c:pt idx="137">
                  <c:v>200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16</c:v>
                </c:pt>
                <c:pt idx="145">
                  <c:v>106</c:v>
                </c:pt>
                <c:pt idx="146">
                  <c:v>200</c:v>
                </c:pt>
                <c:pt idx="147">
                  <c:v>12</c:v>
                </c:pt>
                <c:pt idx="148">
                  <c:v>48</c:v>
                </c:pt>
                <c:pt idx="149">
                  <c:v>100</c:v>
                </c:pt>
                <c:pt idx="150">
                  <c:v>100</c:v>
                </c:pt>
                <c:pt idx="151">
                  <c:v>12</c:v>
                </c:pt>
                <c:pt idx="152">
                  <c:v>8</c:v>
                </c:pt>
                <c:pt idx="153">
                  <c:v>12</c:v>
                </c:pt>
                <c:pt idx="154">
                  <c:v>35</c:v>
                </c:pt>
                <c:pt idx="155">
                  <c:v>136</c:v>
                </c:pt>
                <c:pt idx="156">
                  <c:v>44</c:v>
                </c:pt>
                <c:pt idx="157">
                  <c:v>136</c:v>
                </c:pt>
                <c:pt idx="158">
                  <c:v>24</c:v>
                </c:pt>
                <c:pt idx="159">
                  <c:v>36</c:v>
                </c:pt>
                <c:pt idx="160">
                  <c:v>100</c:v>
                </c:pt>
                <c:pt idx="161">
                  <c:v>48</c:v>
                </c:pt>
                <c:pt idx="162">
                  <c:v>24</c:v>
                </c:pt>
                <c:pt idx="163">
                  <c:v>36</c:v>
                </c:pt>
                <c:pt idx="164">
                  <c:v>12</c:v>
                </c:pt>
                <c:pt idx="165">
                  <c:v>23</c:v>
                </c:pt>
                <c:pt idx="166">
                  <c:v>100</c:v>
                </c:pt>
                <c:pt idx="167">
                  <c:v>10</c:v>
                </c:pt>
                <c:pt idx="168">
                  <c:v>10</c:v>
                </c:pt>
                <c:pt idx="169">
                  <c:v>8</c:v>
                </c:pt>
                <c:pt idx="170">
                  <c:v>36</c:v>
                </c:pt>
                <c:pt idx="171">
                  <c:v>3</c:v>
                </c:pt>
                <c:pt idx="172">
                  <c:v>3</c:v>
                </c:pt>
                <c:pt idx="173">
                  <c:v>8</c:v>
                </c:pt>
                <c:pt idx="174">
                  <c:v>200</c:v>
                </c:pt>
                <c:pt idx="175">
                  <c:v>8</c:v>
                </c:pt>
                <c:pt idx="176">
                  <c:v>30</c:v>
                </c:pt>
                <c:pt idx="177">
                  <c:v>124</c:v>
                </c:pt>
                <c:pt idx="178">
                  <c:v>200</c:v>
                </c:pt>
                <c:pt idx="179">
                  <c:v>136</c:v>
                </c:pt>
                <c:pt idx="180">
                  <c:v>100</c:v>
                </c:pt>
                <c:pt idx="181">
                  <c:v>36</c:v>
                </c:pt>
                <c:pt idx="182">
                  <c:v>200</c:v>
                </c:pt>
                <c:pt idx="183">
                  <c:v>100</c:v>
                </c:pt>
                <c:pt idx="184">
                  <c:v>100</c:v>
                </c:pt>
                <c:pt idx="185">
                  <c:v>24</c:v>
                </c:pt>
                <c:pt idx="186">
                  <c:v>12</c:v>
                </c:pt>
                <c:pt idx="187">
                  <c:v>23</c:v>
                </c:pt>
                <c:pt idx="188">
                  <c:v>100</c:v>
                </c:pt>
                <c:pt idx="189">
                  <c:v>13</c:v>
                </c:pt>
                <c:pt idx="190">
                  <c:v>13</c:v>
                </c:pt>
                <c:pt idx="191">
                  <c:v>4</c:v>
                </c:pt>
                <c:pt idx="192">
                  <c:v>24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200</c:v>
                </c:pt>
                <c:pt idx="197">
                  <c:v>4</c:v>
                </c:pt>
                <c:pt idx="198">
                  <c:v>35</c:v>
                </c:pt>
                <c:pt idx="199">
                  <c:v>136</c:v>
                </c:pt>
                <c:pt idx="200">
                  <c:v>200</c:v>
                </c:pt>
                <c:pt idx="201">
                  <c:v>136</c:v>
                </c:pt>
                <c:pt idx="202">
                  <c:v>100</c:v>
                </c:pt>
                <c:pt idx="203">
                  <c:v>22</c:v>
                </c:pt>
                <c:pt idx="204">
                  <c:v>200</c:v>
                </c:pt>
                <c:pt idx="205">
                  <c:v>80</c:v>
                </c:pt>
                <c:pt idx="206">
                  <c:v>100</c:v>
                </c:pt>
                <c:pt idx="207">
                  <c:v>36</c:v>
                </c:pt>
                <c:pt idx="208">
                  <c:v>10</c:v>
                </c:pt>
                <c:pt idx="209">
                  <c:v>20</c:v>
                </c:pt>
                <c:pt idx="210">
                  <c:v>100</c:v>
                </c:pt>
                <c:pt idx="211">
                  <c:v>10</c:v>
                </c:pt>
                <c:pt idx="212">
                  <c:v>10</c:v>
                </c:pt>
                <c:pt idx="213">
                  <c:v>8</c:v>
                </c:pt>
                <c:pt idx="214">
                  <c:v>36</c:v>
                </c:pt>
                <c:pt idx="215">
                  <c:v>3</c:v>
                </c:pt>
                <c:pt idx="216">
                  <c:v>3</c:v>
                </c:pt>
                <c:pt idx="217">
                  <c:v>8</c:v>
                </c:pt>
                <c:pt idx="218">
                  <c:v>200</c:v>
                </c:pt>
                <c:pt idx="219">
                  <c:v>8</c:v>
                </c:pt>
                <c:pt idx="220">
                  <c:v>35</c:v>
                </c:pt>
                <c:pt idx="221">
                  <c:v>136</c:v>
                </c:pt>
                <c:pt idx="222">
                  <c:v>200</c:v>
                </c:pt>
                <c:pt idx="223">
                  <c:v>136</c:v>
                </c:pt>
                <c:pt idx="224">
                  <c:v>100</c:v>
                </c:pt>
                <c:pt idx="225">
                  <c:v>124</c:v>
                </c:pt>
                <c:pt idx="226">
                  <c:v>48</c:v>
                </c:pt>
                <c:pt idx="227">
                  <c:v>100</c:v>
                </c:pt>
                <c:pt idx="228">
                  <c:v>100</c:v>
                </c:pt>
                <c:pt idx="229">
                  <c:v>36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</c:v>
                </c:pt>
                <c:pt idx="234">
                  <c:v>10</c:v>
                </c:pt>
                <c:pt idx="235">
                  <c:v>8</c:v>
                </c:pt>
                <c:pt idx="236">
                  <c:v>36</c:v>
                </c:pt>
                <c:pt idx="237">
                  <c:v>3</c:v>
                </c:pt>
                <c:pt idx="238">
                  <c:v>100</c:v>
                </c:pt>
                <c:pt idx="239">
                  <c:v>8</c:v>
                </c:pt>
                <c:pt idx="240">
                  <c:v>105</c:v>
                </c:pt>
                <c:pt idx="241">
                  <c:v>8</c:v>
                </c:pt>
                <c:pt idx="242">
                  <c:v>35</c:v>
                </c:pt>
                <c:pt idx="243">
                  <c:v>112</c:v>
                </c:pt>
                <c:pt idx="244">
                  <c:v>122</c:v>
                </c:pt>
                <c:pt idx="245">
                  <c:v>112</c:v>
                </c:pt>
                <c:pt idx="246">
                  <c:v>100</c:v>
                </c:pt>
                <c:pt idx="247">
                  <c:v>110</c:v>
                </c:pt>
                <c:pt idx="248">
                  <c:v>100</c:v>
                </c:pt>
                <c:pt idx="249">
                  <c:v>300</c:v>
                </c:pt>
                <c:pt idx="250">
                  <c:v>100</c:v>
                </c:pt>
                <c:pt idx="251">
                  <c:v>100</c:v>
                </c:pt>
                <c:pt idx="252">
                  <c:v>10</c:v>
                </c:pt>
                <c:pt idx="253">
                  <c:v>20</c:v>
                </c:pt>
                <c:pt idx="254">
                  <c:v>14</c:v>
                </c:pt>
                <c:pt idx="255">
                  <c:v>10</c:v>
                </c:pt>
                <c:pt idx="256">
                  <c:v>10</c:v>
                </c:pt>
                <c:pt idx="257">
                  <c:v>8</c:v>
                </c:pt>
                <c:pt idx="258">
                  <c:v>36</c:v>
                </c:pt>
                <c:pt idx="259">
                  <c:v>3</c:v>
                </c:pt>
                <c:pt idx="260">
                  <c:v>3</c:v>
                </c:pt>
                <c:pt idx="261">
                  <c:v>8</c:v>
                </c:pt>
                <c:pt idx="262">
                  <c:v>10</c:v>
                </c:pt>
                <c:pt idx="26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BD-439D-A333-93DFB8180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77765200"/>
        <c:axId val="877770608"/>
      </c:barChart>
      <c:catAx>
        <c:axId val="87776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7770608"/>
        <c:crosses val="autoZero"/>
        <c:auto val="1"/>
        <c:lblAlgn val="ctr"/>
        <c:lblOffset val="100"/>
        <c:noMultiLvlLbl val="0"/>
      </c:catAx>
      <c:valAx>
        <c:axId val="87777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776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Excel.xlsm]Planilha5!Tabela dinâmica10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Entradas de Mês por Fornecedor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Planilha5!$B$5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Planilha5!$A$6:$A$262</c:f>
              <c:multiLvlStrCache>
                <c:ptCount val="235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4</c:v>
                  </c:pt>
                  <c:pt idx="28">
                    <c:v>5</c:v>
                  </c:pt>
                  <c:pt idx="29">
                    <c:v>6</c:v>
                  </c:pt>
                  <c:pt idx="30">
                    <c:v>7</c:v>
                  </c:pt>
                  <c:pt idx="31">
                    <c:v>8</c:v>
                  </c:pt>
                  <c:pt idx="32">
                    <c:v>9</c:v>
                  </c:pt>
                  <c:pt idx="33">
                    <c:v>10</c:v>
                  </c:pt>
                  <c:pt idx="34">
                    <c:v>11</c:v>
                  </c:pt>
                  <c:pt idx="35">
                    <c:v>12</c:v>
                  </c:pt>
                  <c:pt idx="36">
                    <c:v>2</c:v>
                  </c:pt>
                  <c:pt idx="37">
                    <c:v>3</c:v>
                  </c:pt>
                  <c:pt idx="38">
                    <c:v>4</c:v>
                  </c:pt>
                  <c:pt idx="39">
                    <c:v>5</c:v>
                  </c:pt>
                  <c:pt idx="40">
                    <c:v>6</c:v>
                  </c:pt>
                  <c:pt idx="41">
                    <c:v>8</c:v>
                  </c:pt>
                  <c:pt idx="42">
                    <c:v>9</c:v>
                  </c:pt>
                  <c:pt idx="43">
                    <c:v>10</c:v>
                  </c:pt>
                  <c:pt idx="44">
                    <c:v>11</c:v>
                  </c:pt>
                  <c:pt idx="45">
                    <c:v>12</c:v>
                  </c:pt>
                  <c:pt idx="46">
                    <c:v>1</c:v>
                  </c:pt>
                  <c:pt idx="47">
                    <c:v>2</c:v>
                  </c:pt>
                  <c:pt idx="48">
                    <c:v>3</c:v>
                  </c:pt>
                  <c:pt idx="49">
                    <c:v>4</c:v>
                  </c:pt>
                  <c:pt idx="50">
                    <c:v>5</c:v>
                  </c:pt>
                  <c:pt idx="51">
                    <c:v>6</c:v>
                  </c:pt>
                  <c:pt idx="52">
                    <c:v>7</c:v>
                  </c:pt>
                  <c:pt idx="53">
                    <c:v>8</c:v>
                  </c:pt>
                  <c:pt idx="54">
                    <c:v>9</c:v>
                  </c:pt>
                  <c:pt idx="55">
                    <c:v>10</c:v>
                  </c:pt>
                  <c:pt idx="56">
                    <c:v>11</c:v>
                  </c:pt>
                  <c:pt idx="57">
                    <c:v>12</c:v>
                  </c:pt>
                  <c:pt idx="58">
                    <c:v>1</c:v>
                  </c:pt>
                  <c:pt idx="59">
                    <c:v>2</c:v>
                  </c:pt>
                  <c:pt idx="60">
                    <c:v>3</c:v>
                  </c:pt>
                  <c:pt idx="61">
                    <c:v>4</c:v>
                  </c:pt>
                  <c:pt idx="62">
                    <c:v>5</c:v>
                  </c:pt>
                  <c:pt idx="63">
                    <c:v>6</c:v>
                  </c:pt>
                  <c:pt idx="64">
                    <c:v>7</c:v>
                  </c:pt>
                  <c:pt idx="65">
                    <c:v>8</c:v>
                  </c:pt>
                  <c:pt idx="66">
                    <c:v>9</c:v>
                  </c:pt>
                  <c:pt idx="67">
                    <c:v>10</c:v>
                  </c:pt>
                  <c:pt idx="68">
                    <c:v>11</c:v>
                  </c:pt>
                  <c:pt idx="69">
                    <c:v>12</c:v>
                  </c:pt>
                  <c:pt idx="70">
                    <c:v>1</c:v>
                  </c:pt>
                  <c:pt idx="71">
                    <c:v>2</c:v>
                  </c:pt>
                  <c:pt idx="72">
                    <c:v>3</c:v>
                  </c:pt>
                  <c:pt idx="73">
                    <c:v>4</c:v>
                  </c:pt>
                  <c:pt idx="74">
                    <c:v>5</c:v>
                  </c:pt>
                  <c:pt idx="75">
                    <c:v>6</c:v>
                  </c:pt>
                  <c:pt idx="76">
                    <c:v>7</c:v>
                  </c:pt>
                  <c:pt idx="77">
                    <c:v>8</c:v>
                  </c:pt>
                  <c:pt idx="78">
                    <c:v>9</c:v>
                  </c:pt>
                  <c:pt idx="79">
                    <c:v>10</c:v>
                  </c:pt>
                  <c:pt idx="80">
                    <c:v>11</c:v>
                  </c:pt>
                  <c:pt idx="81">
                    <c:v>12</c:v>
                  </c:pt>
                  <c:pt idx="82">
                    <c:v>1</c:v>
                  </c:pt>
                  <c:pt idx="83">
                    <c:v>2</c:v>
                  </c:pt>
                  <c:pt idx="84">
                    <c:v>3</c:v>
                  </c:pt>
                  <c:pt idx="85">
                    <c:v>4</c:v>
                  </c:pt>
                  <c:pt idx="86">
                    <c:v>5</c:v>
                  </c:pt>
                  <c:pt idx="87">
                    <c:v>6</c:v>
                  </c:pt>
                  <c:pt idx="88">
                    <c:v>7</c:v>
                  </c:pt>
                  <c:pt idx="89">
                    <c:v>8</c:v>
                  </c:pt>
                  <c:pt idx="90">
                    <c:v>9</c:v>
                  </c:pt>
                  <c:pt idx="91">
                    <c:v>10</c:v>
                  </c:pt>
                  <c:pt idx="92">
                    <c:v>11</c:v>
                  </c:pt>
                  <c:pt idx="93">
                    <c:v>12</c:v>
                  </c:pt>
                  <c:pt idx="94">
                    <c:v>1</c:v>
                  </c:pt>
                  <c:pt idx="95">
                    <c:v>2</c:v>
                  </c:pt>
                  <c:pt idx="96">
                    <c:v>3</c:v>
                  </c:pt>
                  <c:pt idx="97">
                    <c:v>4</c:v>
                  </c:pt>
                  <c:pt idx="98">
                    <c:v>5</c:v>
                  </c:pt>
                  <c:pt idx="99">
                    <c:v>6</c:v>
                  </c:pt>
                  <c:pt idx="100">
                    <c:v>7</c:v>
                  </c:pt>
                  <c:pt idx="101">
                    <c:v>8</c:v>
                  </c:pt>
                  <c:pt idx="102">
                    <c:v>9</c:v>
                  </c:pt>
                  <c:pt idx="103">
                    <c:v>10</c:v>
                  </c:pt>
                  <c:pt idx="104">
                    <c:v>11</c:v>
                  </c:pt>
                  <c:pt idx="105">
                    <c:v>12</c:v>
                  </c:pt>
                  <c:pt idx="106">
                    <c:v>1</c:v>
                  </c:pt>
                  <c:pt idx="107">
                    <c:v>2</c:v>
                  </c:pt>
                  <c:pt idx="108">
                    <c:v>3</c:v>
                  </c:pt>
                  <c:pt idx="109">
                    <c:v>4</c:v>
                  </c:pt>
                  <c:pt idx="110">
                    <c:v>5</c:v>
                  </c:pt>
                  <c:pt idx="111">
                    <c:v>6</c:v>
                  </c:pt>
                  <c:pt idx="112">
                    <c:v>7</c:v>
                  </c:pt>
                  <c:pt idx="113">
                    <c:v>8</c:v>
                  </c:pt>
                  <c:pt idx="114">
                    <c:v>9</c:v>
                  </c:pt>
                  <c:pt idx="115">
                    <c:v>10</c:v>
                  </c:pt>
                  <c:pt idx="116">
                    <c:v>11</c:v>
                  </c:pt>
                  <c:pt idx="117">
                    <c:v>12</c:v>
                  </c:pt>
                  <c:pt idx="118">
                    <c:v>1</c:v>
                  </c:pt>
                  <c:pt idx="119">
                    <c:v>2</c:v>
                  </c:pt>
                  <c:pt idx="120">
                    <c:v>3</c:v>
                  </c:pt>
                  <c:pt idx="121">
                    <c:v>4</c:v>
                  </c:pt>
                  <c:pt idx="122">
                    <c:v>5</c:v>
                  </c:pt>
                  <c:pt idx="123">
                    <c:v>6</c:v>
                  </c:pt>
                  <c:pt idx="124">
                    <c:v>7</c:v>
                  </c:pt>
                  <c:pt idx="125">
                    <c:v>8</c:v>
                  </c:pt>
                  <c:pt idx="126">
                    <c:v>9</c:v>
                  </c:pt>
                  <c:pt idx="127">
                    <c:v>10</c:v>
                  </c:pt>
                  <c:pt idx="128">
                    <c:v>11</c:v>
                  </c:pt>
                  <c:pt idx="129">
                    <c:v>12</c:v>
                  </c:pt>
                  <c:pt idx="130">
                    <c:v>1</c:v>
                  </c:pt>
                  <c:pt idx="131">
                    <c:v>2</c:v>
                  </c:pt>
                  <c:pt idx="132">
                    <c:v>3</c:v>
                  </c:pt>
                  <c:pt idx="133">
                    <c:v>4</c:v>
                  </c:pt>
                  <c:pt idx="134">
                    <c:v>5</c:v>
                  </c:pt>
                  <c:pt idx="135">
                    <c:v>6</c:v>
                  </c:pt>
                  <c:pt idx="136">
                    <c:v>7</c:v>
                  </c:pt>
                  <c:pt idx="137">
                    <c:v>8</c:v>
                  </c:pt>
                  <c:pt idx="138">
                    <c:v>9</c:v>
                  </c:pt>
                  <c:pt idx="139">
                    <c:v>10</c:v>
                  </c:pt>
                  <c:pt idx="140">
                    <c:v>11</c:v>
                  </c:pt>
                  <c:pt idx="141">
                    <c:v>12</c:v>
                  </c:pt>
                  <c:pt idx="142">
                    <c:v>1</c:v>
                  </c:pt>
                  <c:pt idx="143">
                    <c:v>2</c:v>
                  </c:pt>
                  <c:pt idx="144">
                    <c:v>3</c:v>
                  </c:pt>
                  <c:pt idx="145">
                    <c:v>4</c:v>
                  </c:pt>
                  <c:pt idx="146">
                    <c:v>5</c:v>
                  </c:pt>
                  <c:pt idx="147">
                    <c:v>6</c:v>
                  </c:pt>
                  <c:pt idx="148">
                    <c:v>7</c:v>
                  </c:pt>
                  <c:pt idx="149">
                    <c:v>8</c:v>
                  </c:pt>
                  <c:pt idx="150">
                    <c:v>9</c:v>
                  </c:pt>
                  <c:pt idx="151">
                    <c:v>10</c:v>
                  </c:pt>
                  <c:pt idx="152">
                    <c:v>11</c:v>
                  </c:pt>
                  <c:pt idx="153">
                    <c:v>12</c:v>
                  </c:pt>
                  <c:pt idx="154">
                    <c:v>1</c:v>
                  </c:pt>
                  <c:pt idx="155">
                    <c:v>2</c:v>
                  </c:pt>
                  <c:pt idx="156">
                    <c:v>3</c:v>
                  </c:pt>
                  <c:pt idx="157">
                    <c:v>4</c:v>
                  </c:pt>
                  <c:pt idx="158">
                    <c:v>5</c:v>
                  </c:pt>
                  <c:pt idx="159">
                    <c:v>6</c:v>
                  </c:pt>
                  <c:pt idx="160">
                    <c:v>7</c:v>
                  </c:pt>
                  <c:pt idx="161">
                    <c:v>8</c:v>
                  </c:pt>
                  <c:pt idx="162">
                    <c:v>9</c:v>
                  </c:pt>
                  <c:pt idx="163">
                    <c:v>10</c:v>
                  </c:pt>
                  <c:pt idx="164">
                    <c:v>11</c:v>
                  </c:pt>
                  <c:pt idx="165">
                    <c:v>12</c:v>
                  </c:pt>
                  <c:pt idx="166">
                    <c:v>2</c:v>
                  </c:pt>
                  <c:pt idx="167">
                    <c:v>3</c:v>
                  </c:pt>
                  <c:pt idx="168">
                    <c:v>4</c:v>
                  </c:pt>
                  <c:pt idx="169">
                    <c:v>5</c:v>
                  </c:pt>
                  <c:pt idx="170">
                    <c:v>6</c:v>
                  </c:pt>
                  <c:pt idx="171">
                    <c:v>8</c:v>
                  </c:pt>
                  <c:pt idx="172">
                    <c:v>9</c:v>
                  </c:pt>
                  <c:pt idx="173">
                    <c:v>10</c:v>
                  </c:pt>
                  <c:pt idx="174">
                    <c:v>11</c:v>
                  </c:pt>
                  <c:pt idx="175">
                    <c:v>12</c:v>
                  </c:pt>
                  <c:pt idx="176">
                    <c:v>1</c:v>
                  </c:pt>
                  <c:pt idx="177">
                    <c:v>2</c:v>
                  </c:pt>
                  <c:pt idx="178">
                    <c:v>3</c:v>
                  </c:pt>
                  <c:pt idx="179">
                    <c:v>4</c:v>
                  </c:pt>
                  <c:pt idx="180">
                    <c:v>5</c:v>
                  </c:pt>
                  <c:pt idx="181">
                    <c:v>6</c:v>
                  </c:pt>
                  <c:pt idx="182">
                    <c:v>7</c:v>
                  </c:pt>
                  <c:pt idx="183">
                    <c:v>8</c:v>
                  </c:pt>
                  <c:pt idx="184">
                    <c:v>9</c:v>
                  </c:pt>
                  <c:pt idx="185">
                    <c:v>10</c:v>
                  </c:pt>
                  <c:pt idx="186">
                    <c:v>11</c:v>
                  </c:pt>
                  <c:pt idx="187">
                    <c:v>12</c:v>
                  </c:pt>
                  <c:pt idx="188">
                    <c:v>1</c:v>
                  </c:pt>
                  <c:pt idx="189">
                    <c:v>2</c:v>
                  </c:pt>
                  <c:pt idx="190">
                    <c:v>3</c:v>
                  </c:pt>
                  <c:pt idx="191">
                    <c:v>4</c:v>
                  </c:pt>
                  <c:pt idx="192">
                    <c:v>5</c:v>
                  </c:pt>
                  <c:pt idx="193">
                    <c:v>6</c:v>
                  </c:pt>
                  <c:pt idx="194">
                    <c:v>7</c:v>
                  </c:pt>
                  <c:pt idx="195">
                    <c:v>8</c:v>
                  </c:pt>
                  <c:pt idx="196">
                    <c:v>9</c:v>
                  </c:pt>
                  <c:pt idx="197">
                    <c:v>10</c:v>
                  </c:pt>
                  <c:pt idx="198">
                    <c:v>11</c:v>
                  </c:pt>
                  <c:pt idx="199">
                    <c:v>12</c:v>
                  </c:pt>
                  <c:pt idx="200">
                    <c:v>1</c:v>
                  </c:pt>
                  <c:pt idx="201">
                    <c:v>2</c:v>
                  </c:pt>
                  <c:pt idx="202">
                    <c:v>3</c:v>
                  </c:pt>
                  <c:pt idx="203">
                    <c:v>4</c:v>
                  </c:pt>
                  <c:pt idx="204">
                    <c:v>5</c:v>
                  </c:pt>
                  <c:pt idx="205">
                    <c:v>6</c:v>
                  </c:pt>
                  <c:pt idx="206">
                    <c:v>7</c:v>
                  </c:pt>
                  <c:pt idx="207">
                    <c:v>8</c:v>
                  </c:pt>
                  <c:pt idx="208">
                    <c:v>9</c:v>
                  </c:pt>
                  <c:pt idx="209">
                    <c:v>10</c:v>
                  </c:pt>
                  <c:pt idx="210">
                    <c:v>11</c:v>
                  </c:pt>
                  <c:pt idx="211">
                    <c:v>12</c:v>
                  </c:pt>
                  <c:pt idx="212">
                    <c:v>1</c:v>
                  </c:pt>
                  <c:pt idx="213">
                    <c:v>2</c:v>
                  </c:pt>
                  <c:pt idx="214">
                    <c:v>3</c:v>
                  </c:pt>
                  <c:pt idx="215">
                    <c:v>4</c:v>
                  </c:pt>
                  <c:pt idx="216">
                    <c:v>5</c:v>
                  </c:pt>
                  <c:pt idx="217">
                    <c:v>6</c:v>
                  </c:pt>
                  <c:pt idx="218">
                    <c:v>7</c:v>
                  </c:pt>
                  <c:pt idx="219">
                    <c:v>8</c:v>
                  </c:pt>
                  <c:pt idx="220">
                    <c:v>9</c:v>
                  </c:pt>
                  <c:pt idx="221">
                    <c:v>10</c:v>
                  </c:pt>
                  <c:pt idx="222">
                    <c:v>11</c:v>
                  </c:pt>
                  <c:pt idx="223">
                    <c:v>12</c:v>
                  </c:pt>
                  <c:pt idx="224">
                    <c:v>2</c:v>
                  </c:pt>
                  <c:pt idx="225">
                    <c:v>3</c:v>
                  </c:pt>
                  <c:pt idx="226">
                    <c:v>4</c:v>
                  </c:pt>
                  <c:pt idx="227">
                    <c:v>5</c:v>
                  </c:pt>
                  <c:pt idx="228">
                    <c:v>6</c:v>
                  </c:pt>
                  <c:pt idx="229">
                    <c:v>8</c:v>
                  </c:pt>
                  <c:pt idx="230">
                    <c:v>9</c:v>
                  </c:pt>
                  <c:pt idx="231">
                    <c:v>10</c:v>
                  </c:pt>
                  <c:pt idx="232">
                    <c:v>11</c:v>
                  </c:pt>
                  <c:pt idx="233">
                    <c:v>12</c:v>
                  </c:pt>
                  <c:pt idx="234">
                    <c:v>-</c:v>
                  </c:pt>
                </c:lvl>
                <c:lvl>
                  <c:pt idx="0">
                    <c:v>Agua Santa Ines</c:v>
                  </c:pt>
                  <c:pt idx="12">
                    <c:v>Ambev</c:v>
                  </c:pt>
                  <c:pt idx="24">
                    <c:v>Bebidas Asteca</c:v>
                  </c:pt>
                  <c:pt idx="36">
                    <c:v>Bebidas Conti</c:v>
                  </c:pt>
                  <c:pt idx="46">
                    <c:v>Bisnack e cia</c:v>
                  </c:pt>
                  <c:pt idx="58">
                    <c:v>Carvoaria Jubilato</c:v>
                  </c:pt>
                  <c:pt idx="70">
                    <c:v>Carvoaria Renata</c:v>
                  </c:pt>
                  <c:pt idx="82">
                    <c:v>Cervejaria Imperio</c:v>
                  </c:pt>
                  <c:pt idx="94">
                    <c:v>Chopp Brahma</c:v>
                  </c:pt>
                  <c:pt idx="106">
                    <c:v>Disan Bebidas</c:v>
                  </c:pt>
                  <c:pt idx="118">
                    <c:v>Dist. Bebidas Garça</c:v>
                  </c:pt>
                  <c:pt idx="130">
                    <c:v>Dist. Gelo Oliveira</c:v>
                  </c:pt>
                  <c:pt idx="142">
                    <c:v>Dist. Ikeda</c:v>
                  </c:pt>
                  <c:pt idx="154">
                    <c:v>Elma Chips</c:v>
                  </c:pt>
                  <c:pt idx="166">
                    <c:v>Energetico Brasil</c:v>
                  </c:pt>
                  <c:pt idx="176">
                    <c:v>Funada</c:v>
                  </c:pt>
                  <c:pt idx="188">
                    <c:v>Grupo Petrópolis</c:v>
                  </c:pt>
                  <c:pt idx="200">
                    <c:v>Schin </c:v>
                  </c:pt>
                  <c:pt idx="212">
                    <c:v>Spal </c:v>
                  </c:pt>
                  <c:pt idx="224">
                    <c:v>Wilson Alimentos</c:v>
                  </c:pt>
                  <c:pt idx="234">
                    <c:v>(vazio)</c:v>
                  </c:pt>
                </c:lvl>
              </c:multiLvlStrCache>
            </c:multiLvlStrRef>
          </c:cat>
          <c:val>
            <c:numRef>
              <c:f>Planilha5!$B$6:$B$262</c:f>
              <c:numCache>
                <c:formatCode>General</c:formatCode>
                <c:ptCount val="235"/>
                <c:pt idx="0">
                  <c:v>36</c:v>
                </c:pt>
                <c:pt idx="1">
                  <c:v>30</c:v>
                </c:pt>
                <c:pt idx="2">
                  <c:v>35</c:v>
                </c:pt>
                <c:pt idx="3">
                  <c:v>35</c:v>
                </c:pt>
                <c:pt idx="4">
                  <c:v>30</c:v>
                </c:pt>
                <c:pt idx="5">
                  <c:v>35</c:v>
                </c:pt>
                <c:pt idx="6">
                  <c:v>200</c:v>
                </c:pt>
                <c:pt idx="7">
                  <c:v>35</c:v>
                </c:pt>
                <c:pt idx="8">
                  <c:v>35</c:v>
                </c:pt>
                <c:pt idx="9">
                  <c:v>30</c:v>
                </c:pt>
                <c:pt idx="10">
                  <c:v>200</c:v>
                </c:pt>
                <c:pt idx="11">
                  <c:v>30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60</c:v>
                </c:pt>
                <c:pt idx="20">
                  <c:v>124</c:v>
                </c:pt>
                <c:pt idx="21">
                  <c:v>136</c:v>
                </c:pt>
                <c:pt idx="22">
                  <c:v>136</c:v>
                </c:pt>
                <c:pt idx="23">
                  <c:v>200</c:v>
                </c:pt>
                <c:pt idx="24">
                  <c:v>36</c:v>
                </c:pt>
                <c:pt idx="25">
                  <c:v>35</c:v>
                </c:pt>
                <c:pt idx="26">
                  <c:v>30</c:v>
                </c:pt>
                <c:pt idx="27">
                  <c:v>35</c:v>
                </c:pt>
                <c:pt idx="28">
                  <c:v>35</c:v>
                </c:pt>
                <c:pt idx="29">
                  <c:v>30</c:v>
                </c:pt>
                <c:pt idx="30">
                  <c:v>36</c:v>
                </c:pt>
                <c:pt idx="31">
                  <c:v>35</c:v>
                </c:pt>
                <c:pt idx="32">
                  <c:v>30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12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12</c:v>
                </c:pt>
                <c:pt idx="46">
                  <c:v>16</c:v>
                </c:pt>
                <c:pt idx="47">
                  <c:v>14</c:v>
                </c:pt>
                <c:pt idx="48">
                  <c:v>10</c:v>
                </c:pt>
                <c:pt idx="49">
                  <c:v>10</c:v>
                </c:pt>
                <c:pt idx="50">
                  <c:v>14</c:v>
                </c:pt>
                <c:pt idx="51">
                  <c:v>10</c:v>
                </c:pt>
                <c:pt idx="52">
                  <c:v>16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14</c:v>
                </c:pt>
                <c:pt idx="58">
                  <c:v>12</c:v>
                </c:pt>
                <c:pt idx="59">
                  <c:v>10</c:v>
                </c:pt>
                <c:pt idx="60">
                  <c:v>12</c:v>
                </c:pt>
                <c:pt idx="61">
                  <c:v>10</c:v>
                </c:pt>
                <c:pt idx="62">
                  <c:v>10</c:v>
                </c:pt>
                <c:pt idx="63">
                  <c:v>12</c:v>
                </c:pt>
                <c:pt idx="64">
                  <c:v>106</c:v>
                </c:pt>
                <c:pt idx="65">
                  <c:v>10</c:v>
                </c:pt>
                <c:pt idx="66">
                  <c:v>12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12</c:v>
                </c:pt>
                <c:pt idx="71">
                  <c:v>10</c:v>
                </c:pt>
                <c:pt idx="72">
                  <c:v>14</c:v>
                </c:pt>
                <c:pt idx="73">
                  <c:v>10</c:v>
                </c:pt>
                <c:pt idx="74">
                  <c:v>10</c:v>
                </c:pt>
                <c:pt idx="75">
                  <c:v>14</c:v>
                </c:pt>
                <c:pt idx="76">
                  <c:v>200</c:v>
                </c:pt>
                <c:pt idx="77">
                  <c:v>10</c:v>
                </c:pt>
                <c:pt idx="78">
                  <c:v>14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48</c:v>
                </c:pt>
                <c:pt idx="90">
                  <c:v>100</c:v>
                </c:pt>
                <c:pt idx="91">
                  <c:v>80</c:v>
                </c:pt>
                <c:pt idx="92">
                  <c:v>100</c:v>
                </c:pt>
                <c:pt idx="93">
                  <c:v>300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20</c:v>
                </c:pt>
                <c:pt idx="98">
                  <c:v>22</c:v>
                </c:pt>
                <c:pt idx="99">
                  <c:v>20</c:v>
                </c:pt>
                <c:pt idx="100">
                  <c:v>100</c:v>
                </c:pt>
                <c:pt idx="101">
                  <c:v>20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22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200</c:v>
                </c:pt>
                <c:pt idx="112">
                  <c:v>100</c:v>
                </c:pt>
                <c:pt idx="113">
                  <c:v>100</c:v>
                </c:pt>
                <c:pt idx="114">
                  <c:v>200</c:v>
                </c:pt>
                <c:pt idx="115">
                  <c:v>200</c:v>
                </c:pt>
                <c:pt idx="116">
                  <c:v>48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24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8</c:v>
                </c:pt>
                <c:pt idx="131">
                  <c:v>6</c:v>
                </c:pt>
                <c:pt idx="132">
                  <c:v>8</c:v>
                </c:pt>
                <c:pt idx="133">
                  <c:v>6</c:v>
                </c:pt>
                <c:pt idx="134">
                  <c:v>6</c:v>
                </c:pt>
                <c:pt idx="135">
                  <c:v>8</c:v>
                </c:pt>
                <c:pt idx="136">
                  <c:v>200</c:v>
                </c:pt>
                <c:pt idx="137">
                  <c:v>6</c:v>
                </c:pt>
                <c:pt idx="138">
                  <c:v>8</c:v>
                </c:pt>
                <c:pt idx="139">
                  <c:v>6</c:v>
                </c:pt>
                <c:pt idx="140">
                  <c:v>103</c:v>
                </c:pt>
                <c:pt idx="141">
                  <c:v>6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36</c:v>
                </c:pt>
                <c:pt idx="150">
                  <c:v>36</c:v>
                </c:pt>
                <c:pt idx="151">
                  <c:v>36</c:v>
                </c:pt>
                <c:pt idx="152">
                  <c:v>36</c:v>
                </c:pt>
                <c:pt idx="153">
                  <c:v>100</c:v>
                </c:pt>
                <c:pt idx="154">
                  <c:v>8</c:v>
                </c:pt>
                <c:pt idx="155">
                  <c:v>6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6</c:v>
                </c:pt>
                <c:pt idx="166">
                  <c:v>12</c:v>
                </c:pt>
                <c:pt idx="167">
                  <c:v>15</c:v>
                </c:pt>
                <c:pt idx="168">
                  <c:v>15</c:v>
                </c:pt>
                <c:pt idx="169">
                  <c:v>15</c:v>
                </c:pt>
                <c:pt idx="170">
                  <c:v>15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12</c:v>
                </c:pt>
                <c:pt idx="176">
                  <c:v>24</c:v>
                </c:pt>
                <c:pt idx="177">
                  <c:v>16</c:v>
                </c:pt>
                <c:pt idx="178">
                  <c:v>8</c:v>
                </c:pt>
                <c:pt idx="179">
                  <c:v>16</c:v>
                </c:pt>
                <c:pt idx="180">
                  <c:v>16</c:v>
                </c:pt>
                <c:pt idx="181">
                  <c:v>8</c:v>
                </c:pt>
                <c:pt idx="182">
                  <c:v>24</c:v>
                </c:pt>
                <c:pt idx="183">
                  <c:v>16</c:v>
                </c:pt>
                <c:pt idx="184">
                  <c:v>8</c:v>
                </c:pt>
                <c:pt idx="185">
                  <c:v>16</c:v>
                </c:pt>
                <c:pt idx="186">
                  <c:v>16</c:v>
                </c:pt>
                <c:pt idx="187">
                  <c:v>16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24</c:v>
                </c:pt>
                <c:pt idx="196">
                  <c:v>24</c:v>
                </c:pt>
                <c:pt idx="197">
                  <c:v>12</c:v>
                </c:pt>
                <c:pt idx="198">
                  <c:v>24</c:v>
                </c:pt>
                <c:pt idx="199">
                  <c:v>100</c:v>
                </c:pt>
                <c:pt idx="200">
                  <c:v>12</c:v>
                </c:pt>
                <c:pt idx="201">
                  <c:v>10</c:v>
                </c:pt>
                <c:pt idx="202">
                  <c:v>12</c:v>
                </c:pt>
                <c:pt idx="203">
                  <c:v>12</c:v>
                </c:pt>
                <c:pt idx="204">
                  <c:v>10</c:v>
                </c:pt>
                <c:pt idx="205">
                  <c:v>12</c:v>
                </c:pt>
                <c:pt idx="206">
                  <c:v>100</c:v>
                </c:pt>
                <c:pt idx="207">
                  <c:v>12</c:v>
                </c:pt>
                <c:pt idx="208">
                  <c:v>12</c:v>
                </c:pt>
                <c:pt idx="209">
                  <c:v>10</c:v>
                </c:pt>
                <c:pt idx="210">
                  <c:v>100</c:v>
                </c:pt>
                <c:pt idx="211">
                  <c:v>10</c:v>
                </c:pt>
                <c:pt idx="212">
                  <c:v>260</c:v>
                </c:pt>
                <c:pt idx="213">
                  <c:v>244</c:v>
                </c:pt>
                <c:pt idx="214">
                  <c:v>228</c:v>
                </c:pt>
                <c:pt idx="215">
                  <c:v>244</c:v>
                </c:pt>
                <c:pt idx="216">
                  <c:v>244</c:v>
                </c:pt>
                <c:pt idx="217">
                  <c:v>228</c:v>
                </c:pt>
                <c:pt idx="218">
                  <c:v>260</c:v>
                </c:pt>
                <c:pt idx="219">
                  <c:v>104</c:v>
                </c:pt>
                <c:pt idx="220">
                  <c:v>152</c:v>
                </c:pt>
                <c:pt idx="221">
                  <c:v>180</c:v>
                </c:pt>
                <c:pt idx="222">
                  <c:v>180</c:v>
                </c:pt>
                <c:pt idx="223">
                  <c:v>244</c:v>
                </c:pt>
                <c:pt idx="224">
                  <c:v>4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5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5</c:v>
                </c:pt>
                <c:pt idx="23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FC-4920-8013-A3B568489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57165264"/>
        <c:axId val="957159440"/>
      </c:barChart>
      <c:catAx>
        <c:axId val="957165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7159440"/>
        <c:crosses val="autoZero"/>
        <c:auto val="1"/>
        <c:lblAlgn val="ctr"/>
        <c:lblOffset val="100"/>
        <c:noMultiLvlLbl val="0"/>
      </c:catAx>
      <c:valAx>
        <c:axId val="95715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716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Excel.xlsm]Planilha6!Tabela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Entradas de Fornecedor por Produto por Mês: De Janeiro</a:t>
            </a:r>
            <a:r>
              <a:rPr lang="en-US" baseline="0"/>
              <a:t> até Junho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Planilha6!$B$5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Planilha6!$A$6:$A$315</c:f>
              <c:multiLvlStrCache>
                <c:ptCount val="171"/>
                <c:lvl>
                  <c:pt idx="0">
                    <c:v>Bebidas Asteca</c:v>
                  </c:pt>
                  <c:pt idx="1">
                    <c:v>Spal </c:v>
                  </c:pt>
                  <c:pt idx="2">
                    <c:v>Chopp Brahma</c:v>
                  </c:pt>
                  <c:pt idx="3">
                    <c:v>Dist. Bebidas Garça</c:v>
                  </c:pt>
                  <c:pt idx="4">
                    <c:v>Dist. Ikeda</c:v>
                  </c:pt>
                  <c:pt idx="5">
                    <c:v>Spal </c:v>
                  </c:pt>
                  <c:pt idx="6">
                    <c:v>Grupo Petrópolis</c:v>
                  </c:pt>
                  <c:pt idx="7">
                    <c:v>Schin </c:v>
                  </c:pt>
                  <c:pt idx="8">
                    <c:v>Disan Bebidas</c:v>
                  </c:pt>
                  <c:pt idx="9">
                    <c:v>Cervejaria Imperio</c:v>
                  </c:pt>
                  <c:pt idx="10">
                    <c:v>Ambev</c:v>
                  </c:pt>
                  <c:pt idx="11">
                    <c:v>Ambev</c:v>
                  </c:pt>
                  <c:pt idx="12">
                    <c:v>Agua Santa Ines</c:v>
                  </c:pt>
                  <c:pt idx="13">
                    <c:v>Agua Santa Ines</c:v>
                  </c:pt>
                  <c:pt idx="14">
                    <c:v>Bisnack e cia</c:v>
                  </c:pt>
                  <c:pt idx="15">
                    <c:v>Carvoaria Jubilato</c:v>
                  </c:pt>
                  <c:pt idx="16">
                    <c:v>Carvoaria Renata</c:v>
                  </c:pt>
                  <c:pt idx="17">
                    <c:v>Carvoaria Jubilato</c:v>
                  </c:pt>
                  <c:pt idx="18">
                    <c:v>Carvoaria Renata</c:v>
                  </c:pt>
                  <c:pt idx="19">
                    <c:v>Spal </c:v>
                  </c:pt>
                  <c:pt idx="20">
                    <c:v>Spal </c:v>
                  </c:pt>
                  <c:pt idx="21">
                    <c:v>Dist. Gelo Oliveira</c:v>
                  </c:pt>
                  <c:pt idx="22">
                    <c:v>Dist. Gelo Oliveira</c:v>
                  </c:pt>
                  <c:pt idx="23">
                    <c:v>Funada</c:v>
                  </c:pt>
                  <c:pt idx="24">
                    <c:v>Elma Chips</c:v>
                  </c:pt>
                  <c:pt idx="25">
                    <c:v>Funada</c:v>
                  </c:pt>
                  <c:pt idx="26">
                    <c:v>Bebidas Asteca</c:v>
                  </c:pt>
                  <c:pt idx="27">
                    <c:v>Bebidas Conti</c:v>
                  </c:pt>
                  <c:pt idx="28">
                    <c:v>Spal </c:v>
                  </c:pt>
                  <c:pt idx="29">
                    <c:v>Chopp Brahma</c:v>
                  </c:pt>
                  <c:pt idx="30">
                    <c:v>Dist. Bebidas Garça</c:v>
                  </c:pt>
                  <c:pt idx="31">
                    <c:v>Dist. Ikeda</c:v>
                  </c:pt>
                  <c:pt idx="32">
                    <c:v>Energetico Brasil</c:v>
                  </c:pt>
                  <c:pt idx="33">
                    <c:v>Spal </c:v>
                  </c:pt>
                  <c:pt idx="34">
                    <c:v>Grupo Petrópolis</c:v>
                  </c:pt>
                  <c:pt idx="35">
                    <c:v>Schin </c:v>
                  </c:pt>
                  <c:pt idx="36">
                    <c:v>Disan Bebidas</c:v>
                  </c:pt>
                  <c:pt idx="37">
                    <c:v>Cervejaria Imperio</c:v>
                  </c:pt>
                  <c:pt idx="38">
                    <c:v>Ambev</c:v>
                  </c:pt>
                  <c:pt idx="39">
                    <c:v>Ambev</c:v>
                  </c:pt>
                  <c:pt idx="40">
                    <c:v>Agua Santa Ines</c:v>
                  </c:pt>
                  <c:pt idx="41">
                    <c:v>Agua Santa Ines</c:v>
                  </c:pt>
                  <c:pt idx="42">
                    <c:v>Bisnack e cia</c:v>
                  </c:pt>
                  <c:pt idx="43">
                    <c:v>Carvoaria Jubilato</c:v>
                  </c:pt>
                  <c:pt idx="44">
                    <c:v>Carvoaria Renata</c:v>
                  </c:pt>
                  <c:pt idx="45">
                    <c:v>Carvoaria Jubilato</c:v>
                  </c:pt>
                  <c:pt idx="46">
                    <c:v>Carvoaria Renata</c:v>
                  </c:pt>
                  <c:pt idx="47">
                    <c:v>Spal </c:v>
                  </c:pt>
                  <c:pt idx="48">
                    <c:v>Spal </c:v>
                  </c:pt>
                  <c:pt idx="49">
                    <c:v>Dist. Gelo Oliveira</c:v>
                  </c:pt>
                  <c:pt idx="50">
                    <c:v>Dist. Gelo Oliveira</c:v>
                  </c:pt>
                  <c:pt idx="51">
                    <c:v>Funada</c:v>
                  </c:pt>
                  <c:pt idx="52">
                    <c:v>Elma Chips</c:v>
                  </c:pt>
                  <c:pt idx="53">
                    <c:v>Wilson Alimentos</c:v>
                  </c:pt>
                  <c:pt idx="54">
                    <c:v>Funada</c:v>
                  </c:pt>
                  <c:pt idx="55">
                    <c:v>Bebidas Asteca</c:v>
                  </c:pt>
                  <c:pt idx="56">
                    <c:v>Bebidas Conti</c:v>
                  </c:pt>
                  <c:pt idx="57">
                    <c:v>Spal </c:v>
                  </c:pt>
                  <c:pt idx="58">
                    <c:v>Chopp Brahma</c:v>
                  </c:pt>
                  <c:pt idx="59">
                    <c:v>Dist. Bebidas Garça</c:v>
                  </c:pt>
                  <c:pt idx="60">
                    <c:v>Dist. Ikeda</c:v>
                  </c:pt>
                  <c:pt idx="61">
                    <c:v>Energetico Brasil</c:v>
                  </c:pt>
                  <c:pt idx="62">
                    <c:v>Spal </c:v>
                  </c:pt>
                  <c:pt idx="63">
                    <c:v>Grupo Petrópolis</c:v>
                  </c:pt>
                  <c:pt idx="64">
                    <c:v>Schin </c:v>
                  </c:pt>
                  <c:pt idx="65">
                    <c:v>Disan Bebidas</c:v>
                  </c:pt>
                  <c:pt idx="66">
                    <c:v>Cervejaria Imperio</c:v>
                  </c:pt>
                  <c:pt idx="67">
                    <c:v>Ambev</c:v>
                  </c:pt>
                  <c:pt idx="68">
                    <c:v>Ambev</c:v>
                  </c:pt>
                  <c:pt idx="69">
                    <c:v>Agua Santa Ines</c:v>
                  </c:pt>
                  <c:pt idx="70">
                    <c:v>Agua Santa Ines</c:v>
                  </c:pt>
                  <c:pt idx="71">
                    <c:v>Bisnack e cia</c:v>
                  </c:pt>
                  <c:pt idx="72">
                    <c:v>Carvoaria Jubilato</c:v>
                  </c:pt>
                  <c:pt idx="73">
                    <c:v>Carvoaria Renata</c:v>
                  </c:pt>
                  <c:pt idx="74">
                    <c:v>Carvoaria Jubilato</c:v>
                  </c:pt>
                  <c:pt idx="75">
                    <c:v>Carvoaria Renata</c:v>
                  </c:pt>
                  <c:pt idx="76">
                    <c:v>Spal </c:v>
                  </c:pt>
                  <c:pt idx="77">
                    <c:v>Spal </c:v>
                  </c:pt>
                  <c:pt idx="78">
                    <c:v>Dist. Gelo Oliveira</c:v>
                  </c:pt>
                  <c:pt idx="79">
                    <c:v>Dist. Gelo Oliveira</c:v>
                  </c:pt>
                  <c:pt idx="80">
                    <c:v>Funada</c:v>
                  </c:pt>
                  <c:pt idx="81">
                    <c:v>Elma Chips</c:v>
                  </c:pt>
                  <c:pt idx="82">
                    <c:v>Wilson Alimentos</c:v>
                  </c:pt>
                  <c:pt idx="83">
                    <c:v>Funada</c:v>
                  </c:pt>
                  <c:pt idx="84">
                    <c:v>Bebidas Asteca</c:v>
                  </c:pt>
                  <c:pt idx="85">
                    <c:v>Bebidas Conti</c:v>
                  </c:pt>
                  <c:pt idx="86">
                    <c:v>Spal </c:v>
                  </c:pt>
                  <c:pt idx="87">
                    <c:v>Chopp Brahma</c:v>
                  </c:pt>
                  <c:pt idx="88">
                    <c:v>Dist. Bebidas Garça</c:v>
                  </c:pt>
                  <c:pt idx="89">
                    <c:v>Dist. Ikeda</c:v>
                  </c:pt>
                  <c:pt idx="90">
                    <c:v>Energetico Brasil</c:v>
                  </c:pt>
                  <c:pt idx="91">
                    <c:v>Spal </c:v>
                  </c:pt>
                  <c:pt idx="92">
                    <c:v>Grupo Petrópolis</c:v>
                  </c:pt>
                  <c:pt idx="93">
                    <c:v>Schin </c:v>
                  </c:pt>
                  <c:pt idx="94">
                    <c:v>Disan Bebidas</c:v>
                  </c:pt>
                  <c:pt idx="95">
                    <c:v>Cervejaria Imperio</c:v>
                  </c:pt>
                  <c:pt idx="96">
                    <c:v>Ambev</c:v>
                  </c:pt>
                  <c:pt idx="97">
                    <c:v>Ambev</c:v>
                  </c:pt>
                  <c:pt idx="98">
                    <c:v>Agua Santa Ines</c:v>
                  </c:pt>
                  <c:pt idx="99">
                    <c:v>Agua Santa Ines</c:v>
                  </c:pt>
                  <c:pt idx="100">
                    <c:v>Bisnack e cia</c:v>
                  </c:pt>
                  <c:pt idx="101">
                    <c:v>Carvoaria Jubilato</c:v>
                  </c:pt>
                  <c:pt idx="102">
                    <c:v>Carvoaria Renata</c:v>
                  </c:pt>
                  <c:pt idx="103">
                    <c:v>Carvoaria Jubilato</c:v>
                  </c:pt>
                  <c:pt idx="104">
                    <c:v>Carvoaria Renata</c:v>
                  </c:pt>
                  <c:pt idx="105">
                    <c:v>Spal </c:v>
                  </c:pt>
                  <c:pt idx="106">
                    <c:v>Spal </c:v>
                  </c:pt>
                  <c:pt idx="107">
                    <c:v>Dist. Gelo Oliveira</c:v>
                  </c:pt>
                  <c:pt idx="108">
                    <c:v>Dist. Gelo Oliveira</c:v>
                  </c:pt>
                  <c:pt idx="109">
                    <c:v>Funada</c:v>
                  </c:pt>
                  <c:pt idx="110">
                    <c:v>Elma Chips</c:v>
                  </c:pt>
                  <c:pt idx="111">
                    <c:v>Wilson Alimentos</c:v>
                  </c:pt>
                  <c:pt idx="112">
                    <c:v>Funada</c:v>
                  </c:pt>
                  <c:pt idx="113">
                    <c:v>Bebidas Asteca</c:v>
                  </c:pt>
                  <c:pt idx="114">
                    <c:v>Bebidas Conti</c:v>
                  </c:pt>
                  <c:pt idx="115">
                    <c:v>Spal </c:v>
                  </c:pt>
                  <c:pt idx="116">
                    <c:v>Chopp Brahma</c:v>
                  </c:pt>
                  <c:pt idx="117">
                    <c:v>Dist. Bebidas Garça</c:v>
                  </c:pt>
                  <c:pt idx="118">
                    <c:v>Dist. Ikeda</c:v>
                  </c:pt>
                  <c:pt idx="119">
                    <c:v>Energetico Brasil</c:v>
                  </c:pt>
                  <c:pt idx="120">
                    <c:v>Spal </c:v>
                  </c:pt>
                  <c:pt idx="121">
                    <c:v>Grupo Petrópolis</c:v>
                  </c:pt>
                  <c:pt idx="122">
                    <c:v>Schin </c:v>
                  </c:pt>
                  <c:pt idx="123">
                    <c:v>Disan Bebidas</c:v>
                  </c:pt>
                  <c:pt idx="124">
                    <c:v>Cervejaria Imperio</c:v>
                  </c:pt>
                  <c:pt idx="125">
                    <c:v>Ambev</c:v>
                  </c:pt>
                  <c:pt idx="126">
                    <c:v>Ambev</c:v>
                  </c:pt>
                  <c:pt idx="127">
                    <c:v>Agua Santa Ines</c:v>
                  </c:pt>
                  <c:pt idx="128">
                    <c:v>Agua Santa Ines</c:v>
                  </c:pt>
                  <c:pt idx="129">
                    <c:v>Bisnack e cia</c:v>
                  </c:pt>
                  <c:pt idx="130">
                    <c:v>Carvoaria Jubilato</c:v>
                  </c:pt>
                  <c:pt idx="131">
                    <c:v>Carvoaria Renata</c:v>
                  </c:pt>
                  <c:pt idx="132">
                    <c:v>Carvoaria Jubilato</c:v>
                  </c:pt>
                  <c:pt idx="133">
                    <c:v>Carvoaria Renata</c:v>
                  </c:pt>
                  <c:pt idx="134">
                    <c:v>Spal </c:v>
                  </c:pt>
                  <c:pt idx="135">
                    <c:v>Spal </c:v>
                  </c:pt>
                  <c:pt idx="136">
                    <c:v>Dist. Gelo Oliveira</c:v>
                  </c:pt>
                  <c:pt idx="137">
                    <c:v>Dist. Gelo Oliveira</c:v>
                  </c:pt>
                  <c:pt idx="138">
                    <c:v>Funada</c:v>
                  </c:pt>
                  <c:pt idx="139">
                    <c:v>Elma Chips</c:v>
                  </c:pt>
                  <c:pt idx="140">
                    <c:v>Wilson Alimentos</c:v>
                  </c:pt>
                  <c:pt idx="141">
                    <c:v>Funada</c:v>
                  </c:pt>
                  <c:pt idx="142">
                    <c:v>Bebidas Asteca</c:v>
                  </c:pt>
                  <c:pt idx="143">
                    <c:v>Bebidas Conti</c:v>
                  </c:pt>
                  <c:pt idx="144">
                    <c:v>Spal </c:v>
                  </c:pt>
                  <c:pt idx="145">
                    <c:v>Chopp Brahma</c:v>
                  </c:pt>
                  <c:pt idx="146">
                    <c:v>Dist. Bebidas Garça</c:v>
                  </c:pt>
                  <c:pt idx="147">
                    <c:v>Dist. Ikeda</c:v>
                  </c:pt>
                  <c:pt idx="148">
                    <c:v>Energetico Brasil</c:v>
                  </c:pt>
                  <c:pt idx="149">
                    <c:v>Spal </c:v>
                  </c:pt>
                  <c:pt idx="150">
                    <c:v>Grupo Petrópolis</c:v>
                  </c:pt>
                  <c:pt idx="151">
                    <c:v>Schin </c:v>
                  </c:pt>
                  <c:pt idx="152">
                    <c:v>Disan Bebidas</c:v>
                  </c:pt>
                  <c:pt idx="153">
                    <c:v>Cervejaria Imperio</c:v>
                  </c:pt>
                  <c:pt idx="154">
                    <c:v>Ambev</c:v>
                  </c:pt>
                  <c:pt idx="155">
                    <c:v>Ambev</c:v>
                  </c:pt>
                  <c:pt idx="156">
                    <c:v>Agua Santa Ines</c:v>
                  </c:pt>
                  <c:pt idx="157">
                    <c:v>Agua Santa Ines</c:v>
                  </c:pt>
                  <c:pt idx="158">
                    <c:v>Bisnack e cia</c:v>
                  </c:pt>
                  <c:pt idx="159">
                    <c:v>Carvoaria Jubilato</c:v>
                  </c:pt>
                  <c:pt idx="160">
                    <c:v>Carvoaria Renata</c:v>
                  </c:pt>
                  <c:pt idx="161">
                    <c:v>Carvoaria Jubilato</c:v>
                  </c:pt>
                  <c:pt idx="162">
                    <c:v>Carvoaria Renata</c:v>
                  </c:pt>
                  <c:pt idx="163">
                    <c:v>Spal </c:v>
                  </c:pt>
                  <c:pt idx="164">
                    <c:v>Spal </c:v>
                  </c:pt>
                  <c:pt idx="165">
                    <c:v>Dist. Gelo Oliveira</c:v>
                  </c:pt>
                  <c:pt idx="166">
                    <c:v>Dist. Gelo Oliveira</c:v>
                  </c:pt>
                  <c:pt idx="167">
                    <c:v>Funada</c:v>
                  </c:pt>
                  <c:pt idx="168">
                    <c:v>Elma Chips</c:v>
                  </c:pt>
                  <c:pt idx="169">
                    <c:v>Wilson Alimentos</c:v>
                  </c:pt>
                  <c:pt idx="170">
                    <c:v>Funada</c:v>
                  </c:pt>
                </c:lvl>
                <c:lvl>
                  <c:pt idx="0">
                    <c:v> Ant. Boa 350 ml</c:v>
                  </c:pt>
                  <c:pt idx="1">
                    <c:v> Bavaria 350 ml</c:v>
                  </c:pt>
                  <c:pt idx="2">
                    <c:v> Brahma 350 ml</c:v>
                  </c:pt>
                  <c:pt idx="4">
                    <c:v> Budweiser 350 ml</c:v>
                  </c:pt>
                  <c:pt idx="5">
                    <c:v> Cristal 350 ml</c:v>
                  </c:pt>
                  <c:pt idx="6">
                    <c:v> Glacial 350 ml</c:v>
                  </c:pt>
                  <c:pt idx="8">
                    <c:v> Heineken 350 ml</c:v>
                  </c:pt>
                  <c:pt idx="9">
                    <c:v> Imperio 350 ml</c:v>
                  </c:pt>
                  <c:pt idx="10">
                    <c:v> Skol 350 ml</c:v>
                  </c:pt>
                  <c:pt idx="11">
                    <c:v> Sub-Zero 350 ml</c:v>
                  </c:pt>
                  <c:pt idx="12">
                    <c:v>Agua 1L</c:v>
                  </c:pt>
                  <c:pt idx="13">
                    <c:v>Agua 500 ml</c:v>
                  </c:pt>
                  <c:pt idx="14">
                    <c:v>Bisnack Cebola</c:v>
                  </c:pt>
                  <c:pt idx="15">
                    <c:v>Carvão 06 KG</c:v>
                  </c:pt>
                  <c:pt idx="17">
                    <c:v>Carvão 10 KG</c:v>
                  </c:pt>
                  <c:pt idx="19">
                    <c:v>Coca-Cola 2L</c:v>
                  </c:pt>
                  <c:pt idx="20">
                    <c:v>Coca-Cola 350 ml</c:v>
                  </c:pt>
                  <c:pt idx="21">
                    <c:v>Gelo 03 KG</c:v>
                  </c:pt>
                  <c:pt idx="22">
                    <c:v>Gelo 12 KG</c:v>
                  </c:pt>
                  <c:pt idx="23">
                    <c:v>Limão 2L</c:v>
                  </c:pt>
                  <c:pt idx="24">
                    <c:v>Ruffles</c:v>
                  </c:pt>
                  <c:pt idx="25">
                    <c:v>Tubaina 2L</c:v>
                  </c:pt>
                  <c:pt idx="26">
                    <c:v> Ant. Boa 350 ml</c:v>
                  </c:pt>
                  <c:pt idx="27">
                    <c:v> Bavaria 350 ml</c:v>
                  </c:pt>
                  <c:pt idx="29">
                    <c:v> Brahma 350 ml</c:v>
                  </c:pt>
                  <c:pt idx="31">
                    <c:v> Budweiser 350 ml</c:v>
                  </c:pt>
                  <c:pt idx="33">
                    <c:v> Cristal 350 ml</c:v>
                  </c:pt>
                  <c:pt idx="34">
                    <c:v> Glacial 350 ml</c:v>
                  </c:pt>
                  <c:pt idx="36">
                    <c:v> Heineken 350 ml</c:v>
                  </c:pt>
                  <c:pt idx="37">
                    <c:v> Imperio 350 ml</c:v>
                  </c:pt>
                  <c:pt idx="38">
                    <c:v> Skol 350 ml</c:v>
                  </c:pt>
                  <c:pt idx="39">
                    <c:v> Sub-Zero 350 ml</c:v>
                  </c:pt>
                  <c:pt idx="40">
                    <c:v>Agua 1L</c:v>
                  </c:pt>
                  <c:pt idx="41">
                    <c:v>Agua 500 ml</c:v>
                  </c:pt>
                  <c:pt idx="42">
                    <c:v>Bisnack Cebola</c:v>
                  </c:pt>
                  <c:pt idx="43">
                    <c:v>Carvão 06 KG</c:v>
                  </c:pt>
                  <c:pt idx="45">
                    <c:v>Carvão 10 KG</c:v>
                  </c:pt>
                  <c:pt idx="47">
                    <c:v>Coca-Cola 2L</c:v>
                  </c:pt>
                  <c:pt idx="48">
                    <c:v>Coca-Cola 350 ml</c:v>
                  </c:pt>
                  <c:pt idx="49">
                    <c:v>Gelo 03 KG</c:v>
                  </c:pt>
                  <c:pt idx="50">
                    <c:v>Gelo 12 KG</c:v>
                  </c:pt>
                  <c:pt idx="51">
                    <c:v>Limão 2L</c:v>
                  </c:pt>
                  <c:pt idx="52">
                    <c:v>Ruffles</c:v>
                  </c:pt>
                  <c:pt idx="54">
                    <c:v>Tubaina 2L</c:v>
                  </c:pt>
                  <c:pt idx="55">
                    <c:v> Ant. Boa 350 ml</c:v>
                  </c:pt>
                  <c:pt idx="56">
                    <c:v> Bavaria 350 ml</c:v>
                  </c:pt>
                  <c:pt idx="58">
                    <c:v> Brahma 350 ml</c:v>
                  </c:pt>
                  <c:pt idx="60">
                    <c:v> Budweiser 350 ml</c:v>
                  </c:pt>
                  <c:pt idx="62">
                    <c:v> Cristal 350 ml</c:v>
                  </c:pt>
                  <c:pt idx="63">
                    <c:v> Glacial 350 ml</c:v>
                  </c:pt>
                  <c:pt idx="65">
                    <c:v> Heineken 350 ml</c:v>
                  </c:pt>
                  <c:pt idx="66">
                    <c:v> Imperio 350 ml</c:v>
                  </c:pt>
                  <c:pt idx="67">
                    <c:v> Skol 350 ml</c:v>
                  </c:pt>
                  <c:pt idx="68">
                    <c:v> Sub-Zero 350 ml</c:v>
                  </c:pt>
                  <c:pt idx="69">
                    <c:v>Agua 1L</c:v>
                  </c:pt>
                  <c:pt idx="70">
                    <c:v>Agua 500 ml</c:v>
                  </c:pt>
                  <c:pt idx="71">
                    <c:v>Bisnack Cebola</c:v>
                  </c:pt>
                  <c:pt idx="72">
                    <c:v>Carvão 06 KG</c:v>
                  </c:pt>
                  <c:pt idx="74">
                    <c:v>Carvão 10 KG</c:v>
                  </c:pt>
                  <c:pt idx="76">
                    <c:v>Coca-Cola 2L</c:v>
                  </c:pt>
                  <c:pt idx="77">
                    <c:v>Coca-Cola 350 ml</c:v>
                  </c:pt>
                  <c:pt idx="78">
                    <c:v>Gelo 03 KG</c:v>
                  </c:pt>
                  <c:pt idx="79">
                    <c:v>Gelo 12 KG</c:v>
                  </c:pt>
                  <c:pt idx="80">
                    <c:v>Limão 2L</c:v>
                  </c:pt>
                  <c:pt idx="81">
                    <c:v>Ruffles</c:v>
                  </c:pt>
                  <c:pt idx="83">
                    <c:v>Tubaina 2L</c:v>
                  </c:pt>
                  <c:pt idx="84">
                    <c:v> Ant. Boa 350 ml</c:v>
                  </c:pt>
                  <c:pt idx="85">
                    <c:v> Bavaria 350 ml</c:v>
                  </c:pt>
                  <c:pt idx="87">
                    <c:v> Brahma 350 ml</c:v>
                  </c:pt>
                  <c:pt idx="89">
                    <c:v> Budweiser 350 ml</c:v>
                  </c:pt>
                  <c:pt idx="91">
                    <c:v> Cristal 350 ml</c:v>
                  </c:pt>
                  <c:pt idx="92">
                    <c:v> Glacial 350 ml</c:v>
                  </c:pt>
                  <c:pt idx="94">
                    <c:v> Heineken 350 ml</c:v>
                  </c:pt>
                  <c:pt idx="95">
                    <c:v> Imperio 350 ml</c:v>
                  </c:pt>
                  <c:pt idx="96">
                    <c:v> Skol 350 ml</c:v>
                  </c:pt>
                  <c:pt idx="97">
                    <c:v> Sub-Zero 350 ml</c:v>
                  </c:pt>
                  <c:pt idx="98">
                    <c:v>Agua 1L</c:v>
                  </c:pt>
                  <c:pt idx="99">
                    <c:v>Agua 500 ml</c:v>
                  </c:pt>
                  <c:pt idx="100">
                    <c:v>Bisnack Cebola</c:v>
                  </c:pt>
                  <c:pt idx="101">
                    <c:v>Carvão 06 KG</c:v>
                  </c:pt>
                  <c:pt idx="103">
                    <c:v>Carvão 10 KG</c:v>
                  </c:pt>
                  <c:pt idx="105">
                    <c:v>Coca-Cola 2L</c:v>
                  </c:pt>
                  <c:pt idx="106">
                    <c:v>Coca-Cola 350 ml</c:v>
                  </c:pt>
                  <c:pt idx="107">
                    <c:v>Gelo 03 KG</c:v>
                  </c:pt>
                  <c:pt idx="108">
                    <c:v>Gelo 12 KG</c:v>
                  </c:pt>
                  <c:pt idx="109">
                    <c:v>Limão 2L</c:v>
                  </c:pt>
                  <c:pt idx="110">
                    <c:v>Ruffles</c:v>
                  </c:pt>
                  <c:pt idx="112">
                    <c:v>Tubaina 2L</c:v>
                  </c:pt>
                  <c:pt idx="113">
                    <c:v> Ant. Boa 350 ml</c:v>
                  </c:pt>
                  <c:pt idx="114">
                    <c:v> Bavaria 350 ml</c:v>
                  </c:pt>
                  <c:pt idx="116">
                    <c:v> Brahma 350 ml</c:v>
                  </c:pt>
                  <c:pt idx="118">
                    <c:v> Budweiser 350 ml</c:v>
                  </c:pt>
                  <c:pt idx="120">
                    <c:v> Cristal 350 ml</c:v>
                  </c:pt>
                  <c:pt idx="121">
                    <c:v> Glacial 350 ml</c:v>
                  </c:pt>
                  <c:pt idx="123">
                    <c:v> Heineken 350 ml</c:v>
                  </c:pt>
                  <c:pt idx="124">
                    <c:v> Imperio 350 ml</c:v>
                  </c:pt>
                  <c:pt idx="125">
                    <c:v> Skol 350 ml</c:v>
                  </c:pt>
                  <c:pt idx="126">
                    <c:v> Sub-Zero 350 ml</c:v>
                  </c:pt>
                  <c:pt idx="127">
                    <c:v>Agua 1L</c:v>
                  </c:pt>
                  <c:pt idx="128">
                    <c:v>Agua 500 ml</c:v>
                  </c:pt>
                  <c:pt idx="129">
                    <c:v>Bisnack Cebola</c:v>
                  </c:pt>
                  <c:pt idx="130">
                    <c:v>Carvão 06 KG</c:v>
                  </c:pt>
                  <c:pt idx="132">
                    <c:v>Carvão 10 KG</c:v>
                  </c:pt>
                  <c:pt idx="134">
                    <c:v>Coca-Cola 2L</c:v>
                  </c:pt>
                  <c:pt idx="135">
                    <c:v>Coca-Cola 350 ml</c:v>
                  </c:pt>
                  <c:pt idx="136">
                    <c:v>Gelo 03 KG</c:v>
                  </c:pt>
                  <c:pt idx="137">
                    <c:v>Gelo 12 KG</c:v>
                  </c:pt>
                  <c:pt idx="138">
                    <c:v>Limão 2L</c:v>
                  </c:pt>
                  <c:pt idx="139">
                    <c:v>Ruffles</c:v>
                  </c:pt>
                  <c:pt idx="141">
                    <c:v>Tubaina 2L</c:v>
                  </c:pt>
                  <c:pt idx="142">
                    <c:v> Ant. Boa 350 ml</c:v>
                  </c:pt>
                  <c:pt idx="143">
                    <c:v> Bavaria 350 ml</c:v>
                  </c:pt>
                  <c:pt idx="145">
                    <c:v> Brahma 350 ml</c:v>
                  </c:pt>
                  <c:pt idx="147">
                    <c:v> Budweiser 350 ml</c:v>
                  </c:pt>
                  <c:pt idx="149">
                    <c:v> Cristal 350 ml</c:v>
                  </c:pt>
                  <c:pt idx="150">
                    <c:v> Glacial 350 ml</c:v>
                  </c:pt>
                  <c:pt idx="152">
                    <c:v> Heineken 350 ml</c:v>
                  </c:pt>
                  <c:pt idx="153">
                    <c:v> Imperio 350 ml</c:v>
                  </c:pt>
                  <c:pt idx="154">
                    <c:v> Skol 350 ml</c:v>
                  </c:pt>
                  <c:pt idx="155">
                    <c:v> Sub-Zero 350 ml</c:v>
                  </c:pt>
                  <c:pt idx="156">
                    <c:v>Agua 1L</c:v>
                  </c:pt>
                  <c:pt idx="157">
                    <c:v>Agua 500 ml</c:v>
                  </c:pt>
                  <c:pt idx="158">
                    <c:v>Bisnack Cebola</c:v>
                  </c:pt>
                  <c:pt idx="159">
                    <c:v>Carvão 06 KG</c:v>
                  </c:pt>
                  <c:pt idx="161">
                    <c:v>Carvão 10 KG</c:v>
                  </c:pt>
                  <c:pt idx="163">
                    <c:v>Coca-Cola 2L</c:v>
                  </c:pt>
                  <c:pt idx="164">
                    <c:v>Coca-Cola 350 ml</c:v>
                  </c:pt>
                  <c:pt idx="165">
                    <c:v>Gelo 03 KG</c:v>
                  </c:pt>
                  <c:pt idx="166">
                    <c:v>Gelo 12 KG</c:v>
                  </c:pt>
                  <c:pt idx="167">
                    <c:v>Limão 2L</c:v>
                  </c:pt>
                  <c:pt idx="168">
                    <c:v>Ruffles</c:v>
                  </c:pt>
                  <c:pt idx="170">
                    <c:v>Tubaina 2L</c:v>
                  </c:pt>
                </c:lvl>
                <c:lvl>
                  <c:pt idx="0">
                    <c:v>1</c:v>
                  </c:pt>
                  <c:pt idx="26">
                    <c:v>2</c:v>
                  </c:pt>
                  <c:pt idx="55">
                    <c:v>3</c:v>
                  </c:pt>
                  <c:pt idx="84">
                    <c:v>4</c:v>
                  </c:pt>
                  <c:pt idx="113">
                    <c:v>5</c:v>
                  </c:pt>
                  <c:pt idx="142">
                    <c:v>6</c:v>
                  </c:pt>
                </c:lvl>
              </c:multiLvlStrCache>
            </c:multiLvlStrRef>
          </c:cat>
          <c:val>
            <c:numRef>
              <c:f>Planilha6!$B$6:$B$315</c:f>
              <c:numCache>
                <c:formatCode>General</c:formatCode>
                <c:ptCount val="171"/>
                <c:pt idx="0">
                  <c:v>36</c:v>
                </c:pt>
                <c:pt idx="1">
                  <c:v>100</c:v>
                </c:pt>
                <c:pt idx="2">
                  <c:v>24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12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12</c:v>
                </c:pt>
                <c:pt idx="13">
                  <c:v>24</c:v>
                </c:pt>
                <c:pt idx="14">
                  <c:v>16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12</c:v>
                </c:pt>
                <c:pt idx="20">
                  <c:v>48</c:v>
                </c:pt>
                <c:pt idx="21">
                  <c:v>4</c:v>
                </c:pt>
                <c:pt idx="22">
                  <c:v>4</c:v>
                </c:pt>
                <c:pt idx="23">
                  <c:v>12</c:v>
                </c:pt>
                <c:pt idx="24">
                  <c:v>8</c:v>
                </c:pt>
                <c:pt idx="25">
                  <c:v>12</c:v>
                </c:pt>
                <c:pt idx="26">
                  <c:v>35</c:v>
                </c:pt>
                <c:pt idx="27">
                  <c:v>12</c:v>
                </c:pt>
                <c:pt idx="28">
                  <c:v>100</c:v>
                </c:pt>
                <c:pt idx="29">
                  <c:v>22</c:v>
                </c:pt>
                <c:pt idx="30">
                  <c:v>100</c:v>
                </c:pt>
                <c:pt idx="31">
                  <c:v>100</c:v>
                </c:pt>
                <c:pt idx="32">
                  <c:v>12</c:v>
                </c:pt>
                <c:pt idx="33">
                  <c:v>100</c:v>
                </c:pt>
                <c:pt idx="34">
                  <c:v>100</c:v>
                </c:pt>
                <c:pt idx="35">
                  <c:v>10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</c:v>
                </c:pt>
                <c:pt idx="41">
                  <c:v>20</c:v>
                </c:pt>
                <c:pt idx="42">
                  <c:v>14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8</c:v>
                </c:pt>
                <c:pt idx="48">
                  <c:v>36</c:v>
                </c:pt>
                <c:pt idx="49">
                  <c:v>3</c:v>
                </c:pt>
                <c:pt idx="50">
                  <c:v>3</c:v>
                </c:pt>
                <c:pt idx="51">
                  <c:v>8</c:v>
                </c:pt>
                <c:pt idx="52">
                  <c:v>6</c:v>
                </c:pt>
                <c:pt idx="53">
                  <c:v>4</c:v>
                </c:pt>
                <c:pt idx="54">
                  <c:v>8</c:v>
                </c:pt>
                <c:pt idx="55">
                  <c:v>30</c:v>
                </c:pt>
                <c:pt idx="56">
                  <c:v>15</c:v>
                </c:pt>
                <c:pt idx="57">
                  <c:v>100</c:v>
                </c:pt>
                <c:pt idx="58">
                  <c:v>20</c:v>
                </c:pt>
                <c:pt idx="59">
                  <c:v>100</c:v>
                </c:pt>
                <c:pt idx="60">
                  <c:v>100</c:v>
                </c:pt>
                <c:pt idx="61">
                  <c:v>15</c:v>
                </c:pt>
                <c:pt idx="62">
                  <c:v>100</c:v>
                </c:pt>
                <c:pt idx="63">
                  <c:v>100</c:v>
                </c:pt>
                <c:pt idx="64">
                  <c:v>12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12</c:v>
                </c:pt>
                <c:pt idx="70">
                  <c:v>23</c:v>
                </c:pt>
                <c:pt idx="71">
                  <c:v>10</c:v>
                </c:pt>
                <c:pt idx="72">
                  <c:v>6</c:v>
                </c:pt>
                <c:pt idx="73">
                  <c:v>7</c:v>
                </c:pt>
                <c:pt idx="74">
                  <c:v>6</c:v>
                </c:pt>
                <c:pt idx="75">
                  <c:v>7</c:v>
                </c:pt>
                <c:pt idx="76">
                  <c:v>4</c:v>
                </c:pt>
                <c:pt idx="77">
                  <c:v>24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5</c:v>
                </c:pt>
                <c:pt idx="83">
                  <c:v>4</c:v>
                </c:pt>
                <c:pt idx="84">
                  <c:v>35</c:v>
                </c:pt>
                <c:pt idx="85">
                  <c:v>15</c:v>
                </c:pt>
                <c:pt idx="86">
                  <c:v>100</c:v>
                </c:pt>
                <c:pt idx="87">
                  <c:v>20</c:v>
                </c:pt>
                <c:pt idx="88">
                  <c:v>100</c:v>
                </c:pt>
                <c:pt idx="89">
                  <c:v>100</c:v>
                </c:pt>
                <c:pt idx="90">
                  <c:v>15</c:v>
                </c:pt>
                <c:pt idx="91">
                  <c:v>100</c:v>
                </c:pt>
                <c:pt idx="92">
                  <c:v>100</c:v>
                </c:pt>
                <c:pt idx="93">
                  <c:v>12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12</c:v>
                </c:pt>
                <c:pt idx="99">
                  <c:v>23</c:v>
                </c:pt>
                <c:pt idx="100">
                  <c:v>10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8</c:v>
                </c:pt>
                <c:pt idx="106">
                  <c:v>36</c:v>
                </c:pt>
                <c:pt idx="107">
                  <c:v>3</c:v>
                </c:pt>
                <c:pt idx="108">
                  <c:v>3</c:v>
                </c:pt>
                <c:pt idx="109">
                  <c:v>8</c:v>
                </c:pt>
                <c:pt idx="110">
                  <c:v>4</c:v>
                </c:pt>
                <c:pt idx="111">
                  <c:v>5</c:v>
                </c:pt>
                <c:pt idx="112">
                  <c:v>8</c:v>
                </c:pt>
                <c:pt idx="113">
                  <c:v>35</c:v>
                </c:pt>
                <c:pt idx="114">
                  <c:v>15</c:v>
                </c:pt>
                <c:pt idx="115">
                  <c:v>100</c:v>
                </c:pt>
                <c:pt idx="116">
                  <c:v>22</c:v>
                </c:pt>
                <c:pt idx="117">
                  <c:v>100</c:v>
                </c:pt>
                <c:pt idx="118">
                  <c:v>100</c:v>
                </c:pt>
                <c:pt idx="119">
                  <c:v>15</c:v>
                </c:pt>
                <c:pt idx="120">
                  <c:v>100</c:v>
                </c:pt>
                <c:pt idx="121">
                  <c:v>100</c:v>
                </c:pt>
                <c:pt idx="122">
                  <c:v>10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</c:v>
                </c:pt>
                <c:pt idx="128">
                  <c:v>20</c:v>
                </c:pt>
                <c:pt idx="129">
                  <c:v>14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8</c:v>
                </c:pt>
                <c:pt idx="135">
                  <c:v>36</c:v>
                </c:pt>
                <c:pt idx="136">
                  <c:v>3</c:v>
                </c:pt>
                <c:pt idx="137">
                  <c:v>3</c:v>
                </c:pt>
                <c:pt idx="138">
                  <c:v>8</c:v>
                </c:pt>
                <c:pt idx="139">
                  <c:v>4</c:v>
                </c:pt>
                <c:pt idx="140">
                  <c:v>5</c:v>
                </c:pt>
                <c:pt idx="141">
                  <c:v>8</c:v>
                </c:pt>
                <c:pt idx="142">
                  <c:v>30</c:v>
                </c:pt>
                <c:pt idx="143">
                  <c:v>15</c:v>
                </c:pt>
                <c:pt idx="144">
                  <c:v>100</c:v>
                </c:pt>
                <c:pt idx="145">
                  <c:v>20</c:v>
                </c:pt>
                <c:pt idx="146">
                  <c:v>100</c:v>
                </c:pt>
                <c:pt idx="147">
                  <c:v>100</c:v>
                </c:pt>
                <c:pt idx="148">
                  <c:v>15</c:v>
                </c:pt>
                <c:pt idx="149">
                  <c:v>100</c:v>
                </c:pt>
                <c:pt idx="150">
                  <c:v>100</c:v>
                </c:pt>
                <c:pt idx="151">
                  <c:v>12</c:v>
                </c:pt>
                <c:pt idx="152">
                  <c:v>200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12</c:v>
                </c:pt>
                <c:pt idx="157">
                  <c:v>23</c:v>
                </c:pt>
                <c:pt idx="158">
                  <c:v>10</c:v>
                </c:pt>
                <c:pt idx="159">
                  <c:v>6</c:v>
                </c:pt>
                <c:pt idx="160">
                  <c:v>7</c:v>
                </c:pt>
                <c:pt idx="161">
                  <c:v>6</c:v>
                </c:pt>
                <c:pt idx="162">
                  <c:v>7</c:v>
                </c:pt>
                <c:pt idx="163">
                  <c:v>4</c:v>
                </c:pt>
                <c:pt idx="164">
                  <c:v>24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5</c:v>
                </c:pt>
                <c:pt idx="17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2-4443-A9A3-A85F05515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59257232"/>
        <c:axId val="959260144"/>
      </c:barChart>
      <c:catAx>
        <c:axId val="959257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9260144"/>
        <c:crosses val="autoZero"/>
        <c:auto val="1"/>
        <c:lblAlgn val="ctr"/>
        <c:lblOffset val="100"/>
        <c:noMultiLvlLbl val="0"/>
      </c:catAx>
      <c:valAx>
        <c:axId val="95926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9257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Excel.xlsm]Planilha7!Tabela dinâmica14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Saídas de Produtos por Clientes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Planilha7!$B$5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Planilha7!$A$6:$A$91</c:f>
              <c:multiLvlStrCache>
                <c:ptCount val="65"/>
                <c:lvl>
                  <c:pt idx="0">
                    <c:v> Bavaria 350 ml</c:v>
                  </c:pt>
                  <c:pt idx="1">
                    <c:v>Agua 500 ml</c:v>
                  </c:pt>
                  <c:pt idx="2">
                    <c:v>Limão 2L</c:v>
                  </c:pt>
                  <c:pt idx="3">
                    <c:v> Heineken 350 ml</c:v>
                  </c:pt>
                  <c:pt idx="4">
                    <c:v>Carvão 06 KG</c:v>
                  </c:pt>
                  <c:pt idx="5">
                    <c:v>Gelo 03 KG</c:v>
                  </c:pt>
                  <c:pt idx="6">
                    <c:v> Budweiser 350 ml</c:v>
                  </c:pt>
                  <c:pt idx="7">
                    <c:v> Heineken 350 ml</c:v>
                  </c:pt>
                  <c:pt idx="8">
                    <c:v> Skol 350 ml</c:v>
                  </c:pt>
                  <c:pt idx="9">
                    <c:v>Gelo 12 KG</c:v>
                  </c:pt>
                  <c:pt idx="10">
                    <c:v> Budweiser 350 ml</c:v>
                  </c:pt>
                  <c:pt idx="11">
                    <c:v> Heineken 350 ml</c:v>
                  </c:pt>
                  <c:pt idx="12">
                    <c:v>Bisnack Cebola</c:v>
                  </c:pt>
                  <c:pt idx="13">
                    <c:v>Gelo 03 KG</c:v>
                  </c:pt>
                  <c:pt idx="14">
                    <c:v> Cristal 350 ml</c:v>
                  </c:pt>
                  <c:pt idx="15">
                    <c:v> Sub-Zero 350 ml</c:v>
                  </c:pt>
                  <c:pt idx="16">
                    <c:v>Agua 1L</c:v>
                  </c:pt>
                  <c:pt idx="17">
                    <c:v>Coca-Cola 2L</c:v>
                  </c:pt>
                  <c:pt idx="18">
                    <c:v> Cristal 350 ml</c:v>
                  </c:pt>
                  <c:pt idx="19">
                    <c:v>Agua 1L</c:v>
                  </c:pt>
                  <c:pt idx="20">
                    <c:v>Tubaina 2L</c:v>
                  </c:pt>
                  <c:pt idx="21">
                    <c:v> Ant. Boa 350 ml</c:v>
                  </c:pt>
                  <c:pt idx="22">
                    <c:v>Coca-Cola 350 ml</c:v>
                  </c:pt>
                  <c:pt idx="23">
                    <c:v>Gelo 12 KG</c:v>
                  </c:pt>
                  <c:pt idx="24">
                    <c:v> Glacial 350 ml</c:v>
                  </c:pt>
                  <c:pt idx="25">
                    <c:v> Imperio 350 ml</c:v>
                  </c:pt>
                  <c:pt idx="26">
                    <c:v>Carvão 10 KG</c:v>
                  </c:pt>
                  <c:pt idx="27">
                    <c:v>Ruffles</c:v>
                  </c:pt>
                  <c:pt idx="28">
                    <c:v> Bavaria 350 ml</c:v>
                  </c:pt>
                  <c:pt idx="29">
                    <c:v>Limão 2L</c:v>
                  </c:pt>
                  <c:pt idx="30">
                    <c:v>Ruffles</c:v>
                  </c:pt>
                  <c:pt idx="31">
                    <c:v> Budweiser 350 ml</c:v>
                  </c:pt>
                  <c:pt idx="32">
                    <c:v>Coca-Cola 350 ml</c:v>
                  </c:pt>
                  <c:pt idx="33">
                    <c:v>Gelo 12 KG</c:v>
                  </c:pt>
                  <c:pt idx="34">
                    <c:v> Sub-Zero 350 ml</c:v>
                  </c:pt>
                  <c:pt idx="35">
                    <c:v>Carvão 06 KG</c:v>
                  </c:pt>
                  <c:pt idx="36">
                    <c:v>Gelo 03 KG</c:v>
                  </c:pt>
                  <c:pt idx="37">
                    <c:v>Bisnack Cebola</c:v>
                  </c:pt>
                  <c:pt idx="38">
                    <c:v>Coca-Cola 2L</c:v>
                  </c:pt>
                  <c:pt idx="39">
                    <c:v>Tubaina 2L</c:v>
                  </c:pt>
                  <c:pt idx="40">
                    <c:v>Agua 1L</c:v>
                  </c:pt>
                  <c:pt idx="41">
                    <c:v>Coca-Cola 2L</c:v>
                  </c:pt>
                  <c:pt idx="42">
                    <c:v>Tubaina 2L</c:v>
                  </c:pt>
                  <c:pt idx="43">
                    <c:v> Cristal 350 ml</c:v>
                  </c:pt>
                  <c:pt idx="44">
                    <c:v> Skol 350 ml</c:v>
                  </c:pt>
                  <c:pt idx="45">
                    <c:v> Sub-Zero 350 ml</c:v>
                  </c:pt>
                  <c:pt idx="46">
                    <c:v>Carvão 06 KG</c:v>
                  </c:pt>
                  <c:pt idx="47">
                    <c:v> Ant. Boa 350 ml</c:v>
                  </c:pt>
                  <c:pt idx="48">
                    <c:v> Brahma 350 ml</c:v>
                  </c:pt>
                  <c:pt idx="49">
                    <c:v>Bisnack Cebola</c:v>
                  </c:pt>
                  <c:pt idx="50">
                    <c:v> Imperio 350 ml</c:v>
                  </c:pt>
                  <c:pt idx="51">
                    <c:v>Agua 500 ml</c:v>
                  </c:pt>
                  <c:pt idx="52">
                    <c:v>Limão 2L</c:v>
                  </c:pt>
                  <c:pt idx="53">
                    <c:v> Bavaria 350 ml</c:v>
                  </c:pt>
                  <c:pt idx="54">
                    <c:v> Skol 350 ml</c:v>
                  </c:pt>
                  <c:pt idx="55">
                    <c:v>Ruffles</c:v>
                  </c:pt>
                  <c:pt idx="56">
                    <c:v> Ant. Boa 350 ml</c:v>
                  </c:pt>
                  <c:pt idx="57">
                    <c:v> Brahma 350 ml</c:v>
                  </c:pt>
                  <c:pt idx="58">
                    <c:v>Coca-Cola 350 ml</c:v>
                  </c:pt>
                  <c:pt idx="59">
                    <c:v> Brahma 350 ml</c:v>
                  </c:pt>
                  <c:pt idx="60">
                    <c:v> Glacial 350 ml</c:v>
                  </c:pt>
                  <c:pt idx="61">
                    <c:v> Imperio 350 ml</c:v>
                  </c:pt>
                  <c:pt idx="62">
                    <c:v>Agua 500 ml</c:v>
                  </c:pt>
                  <c:pt idx="63">
                    <c:v> Glacial 350 ml</c:v>
                  </c:pt>
                  <c:pt idx="64">
                    <c:v>Carvão 10 KG</c:v>
                  </c:pt>
                </c:lvl>
                <c:lvl>
                  <c:pt idx="0">
                    <c:v>Amanda Flores</c:v>
                  </c:pt>
                  <c:pt idx="3">
                    <c:v>Ana Carla</c:v>
                  </c:pt>
                  <c:pt idx="6">
                    <c:v>Bruna Oliveira</c:v>
                  </c:pt>
                  <c:pt idx="10">
                    <c:v>Felipe Moraes</c:v>
                  </c:pt>
                  <c:pt idx="14">
                    <c:v>Gabriel Lanza</c:v>
                  </c:pt>
                  <c:pt idx="18">
                    <c:v>Gilberto Oliveira</c:v>
                  </c:pt>
                  <c:pt idx="21">
                    <c:v>Hellen Maia</c:v>
                  </c:pt>
                  <c:pt idx="24">
                    <c:v>João Pedro</c:v>
                  </c:pt>
                  <c:pt idx="28">
                    <c:v>João Vitor</c:v>
                  </c:pt>
                  <c:pt idx="31">
                    <c:v>Junior Azevedo</c:v>
                  </c:pt>
                  <c:pt idx="34">
                    <c:v>Larissa Souza</c:v>
                  </c:pt>
                  <c:pt idx="37">
                    <c:v>Leonardo Freire</c:v>
                  </c:pt>
                  <c:pt idx="40">
                    <c:v>Luciana Silva</c:v>
                  </c:pt>
                  <c:pt idx="43">
                    <c:v>Luiz Carlos</c:v>
                  </c:pt>
                  <c:pt idx="47">
                    <c:v>Pedro Silva</c:v>
                  </c:pt>
                  <c:pt idx="50">
                    <c:v>Roberto Mendes</c:v>
                  </c:pt>
                  <c:pt idx="53">
                    <c:v>Rodrigo Souza</c:v>
                  </c:pt>
                  <c:pt idx="56">
                    <c:v>Ryan Soares</c:v>
                  </c:pt>
                  <c:pt idx="59">
                    <c:v>Samira Sanches</c:v>
                  </c:pt>
                  <c:pt idx="63">
                    <c:v>Sara Neves</c:v>
                  </c:pt>
                </c:lvl>
              </c:multiLvlStrCache>
            </c:multiLvlStrRef>
          </c:cat>
          <c:val>
            <c:numRef>
              <c:f>Planilha7!$B$6:$B$91</c:f>
              <c:numCache>
                <c:formatCode>General</c:formatCode>
                <c:ptCount val="65"/>
                <c:pt idx="0">
                  <c:v>432</c:v>
                </c:pt>
                <c:pt idx="1">
                  <c:v>34</c:v>
                </c:pt>
                <c:pt idx="2">
                  <c:v>48</c:v>
                </c:pt>
                <c:pt idx="3">
                  <c:v>516</c:v>
                </c:pt>
                <c:pt idx="4">
                  <c:v>25</c:v>
                </c:pt>
                <c:pt idx="5">
                  <c:v>28</c:v>
                </c:pt>
                <c:pt idx="6">
                  <c:v>336</c:v>
                </c:pt>
                <c:pt idx="7">
                  <c:v>396</c:v>
                </c:pt>
                <c:pt idx="8">
                  <c:v>328</c:v>
                </c:pt>
                <c:pt idx="9">
                  <c:v>27</c:v>
                </c:pt>
                <c:pt idx="10">
                  <c:v>288</c:v>
                </c:pt>
                <c:pt idx="11">
                  <c:v>532</c:v>
                </c:pt>
                <c:pt idx="12">
                  <c:v>39</c:v>
                </c:pt>
                <c:pt idx="13">
                  <c:v>50</c:v>
                </c:pt>
                <c:pt idx="14">
                  <c:v>210</c:v>
                </c:pt>
                <c:pt idx="15">
                  <c:v>258</c:v>
                </c:pt>
                <c:pt idx="16">
                  <c:v>38</c:v>
                </c:pt>
                <c:pt idx="17">
                  <c:v>50</c:v>
                </c:pt>
                <c:pt idx="18">
                  <c:v>234</c:v>
                </c:pt>
                <c:pt idx="19">
                  <c:v>17</c:v>
                </c:pt>
                <c:pt idx="20">
                  <c:v>48</c:v>
                </c:pt>
                <c:pt idx="21">
                  <c:v>198</c:v>
                </c:pt>
                <c:pt idx="22">
                  <c:v>45</c:v>
                </c:pt>
                <c:pt idx="23">
                  <c:v>26</c:v>
                </c:pt>
                <c:pt idx="24">
                  <c:v>216</c:v>
                </c:pt>
                <c:pt idx="25">
                  <c:v>420</c:v>
                </c:pt>
                <c:pt idx="26">
                  <c:v>23</c:v>
                </c:pt>
                <c:pt idx="27">
                  <c:v>35</c:v>
                </c:pt>
                <c:pt idx="28">
                  <c:v>564</c:v>
                </c:pt>
                <c:pt idx="29">
                  <c:v>34</c:v>
                </c:pt>
                <c:pt idx="30">
                  <c:v>45</c:v>
                </c:pt>
                <c:pt idx="31">
                  <c:v>306</c:v>
                </c:pt>
                <c:pt idx="32">
                  <c:v>70</c:v>
                </c:pt>
                <c:pt idx="33">
                  <c:v>15</c:v>
                </c:pt>
                <c:pt idx="34">
                  <c:v>204</c:v>
                </c:pt>
                <c:pt idx="35">
                  <c:v>15</c:v>
                </c:pt>
                <c:pt idx="36">
                  <c:v>39</c:v>
                </c:pt>
                <c:pt idx="37">
                  <c:v>60</c:v>
                </c:pt>
                <c:pt idx="38">
                  <c:v>41</c:v>
                </c:pt>
                <c:pt idx="39">
                  <c:v>30</c:v>
                </c:pt>
                <c:pt idx="40">
                  <c:v>53</c:v>
                </c:pt>
                <c:pt idx="41">
                  <c:v>55</c:v>
                </c:pt>
                <c:pt idx="42">
                  <c:v>48</c:v>
                </c:pt>
                <c:pt idx="43">
                  <c:v>342</c:v>
                </c:pt>
                <c:pt idx="44">
                  <c:v>268</c:v>
                </c:pt>
                <c:pt idx="45">
                  <c:v>342</c:v>
                </c:pt>
                <c:pt idx="46">
                  <c:v>30</c:v>
                </c:pt>
                <c:pt idx="47">
                  <c:v>234</c:v>
                </c:pt>
                <c:pt idx="48">
                  <c:v>168</c:v>
                </c:pt>
                <c:pt idx="49">
                  <c:v>61</c:v>
                </c:pt>
                <c:pt idx="50">
                  <c:v>468</c:v>
                </c:pt>
                <c:pt idx="51">
                  <c:v>34</c:v>
                </c:pt>
                <c:pt idx="52">
                  <c:v>49</c:v>
                </c:pt>
                <c:pt idx="53">
                  <c:v>372</c:v>
                </c:pt>
                <c:pt idx="54">
                  <c:v>240</c:v>
                </c:pt>
                <c:pt idx="55">
                  <c:v>54</c:v>
                </c:pt>
                <c:pt idx="56">
                  <c:v>258</c:v>
                </c:pt>
                <c:pt idx="57">
                  <c:v>220</c:v>
                </c:pt>
                <c:pt idx="58">
                  <c:v>92</c:v>
                </c:pt>
                <c:pt idx="59">
                  <c:v>188</c:v>
                </c:pt>
                <c:pt idx="60">
                  <c:v>232</c:v>
                </c:pt>
                <c:pt idx="61">
                  <c:v>384</c:v>
                </c:pt>
                <c:pt idx="62">
                  <c:v>29</c:v>
                </c:pt>
                <c:pt idx="63">
                  <c:v>156</c:v>
                </c:pt>
                <c:pt idx="6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51-4A86-9709-EC1047967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52593792"/>
        <c:axId val="952591712"/>
      </c:barChart>
      <c:catAx>
        <c:axId val="952593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591712"/>
        <c:crosses val="autoZero"/>
        <c:auto val="1"/>
        <c:lblAlgn val="ctr"/>
        <c:lblOffset val="100"/>
        <c:noMultiLvlLbl val="0"/>
      </c:catAx>
      <c:valAx>
        <c:axId val="95259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259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Excel.xlsm]Planilha8!Tabela dinâmica16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Saídas de Clientes De Outubro até Dezembro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Planilha8!$B$5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Planilha8!$A$6:$A$69</c:f>
              <c:multiLvlStrCache>
                <c:ptCount val="60"/>
                <c:lvl>
                  <c:pt idx="0">
                    <c:v>Amanda Flores</c:v>
                  </c:pt>
                  <c:pt idx="1">
                    <c:v>Ana Carla</c:v>
                  </c:pt>
                  <c:pt idx="2">
                    <c:v>Bruna Oliveira</c:v>
                  </c:pt>
                  <c:pt idx="3">
                    <c:v>Felipe Moraes</c:v>
                  </c:pt>
                  <c:pt idx="4">
                    <c:v>Gabriel Lanza</c:v>
                  </c:pt>
                  <c:pt idx="5">
                    <c:v>Gilberto Oliveira</c:v>
                  </c:pt>
                  <c:pt idx="6">
                    <c:v>Hellen Maia</c:v>
                  </c:pt>
                  <c:pt idx="7">
                    <c:v>João Pedro</c:v>
                  </c:pt>
                  <c:pt idx="8">
                    <c:v>João Vitor</c:v>
                  </c:pt>
                  <c:pt idx="9">
                    <c:v>Junior Azevedo</c:v>
                  </c:pt>
                  <c:pt idx="10">
                    <c:v>Larissa Souza</c:v>
                  </c:pt>
                  <c:pt idx="11">
                    <c:v>Leonardo Freire</c:v>
                  </c:pt>
                  <c:pt idx="12">
                    <c:v>Luciana Silva</c:v>
                  </c:pt>
                  <c:pt idx="13">
                    <c:v>Luiz Carlos</c:v>
                  </c:pt>
                  <c:pt idx="14">
                    <c:v>Pedro Silva</c:v>
                  </c:pt>
                  <c:pt idx="15">
                    <c:v>Roberto Mendes</c:v>
                  </c:pt>
                  <c:pt idx="16">
                    <c:v>Rodrigo Souza</c:v>
                  </c:pt>
                  <c:pt idx="17">
                    <c:v>Ryan Soares</c:v>
                  </c:pt>
                  <c:pt idx="18">
                    <c:v>Samira Sanches</c:v>
                  </c:pt>
                  <c:pt idx="19">
                    <c:v>Sara Neves</c:v>
                  </c:pt>
                  <c:pt idx="20">
                    <c:v>Amanda Flores</c:v>
                  </c:pt>
                  <c:pt idx="21">
                    <c:v>Ana Carla</c:v>
                  </c:pt>
                  <c:pt idx="22">
                    <c:v>Bruna Oliveira</c:v>
                  </c:pt>
                  <c:pt idx="23">
                    <c:v>Felipe Moraes</c:v>
                  </c:pt>
                  <c:pt idx="24">
                    <c:v>Gabriel Lanza</c:v>
                  </c:pt>
                  <c:pt idx="25">
                    <c:v>Gilberto Oliveira</c:v>
                  </c:pt>
                  <c:pt idx="26">
                    <c:v>Hellen Maia</c:v>
                  </c:pt>
                  <c:pt idx="27">
                    <c:v>João Pedro</c:v>
                  </c:pt>
                  <c:pt idx="28">
                    <c:v>João Vitor</c:v>
                  </c:pt>
                  <c:pt idx="29">
                    <c:v>Junior Azevedo</c:v>
                  </c:pt>
                  <c:pt idx="30">
                    <c:v>Larissa Souza</c:v>
                  </c:pt>
                  <c:pt idx="31">
                    <c:v>Leonardo Freire</c:v>
                  </c:pt>
                  <c:pt idx="32">
                    <c:v>Luciana Silva</c:v>
                  </c:pt>
                  <c:pt idx="33">
                    <c:v>Luiz Carlos</c:v>
                  </c:pt>
                  <c:pt idx="34">
                    <c:v>Pedro Silva</c:v>
                  </c:pt>
                  <c:pt idx="35">
                    <c:v>Roberto Mendes</c:v>
                  </c:pt>
                  <c:pt idx="36">
                    <c:v>Rodrigo Souza</c:v>
                  </c:pt>
                  <c:pt idx="37">
                    <c:v>Ryan Soares</c:v>
                  </c:pt>
                  <c:pt idx="38">
                    <c:v>Samira Sanches</c:v>
                  </c:pt>
                  <c:pt idx="39">
                    <c:v>Sara Neves</c:v>
                  </c:pt>
                  <c:pt idx="40">
                    <c:v>Amanda Flores</c:v>
                  </c:pt>
                  <c:pt idx="41">
                    <c:v>Ana Carla</c:v>
                  </c:pt>
                  <c:pt idx="42">
                    <c:v>Bruna Oliveira</c:v>
                  </c:pt>
                  <c:pt idx="43">
                    <c:v>Felipe Moraes</c:v>
                  </c:pt>
                  <c:pt idx="44">
                    <c:v>Gabriel Lanza</c:v>
                  </c:pt>
                  <c:pt idx="45">
                    <c:v>Gilberto Oliveira</c:v>
                  </c:pt>
                  <c:pt idx="46">
                    <c:v>Hellen Maia</c:v>
                  </c:pt>
                  <c:pt idx="47">
                    <c:v>João Pedro</c:v>
                  </c:pt>
                  <c:pt idx="48">
                    <c:v>João Vitor</c:v>
                  </c:pt>
                  <c:pt idx="49">
                    <c:v>Junior Azevedo</c:v>
                  </c:pt>
                  <c:pt idx="50">
                    <c:v>Larissa Souza</c:v>
                  </c:pt>
                  <c:pt idx="51">
                    <c:v>Leonardo Freire</c:v>
                  </c:pt>
                  <c:pt idx="52">
                    <c:v>Luciana Silva</c:v>
                  </c:pt>
                  <c:pt idx="53">
                    <c:v>Luiz Carlos</c:v>
                  </c:pt>
                  <c:pt idx="54">
                    <c:v>Pedro Silva</c:v>
                  </c:pt>
                  <c:pt idx="55">
                    <c:v>Roberto Mendes</c:v>
                  </c:pt>
                  <c:pt idx="56">
                    <c:v>Rodrigo Souza</c:v>
                  </c:pt>
                  <c:pt idx="57">
                    <c:v>Ryan Soares</c:v>
                  </c:pt>
                  <c:pt idx="58">
                    <c:v>Samira Sanches</c:v>
                  </c:pt>
                  <c:pt idx="59">
                    <c:v>Sara Neves</c:v>
                  </c:pt>
                </c:lvl>
                <c:lvl>
                  <c:pt idx="0">
                    <c:v>10</c:v>
                  </c:pt>
                  <c:pt idx="20">
                    <c:v>11</c:v>
                  </c:pt>
                  <c:pt idx="40">
                    <c:v>12</c:v>
                  </c:pt>
                </c:lvl>
              </c:multiLvlStrCache>
            </c:multiLvlStrRef>
          </c:cat>
          <c:val>
            <c:numRef>
              <c:f>Planilha8!$B$6:$B$69</c:f>
              <c:numCache>
                <c:formatCode>General</c:formatCode>
                <c:ptCount val="60"/>
                <c:pt idx="0">
                  <c:v>54</c:v>
                </c:pt>
                <c:pt idx="1">
                  <c:v>52</c:v>
                </c:pt>
                <c:pt idx="2">
                  <c:v>122</c:v>
                </c:pt>
                <c:pt idx="3">
                  <c:v>103</c:v>
                </c:pt>
                <c:pt idx="4">
                  <c:v>44</c:v>
                </c:pt>
                <c:pt idx="5">
                  <c:v>25</c:v>
                </c:pt>
                <c:pt idx="6">
                  <c:v>18</c:v>
                </c:pt>
                <c:pt idx="7">
                  <c:v>77</c:v>
                </c:pt>
                <c:pt idx="8">
                  <c:v>66</c:v>
                </c:pt>
                <c:pt idx="9">
                  <c:v>29</c:v>
                </c:pt>
                <c:pt idx="10">
                  <c:v>16</c:v>
                </c:pt>
                <c:pt idx="11">
                  <c:v>10</c:v>
                </c:pt>
                <c:pt idx="12">
                  <c:v>13</c:v>
                </c:pt>
                <c:pt idx="13">
                  <c:v>91</c:v>
                </c:pt>
                <c:pt idx="14">
                  <c:v>48</c:v>
                </c:pt>
                <c:pt idx="15">
                  <c:v>44</c:v>
                </c:pt>
                <c:pt idx="16">
                  <c:v>76</c:v>
                </c:pt>
                <c:pt idx="17">
                  <c:v>54</c:v>
                </c:pt>
                <c:pt idx="18">
                  <c:v>73</c:v>
                </c:pt>
                <c:pt idx="19">
                  <c:v>15</c:v>
                </c:pt>
                <c:pt idx="20">
                  <c:v>18</c:v>
                </c:pt>
                <c:pt idx="21">
                  <c:v>40</c:v>
                </c:pt>
                <c:pt idx="22">
                  <c:v>123</c:v>
                </c:pt>
                <c:pt idx="23">
                  <c:v>104</c:v>
                </c:pt>
                <c:pt idx="24">
                  <c:v>45</c:v>
                </c:pt>
                <c:pt idx="25">
                  <c:v>31</c:v>
                </c:pt>
                <c:pt idx="26">
                  <c:v>30</c:v>
                </c:pt>
                <c:pt idx="27">
                  <c:v>77</c:v>
                </c:pt>
                <c:pt idx="28">
                  <c:v>68</c:v>
                </c:pt>
                <c:pt idx="29">
                  <c:v>35</c:v>
                </c:pt>
                <c:pt idx="30">
                  <c:v>28</c:v>
                </c:pt>
                <c:pt idx="31">
                  <c:v>11</c:v>
                </c:pt>
                <c:pt idx="32">
                  <c:v>15</c:v>
                </c:pt>
                <c:pt idx="33">
                  <c:v>110</c:v>
                </c:pt>
                <c:pt idx="34">
                  <c:v>46</c:v>
                </c:pt>
                <c:pt idx="35">
                  <c:v>56</c:v>
                </c:pt>
                <c:pt idx="36">
                  <c:v>78</c:v>
                </c:pt>
                <c:pt idx="37">
                  <c:v>60</c:v>
                </c:pt>
                <c:pt idx="38">
                  <c:v>89</c:v>
                </c:pt>
                <c:pt idx="39">
                  <c:v>19</c:v>
                </c:pt>
                <c:pt idx="40">
                  <c:v>19</c:v>
                </c:pt>
                <c:pt idx="41">
                  <c:v>41</c:v>
                </c:pt>
                <c:pt idx="42">
                  <c:v>105</c:v>
                </c:pt>
                <c:pt idx="43">
                  <c:v>70</c:v>
                </c:pt>
                <c:pt idx="44">
                  <c:v>63</c:v>
                </c:pt>
                <c:pt idx="45">
                  <c:v>33</c:v>
                </c:pt>
                <c:pt idx="46">
                  <c:v>38</c:v>
                </c:pt>
                <c:pt idx="47">
                  <c:v>90</c:v>
                </c:pt>
                <c:pt idx="48">
                  <c:v>32</c:v>
                </c:pt>
                <c:pt idx="49">
                  <c:v>36</c:v>
                </c:pt>
                <c:pt idx="50">
                  <c:v>29</c:v>
                </c:pt>
                <c:pt idx="51">
                  <c:v>13</c:v>
                </c:pt>
                <c:pt idx="52">
                  <c:v>16</c:v>
                </c:pt>
                <c:pt idx="53">
                  <c:v>98</c:v>
                </c:pt>
                <c:pt idx="54">
                  <c:v>44</c:v>
                </c:pt>
                <c:pt idx="55">
                  <c:v>60</c:v>
                </c:pt>
                <c:pt idx="56">
                  <c:v>78</c:v>
                </c:pt>
                <c:pt idx="57">
                  <c:v>54</c:v>
                </c:pt>
                <c:pt idx="58">
                  <c:v>89</c:v>
                </c:pt>
                <c:pt idx="59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5-4451-A555-67FD3DF58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37968048"/>
        <c:axId val="937976368"/>
      </c:barChart>
      <c:catAx>
        <c:axId val="937968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7976368"/>
        <c:crosses val="autoZero"/>
        <c:auto val="1"/>
        <c:lblAlgn val="ctr"/>
        <c:lblOffset val="100"/>
        <c:noMultiLvlLbl val="0"/>
      </c:catAx>
      <c:valAx>
        <c:axId val="93797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796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Excel.xlsm]Planilha9!Tabela dinâmica18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2000"/>
              <a:t> Saídas De</a:t>
            </a:r>
            <a:r>
              <a:rPr lang="en-US" sz="2000" baseline="0"/>
              <a:t> Janeiro </a:t>
            </a:r>
            <a:r>
              <a:rPr lang="en-US" sz="2000"/>
              <a:t>para Clientes por Produto</a:t>
            </a:r>
          </a:p>
        </c:rich>
      </c:tx>
      <c:layout>
        <c:manualLayout>
          <c:xMode val="edge"/>
          <c:yMode val="edge"/>
          <c:x val="0.1517493991107782"/>
          <c:y val="3.1376413571241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Planilha9!$B$5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Planilha9!$A$6:$A$158</c:f>
              <c:multiLvlStrCache>
                <c:ptCount val="65"/>
                <c:lvl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  <c:pt idx="9">
                    <c:v>1</c:v>
                  </c:pt>
                  <c:pt idx="10">
                    <c:v>1</c:v>
                  </c:pt>
                  <c:pt idx="11">
                    <c:v>1</c:v>
                  </c:pt>
                  <c:pt idx="12">
                    <c:v>1</c:v>
                  </c:pt>
                  <c:pt idx="13">
                    <c:v>1</c:v>
                  </c:pt>
                  <c:pt idx="14">
                    <c:v>1</c:v>
                  </c:pt>
                  <c:pt idx="15">
                    <c:v>1</c:v>
                  </c:pt>
                  <c:pt idx="16">
                    <c:v>1</c:v>
                  </c:pt>
                  <c:pt idx="17">
                    <c:v>1</c:v>
                  </c:pt>
                  <c:pt idx="18">
                    <c:v>1</c:v>
                  </c:pt>
                  <c:pt idx="19">
                    <c:v>1</c:v>
                  </c:pt>
                  <c:pt idx="20">
                    <c:v>1</c:v>
                  </c:pt>
                  <c:pt idx="21">
                    <c:v>1</c:v>
                  </c:pt>
                  <c:pt idx="22">
                    <c:v>1</c:v>
                  </c:pt>
                  <c:pt idx="23">
                    <c:v>1</c:v>
                  </c:pt>
                  <c:pt idx="24">
                    <c:v>1</c:v>
                  </c:pt>
                  <c:pt idx="25">
                    <c:v>1</c:v>
                  </c:pt>
                  <c:pt idx="26">
                    <c:v>1</c:v>
                  </c:pt>
                  <c:pt idx="27">
                    <c:v>1</c:v>
                  </c:pt>
                  <c:pt idx="28">
                    <c:v>1</c:v>
                  </c:pt>
                  <c:pt idx="29">
                    <c:v>1</c:v>
                  </c:pt>
                  <c:pt idx="30">
                    <c:v>1</c:v>
                  </c:pt>
                  <c:pt idx="31">
                    <c:v>1</c:v>
                  </c:pt>
                  <c:pt idx="32">
                    <c:v>1</c:v>
                  </c:pt>
                  <c:pt idx="33">
                    <c:v>1</c:v>
                  </c:pt>
                  <c:pt idx="34">
                    <c:v>1</c:v>
                  </c:pt>
                  <c:pt idx="35">
                    <c:v>1</c:v>
                  </c:pt>
                  <c:pt idx="36">
                    <c:v>1</c:v>
                  </c:pt>
                  <c:pt idx="37">
                    <c:v>1</c:v>
                  </c:pt>
                  <c:pt idx="38">
                    <c:v>1</c:v>
                  </c:pt>
                  <c:pt idx="39">
                    <c:v>1</c:v>
                  </c:pt>
                  <c:pt idx="40">
                    <c:v>1</c:v>
                  </c:pt>
                  <c:pt idx="41">
                    <c:v>1</c:v>
                  </c:pt>
                  <c:pt idx="42">
                    <c:v>1</c:v>
                  </c:pt>
                  <c:pt idx="43">
                    <c:v>1</c:v>
                  </c:pt>
                  <c:pt idx="44">
                    <c:v>1</c:v>
                  </c:pt>
                  <c:pt idx="45">
                    <c:v>1</c:v>
                  </c:pt>
                  <c:pt idx="46">
                    <c:v>1</c:v>
                  </c:pt>
                  <c:pt idx="47">
                    <c:v>1</c:v>
                  </c:pt>
                  <c:pt idx="48">
                    <c:v>1</c:v>
                  </c:pt>
                  <c:pt idx="49">
                    <c:v>1</c:v>
                  </c:pt>
                  <c:pt idx="50">
                    <c:v>1</c:v>
                  </c:pt>
                  <c:pt idx="51">
                    <c:v>1</c:v>
                  </c:pt>
                  <c:pt idx="52">
                    <c:v>1</c:v>
                  </c:pt>
                  <c:pt idx="53">
                    <c:v>1</c:v>
                  </c:pt>
                  <c:pt idx="54">
                    <c:v>1</c:v>
                  </c:pt>
                  <c:pt idx="55">
                    <c:v>1</c:v>
                  </c:pt>
                  <c:pt idx="56">
                    <c:v>1</c:v>
                  </c:pt>
                  <c:pt idx="57">
                    <c:v>1</c:v>
                  </c:pt>
                  <c:pt idx="58">
                    <c:v>1</c:v>
                  </c:pt>
                  <c:pt idx="59">
                    <c:v>1</c:v>
                  </c:pt>
                  <c:pt idx="60">
                    <c:v>1</c:v>
                  </c:pt>
                  <c:pt idx="61">
                    <c:v>1</c:v>
                  </c:pt>
                  <c:pt idx="62">
                    <c:v>1</c:v>
                  </c:pt>
                  <c:pt idx="63">
                    <c:v>1</c:v>
                  </c:pt>
                  <c:pt idx="64">
                    <c:v>1</c:v>
                  </c:pt>
                </c:lvl>
                <c:lvl>
                  <c:pt idx="0">
                    <c:v>Hellen Maia</c:v>
                  </c:pt>
                  <c:pt idx="1">
                    <c:v>Pedro Silva</c:v>
                  </c:pt>
                  <c:pt idx="2">
                    <c:v>Ryan Soares</c:v>
                  </c:pt>
                  <c:pt idx="3">
                    <c:v>Amanda Flores</c:v>
                  </c:pt>
                  <c:pt idx="4">
                    <c:v>João Vitor</c:v>
                  </c:pt>
                  <c:pt idx="5">
                    <c:v>Rodrigo Souza</c:v>
                  </c:pt>
                  <c:pt idx="6">
                    <c:v>Pedro Silva</c:v>
                  </c:pt>
                  <c:pt idx="7">
                    <c:v>Ryan Soares</c:v>
                  </c:pt>
                  <c:pt idx="8">
                    <c:v>Samira Sanches</c:v>
                  </c:pt>
                  <c:pt idx="9">
                    <c:v>Bruna Oliveira</c:v>
                  </c:pt>
                  <c:pt idx="10">
                    <c:v>Felipe Moraes</c:v>
                  </c:pt>
                  <c:pt idx="11">
                    <c:v>Junior Azevedo</c:v>
                  </c:pt>
                  <c:pt idx="12">
                    <c:v>Gabriel Lanza</c:v>
                  </c:pt>
                  <c:pt idx="13">
                    <c:v>Gilberto Oliveira</c:v>
                  </c:pt>
                  <c:pt idx="14">
                    <c:v>Luiz Carlos</c:v>
                  </c:pt>
                  <c:pt idx="15">
                    <c:v>João Pedro</c:v>
                  </c:pt>
                  <c:pt idx="16">
                    <c:v>Samira Sanches</c:v>
                  </c:pt>
                  <c:pt idx="17">
                    <c:v>Sara Neves</c:v>
                  </c:pt>
                  <c:pt idx="18">
                    <c:v>Ana Carla</c:v>
                  </c:pt>
                  <c:pt idx="19">
                    <c:v>Bruna Oliveira</c:v>
                  </c:pt>
                  <c:pt idx="20">
                    <c:v>Felipe Moraes</c:v>
                  </c:pt>
                  <c:pt idx="21">
                    <c:v>João Pedro</c:v>
                  </c:pt>
                  <c:pt idx="22">
                    <c:v>Roberto Mendes</c:v>
                  </c:pt>
                  <c:pt idx="23">
                    <c:v>Samira Sanches</c:v>
                  </c:pt>
                  <c:pt idx="24">
                    <c:v>Bruna Oliveira</c:v>
                  </c:pt>
                  <c:pt idx="25">
                    <c:v>Luiz Carlos</c:v>
                  </c:pt>
                  <c:pt idx="26">
                    <c:v>Rodrigo Souza</c:v>
                  </c:pt>
                  <c:pt idx="27">
                    <c:v>Gabriel Lanza</c:v>
                  </c:pt>
                  <c:pt idx="28">
                    <c:v>Larissa Souza</c:v>
                  </c:pt>
                  <c:pt idx="29">
                    <c:v>Luiz Carlos</c:v>
                  </c:pt>
                  <c:pt idx="30">
                    <c:v>Gabriel Lanza</c:v>
                  </c:pt>
                  <c:pt idx="31">
                    <c:v>Gilberto Oliveira</c:v>
                  </c:pt>
                  <c:pt idx="32">
                    <c:v>Luciana Silva</c:v>
                  </c:pt>
                  <c:pt idx="33">
                    <c:v>Amanda Flores</c:v>
                  </c:pt>
                  <c:pt idx="34">
                    <c:v>Roberto Mendes</c:v>
                  </c:pt>
                  <c:pt idx="35">
                    <c:v>Samira Sanches</c:v>
                  </c:pt>
                  <c:pt idx="36">
                    <c:v>Felipe Moraes</c:v>
                  </c:pt>
                  <c:pt idx="37">
                    <c:v>Leonardo Freire</c:v>
                  </c:pt>
                  <c:pt idx="38">
                    <c:v>Pedro Silva</c:v>
                  </c:pt>
                  <c:pt idx="39">
                    <c:v>Ana Carla</c:v>
                  </c:pt>
                  <c:pt idx="40">
                    <c:v>Larissa Souza</c:v>
                  </c:pt>
                  <c:pt idx="41">
                    <c:v>Luiz Carlos</c:v>
                  </c:pt>
                  <c:pt idx="42">
                    <c:v>João Pedro</c:v>
                  </c:pt>
                  <c:pt idx="43">
                    <c:v>Sara Neves</c:v>
                  </c:pt>
                  <c:pt idx="44">
                    <c:v>Gabriel Lanza</c:v>
                  </c:pt>
                  <c:pt idx="45">
                    <c:v>Leonardo Freire</c:v>
                  </c:pt>
                  <c:pt idx="46">
                    <c:v>Luciana Silva</c:v>
                  </c:pt>
                  <c:pt idx="47">
                    <c:v>Hellen Maia</c:v>
                  </c:pt>
                  <c:pt idx="48">
                    <c:v>Junior Azevedo</c:v>
                  </c:pt>
                  <c:pt idx="49">
                    <c:v>Ryan Soares</c:v>
                  </c:pt>
                  <c:pt idx="50">
                    <c:v>Ana Carla</c:v>
                  </c:pt>
                  <c:pt idx="51">
                    <c:v>Felipe Moraes</c:v>
                  </c:pt>
                  <c:pt idx="52">
                    <c:v>Larissa Souza</c:v>
                  </c:pt>
                  <c:pt idx="53">
                    <c:v>Bruna Oliveira</c:v>
                  </c:pt>
                  <c:pt idx="54">
                    <c:v>Hellen Maia</c:v>
                  </c:pt>
                  <c:pt idx="55">
                    <c:v>Junior Azevedo</c:v>
                  </c:pt>
                  <c:pt idx="56">
                    <c:v>Amanda Flores</c:v>
                  </c:pt>
                  <c:pt idx="57">
                    <c:v>João Vitor</c:v>
                  </c:pt>
                  <c:pt idx="58">
                    <c:v>Roberto Mendes</c:v>
                  </c:pt>
                  <c:pt idx="59">
                    <c:v>João Pedro</c:v>
                  </c:pt>
                  <c:pt idx="60">
                    <c:v>João Vitor</c:v>
                  </c:pt>
                  <c:pt idx="61">
                    <c:v>Rodrigo Souza</c:v>
                  </c:pt>
                  <c:pt idx="62">
                    <c:v>Gilberto Oliveira</c:v>
                  </c:pt>
                  <c:pt idx="63">
                    <c:v>Leonardo Freire</c:v>
                  </c:pt>
                  <c:pt idx="64">
                    <c:v>Luciana Silva</c:v>
                  </c:pt>
                </c:lvl>
                <c:lvl>
                  <c:pt idx="0">
                    <c:v> Ant. Boa 350 ml</c:v>
                  </c:pt>
                  <c:pt idx="3">
                    <c:v> Bavaria 350 ml</c:v>
                  </c:pt>
                  <c:pt idx="6">
                    <c:v> Brahma 350 ml</c:v>
                  </c:pt>
                  <c:pt idx="9">
                    <c:v> Budweiser 350 ml</c:v>
                  </c:pt>
                  <c:pt idx="12">
                    <c:v> Cristal 350 ml</c:v>
                  </c:pt>
                  <c:pt idx="15">
                    <c:v> Glacial 350 ml</c:v>
                  </c:pt>
                  <c:pt idx="18">
                    <c:v> Heineken 350 ml</c:v>
                  </c:pt>
                  <c:pt idx="21">
                    <c:v> Imperio 350 ml</c:v>
                  </c:pt>
                  <c:pt idx="24">
                    <c:v> Skol 350 ml</c:v>
                  </c:pt>
                  <c:pt idx="27">
                    <c:v> Sub-Zero 350 ml</c:v>
                  </c:pt>
                  <c:pt idx="30">
                    <c:v>Agua 1L</c:v>
                  </c:pt>
                  <c:pt idx="33">
                    <c:v>Agua 500 ml</c:v>
                  </c:pt>
                  <c:pt idx="36">
                    <c:v>Bisnack Cebola</c:v>
                  </c:pt>
                  <c:pt idx="39">
                    <c:v>Carvão 06 KG</c:v>
                  </c:pt>
                  <c:pt idx="42">
                    <c:v>Carvão 10 KG</c:v>
                  </c:pt>
                  <c:pt idx="44">
                    <c:v>Coca-Cola 2L</c:v>
                  </c:pt>
                  <c:pt idx="47">
                    <c:v>Coca-Cola 350 ml</c:v>
                  </c:pt>
                  <c:pt idx="50">
                    <c:v>Gelo 03 KG</c:v>
                  </c:pt>
                  <c:pt idx="53">
                    <c:v>Gelo 12 KG</c:v>
                  </c:pt>
                  <c:pt idx="56">
                    <c:v>Limão 2L</c:v>
                  </c:pt>
                  <c:pt idx="59">
                    <c:v>Ruffles</c:v>
                  </c:pt>
                  <c:pt idx="62">
                    <c:v>Tubaina 2L</c:v>
                  </c:pt>
                </c:lvl>
              </c:multiLvlStrCache>
            </c:multiLvlStrRef>
          </c:cat>
          <c:val>
            <c:numRef>
              <c:f>Planilha9!$B$6:$B$158</c:f>
              <c:numCache>
                <c:formatCode>General</c:formatCode>
                <c:ptCount val="65"/>
                <c:pt idx="0">
                  <c:v>12</c:v>
                </c:pt>
                <c:pt idx="1">
                  <c:v>18</c:v>
                </c:pt>
                <c:pt idx="2">
                  <c:v>18</c:v>
                </c:pt>
                <c:pt idx="3">
                  <c:v>48</c:v>
                </c:pt>
                <c:pt idx="4">
                  <c:v>48</c:v>
                </c:pt>
                <c:pt idx="5">
                  <c:v>24</c:v>
                </c:pt>
                <c:pt idx="6">
                  <c:v>8</c:v>
                </c:pt>
                <c:pt idx="7">
                  <c:v>16</c:v>
                </c:pt>
                <c:pt idx="8">
                  <c:v>12</c:v>
                </c:pt>
                <c:pt idx="9">
                  <c:v>18</c:v>
                </c:pt>
                <c:pt idx="10">
                  <c:v>18</c:v>
                </c:pt>
                <c:pt idx="11">
                  <c:v>24</c:v>
                </c:pt>
                <c:pt idx="12">
                  <c:v>12</c:v>
                </c:pt>
                <c:pt idx="13">
                  <c:v>18</c:v>
                </c:pt>
                <c:pt idx="14">
                  <c:v>24</c:v>
                </c:pt>
                <c:pt idx="15">
                  <c:v>8</c:v>
                </c:pt>
                <c:pt idx="16">
                  <c:v>12</c:v>
                </c:pt>
                <c:pt idx="17">
                  <c:v>12</c:v>
                </c:pt>
                <c:pt idx="18">
                  <c:v>48</c:v>
                </c:pt>
                <c:pt idx="19">
                  <c:v>24</c:v>
                </c:pt>
                <c:pt idx="20">
                  <c:v>36</c:v>
                </c:pt>
                <c:pt idx="21">
                  <c:v>24</c:v>
                </c:pt>
                <c:pt idx="22">
                  <c:v>36</c:v>
                </c:pt>
                <c:pt idx="23">
                  <c:v>24</c:v>
                </c:pt>
                <c:pt idx="24">
                  <c:v>24</c:v>
                </c:pt>
                <c:pt idx="25">
                  <c:v>16</c:v>
                </c:pt>
                <c:pt idx="26">
                  <c:v>24</c:v>
                </c:pt>
                <c:pt idx="27">
                  <c:v>24</c:v>
                </c:pt>
                <c:pt idx="28">
                  <c:v>12</c:v>
                </c:pt>
                <c:pt idx="29">
                  <c:v>24</c:v>
                </c:pt>
                <c:pt idx="30">
                  <c:v>3</c:v>
                </c:pt>
                <c:pt idx="31">
                  <c:v>1</c:v>
                </c:pt>
                <c:pt idx="32">
                  <c:v>5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  <c:pt idx="36">
                  <c:v>3</c:v>
                </c:pt>
                <c:pt idx="37">
                  <c:v>5</c:v>
                </c:pt>
                <c:pt idx="38">
                  <c:v>6</c:v>
                </c:pt>
                <c:pt idx="39">
                  <c:v>2</c:v>
                </c:pt>
                <c:pt idx="40">
                  <c:v>1</c:v>
                </c:pt>
                <c:pt idx="41">
                  <c:v>3</c:v>
                </c:pt>
                <c:pt idx="42">
                  <c:v>2</c:v>
                </c:pt>
                <c:pt idx="43">
                  <c:v>4</c:v>
                </c:pt>
                <c:pt idx="44">
                  <c:v>3</c:v>
                </c:pt>
                <c:pt idx="45">
                  <c:v>3</c:v>
                </c:pt>
                <c:pt idx="46">
                  <c:v>4</c:v>
                </c:pt>
                <c:pt idx="47">
                  <c:v>2</c:v>
                </c:pt>
                <c:pt idx="48">
                  <c:v>4</c:v>
                </c:pt>
                <c:pt idx="49">
                  <c:v>6</c:v>
                </c:pt>
                <c:pt idx="50">
                  <c:v>2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4</c:v>
                </c:pt>
                <c:pt idx="57">
                  <c:v>2</c:v>
                </c:pt>
                <c:pt idx="58">
                  <c:v>3</c:v>
                </c:pt>
                <c:pt idx="59">
                  <c:v>2</c:v>
                </c:pt>
                <c:pt idx="60">
                  <c:v>3</c:v>
                </c:pt>
                <c:pt idx="61">
                  <c:v>4</c:v>
                </c:pt>
                <c:pt idx="62">
                  <c:v>3</c:v>
                </c:pt>
                <c:pt idx="63">
                  <c:v>2</c:v>
                </c:pt>
                <c:pt idx="6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9-4C3C-B85E-EB8FAB40A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37972624"/>
        <c:axId val="937976784"/>
      </c:barChart>
      <c:catAx>
        <c:axId val="93797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7976784"/>
        <c:crosses val="autoZero"/>
        <c:auto val="1"/>
        <c:lblAlgn val="ctr"/>
        <c:lblOffset val="100"/>
        <c:noMultiLvlLbl val="0"/>
      </c:catAx>
      <c:valAx>
        <c:axId val="93797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3797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[Sistema Excel.xlsm]Planilha10!Tabela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Produtos com necessidade de reposição por Tipo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Planilha10!$B$5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Planilha10!$A$6:$A$15</c:f>
              <c:multiLvlStrCache>
                <c:ptCount val="5"/>
                <c:lvl>
                  <c:pt idx="0">
                    <c:v> Ant. Boa 350 ml</c:v>
                  </c:pt>
                  <c:pt idx="1">
                    <c:v> Heineken 350 ml</c:v>
                  </c:pt>
                  <c:pt idx="2">
                    <c:v>Coca-Cola 2L</c:v>
                  </c:pt>
                  <c:pt idx="3">
                    <c:v>Limão 2L</c:v>
                  </c:pt>
                  <c:pt idx="4">
                    <c:v>Tubaina 2L</c:v>
                  </c:pt>
                </c:lvl>
                <c:lvl>
                  <c:pt idx="0">
                    <c:v>Repor Estoque</c:v>
                  </c:pt>
                  <c:pt idx="2">
                    <c:v>Repor Estoque</c:v>
                  </c:pt>
                </c:lvl>
                <c:lvl>
                  <c:pt idx="0">
                    <c:v>Alcoólico</c:v>
                  </c:pt>
                  <c:pt idx="2">
                    <c:v>Refrigerante</c:v>
                  </c:pt>
                </c:lvl>
              </c:multiLvlStrCache>
            </c:multiLvlStrRef>
          </c:cat>
          <c:val>
            <c:numRef>
              <c:f>Planilha10!$B$6:$B$15</c:f>
              <c:numCache>
                <c:formatCode>General</c:formatCode>
                <c:ptCount val="5"/>
                <c:pt idx="0">
                  <c:v>2.1</c:v>
                </c:pt>
                <c:pt idx="1">
                  <c:v>2.6</c:v>
                </c:pt>
                <c:pt idx="2">
                  <c:v>5.2</c:v>
                </c:pt>
                <c:pt idx="3">
                  <c:v>3.29</c:v>
                </c:pt>
                <c:pt idx="4">
                  <c:v>3.29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6F-4052-8B4F-DB5810CA8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34008656"/>
        <c:axId val="234004496"/>
      </c:barChart>
      <c:catAx>
        <c:axId val="23400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004496"/>
        <c:crosses val="autoZero"/>
        <c:auto val="1"/>
        <c:lblAlgn val="ctr"/>
        <c:lblOffset val="100"/>
        <c:noMultiLvlLbl val="0"/>
      </c:catAx>
      <c:valAx>
        <c:axId val="23400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400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Planilha1!A1"/><Relationship Id="rId3" Type="http://schemas.openxmlformats.org/officeDocument/2006/relationships/hyperlink" Target="#Produtos!A1"/><Relationship Id="rId7" Type="http://schemas.openxmlformats.org/officeDocument/2006/relationships/hyperlink" Target="#Entradas!A1"/><Relationship Id="rId12" Type="http://schemas.openxmlformats.org/officeDocument/2006/relationships/image" Target="../media/image8.png"/><Relationship Id="rId2" Type="http://schemas.openxmlformats.org/officeDocument/2006/relationships/image" Target="../media/image1.png"/><Relationship Id="rId16" Type="http://schemas.openxmlformats.org/officeDocument/2006/relationships/image" Target="../media/image10.png"/><Relationship Id="rId1" Type="http://schemas.openxmlformats.org/officeDocument/2006/relationships/hyperlink" Target="#Fornecedores!A1"/><Relationship Id="rId6" Type="http://schemas.openxmlformats.org/officeDocument/2006/relationships/image" Target="../media/image4.pn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hyperlink" Target="#Consultas!A1"/><Relationship Id="rId10" Type="http://schemas.openxmlformats.org/officeDocument/2006/relationships/image" Target="../media/image6.png"/><Relationship Id="rId4" Type="http://schemas.openxmlformats.org/officeDocument/2006/relationships/image" Target="../media/image2.png"/><Relationship Id="rId9" Type="http://schemas.openxmlformats.org/officeDocument/2006/relationships/hyperlink" Target="#Sa&#237;das!A1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Entradas!A1"/><Relationship Id="rId13" Type="http://schemas.openxmlformats.org/officeDocument/2006/relationships/image" Target="../media/image8.png"/><Relationship Id="rId3" Type="http://schemas.openxmlformats.org/officeDocument/2006/relationships/hyperlink" Target="#Produtos!A1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17" Type="http://schemas.openxmlformats.org/officeDocument/2006/relationships/image" Target="../media/image10.png"/><Relationship Id="rId2" Type="http://schemas.openxmlformats.org/officeDocument/2006/relationships/image" Target="../media/image1.png"/><Relationship Id="rId16" Type="http://schemas.openxmlformats.org/officeDocument/2006/relationships/hyperlink" Target="#Consultas!A1"/><Relationship Id="rId1" Type="http://schemas.openxmlformats.org/officeDocument/2006/relationships/hyperlink" Target="#CadFor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Clientes!A1"/><Relationship Id="rId15" Type="http://schemas.openxmlformats.org/officeDocument/2006/relationships/image" Target="../media/image9.png"/><Relationship Id="rId10" Type="http://schemas.openxmlformats.org/officeDocument/2006/relationships/hyperlink" Target="#Sa&#237;das!A1"/><Relationship Id="rId4" Type="http://schemas.openxmlformats.org/officeDocument/2006/relationships/image" Target="../media/image2.png"/><Relationship Id="rId9" Type="http://schemas.openxmlformats.org/officeDocument/2006/relationships/image" Target="../media/image5.png"/><Relationship Id="rId14" Type="http://schemas.openxmlformats.org/officeDocument/2006/relationships/hyperlink" Target="#Planilha1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Entradas!A1"/><Relationship Id="rId13" Type="http://schemas.openxmlformats.org/officeDocument/2006/relationships/image" Target="../media/image8.png"/><Relationship Id="rId3" Type="http://schemas.openxmlformats.org/officeDocument/2006/relationships/hyperlink" Target="#CadProd!A1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17" Type="http://schemas.openxmlformats.org/officeDocument/2006/relationships/image" Target="../media/image10.png"/><Relationship Id="rId2" Type="http://schemas.openxmlformats.org/officeDocument/2006/relationships/image" Target="../media/image1.png"/><Relationship Id="rId16" Type="http://schemas.openxmlformats.org/officeDocument/2006/relationships/hyperlink" Target="#Consultas!A1"/><Relationship Id="rId1" Type="http://schemas.openxmlformats.org/officeDocument/2006/relationships/hyperlink" Target="#Fornecedores!A1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#Clientes!A1"/><Relationship Id="rId15" Type="http://schemas.openxmlformats.org/officeDocument/2006/relationships/image" Target="../media/image9.png"/><Relationship Id="rId10" Type="http://schemas.openxmlformats.org/officeDocument/2006/relationships/hyperlink" Target="#Sa&#237;das!A1"/><Relationship Id="rId4" Type="http://schemas.openxmlformats.org/officeDocument/2006/relationships/image" Target="../media/image2.png"/><Relationship Id="rId9" Type="http://schemas.openxmlformats.org/officeDocument/2006/relationships/image" Target="../media/image5.png"/><Relationship Id="rId14" Type="http://schemas.openxmlformats.org/officeDocument/2006/relationships/hyperlink" Target="#Planilha1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6.png"/><Relationship Id="rId3" Type="http://schemas.openxmlformats.org/officeDocument/2006/relationships/hyperlink" Target="#Produtos!A1"/><Relationship Id="rId7" Type="http://schemas.openxmlformats.org/officeDocument/2006/relationships/image" Target="../media/image4.png"/><Relationship Id="rId12" Type="http://schemas.openxmlformats.org/officeDocument/2006/relationships/hyperlink" Target="#Sa&#237;das!A1"/><Relationship Id="rId17" Type="http://schemas.openxmlformats.org/officeDocument/2006/relationships/image" Target="../media/image10.png"/><Relationship Id="rId2" Type="http://schemas.openxmlformats.org/officeDocument/2006/relationships/image" Target="../media/image1.png"/><Relationship Id="rId16" Type="http://schemas.openxmlformats.org/officeDocument/2006/relationships/hyperlink" Target="#Consultas!A1"/><Relationship Id="rId1" Type="http://schemas.openxmlformats.org/officeDocument/2006/relationships/hyperlink" Target="#Fornecedores!A1"/><Relationship Id="rId6" Type="http://schemas.openxmlformats.org/officeDocument/2006/relationships/image" Target="../media/image3.png"/><Relationship Id="rId11" Type="http://schemas.openxmlformats.org/officeDocument/2006/relationships/image" Target="../media/image5.png"/><Relationship Id="rId5" Type="http://schemas.openxmlformats.org/officeDocument/2006/relationships/hyperlink" Target="#Clientes!A1"/><Relationship Id="rId15" Type="http://schemas.openxmlformats.org/officeDocument/2006/relationships/image" Target="../media/image9.png"/><Relationship Id="rId10" Type="http://schemas.openxmlformats.org/officeDocument/2006/relationships/hyperlink" Target="#Entradas!A1"/><Relationship Id="rId4" Type="http://schemas.openxmlformats.org/officeDocument/2006/relationships/image" Target="../media/image2.png"/><Relationship Id="rId9" Type="http://schemas.openxmlformats.org/officeDocument/2006/relationships/image" Target="../media/image8.png"/><Relationship Id="rId14" Type="http://schemas.openxmlformats.org/officeDocument/2006/relationships/hyperlink" Target="#Planilha1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7.png"/><Relationship Id="rId18" Type="http://schemas.openxmlformats.org/officeDocument/2006/relationships/image" Target="../media/image10.png"/><Relationship Id="rId3" Type="http://schemas.openxmlformats.org/officeDocument/2006/relationships/hyperlink" Target="#CadFor!A1"/><Relationship Id="rId7" Type="http://schemas.openxmlformats.org/officeDocument/2006/relationships/hyperlink" Target="#Clientes!A1"/><Relationship Id="rId12" Type="http://schemas.openxmlformats.org/officeDocument/2006/relationships/image" Target="../media/image6.png"/><Relationship Id="rId17" Type="http://schemas.openxmlformats.org/officeDocument/2006/relationships/hyperlink" Target="#Consultas!A1"/><Relationship Id="rId2" Type="http://schemas.openxmlformats.org/officeDocument/2006/relationships/image" Target="../media/image1.png"/><Relationship Id="rId16" Type="http://schemas.openxmlformats.org/officeDocument/2006/relationships/image" Target="../media/image9.png"/><Relationship Id="rId1" Type="http://schemas.openxmlformats.org/officeDocument/2006/relationships/hyperlink" Target="#Fornecedores!A1"/><Relationship Id="rId6" Type="http://schemas.openxmlformats.org/officeDocument/2006/relationships/hyperlink" Target="#CadProd!A1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5" Type="http://schemas.openxmlformats.org/officeDocument/2006/relationships/hyperlink" Target="#Planilha1!A1"/><Relationship Id="rId10" Type="http://schemas.openxmlformats.org/officeDocument/2006/relationships/hyperlink" Target="#Entradas!A1"/><Relationship Id="rId4" Type="http://schemas.openxmlformats.org/officeDocument/2006/relationships/hyperlink" Target="#Produtos!A1"/><Relationship Id="rId9" Type="http://schemas.openxmlformats.org/officeDocument/2006/relationships/image" Target="../media/image4.png"/><Relationship Id="rId1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liente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Planilha2!A1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lanilha1!A1"/><Relationship Id="rId2" Type="http://schemas.openxmlformats.org/officeDocument/2006/relationships/hyperlink" Target="#Planilha3!A1"/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lanilha2!A1"/><Relationship Id="rId2" Type="http://schemas.openxmlformats.org/officeDocument/2006/relationships/hyperlink" Target="#Planilha4!A1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lanilha3!A1"/><Relationship Id="rId2" Type="http://schemas.openxmlformats.org/officeDocument/2006/relationships/hyperlink" Target="#Planilha5!A1"/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lanilha4!A1"/><Relationship Id="rId2" Type="http://schemas.openxmlformats.org/officeDocument/2006/relationships/hyperlink" Target="#Planilha6!A1"/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lanilha5!A1"/><Relationship Id="rId2" Type="http://schemas.openxmlformats.org/officeDocument/2006/relationships/hyperlink" Target="#Planilha7!A1"/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lanilha6!A1"/><Relationship Id="rId2" Type="http://schemas.openxmlformats.org/officeDocument/2006/relationships/hyperlink" Target="#Planilha8!A1"/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lanilha7!A1"/><Relationship Id="rId2" Type="http://schemas.openxmlformats.org/officeDocument/2006/relationships/hyperlink" Target="#Planilha9!A1"/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lanilha8!A1"/><Relationship Id="rId2" Type="http://schemas.openxmlformats.org/officeDocument/2006/relationships/hyperlink" Target="#Planilha10!A1"/><Relationship Id="rId1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lanilha9!A1"/><Relationship Id="rId2" Type="http://schemas.openxmlformats.org/officeDocument/2006/relationships/hyperlink" Target="#Clientes!A1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639786</xdr:colOff>
      <xdr:row>11</xdr:row>
      <xdr:rowOff>118492</xdr:rowOff>
    </xdr:from>
    <xdr:to>
      <xdr:col>0</xdr:col>
      <xdr:colOff>2844072</xdr:colOff>
      <xdr:row>14</xdr:row>
      <xdr:rowOff>60455</xdr:rowOff>
    </xdr:to>
    <xdr:pic>
      <xdr:nvPicPr>
        <xdr:cNvPr id="13" name="Imagem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86" y="3337942"/>
          <a:ext cx="2204286" cy="770638"/>
        </a:xfrm>
        <a:prstGeom prst="rect">
          <a:avLst/>
        </a:prstGeom>
      </xdr:spPr>
    </xdr:pic>
    <xdr:clientData/>
  </xdr:twoCellAnchor>
  <xdr:oneCellAnchor>
    <xdr:from>
      <xdr:col>0</xdr:col>
      <xdr:colOff>1266825</xdr:colOff>
      <xdr:row>12</xdr:row>
      <xdr:rowOff>82489</xdr:rowOff>
    </xdr:from>
    <xdr:ext cx="1847850" cy="345544"/>
    <xdr:sp macro="" textlink="">
      <xdr:nvSpPr>
        <xdr:cNvPr id="15" name="CaixaDeTexto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266825" y="3549589"/>
          <a:ext cx="1847850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/>
              </a:solidFill>
              <a:latin typeface="Arial Black" panose="020B0A04020102020204" pitchFamily="34" charset="0"/>
            </a:rPr>
            <a:t>Fornecedores</a:t>
          </a:r>
        </a:p>
      </xdr:txBody>
    </xdr:sp>
    <xdr:clientData/>
  </xdr:oneCellAnchor>
  <xdr:twoCellAnchor editAs="oneCell">
    <xdr:from>
      <xdr:col>0</xdr:col>
      <xdr:colOff>632737</xdr:colOff>
      <xdr:row>14</xdr:row>
      <xdr:rowOff>139909</xdr:rowOff>
    </xdr:from>
    <xdr:to>
      <xdr:col>0</xdr:col>
      <xdr:colOff>2872463</xdr:colOff>
      <xdr:row>17</xdr:row>
      <xdr:rowOff>47230</xdr:rowOff>
    </xdr:to>
    <xdr:pic>
      <xdr:nvPicPr>
        <xdr:cNvPr id="21" name="Imagem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37" y="4188034"/>
          <a:ext cx="2239726" cy="774096"/>
        </a:xfrm>
        <a:prstGeom prst="rect">
          <a:avLst/>
        </a:prstGeom>
      </xdr:spPr>
    </xdr:pic>
    <xdr:clientData/>
  </xdr:twoCellAnchor>
  <xdr:oneCellAnchor>
    <xdr:from>
      <xdr:col>0</xdr:col>
      <xdr:colOff>1327404</xdr:colOff>
      <xdr:row>15</xdr:row>
      <xdr:rowOff>48588</xdr:rowOff>
    </xdr:from>
    <xdr:ext cx="1412366" cy="417807"/>
    <xdr:sp macro="" textlink="">
      <xdr:nvSpPr>
        <xdr:cNvPr id="22" name="CaixaDeTexto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27404" y="4401513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Produtos</a:t>
          </a:r>
        </a:p>
      </xdr:txBody>
    </xdr:sp>
    <xdr:clientData/>
  </xdr:oneCellAnchor>
  <xdr:twoCellAnchor editAs="oneCell">
    <xdr:from>
      <xdr:col>0</xdr:col>
      <xdr:colOff>666751</xdr:colOff>
      <xdr:row>8</xdr:row>
      <xdr:rowOff>228434</xdr:rowOff>
    </xdr:from>
    <xdr:to>
      <xdr:col>0</xdr:col>
      <xdr:colOff>2847975</xdr:colOff>
      <xdr:row>11</xdr:row>
      <xdr:rowOff>38510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2495384"/>
          <a:ext cx="2181224" cy="762576"/>
        </a:xfrm>
        <a:prstGeom prst="rect">
          <a:avLst/>
        </a:prstGeom>
      </xdr:spPr>
    </xdr:pic>
    <xdr:clientData/>
  </xdr:twoCellAnchor>
  <xdr:oneCellAnchor>
    <xdr:from>
      <xdr:col>0</xdr:col>
      <xdr:colOff>1346454</xdr:colOff>
      <xdr:row>9</xdr:row>
      <xdr:rowOff>39063</xdr:rowOff>
    </xdr:from>
    <xdr:ext cx="1412366" cy="417807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346454" y="2658438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Clientes</a:t>
          </a:r>
          <a:endParaRPr lang="pt-BR" sz="20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1</xdr:col>
      <xdr:colOff>1952</xdr:colOff>
      <xdr:row>9</xdr:row>
      <xdr:rowOff>75464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02427" cy="2694839"/>
        </a:xfrm>
        <a:prstGeom prst="rect">
          <a:avLst/>
        </a:prstGeom>
      </xdr:spPr>
    </xdr:pic>
    <xdr:clientData/>
  </xdr:twoCellAnchor>
  <xdr:twoCellAnchor editAs="oneCell">
    <xdr:from>
      <xdr:col>0</xdr:col>
      <xdr:colOff>284069</xdr:colOff>
      <xdr:row>17</xdr:row>
      <xdr:rowOff>100422</xdr:rowOff>
    </xdr:from>
    <xdr:to>
      <xdr:col>0</xdr:col>
      <xdr:colOff>1869098</xdr:colOff>
      <xdr:row>20</xdr:row>
      <xdr:rowOff>197066</xdr:rowOff>
    </xdr:to>
    <xdr:pic>
      <xdr:nvPicPr>
        <xdr:cNvPr id="31" name="Imagem 3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284069" y="5015322"/>
          <a:ext cx="1585029" cy="915794"/>
        </a:xfrm>
        <a:prstGeom prst="rect">
          <a:avLst/>
        </a:prstGeom>
      </xdr:spPr>
    </xdr:pic>
    <xdr:clientData/>
  </xdr:twoCellAnchor>
  <xdr:twoCellAnchor editAs="oneCell">
    <xdr:from>
      <xdr:col>0</xdr:col>
      <xdr:colOff>2085975</xdr:colOff>
      <xdr:row>17</xdr:row>
      <xdr:rowOff>95248</xdr:rowOff>
    </xdr:from>
    <xdr:to>
      <xdr:col>0</xdr:col>
      <xdr:colOff>3076575</xdr:colOff>
      <xdr:row>20</xdr:row>
      <xdr:rowOff>171449</xdr:rowOff>
    </xdr:to>
    <xdr:pic>
      <xdr:nvPicPr>
        <xdr:cNvPr id="32" name="Imagem 3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332" t="27596" r="23918" b="27438"/>
        <a:stretch/>
      </xdr:blipFill>
      <xdr:spPr>
        <a:xfrm flipV="1">
          <a:off x="2085975" y="5010148"/>
          <a:ext cx="990600" cy="895351"/>
        </a:xfrm>
        <a:prstGeom prst="rect">
          <a:avLst/>
        </a:prstGeom>
      </xdr:spPr>
    </xdr:pic>
    <xdr:clientData/>
  </xdr:twoCellAnchor>
  <xdr:oneCellAnchor>
    <xdr:from>
      <xdr:col>0</xdr:col>
      <xdr:colOff>575981</xdr:colOff>
      <xdr:row>20</xdr:row>
      <xdr:rowOff>169769</xdr:rowOff>
    </xdr:from>
    <xdr:ext cx="957543" cy="309315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575981" y="5884769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Entradas</a:t>
          </a:r>
        </a:p>
      </xdr:txBody>
    </xdr:sp>
    <xdr:clientData/>
  </xdr:oneCellAnchor>
  <xdr:oneCellAnchor>
    <xdr:from>
      <xdr:col>0</xdr:col>
      <xdr:colOff>2338106</xdr:colOff>
      <xdr:row>20</xdr:row>
      <xdr:rowOff>141194</xdr:rowOff>
    </xdr:from>
    <xdr:ext cx="957543" cy="309315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2338106" y="5875244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Saídas</a:t>
          </a:r>
        </a:p>
      </xdr:txBody>
    </xdr:sp>
    <xdr:clientData/>
  </xdr:oneCellAnchor>
  <xdr:twoCellAnchor editAs="oneCell">
    <xdr:from>
      <xdr:col>4</xdr:col>
      <xdr:colOff>1009650</xdr:colOff>
      <xdr:row>15</xdr:row>
      <xdr:rowOff>38100</xdr:rowOff>
    </xdr:from>
    <xdr:to>
      <xdr:col>5</xdr:col>
      <xdr:colOff>161352</xdr:colOff>
      <xdr:row>18</xdr:row>
      <xdr:rowOff>173678</xdr:rowOff>
    </xdr:to>
    <xdr:pic macro="[0]!Apga"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91650" y="4391025"/>
          <a:ext cx="942402" cy="945203"/>
        </a:xfrm>
        <a:prstGeom prst="rect">
          <a:avLst/>
        </a:prstGeom>
      </xdr:spPr>
    </xdr:pic>
    <xdr:clientData/>
  </xdr:twoCellAnchor>
  <xdr:twoCellAnchor editAs="oneCell">
    <xdr:from>
      <xdr:col>5</xdr:col>
      <xdr:colOff>885825</xdr:colOff>
      <xdr:row>15</xdr:row>
      <xdr:rowOff>58271</xdr:rowOff>
    </xdr:from>
    <xdr:to>
      <xdr:col>5</xdr:col>
      <xdr:colOff>1788153</xdr:colOff>
      <xdr:row>18</xdr:row>
      <xdr:rowOff>152654</xdr:rowOff>
    </xdr:to>
    <xdr:pic macro="[0]!Macro11"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58525" y="4411196"/>
          <a:ext cx="902328" cy="904008"/>
        </a:xfrm>
        <a:prstGeom prst="rect">
          <a:avLst/>
        </a:prstGeom>
      </xdr:spPr>
    </xdr:pic>
    <xdr:clientData/>
  </xdr:twoCellAnchor>
  <xdr:oneCellAnchor>
    <xdr:from>
      <xdr:col>4</xdr:col>
      <xdr:colOff>1104899</xdr:colOff>
      <xdr:row>17</xdr:row>
      <xdr:rowOff>231402</xdr:rowOff>
    </xdr:from>
    <xdr:ext cx="790576" cy="309315"/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486899" y="5146302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5</xdr:col>
      <xdr:colOff>857249</xdr:colOff>
      <xdr:row>17</xdr:row>
      <xdr:rowOff>231402</xdr:rowOff>
    </xdr:from>
    <xdr:ext cx="1066801" cy="309315"/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29949" y="5146302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twoCellAnchor editAs="oneCell">
    <xdr:from>
      <xdr:col>0</xdr:col>
      <xdr:colOff>2364440</xdr:colOff>
      <xdr:row>23</xdr:row>
      <xdr:rowOff>107967</xdr:rowOff>
    </xdr:from>
    <xdr:to>
      <xdr:col>0</xdr:col>
      <xdr:colOff>3115236</xdr:colOff>
      <xdr:row>26</xdr:row>
      <xdr:rowOff>119175</xdr:rowOff>
    </xdr:to>
    <xdr:pic>
      <xdr:nvPicPr>
        <xdr:cNvPr id="3" name="Imagem 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4440" y="6562555"/>
          <a:ext cx="750796" cy="750796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605117</xdr:colOff>
      <xdr:row>23</xdr:row>
      <xdr:rowOff>33618</xdr:rowOff>
    </xdr:from>
    <xdr:to>
      <xdr:col>0</xdr:col>
      <xdr:colOff>1456764</xdr:colOff>
      <xdr:row>26</xdr:row>
      <xdr:rowOff>148047</xdr:rowOff>
    </xdr:to>
    <xdr:pic>
      <xdr:nvPicPr>
        <xdr:cNvPr id="4" name="Imagem 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7" y="6488206"/>
          <a:ext cx="851647" cy="854017"/>
        </a:xfrm>
        <a:prstGeom prst="rect">
          <a:avLst/>
        </a:prstGeom>
      </xdr:spPr>
    </xdr:pic>
    <xdr:clientData/>
  </xdr:twoCellAnchor>
  <xdr:oneCellAnchor>
    <xdr:from>
      <xdr:col>0</xdr:col>
      <xdr:colOff>515469</xdr:colOff>
      <xdr:row>26</xdr:row>
      <xdr:rowOff>176493</xdr:rowOff>
    </xdr:from>
    <xdr:ext cx="1019737" cy="309315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15469" y="7370669"/>
          <a:ext cx="1019737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2308413</xdr:colOff>
      <xdr:row>26</xdr:row>
      <xdr:rowOff>179294</xdr:rowOff>
    </xdr:from>
    <xdr:ext cx="957543" cy="309315"/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2308413" y="7373470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Tabelas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639786</xdr:colOff>
      <xdr:row>11</xdr:row>
      <xdr:rowOff>118492</xdr:rowOff>
    </xdr:from>
    <xdr:to>
      <xdr:col>0</xdr:col>
      <xdr:colOff>2844072</xdr:colOff>
      <xdr:row>14</xdr:row>
      <xdr:rowOff>60455</xdr:rowOff>
    </xdr:to>
    <xdr:pic>
      <xdr:nvPicPr>
        <xdr:cNvPr id="13" name="Imagem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86" y="3337942"/>
          <a:ext cx="2204286" cy="770638"/>
        </a:xfrm>
        <a:prstGeom prst="rect">
          <a:avLst/>
        </a:prstGeom>
      </xdr:spPr>
    </xdr:pic>
    <xdr:clientData/>
  </xdr:twoCellAnchor>
  <xdr:oneCellAnchor>
    <xdr:from>
      <xdr:col>0</xdr:col>
      <xdr:colOff>1266825</xdr:colOff>
      <xdr:row>12</xdr:row>
      <xdr:rowOff>82489</xdr:rowOff>
    </xdr:from>
    <xdr:ext cx="1847850" cy="345544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266825" y="3549589"/>
          <a:ext cx="1847850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/>
              </a:solidFill>
              <a:latin typeface="Arial Black" panose="020B0A04020102020204" pitchFamily="34" charset="0"/>
            </a:rPr>
            <a:t>Fornecedores</a:t>
          </a:r>
        </a:p>
      </xdr:txBody>
    </xdr:sp>
    <xdr:clientData/>
  </xdr:oneCellAnchor>
  <xdr:twoCellAnchor editAs="oneCell">
    <xdr:from>
      <xdr:col>0</xdr:col>
      <xdr:colOff>632737</xdr:colOff>
      <xdr:row>14</xdr:row>
      <xdr:rowOff>139909</xdr:rowOff>
    </xdr:from>
    <xdr:to>
      <xdr:col>0</xdr:col>
      <xdr:colOff>2872463</xdr:colOff>
      <xdr:row>17</xdr:row>
      <xdr:rowOff>47230</xdr:rowOff>
    </xdr:to>
    <xdr:pic>
      <xdr:nvPicPr>
        <xdr:cNvPr id="15" name="Imagem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37" y="4188034"/>
          <a:ext cx="2239726" cy="774096"/>
        </a:xfrm>
        <a:prstGeom prst="rect">
          <a:avLst/>
        </a:prstGeom>
      </xdr:spPr>
    </xdr:pic>
    <xdr:clientData/>
  </xdr:twoCellAnchor>
  <xdr:oneCellAnchor>
    <xdr:from>
      <xdr:col>0</xdr:col>
      <xdr:colOff>1327404</xdr:colOff>
      <xdr:row>15</xdr:row>
      <xdr:rowOff>48588</xdr:rowOff>
    </xdr:from>
    <xdr:ext cx="1412366" cy="417807"/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327404" y="4401513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Produtos</a:t>
          </a:r>
        </a:p>
      </xdr:txBody>
    </xdr:sp>
    <xdr:clientData/>
  </xdr:oneCellAnchor>
  <xdr:twoCellAnchor editAs="oneCell">
    <xdr:from>
      <xdr:col>0</xdr:col>
      <xdr:colOff>666751</xdr:colOff>
      <xdr:row>8</xdr:row>
      <xdr:rowOff>228434</xdr:rowOff>
    </xdr:from>
    <xdr:to>
      <xdr:col>0</xdr:col>
      <xdr:colOff>2847975</xdr:colOff>
      <xdr:row>11</xdr:row>
      <xdr:rowOff>38510</xdr:rowOff>
    </xdr:to>
    <xdr:pic>
      <xdr:nvPicPr>
        <xdr:cNvPr id="17" name="Imagem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2495384"/>
          <a:ext cx="2181224" cy="762576"/>
        </a:xfrm>
        <a:prstGeom prst="rect">
          <a:avLst/>
        </a:prstGeom>
      </xdr:spPr>
    </xdr:pic>
    <xdr:clientData/>
  </xdr:twoCellAnchor>
  <xdr:oneCellAnchor>
    <xdr:from>
      <xdr:col>0</xdr:col>
      <xdr:colOff>1346454</xdr:colOff>
      <xdr:row>9</xdr:row>
      <xdr:rowOff>39063</xdr:rowOff>
    </xdr:from>
    <xdr:ext cx="1412366" cy="417807"/>
    <xdr:sp macro="" textlink="">
      <xdr:nvSpPr>
        <xdr:cNvPr id="18" name="CaixaDeText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1346454" y="2658438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Clientes</a:t>
          </a:r>
          <a:endParaRPr lang="pt-BR" sz="20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1</xdr:col>
      <xdr:colOff>1952</xdr:colOff>
      <xdr:row>9</xdr:row>
      <xdr:rowOff>75464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02427" cy="2694839"/>
        </a:xfrm>
        <a:prstGeom prst="rect">
          <a:avLst/>
        </a:prstGeom>
      </xdr:spPr>
    </xdr:pic>
    <xdr:clientData/>
  </xdr:twoCellAnchor>
  <xdr:twoCellAnchor editAs="oneCell">
    <xdr:from>
      <xdr:col>0</xdr:col>
      <xdr:colOff>284069</xdr:colOff>
      <xdr:row>17</xdr:row>
      <xdr:rowOff>100422</xdr:rowOff>
    </xdr:from>
    <xdr:to>
      <xdr:col>0</xdr:col>
      <xdr:colOff>1869098</xdr:colOff>
      <xdr:row>20</xdr:row>
      <xdr:rowOff>197066</xdr:rowOff>
    </xdr:to>
    <xdr:pic>
      <xdr:nvPicPr>
        <xdr:cNvPr id="20" name="Imagem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284069" y="5015322"/>
          <a:ext cx="1585029" cy="915794"/>
        </a:xfrm>
        <a:prstGeom prst="rect">
          <a:avLst/>
        </a:prstGeom>
      </xdr:spPr>
    </xdr:pic>
    <xdr:clientData/>
  </xdr:twoCellAnchor>
  <xdr:twoCellAnchor editAs="oneCell">
    <xdr:from>
      <xdr:col>0</xdr:col>
      <xdr:colOff>2085975</xdr:colOff>
      <xdr:row>17</xdr:row>
      <xdr:rowOff>95248</xdr:rowOff>
    </xdr:from>
    <xdr:to>
      <xdr:col>0</xdr:col>
      <xdr:colOff>3076575</xdr:colOff>
      <xdr:row>20</xdr:row>
      <xdr:rowOff>171449</xdr:rowOff>
    </xdr:to>
    <xdr:pic>
      <xdr:nvPicPr>
        <xdr:cNvPr id="21" name="Imagem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332" t="27596" r="23918" b="27438"/>
        <a:stretch/>
      </xdr:blipFill>
      <xdr:spPr>
        <a:xfrm flipV="1">
          <a:off x="2085975" y="5010148"/>
          <a:ext cx="990600" cy="895351"/>
        </a:xfrm>
        <a:prstGeom prst="rect">
          <a:avLst/>
        </a:prstGeom>
      </xdr:spPr>
    </xdr:pic>
    <xdr:clientData/>
  </xdr:twoCellAnchor>
  <xdr:oneCellAnchor>
    <xdr:from>
      <xdr:col>0</xdr:col>
      <xdr:colOff>575981</xdr:colOff>
      <xdr:row>20</xdr:row>
      <xdr:rowOff>169769</xdr:rowOff>
    </xdr:from>
    <xdr:ext cx="957543" cy="309315"/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575981" y="5903819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Entradas</a:t>
          </a:r>
        </a:p>
      </xdr:txBody>
    </xdr:sp>
    <xdr:clientData/>
  </xdr:oneCellAnchor>
  <xdr:oneCellAnchor>
    <xdr:from>
      <xdr:col>0</xdr:col>
      <xdr:colOff>2338106</xdr:colOff>
      <xdr:row>20</xdr:row>
      <xdr:rowOff>141194</xdr:rowOff>
    </xdr:from>
    <xdr:ext cx="957543" cy="309315"/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2338106" y="5875244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Saídas</a:t>
          </a:r>
        </a:p>
      </xdr:txBody>
    </xdr:sp>
    <xdr:clientData/>
  </xdr:oneCellAnchor>
  <xdr:twoCellAnchor editAs="oneCell">
    <xdr:from>
      <xdr:col>4</xdr:col>
      <xdr:colOff>885825</xdr:colOff>
      <xdr:row>15</xdr:row>
      <xdr:rowOff>142875</xdr:rowOff>
    </xdr:from>
    <xdr:to>
      <xdr:col>5</xdr:col>
      <xdr:colOff>37527</xdr:colOff>
      <xdr:row>18</xdr:row>
      <xdr:rowOff>278453</xdr:rowOff>
    </xdr:to>
    <xdr:pic macro="[0]!ApgCli"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4495800"/>
          <a:ext cx="942402" cy="945203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762000</xdr:colOff>
      <xdr:row>15</xdr:row>
      <xdr:rowOff>163046</xdr:rowOff>
    </xdr:from>
    <xdr:to>
      <xdr:col>6</xdr:col>
      <xdr:colOff>140328</xdr:colOff>
      <xdr:row>18</xdr:row>
      <xdr:rowOff>257429</xdr:rowOff>
    </xdr:to>
    <xdr:pic macro="[0]!CadFor"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6150" y="4515971"/>
          <a:ext cx="902328" cy="904008"/>
        </a:xfrm>
        <a:prstGeom prst="rect">
          <a:avLst/>
        </a:prstGeom>
      </xdr:spPr>
    </xdr:pic>
    <xdr:clientData/>
  </xdr:twoCellAnchor>
  <xdr:oneCellAnchor>
    <xdr:from>
      <xdr:col>4</xdr:col>
      <xdr:colOff>981074</xdr:colOff>
      <xdr:row>18</xdr:row>
      <xdr:rowOff>88527</xdr:rowOff>
    </xdr:from>
    <xdr:ext cx="790576" cy="309315"/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9534524" y="5251077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5</xdr:col>
      <xdr:colOff>733424</xdr:colOff>
      <xdr:row>18</xdr:row>
      <xdr:rowOff>88527</xdr:rowOff>
    </xdr:from>
    <xdr:ext cx="1066801" cy="309315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11077574" y="5251077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twoCellAnchor editAs="oneCell">
    <xdr:from>
      <xdr:col>0</xdr:col>
      <xdr:colOff>2364442</xdr:colOff>
      <xdr:row>23</xdr:row>
      <xdr:rowOff>74348</xdr:rowOff>
    </xdr:from>
    <xdr:to>
      <xdr:col>0</xdr:col>
      <xdr:colOff>3115238</xdr:colOff>
      <xdr:row>26</xdr:row>
      <xdr:rowOff>85556</xdr:rowOff>
    </xdr:to>
    <xdr:pic>
      <xdr:nvPicPr>
        <xdr:cNvPr id="28" name="Imagem 2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4442" y="6562554"/>
          <a:ext cx="750796" cy="750796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605119</xdr:colOff>
      <xdr:row>22</xdr:row>
      <xdr:rowOff>280146</xdr:rowOff>
    </xdr:from>
    <xdr:to>
      <xdr:col>0</xdr:col>
      <xdr:colOff>1456766</xdr:colOff>
      <xdr:row>26</xdr:row>
      <xdr:rowOff>114428</xdr:rowOff>
    </xdr:to>
    <xdr:pic>
      <xdr:nvPicPr>
        <xdr:cNvPr id="29" name="Imagem 2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9" y="6488205"/>
          <a:ext cx="851647" cy="854017"/>
        </a:xfrm>
        <a:prstGeom prst="rect">
          <a:avLst/>
        </a:prstGeom>
      </xdr:spPr>
    </xdr:pic>
    <xdr:clientData/>
  </xdr:twoCellAnchor>
  <xdr:oneCellAnchor>
    <xdr:from>
      <xdr:col>0</xdr:col>
      <xdr:colOff>515471</xdr:colOff>
      <xdr:row>26</xdr:row>
      <xdr:rowOff>142873</xdr:rowOff>
    </xdr:from>
    <xdr:ext cx="1019737" cy="309315"/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515471" y="7370667"/>
          <a:ext cx="1019737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2308415</xdr:colOff>
      <xdr:row>26</xdr:row>
      <xdr:rowOff>145675</xdr:rowOff>
    </xdr:from>
    <xdr:ext cx="957543" cy="309315"/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2308415" y="7373469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Tabelas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639786</xdr:colOff>
      <xdr:row>11</xdr:row>
      <xdr:rowOff>118492</xdr:rowOff>
    </xdr:from>
    <xdr:to>
      <xdr:col>0</xdr:col>
      <xdr:colOff>2844072</xdr:colOff>
      <xdr:row>14</xdr:row>
      <xdr:rowOff>60455</xdr:rowOff>
    </xdr:to>
    <xdr:pic>
      <xdr:nvPicPr>
        <xdr:cNvPr id="22" name="Imagem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86" y="3337942"/>
          <a:ext cx="2204286" cy="770638"/>
        </a:xfrm>
        <a:prstGeom prst="rect">
          <a:avLst/>
        </a:prstGeom>
      </xdr:spPr>
    </xdr:pic>
    <xdr:clientData/>
  </xdr:twoCellAnchor>
  <xdr:oneCellAnchor>
    <xdr:from>
      <xdr:col>0</xdr:col>
      <xdr:colOff>1266825</xdr:colOff>
      <xdr:row>12</xdr:row>
      <xdr:rowOff>82489</xdr:rowOff>
    </xdr:from>
    <xdr:ext cx="1847850" cy="345544"/>
    <xdr:sp macro="" textlink="">
      <xdr:nvSpPr>
        <xdr:cNvPr id="25" name="CaixaDeText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1266825" y="3549589"/>
          <a:ext cx="1847850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/>
              </a:solidFill>
              <a:latin typeface="Arial Black" panose="020B0A04020102020204" pitchFamily="34" charset="0"/>
            </a:rPr>
            <a:t>Fornecedores</a:t>
          </a:r>
        </a:p>
      </xdr:txBody>
    </xdr:sp>
    <xdr:clientData/>
  </xdr:oneCellAnchor>
  <xdr:twoCellAnchor editAs="oneCell">
    <xdr:from>
      <xdr:col>0</xdr:col>
      <xdr:colOff>632737</xdr:colOff>
      <xdr:row>14</xdr:row>
      <xdr:rowOff>139909</xdr:rowOff>
    </xdr:from>
    <xdr:to>
      <xdr:col>0</xdr:col>
      <xdr:colOff>2872463</xdr:colOff>
      <xdr:row>17</xdr:row>
      <xdr:rowOff>47230</xdr:rowOff>
    </xdr:to>
    <xdr:pic>
      <xdr:nvPicPr>
        <xdr:cNvPr id="26" name="Imagem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37" y="4188034"/>
          <a:ext cx="2239726" cy="774096"/>
        </a:xfrm>
        <a:prstGeom prst="rect">
          <a:avLst/>
        </a:prstGeom>
      </xdr:spPr>
    </xdr:pic>
    <xdr:clientData/>
  </xdr:twoCellAnchor>
  <xdr:oneCellAnchor>
    <xdr:from>
      <xdr:col>0</xdr:col>
      <xdr:colOff>1327404</xdr:colOff>
      <xdr:row>15</xdr:row>
      <xdr:rowOff>48588</xdr:rowOff>
    </xdr:from>
    <xdr:ext cx="1412366" cy="417807"/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1327404" y="4401513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Produtos</a:t>
          </a:r>
        </a:p>
      </xdr:txBody>
    </xdr:sp>
    <xdr:clientData/>
  </xdr:oneCellAnchor>
  <xdr:twoCellAnchor editAs="oneCell">
    <xdr:from>
      <xdr:col>0</xdr:col>
      <xdr:colOff>666751</xdr:colOff>
      <xdr:row>8</xdr:row>
      <xdr:rowOff>228434</xdr:rowOff>
    </xdr:from>
    <xdr:to>
      <xdr:col>0</xdr:col>
      <xdr:colOff>2847975</xdr:colOff>
      <xdr:row>11</xdr:row>
      <xdr:rowOff>38510</xdr:rowOff>
    </xdr:to>
    <xdr:pic>
      <xdr:nvPicPr>
        <xdr:cNvPr id="28" name="Imagem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2495384"/>
          <a:ext cx="2181224" cy="762576"/>
        </a:xfrm>
        <a:prstGeom prst="rect">
          <a:avLst/>
        </a:prstGeom>
      </xdr:spPr>
    </xdr:pic>
    <xdr:clientData/>
  </xdr:twoCellAnchor>
  <xdr:oneCellAnchor>
    <xdr:from>
      <xdr:col>0</xdr:col>
      <xdr:colOff>1346454</xdr:colOff>
      <xdr:row>9</xdr:row>
      <xdr:rowOff>39063</xdr:rowOff>
    </xdr:from>
    <xdr:ext cx="1412366" cy="417807"/>
    <xdr:sp macro="" textlink="">
      <xdr:nvSpPr>
        <xdr:cNvPr id="29" name="CaixaDeTexto 2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1346454" y="2658438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Clientes</a:t>
          </a:r>
          <a:endParaRPr lang="pt-BR" sz="20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1</xdr:col>
      <xdr:colOff>1952</xdr:colOff>
      <xdr:row>9</xdr:row>
      <xdr:rowOff>75464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02427" cy="2694839"/>
        </a:xfrm>
        <a:prstGeom prst="rect">
          <a:avLst/>
        </a:prstGeom>
      </xdr:spPr>
    </xdr:pic>
    <xdr:clientData/>
  </xdr:twoCellAnchor>
  <xdr:twoCellAnchor editAs="oneCell">
    <xdr:from>
      <xdr:col>0</xdr:col>
      <xdr:colOff>284069</xdr:colOff>
      <xdr:row>17</xdr:row>
      <xdr:rowOff>100422</xdr:rowOff>
    </xdr:from>
    <xdr:to>
      <xdr:col>0</xdr:col>
      <xdr:colOff>1869098</xdr:colOff>
      <xdr:row>20</xdr:row>
      <xdr:rowOff>197066</xdr:rowOff>
    </xdr:to>
    <xdr:pic>
      <xdr:nvPicPr>
        <xdr:cNvPr id="31" name="Imagem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284069" y="5015322"/>
          <a:ext cx="1585029" cy="915794"/>
        </a:xfrm>
        <a:prstGeom prst="rect">
          <a:avLst/>
        </a:prstGeom>
      </xdr:spPr>
    </xdr:pic>
    <xdr:clientData/>
  </xdr:twoCellAnchor>
  <xdr:twoCellAnchor editAs="oneCell">
    <xdr:from>
      <xdr:col>0</xdr:col>
      <xdr:colOff>2085975</xdr:colOff>
      <xdr:row>17</xdr:row>
      <xdr:rowOff>95248</xdr:rowOff>
    </xdr:from>
    <xdr:to>
      <xdr:col>0</xdr:col>
      <xdr:colOff>3076575</xdr:colOff>
      <xdr:row>20</xdr:row>
      <xdr:rowOff>171449</xdr:rowOff>
    </xdr:to>
    <xdr:pic>
      <xdr:nvPicPr>
        <xdr:cNvPr id="32" name="Imagem 3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332" t="27596" r="23918" b="27438"/>
        <a:stretch/>
      </xdr:blipFill>
      <xdr:spPr>
        <a:xfrm flipV="1">
          <a:off x="2085975" y="5010148"/>
          <a:ext cx="990600" cy="895351"/>
        </a:xfrm>
        <a:prstGeom prst="rect">
          <a:avLst/>
        </a:prstGeom>
      </xdr:spPr>
    </xdr:pic>
    <xdr:clientData/>
  </xdr:twoCellAnchor>
  <xdr:oneCellAnchor>
    <xdr:from>
      <xdr:col>0</xdr:col>
      <xdr:colOff>575981</xdr:colOff>
      <xdr:row>20</xdr:row>
      <xdr:rowOff>169769</xdr:rowOff>
    </xdr:from>
    <xdr:ext cx="957543" cy="309315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575981" y="5903819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Entradas</a:t>
          </a:r>
        </a:p>
      </xdr:txBody>
    </xdr:sp>
    <xdr:clientData/>
  </xdr:oneCellAnchor>
  <xdr:oneCellAnchor>
    <xdr:from>
      <xdr:col>0</xdr:col>
      <xdr:colOff>2338106</xdr:colOff>
      <xdr:row>20</xdr:row>
      <xdr:rowOff>141194</xdr:rowOff>
    </xdr:from>
    <xdr:ext cx="957543" cy="309315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2338106" y="5875244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Saídas</a:t>
          </a:r>
        </a:p>
      </xdr:txBody>
    </xdr:sp>
    <xdr:clientData/>
  </xdr:oneCellAnchor>
  <xdr:twoCellAnchor editAs="oneCell">
    <xdr:from>
      <xdr:col>4</xdr:col>
      <xdr:colOff>742950</xdr:colOff>
      <xdr:row>15</xdr:row>
      <xdr:rowOff>85725</xdr:rowOff>
    </xdr:from>
    <xdr:to>
      <xdr:col>5</xdr:col>
      <xdr:colOff>208977</xdr:colOff>
      <xdr:row>18</xdr:row>
      <xdr:rowOff>221303</xdr:rowOff>
    </xdr:to>
    <xdr:pic macro="[0]!apgprod">
      <xdr:nvPicPr>
        <xdr:cNvPr id="13" name="Image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6850" y="4438650"/>
          <a:ext cx="942402" cy="945203"/>
        </a:xfrm>
        <a:prstGeom prst="rect">
          <a:avLst/>
        </a:prstGeom>
      </xdr:spPr>
    </xdr:pic>
    <xdr:clientData/>
  </xdr:twoCellAnchor>
  <xdr:twoCellAnchor editAs="oneCell">
    <xdr:from>
      <xdr:col>5</xdr:col>
      <xdr:colOff>933450</xdr:colOff>
      <xdr:row>15</xdr:row>
      <xdr:rowOff>105896</xdr:rowOff>
    </xdr:from>
    <xdr:to>
      <xdr:col>6</xdr:col>
      <xdr:colOff>445128</xdr:colOff>
      <xdr:row>18</xdr:row>
      <xdr:rowOff>200279</xdr:rowOff>
    </xdr:to>
    <xdr:pic macro="[0]!CadProd"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5" y="4458821"/>
          <a:ext cx="902328" cy="904008"/>
        </a:xfrm>
        <a:prstGeom prst="rect">
          <a:avLst/>
        </a:prstGeom>
      </xdr:spPr>
    </xdr:pic>
    <xdr:clientData/>
  </xdr:twoCellAnchor>
  <xdr:oneCellAnchor>
    <xdr:from>
      <xdr:col>4</xdr:col>
      <xdr:colOff>838199</xdr:colOff>
      <xdr:row>18</xdr:row>
      <xdr:rowOff>31377</xdr:rowOff>
    </xdr:from>
    <xdr:ext cx="790576" cy="309315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9182099" y="5193927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5</xdr:col>
      <xdr:colOff>904874</xdr:colOff>
      <xdr:row>18</xdr:row>
      <xdr:rowOff>31377</xdr:rowOff>
    </xdr:from>
    <xdr:ext cx="1066801" cy="309315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10725149" y="5193927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twoCellAnchor editAs="oneCell">
    <xdr:from>
      <xdr:col>0</xdr:col>
      <xdr:colOff>2364442</xdr:colOff>
      <xdr:row>23</xdr:row>
      <xdr:rowOff>107967</xdr:rowOff>
    </xdr:from>
    <xdr:to>
      <xdr:col>0</xdr:col>
      <xdr:colOff>3115238</xdr:colOff>
      <xdr:row>26</xdr:row>
      <xdr:rowOff>119175</xdr:rowOff>
    </xdr:to>
    <xdr:pic>
      <xdr:nvPicPr>
        <xdr:cNvPr id="36" name="Imagem 3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4442" y="6562555"/>
          <a:ext cx="750796" cy="750796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605119</xdr:colOff>
      <xdr:row>23</xdr:row>
      <xdr:rowOff>33618</xdr:rowOff>
    </xdr:from>
    <xdr:to>
      <xdr:col>0</xdr:col>
      <xdr:colOff>1456766</xdr:colOff>
      <xdr:row>26</xdr:row>
      <xdr:rowOff>148047</xdr:rowOff>
    </xdr:to>
    <xdr:pic>
      <xdr:nvPicPr>
        <xdr:cNvPr id="37" name="Imagem 3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9" y="6488206"/>
          <a:ext cx="851647" cy="854017"/>
        </a:xfrm>
        <a:prstGeom prst="rect">
          <a:avLst/>
        </a:prstGeom>
      </xdr:spPr>
    </xdr:pic>
    <xdr:clientData/>
  </xdr:twoCellAnchor>
  <xdr:oneCellAnchor>
    <xdr:from>
      <xdr:col>0</xdr:col>
      <xdr:colOff>515471</xdr:colOff>
      <xdr:row>26</xdr:row>
      <xdr:rowOff>176492</xdr:rowOff>
    </xdr:from>
    <xdr:ext cx="1019737" cy="309315"/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515471" y="7370668"/>
          <a:ext cx="1019737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2308415</xdr:colOff>
      <xdr:row>26</xdr:row>
      <xdr:rowOff>179294</xdr:rowOff>
    </xdr:from>
    <xdr:ext cx="957543" cy="309315"/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2308415" y="7373470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Tabelas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639786</xdr:colOff>
      <xdr:row>11</xdr:row>
      <xdr:rowOff>118492</xdr:rowOff>
    </xdr:from>
    <xdr:to>
      <xdr:col>0</xdr:col>
      <xdr:colOff>2844072</xdr:colOff>
      <xdr:row>14</xdr:row>
      <xdr:rowOff>60455</xdr:rowOff>
    </xdr:to>
    <xdr:pic>
      <xdr:nvPicPr>
        <xdr:cNvPr id="35" name="Imagem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86" y="3337942"/>
          <a:ext cx="2204286" cy="770638"/>
        </a:xfrm>
        <a:prstGeom prst="rect">
          <a:avLst/>
        </a:prstGeom>
      </xdr:spPr>
    </xdr:pic>
    <xdr:clientData/>
  </xdr:twoCellAnchor>
  <xdr:oneCellAnchor>
    <xdr:from>
      <xdr:col>0</xdr:col>
      <xdr:colOff>1266825</xdr:colOff>
      <xdr:row>12</xdr:row>
      <xdr:rowOff>82489</xdr:rowOff>
    </xdr:from>
    <xdr:ext cx="1847850" cy="345544"/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1266825" y="3549589"/>
          <a:ext cx="1847850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/>
              </a:solidFill>
              <a:latin typeface="Arial Black" panose="020B0A04020102020204" pitchFamily="34" charset="0"/>
            </a:rPr>
            <a:t>Fornecedores</a:t>
          </a:r>
        </a:p>
      </xdr:txBody>
    </xdr:sp>
    <xdr:clientData/>
  </xdr:oneCellAnchor>
  <xdr:twoCellAnchor editAs="oneCell">
    <xdr:from>
      <xdr:col>0</xdr:col>
      <xdr:colOff>632737</xdr:colOff>
      <xdr:row>14</xdr:row>
      <xdr:rowOff>139909</xdr:rowOff>
    </xdr:from>
    <xdr:to>
      <xdr:col>0</xdr:col>
      <xdr:colOff>2872463</xdr:colOff>
      <xdr:row>17</xdr:row>
      <xdr:rowOff>47230</xdr:rowOff>
    </xdr:to>
    <xdr:pic>
      <xdr:nvPicPr>
        <xdr:cNvPr id="37" name="Imagem 3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37" y="4188034"/>
          <a:ext cx="2239726" cy="774096"/>
        </a:xfrm>
        <a:prstGeom prst="rect">
          <a:avLst/>
        </a:prstGeom>
      </xdr:spPr>
    </xdr:pic>
    <xdr:clientData/>
  </xdr:twoCellAnchor>
  <xdr:oneCellAnchor>
    <xdr:from>
      <xdr:col>0</xdr:col>
      <xdr:colOff>1327404</xdr:colOff>
      <xdr:row>15</xdr:row>
      <xdr:rowOff>48588</xdr:rowOff>
    </xdr:from>
    <xdr:ext cx="1412366" cy="417807"/>
    <xdr:sp macro="" textlink="">
      <xdr:nvSpPr>
        <xdr:cNvPr id="38" name="CaixaDeTexto 3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1327404" y="4401513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Produtos</a:t>
          </a:r>
        </a:p>
      </xdr:txBody>
    </xdr:sp>
    <xdr:clientData/>
  </xdr:oneCellAnchor>
  <xdr:twoCellAnchor editAs="oneCell">
    <xdr:from>
      <xdr:col>0</xdr:col>
      <xdr:colOff>666751</xdr:colOff>
      <xdr:row>8</xdr:row>
      <xdr:rowOff>228434</xdr:rowOff>
    </xdr:from>
    <xdr:to>
      <xdr:col>0</xdr:col>
      <xdr:colOff>2847975</xdr:colOff>
      <xdr:row>11</xdr:row>
      <xdr:rowOff>38510</xdr:rowOff>
    </xdr:to>
    <xdr:pic>
      <xdr:nvPicPr>
        <xdr:cNvPr id="39" name="Imagem 3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2495384"/>
          <a:ext cx="2181224" cy="762576"/>
        </a:xfrm>
        <a:prstGeom prst="rect">
          <a:avLst/>
        </a:prstGeom>
      </xdr:spPr>
    </xdr:pic>
    <xdr:clientData/>
  </xdr:twoCellAnchor>
  <xdr:oneCellAnchor>
    <xdr:from>
      <xdr:col>0</xdr:col>
      <xdr:colOff>1346454</xdr:colOff>
      <xdr:row>9</xdr:row>
      <xdr:rowOff>39063</xdr:rowOff>
    </xdr:from>
    <xdr:ext cx="1412366" cy="417807"/>
    <xdr:sp macro="" textlink="">
      <xdr:nvSpPr>
        <xdr:cNvPr id="40" name="CaixaDeTexto 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1346454" y="2658438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Clientes</a:t>
          </a:r>
          <a:endParaRPr lang="pt-BR" sz="20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1</xdr:col>
      <xdr:colOff>1952</xdr:colOff>
      <xdr:row>9</xdr:row>
      <xdr:rowOff>75464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02427" cy="2694839"/>
        </a:xfrm>
        <a:prstGeom prst="rect">
          <a:avLst/>
        </a:prstGeom>
      </xdr:spPr>
    </xdr:pic>
    <xdr:clientData/>
  </xdr:twoCellAnchor>
  <xdr:twoCellAnchor editAs="oneCell">
    <xdr:from>
      <xdr:col>3</xdr:col>
      <xdr:colOff>918883</xdr:colOff>
      <xdr:row>20</xdr:row>
      <xdr:rowOff>43142</xdr:rowOff>
    </xdr:from>
    <xdr:to>
      <xdr:col>4</xdr:col>
      <xdr:colOff>70585</xdr:colOff>
      <xdr:row>23</xdr:row>
      <xdr:rowOff>102520</xdr:rowOff>
    </xdr:to>
    <xdr:pic macro="[0]!ApgEnt">
      <xdr:nvPicPr>
        <xdr:cNvPr id="42" name="Imagem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00883" y="5205692"/>
          <a:ext cx="942402" cy="945203"/>
        </a:xfrm>
        <a:prstGeom prst="rect">
          <a:avLst/>
        </a:prstGeom>
      </xdr:spPr>
    </xdr:pic>
    <xdr:clientData/>
  </xdr:twoCellAnchor>
  <xdr:twoCellAnchor editAs="oneCell">
    <xdr:from>
      <xdr:col>4</xdr:col>
      <xdr:colOff>842683</xdr:colOff>
      <xdr:row>20</xdr:row>
      <xdr:rowOff>91888</xdr:rowOff>
    </xdr:from>
    <xdr:to>
      <xdr:col>4</xdr:col>
      <xdr:colOff>1745011</xdr:colOff>
      <xdr:row>23</xdr:row>
      <xdr:rowOff>110071</xdr:rowOff>
    </xdr:to>
    <xdr:pic macro="[0]!CadEnt">
      <xdr:nvPicPr>
        <xdr:cNvPr id="43" name="Imagem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5383" y="5254438"/>
          <a:ext cx="902328" cy="904008"/>
        </a:xfrm>
        <a:prstGeom prst="rect">
          <a:avLst/>
        </a:prstGeom>
      </xdr:spPr>
    </xdr:pic>
    <xdr:clientData/>
  </xdr:twoCellAnchor>
  <xdr:oneCellAnchor>
    <xdr:from>
      <xdr:col>3</xdr:col>
      <xdr:colOff>1014132</xdr:colOff>
      <xdr:row>22</xdr:row>
      <xdr:rowOff>226919</xdr:rowOff>
    </xdr:from>
    <xdr:ext cx="790576" cy="309315"/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9396132" y="5960969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4</xdr:col>
      <xdr:colOff>814107</xdr:colOff>
      <xdr:row>22</xdr:row>
      <xdr:rowOff>255494</xdr:rowOff>
    </xdr:from>
    <xdr:ext cx="1066801" cy="309315"/>
    <xdr:sp macro="" textlink="">
      <xdr:nvSpPr>
        <xdr:cNvPr id="45" name="CaixaDeTexto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10986807" y="5989544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twoCellAnchor editAs="oneCell">
    <xdr:from>
      <xdr:col>0</xdr:col>
      <xdr:colOff>284069</xdr:colOff>
      <xdr:row>17</xdr:row>
      <xdr:rowOff>100422</xdr:rowOff>
    </xdr:from>
    <xdr:to>
      <xdr:col>0</xdr:col>
      <xdr:colOff>1869098</xdr:colOff>
      <xdr:row>20</xdr:row>
      <xdr:rowOff>206591</xdr:rowOff>
    </xdr:to>
    <xdr:pic>
      <xdr:nvPicPr>
        <xdr:cNvPr id="2" name="Imagem 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284069" y="5015322"/>
          <a:ext cx="1585029" cy="915794"/>
        </a:xfrm>
        <a:prstGeom prst="rect">
          <a:avLst/>
        </a:prstGeom>
      </xdr:spPr>
    </xdr:pic>
    <xdr:clientData/>
  </xdr:twoCellAnchor>
  <xdr:twoCellAnchor editAs="oneCell">
    <xdr:from>
      <xdr:col>0</xdr:col>
      <xdr:colOff>2085975</xdr:colOff>
      <xdr:row>17</xdr:row>
      <xdr:rowOff>95248</xdr:rowOff>
    </xdr:from>
    <xdr:to>
      <xdr:col>0</xdr:col>
      <xdr:colOff>3076575</xdr:colOff>
      <xdr:row>20</xdr:row>
      <xdr:rowOff>180974</xdr:rowOff>
    </xdr:to>
    <xdr:pic>
      <xdr:nvPicPr>
        <xdr:cNvPr id="14" name="Imagem 1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332" t="27596" r="23918" b="27438"/>
        <a:stretch/>
      </xdr:blipFill>
      <xdr:spPr>
        <a:xfrm flipV="1">
          <a:off x="2085975" y="5010148"/>
          <a:ext cx="990600" cy="895351"/>
        </a:xfrm>
        <a:prstGeom prst="rect">
          <a:avLst/>
        </a:prstGeom>
      </xdr:spPr>
    </xdr:pic>
    <xdr:clientData/>
  </xdr:twoCellAnchor>
  <xdr:oneCellAnchor>
    <xdr:from>
      <xdr:col>0</xdr:col>
      <xdr:colOff>575981</xdr:colOff>
      <xdr:row>20</xdr:row>
      <xdr:rowOff>179294</xdr:rowOff>
    </xdr:from>
    <xdr:ext cx="957543" cy="309315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575981" y="5903819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Entradas</a:t>
          </a:r>
        </a:p>
      </xdr:txBody>
    </xdr:sp>
    <xdr:clientData/>
  </xdr:oneCellAnchor>
  <xdr:oneCellAnchor>
    <xdr:from>
      <xdr:col>0</xdr:col>
      <xdr:colOff>2338106</xdr:colOff>
      <xdr:row>20</xdr:row>
      <xdr:rowOff>150719</xdr:rowOff>
    </xdr:from>
    <xdr:ext cx="957543" cy="309315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2338106" y="5875244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Saídas</a:t>
          </a:r>
        </a:p>
      </xdr:txBody>
    </xdr:sp>
    <xdr:clientData/>
  </xdr:oneCellAnchor>
  <xdr:twoCellAnchor editAs="oneCell">
    <xdr:from>
      <xdr:col>0</xdr:col>
      <xdr:colOff>2364441</xdr:colOff>
      <xdr:row>22</xdr:row>
      <xdr:rowOff>287260</xdr:rowOff>
    </xdr:from>
    <xdr:to>
      <xdr:col>0</xdr:col>
      <xdr:colOff>3115237</xdr:colOff>
      <xdr:row>25</xdr:row>
      <xdr:rowOff>186409</xdr:rowOff>
    </xdr:to>
    <xdr:pic>
      <xdr:nvPicPr>
        <xdr:cNvPr id="17" name="Imagem 1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4441" y="6562554"/>
          <a:ext cx="750796" cy="750796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22</xdr:row>
      <xdr:rowOff>212911</xdr:rowOff>
    </xdr:from>
    <xdr:to>
      <xdr:col>0</xdr:col>
      <xdr:colOff>1456765</xdr:colOff>
      <xdr:row>25</xdr:row>
      <xdr:rowOff>215281</xdr:rowOff>
    </xdr:to>
    <xdr:pic>
      <xdr:nvPicPr>
        <xdr:cNvPr id="18" name="Imagem 1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8" y="6488205"/>
          <a:ext cx="851647" cy="854017"/>
        </a:xfrm>
        <a:prstGeom prst="rect">
          <a:avLst/>
        </a:prstGeom>
      </xdr:spPr>
    </xdr:pic>
    <xdr:clientData/>
  </xdr:twoCellAnchor>
  <xdr:oneCellAnchor>
    <xdr:from>
      <xdr:col>0</xdr:col>
      <xdr:colOff>515470</xdr:colOff>
      <xdr:row>25</xdr:row>
      <xdr:rowOff>243726</xdr:rowOff>
    </xdr:from>
    <xdr:ext cx="1019737" cy="309315"/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515470" y="7370667"/>
          <a:ext cx="1019737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2308414</xdr:colOff>
      <xdr:row>25</xdr:row>
      <xdr:rowOff>246528</xdr:rowOff>
    </xdr:from>
    <xdr:ext cx="957543" cy="309315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2308414" y="7373469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Tabelas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639786</xdr:colOff>
      <xdr:row>11</xdr:row>
      <xdr:rowOff>118492</xdr:rowOff>
    </xdr:from>
    <xdr:to>
      <xdr:col>0</xdr:col>
      <xdr:colOff>2844072</xdr:colOff>
      <xdr:row>14</xdr:row>
      <xdr:rowOff>60455</xdr:rowOff>
    </xdr:to>
    <xdr:pic>
      <xdr:nvPicPr>
        <xdr:cNvPr id="24" name="Imagem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86" y="3337942"/>
          <a:ext cx="2204286" cy="770638"/>
        </a:xfrm>
        <a:prstGeom prst="rect">
          <a:avLst/>
        </a:prstGeom>
      </xdr:spPr>
    </xdr:pic>
    <xdr:clientData/>
  </xdr:twoCellAnchor>
  <xdr:oneCellAnchor>
    <xdr:from>
      <xdr:col>0</xdr:col>
      <xdr:colOff>1266825</xdr:colOff>
      <xdr:row>12</xdr:row>
      <xdr:rowOff>82489</xdr:rowOff>
    </xdr:from>
    <xdr:ext cx="1847850" cy="345544"/>
    <xdr:sp macro="" textlink="">
      <xdr:nvSpPr>
        <xdr:cNvPr id="25" name="CaixaDeTexto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1266825" y="3549589"/>
          <a:ext cx="1847850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/>
              </a:solidFill>
              <a:latin typeface="Arial Black" panose="020B0A04020102020204" pitchFamily="34" charset="0"/>
            </a:rPr>
            <a:t>Fornecedores</a:t>
          </a:r>
        </a:p>
      </xdr:txBody>
    </xdr:sp>
    <xdr:clientData/>
  </xdr:oneCellAnchor>
  <xdr:twoCellAnchor editAs="oneCell">
    <xdr:from>
      <xdr:col>0</xdr:col>
      <xdr:colOff>632737</xdr:colOff>
      <xdr:row>14</xdr:row>
      <xdr:rowOff>139909</xdr:rowOff>
    </xdr:from>
    <xdr:to>
      <xdr:col>0</xdr:col>
      <xdr:colOff>2872463</xdr:colOff>
      <xdr:row>17</xdr:row>
      <xdr:rowOff>47230</xdr:rowOff>
    </xdr:to>
    <xdr:pic>
      <xdr:nvPicPr>
        <xdr:cNvPr id="26" name="Imagem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37" y="4188034"/>
          <a:ext cx="2239726" cy="774096"/>
        </a:xfrm>
        <a:prstGeom prst="rect">
          <a:avLst/>
        </a:prstGeom>
      </xdr:spPr>
    </xdr:pic>
    <xdr:clientData/>
  </xdr:twoCellAnchor>
  <xdr:oneCellAnchor>
    <xdr:from>
      <xdr:col>0</xdr:col>
      <xdr:colOff>1327404</xdr:colOff>
      <xdr:row>15</xdr:row>
      <xdr:rowOff>48588</xdr:rowOff>
    </xdr:from>
    <xdr:ext cx="1412366" cy="417807"/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327404" y="4401513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Produtos</a:t>
          </a:r>
        </a:p>
      </xdr:txBody>
    </xdr:sp>
    <xdr:clientData/>
  </xdr:oneCellAnchor>
  <xdr:twoCellAnchor editAs="oneCell">
    <xdr:from>
      <xdr:col>0</xdr:col>
      <xdr:colOff>666751</xdr:colOff>
      <xdr:row>8</xdr:row>
      <xdr:rowOff>228434</xdr:rowOff>
    </xdr:from>
    <xdr:to>
      <xdr:col>0</xdr:col>
      <xdr:colOff>2847975</xdr:colOff>
      <xdr:row>11</xdr:row>
      <xdr:rowOff>38510</xdr:rowOff>
    </xdr:to>
    <xdr:pic>
      <xdr:nvPicPr>
        <xdr:cNvPr id="28" name="Imagem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2495384"/>
          <a:ext cx="2181224" cy="762576"/>
        </a:xfrm>
        <a:prstGeom prst="rect">
          <a:avLst/>
        </a:prstGeom>
      </xdr:spPr>
    </xdr:pic>
    <xdr:clientData/>
  </xdr:twoCellAnchor>
  <xdr:oneCellAnchor>
    <xdr:from>
      <xdr:col>0</xdr:col>
      <xdr:colOff>1346454</xdr:colOff>
      <xdr:row>9</xdr:row>
      <xdr:rowOff>39063</xdr:rowOff>
    </xdr:from>
    <xdr:ext cx="1412366" cy="417807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1346454" y="2658438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Clientes</a:t>
          </a:r>
          <a:endParaRPr lang="pt-BR" sz="20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0</xdr:col>
      <xdr:colOff>0</xdr:colOff>
      <xdr:row>0</xdr:row>
      <xdr:rowOff>0</xdr:rowOff>
    </xdr:from>
    <xdr:to>
      <xdr:col>1</xdr:col>
      <xdr:colOff>1952</xdr:colOff>
      <xdr:row>9</xdr:row>
      <xdr:rowOff>75464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02427" cy="2694839"/>
        </a:xfrm>
        <a:prstGeom prst="rect">
          <a:avLst/>
        </a:prstGeom>
      </xdr:spPr>
    </xdr:pic>
    <xdr:clientData/>
  </xdr:twoCellAnchor>
  <xdr:twoCellAnchor editAs="oneCell">
    <xdr:from>
      <xdr:col>0</xdr:col>
      <xdr:colOff>284069</xdr:colOff>
      <xdr:row>17</xdr:row>
      <xdr:rowOff>100422</xdr:rowOff>
    </xdr:from>
    <xdr:to>
      <xdr:col>0</xdr:col>
      <xdr:colOff>1869098</xdr:colOff>
      <xdr:row>20</xdr:row>
      <xdr:rowOff>206591</xdr:rowOff>
    </xdr:to>
    <xdr:pic>
      <xdr:nvPicPr>
        <xdr:cNvPr id="31" name="Imagem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284069" y="5015322"/>
          <a:ext cx="1585029" cy="915794"/>
        </a:xfrm>
        <a:prstGeom prst="rect">
          <a:avLst/>
        </a:prstGeom>
      </xdr:spPr>
    </xdr:pic>
    <xdr:clientData/>
  </xdr:twoCellAnchor>
  <xdr:twoCellAnchor editAs="oneCell">
    <xdr:from>
      <xdr:col>0</xdr:col>
      <xdr:colOff>2085975</xdr:colOff>
      <xdr:row>17</xdr:row>
      <xdr:rowOff>95248</xdr:rowOff>
    </xdr:from>
    <xdr:to>
      <xdr:col>0</xdr:col>
      <xdr:colOff>3076575</xdr:colOff>
      <xdr:row>20</xdr:row>
      <xdr:rowOff>180974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332" t="27596" r="23918" b="27438"/>
        <a:stretch/>
      </xdr:blipFill>
      <xdr:spPr>
        <a:xfrm flipV="1">
          <a:off x="2085975" y="5010148"/>
          <a:ext cx="990600" cy="895351"/>
        </a:xfrm>
        <a:prstGeom prst="rect">
          <a:avLst/>
        </a:prstGeom>
      </xdr:spPr>
    </xdr:pic>
    <xdr:clientData/>
  </xdr:twoCellAnchor>
  <xdr:oneCellAnchor>
    <xdr:from>
      <xdr:col>0</xdr:col>
      <xdr:colOff>575981</xdr:colOff>
      <xdr:row>20</xdr:row>
      <xdr:rowOff>179294</xdr:rowOff>
    </xdr:from>
    <xdr:ext cx="957543" cy="309315"/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75981" y="5903819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Entradas</a:t>
          </a:r>
        </a:p>
      </xdr:txBody>
    </xdr:sp>
    <xdr:clientData/>
  </xdr:oneCellAnchor>
  <xdr:oneCellAnchor>
    <xdr:from>
      <xdr:col>0</xdr:col>
      <xdr:colOff>2338106</xdr:colOff>
      <xdr:row>20</xdr:row>
      <xdr:rowOff>150719</xdr:rowOff>
    </xdr:from>
    <xdr:ext cx="957543" cy="309315"/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2338106" y="5875244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Saídas</a:t>
          </a:r>
        </a:p>
      </xdr:txBody>
    </xdr:sp>
    <xdr:clientData/>
  </xdr:oneCellAnchor>
  <xdr:twoCellAnchor editAs="oneCell">
    <xdr:from>
      <xdr:col>3</xdr:col>
      <xdr:colOff>914400</xdr:colOff>
      <xdr:row>20</xdr:row>
      <xdr:rowOff>47625</xdr:rowOff>
    </xdr:from>
    <xdr:to>
      <xdr:col>4</xdr:col>
      <xdr:colOff>66102</xdr:colOff>
      <xdr:row>23</xdr:row>
      <xdr:rowOff>107003</xdr:rowOff>
    </xdr:to>
    <xdr:pic macro="[0]!ApgSaida"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0" y="5210175"/>
          <a:ext cx="942402" cy="945203"/>
        </a:xfrm>
        <a:prstGeom prst="rect">
          <a:avLst/>
        </a:prstGeom>
      </xdr:spPr>
    </xdr:pic>
    <xdr:clientData/>
  </xdr:twoCellAnchor>
  <xdr:twoCellAnchor editAs="oneCell">
    <xdr:from>
      <xdr:col>4</xdr:col>
      <xdr:colOff>838200</xdr:colOff>
      <xdr:row>20</xdr:row>
      <xdr:rowOff>96371</xdr:rowOff>
    </xdr:from>
    <xdr:to>
      <xdr:col>4</xdr:col>
      <xdr:colOff>1740528</xdr:colOff>
      <xdr:row>23</xdr:row>
      <xdr:rowOff>114554</xdr:rowOff>
    </xdr:to>
    <xdr:pic macro="[0]!CadSaida">
      <xdr:nvPicPr>
        <xdr:cNvPr id="14" name="Imagem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0900" y="5820896"/>
          <a:ext cx="902328" cy="904008"/>
        </a:xfrm>
        <a:prstGeom prst="rect">
          <a:avLst/>
        </a:prstGeom>
      </xdr:spPr>
    </xdr:pic>
    <xdr:clientData/>
  </xdr:twoCellAnchor>
  <xdr:oneCellAnchor>
    <xdr:from>
      <xdr:col>3</xdr:col>
      <xdr:colOff>1009649</xdr:colOff>
      <xdr:row>22</xdr:row>
      <xdr:rowOff>231402</xdr:rowOff>
    </xdr:from>
    <xdr:ext cx="790576" cy="309315"/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9391649" y="5965452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4</xdr:col>
      <xdr:colOff>809624</xdr:colOff>
      <xdr:row>22</xdr:row>
      <xdr:rowOff>259977</xdr:rowOff>
    </xdr:from>
    <xdr:ext cx="1066801" cy="309315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10982324" y="6556002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oneCellAnchor>
    <xdr:from>
      <xdr:col>0</xdr:col>
      <xdr:colOff>1327404</xdr:colOff>
      <xdr:row>15</xdr:row>
      <xdr:rowOff>48588</xdr:rowOff>
    </xdr:from>
    <xdr:ext cx="1412366" cy="417807"/>
    <xdr:sp macro="" textlink="">
      <xdr:nvSpPr>
        <xdr:cNvPr id="17" name="CaixaDeTexto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1327404" y="4401513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639786</xdr:colOff>
      <xdr:row>11</xdr:row>
      <xdr:rowOff>118492</xdr:rowOff>
    </xdr:from>
    <xdr:ext cx="2204286" cy="771199"/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786" y="3337942"/>
          <a:ext cx="2204286" cy="771199"/>
        </a:xfrm>
        <a:prstGeom prst="rect">
          <a:avLst/>
        </a:prstGeom>
      </xdr:spPr>
    </xdr:pic>
    <xdr:clientData/>
  </xdr:oneCellAnchor>
  <xdr:oneCellAnchor>
    <xdr:from>
      <xdr:col>0</xdr:col>
      <xdr:colOff>1266825</xdr:colOff>
      <xdr:row>12</xdr:row>
      <xdr:rowOff>82489</xdr:rowOff>
    </xdr:from>
    <xdr:ext cx="1847850" cy="345544"/>
    <xdr:sp macro="" textlink="">
      <xdr:nvSpPr>
        <xdr:cNvPr id="19" name="CaixaDeTexto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1266825" y="3549589"/>
          <a:ext cx="1847850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chemeClr val="bg1"/>
              </a:solidFill>
              <a:latin typeface="Arial Black" panose="020B0A04020102020204" pitchFamily="34" charset="0"/>
            </a:rPr>
            <a:t>Fornecedores</a:t>
          </a:r>
        </a:p>
      </xdr:txBody>
    </xdr:sp>
    <xdr:clientData/>
  </xdr:oneCellAnchor>
  <xdr:oneCellAnchor>
    <xdr:from>
      <xdr:col>0</xdr:col>
      <xdr:colOff>632737</xdr:colOff>
      <xdr:row>14</xdr:row>
      <xdr:rowOff>139909</xdr:rowOff>
    </xdr:from>
    <xdr:ext cx="2239726" cy="770174"/>
    <xdr:pic>
      <xdr:nvPicPr>
        <xdr:cNvPr id="20" name="Imagem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37" y="4188034"/>
          <a:ext cx="2239726" cy="770174"/>
        </a:xfrm>
        <a:prstGeom prst="rect">
          <a:avLst/>
        </a:prstGeom>
      </xdr:spPr>
    </xdr:pic>
    <xdr:clientData/>
  </xdr:oneCellAnchor>
  <xdr:oneCellAnchor>
    <xdr:from>
      <xdr:col>0</xdr:col>
      <xdr:colOff>1327404</xdr:colOff>
      <xdr:row>15</xdr:row>
      <xdr:rowOff>48588</xdr:rowOff>
    </xdr:from>
    <xdr:ext cx="1412366" cy="417807"/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327404" y="4401513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Produtos</a:t>
          </a:r>
        </a:p>
      </xdr:txBody>
    </xdr:sp>
    <xdr:clientData/>
  </xdr:oneCellAnchor>
  <xdr:oneCellAnchor>
    <xdr:from>
      <xdr:col>0</xdr:col>
      <xdr:colOff>666751</xdr:colOff>
      <xdr:row>8</xdr:row>
      <xdr:rowOff>228434</xdr:rowOff>
    </xdr:from>
    <xdr:ext cx="2181224" cy="751370"/>
    <xdr:pic>
      <xdr:nvPicPr>
        <xdr:cNvPr id="22" name="Imagem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1" y="2495384"/>
          <a:ext cx="2181224" cy="751370"/>
        </a:xfrm>
        <a:prstGeom prst="rect">
          <a:avLst/>
        </a:prstGeom>
      </xdr:spPr>
    </xdr:pic>
    <xdr:clientData/>
  </xdr:oneCellAnchor>
  <xdr:oneCellAnchor>
    <xdr:from>
      <xdr:col>0</xdr:col>
      <xdr:colOff>1346454</xdr:colOff>
      <xdr:row>9</xdr:row>
      <xdr:rowOff>39063</xdr:rowOff>
    </xdr:from>
    <xdr:ext cx="1412366" cy="417807"/>
    <xdr:sp macro="" textlink="">
      <xdr:nvSpPr>
        <xdr:cNvPr id="23" name="CaixaDe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1346454" y="2658438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Clientes</a:t>
          </a:r>
          <a:endParaRPr lang="pt-BR" sz="2000" b="1">
            <a:solidFill>
              <a:schemeClr val="bg1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800746" cy="2686435"/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800746" cy="2686435"/>
        </a:xfrm>
        <a:prstGeom prst="rect">
          <a:avLst/>
        </a:prstGeom>
      </xdr:spPr>
    </xdr:pic>
    <xdr:clientData/>
  </xdr:oneCellAnchor>
  <xdr:oneCellAnchor>
    <xdr:from>
      <xdr:col>0</xdr:col>
      <xdr:colOff>284069</xdr:colOff>
      <xdr:row>17</xdr:row>
      <xdr:rowOff>100422</xdr:rowOff>
    </xdr:from>
    <xdr:ext cx="1585029" cy="912992"/>
    <xdr:pic>
      <xdr:nvPicPr>
        <xdr:cNvPr id="36" name="Imagem 3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284069" y="5015322"/>
          <a:ext cx="1585029" cy="912992"/>
        </a:xfrm>
        <a:prstGeom prst="rect">
          <a:avLst/>
        </a:prstGeom>
      </xdr:spPr>
    </xdr:pic>
    <xdr:clientData/>
  </xdr:oneCellAnchor>
  <xdr:oneCellAnchor>
    <xdr:from>
      <xdr:col>0</xdr:col>
      <xdr:colOff>2085975</xdr:colOff>
      <xdr:row>17</xdr:row>
      <xdr:rowOff>95248</xdr:rowOff>
    </xdr:from>
    <xdr:ext cx="990600" cy="892549"/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332" t="27596" r="23918" b="27438"/>
        <a:stretch/>
      </xdr:blipFill>
      <xdr:spPr>
        <a:xfrm flipV="1">
          <a:off x="2085975" y="5010148"/>
          <a:ext cx="990600" cy="892549"/>
        </a:xfrm>
        <a:prstGeom prst="rect">
          <a:avLst/>
        </a:prstGeom>
      </xdr:spPr>
    </xdr:pic>
    <xdr:clientData/>
  </xdr:oneCellAnchor>
  <xdr:oneCellAnchor>
    <xdr:from>
      <xdr:col>0</xdr:col>
      <xdr:colOff>575981</xdr:colOff>
      <xdr:row>20</xdr:row>
      <xdr:rowOff>179294</xdr:rowOff>
    </xdr:from>
    <xdr:ext cx="957543" cy="309315"/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75981" y="5903819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Entradas</a:t>
          </a:r>
        </a:p>
      </xdr:txBody>
    </xdr:sp>
    <xdr:clientData/>
  </xdr:oneCellAnchor>
  <xdr:oneCellAnchor>
    <xdr:from>
      <xdr:col>0</xdr:col>
      <xdr:colOff>2338106</xdr:colOff>
      <xdr:row>20</xdr:row>
      <xdr:rowOff>150719</xdr:rowOff>
    </xdr:from>
    <xdr:ext cx="957543" cy="309315"/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2338106" y="5875244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Saídas</a:t>
          </a:r>
        </a:p>
      </xdr:txBody>
    </xdr:sp>
    <xdr:clientData/>
  </xdr:oneCellAnchor>
  <xdr:oneCellAnchor>
    <xdr:from>
      <xdr:col>3</xdr:col>
      <xdr:colOff>914400</xdr:colOff>
      <xdr:row>20</xdr:row>
      <xdr:rowOff>47625</xdr:rowOff>
    </xdr:from>
    <xdr:ext cx="944643" cy="944643"/>
    <xdr:pic macro="[0]!ApgSaida"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0" y="5772150"/>
          <a:ext cx="944643" cy="944643"/>
        </a:xfrm>
        <a:prstGeom prst="rect">
          <a:avLst/>
        </a:prstGeom>
      </xdr:spPr>
    </xdr:pic>
    <xdr:clientData/>
  </xdr:oneCellAnchor>
  <xdr:oneCellAnchor>
    <xdr:from>
      <xdr:col>4</xdr:col>
      <xdr:colOff>838200</xdr:colOff>
      <xdr:row>20</xdr:row>
      <xdr:rowOff>96371</xdr:rowOff>
    </xdr:from>
    <xdr:ext cx="902328" cy="903448"/>
    <xdr:pic macro="[0]!CadSaida"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0900" y="5820896"/>
          <a:ext cx="902328" cy="903448"/>
        </a:xfrm>
        <a:prstGeom prst="rect">
          <a:avLst/>
        </a:prstGeom>
      </xdr:spPr>
    </xdr:pic>
    <xdr:clientData/>
  </xdr:oneCellAnchor>
  <xdr:oneCellAnchor>
    <xdr:from>
      <xdr:col>3</xdr:col>
      <xdr:colOff>1009649</xdr:colOff>
      <xdr:row>22</xdr:row>
      <xdr:rowOff>231402</xdr:rowOff>
    </xdr:from>
    <xdr:ext cx="790576" cy="309315"/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9391649" y="6527427"/>
          <a:ext cx="790576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Apagar</a:t>
          </a:r>
        </a:p>
      </xdr:txBody>
    </xdr:sp>
    <xdr:clientData/>
  </xdr:oneCellAnchor>
  <xdr:oneCellAnchor>
    <xdr:from>
      <xdr:col>4</xdr:col>
      <xdr:colOff>809624</xdr:colOff>
      <xdr:row>22</xdr:row>
      <xdr:rowOff>259977</xdr:rowOff>
    </xdr:from>
    <xdr:ext cx="1066801" cy="309315"/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10982324" y="6556002"/>
          <a:ext cx="1066801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Cadastrar</a:t>
          </a:r>
        </a:p>
      </xdr:txBody>
    </xdr:sp>
    <xdr:clientData/>
  </xdr:oneCellAnchor>
  <xdr:oneCellAnchor>
    <xdr:from>
      <xdr:col>0</xdr:col>
      <xdr:colOff>1327404</xdr:colOff>
      <xdr:row>15</xdr:row>
      <xdr:rowOff>48588</xdr:rowOff>
    </xdr:from>
    <xdr:ext cx="1412366" cy="417807"/>
    <xdr:sp macro="" textlink="">
      <xdr:nvSpPr>
        <xdr:cNvPr id="44" name="CaixaDeTexto 4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1327404" y="4401513"/>
          <a:ext cx="1412366" cy="4178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>
              <a:solidFill>
                <a:schemeClr val="bg1"/>
              </a:solidFill>
              <a:latin typeface="Arial Black" panose="020B0A04020102020204" pitchFamily="34" charset="0"/>
            </a:rPr>
            <a:t>Produtos</a:t>
          </a:r>
        </a:p>
      </xdr:txBody>
    </xdr:sp>
    <xdr:clientData/>
  </xdr:oneCellAnchor>
  <xdr:twoCellAnchor editAs="oneCell">
    <xdr:from>
      <xdr:col>0</xdr:col>
      <xdr:colOff>2364441</xdr:colOff>
      <xdr:row>22</xdr:row>
      <xdr:rowOff>287259</xdr:rowOff>
    </xdr:from>
    <xdr:to>
      <xdr:col>0</xdr:col>
      <xdr:colOff>3115237</xdr:colOff>
      <xdr:row>25</xdr:row>
      <xdr:rowOff>186408</xdr:rowOff>
    </xdr:to>
    <xdr:pic>
      <xdr:nvPicPr>
        <xdr:cNvPr id="45" name="Imagem 4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4441" y="6562553"/>
          <a:ext cx="750796" cy="750796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22</xdr:row>
      <xdr:rowOff>212910</xdr:rowOff>
    </xdr:from>
    <xdr:to>
      <xdr:col>0</xdr:col>
      <xdr:colOff>1456765</xdr:colOff>
      <xdr:row>25</xdr:row>
      <xdr:rowOff>215280</xdr:rowOff>
    </xdr:to>
    <xdr:pic>
      <xdr:nvPicPr>
        <xdr:cNvPr id="46" name="Imagem 4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prstClr val="black"/>
            <a:schemeClr val="accent1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118" y="6488204"/>
          <a:ext cx="851647" cy="854017"/>
        </a:xfrm>
        <a:prstGeom prst="rect">
          <a:avLst/>
        </a:prstGeom>
      </xdr:spPr>
    </xdr:pic>
    <xdr:clientData/>
  </xdr:twoCellAnchor>
  <xdr:oneCellAnchor>
    <xdr:from>
      <xdr:col>0</xdr:col>
      <xdr:colOff>515470</xdr:colOff>
      <xdr:row>25</xdr:row>
      <xdr:rowOff>243725</xdr:rowOff>
    </xdr:from>
    <xdr:ext cx="1019737" cy="309315"/>
    <xdr:sp macro="" textlink="">
      <xdr:nvSpPr>
        <xdr:cNvPr id="47" name="CaixaDe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15470" y="7370666"/>
          <a:ext cx="1019737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Consultas</a:t>
          </a:r>
        </a:p>
      </xdr:txBody>
    </xdr:sp>
    <xdr:clientData/>
  </xdr:oneCellAnchor>
  <xdr:oneCellAnchor>
    <xdr:from>
      <xdr:col>0</xdr:col>
      <xdr:colOff>2308414</xdr:colOff>
      <xdr:row>25</xdr:row>
      <xdr:rowOff>246527</xdr:rowOff>
    </xdr:from>
    <xdr:ext cx="957543" cy="309315"/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2308414" y="7373468"/>
          <a:ext cx="957543" cy="3093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rial Black" panose="020B0A04020102020204" pitchFamily="34" charset="0"/>
            </a:rPr>
            <a:t>Tabelas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0</xdr:row>
      <xdr:rowOff>133350</xdr:rowOff>
    </xdr:from>
    <xdr:to>
      <xdr:col>5</xdr:col>
      <xdr:colOff>123825</xdr:colOff>
      <xdr:row>3</xdr:row>
      <xdr:rowOff>133350</xdr:rowOff>
    </xdr:to>
    <xdr:sp macro="" textlink="">
      <xdr:nvSpPr>
        <xdr:cNvPr id="2" name="Seta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58350" y="133350"/>
          <a:ext cx="1485900" cy="638175"/>
        </a:xfrm>
        <a:prstGeom prst="leftArrow">
          <a:avLst/>
        </a:prstGeom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Voltar ao 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233361</xdr:colOff>
      <xdr:row>4</xdr:row>
      <xdr:rowOff>57150</xdr:rowOff>
    </xdr:from>
    <xdr:to>
      <xdr:col>18</xdr:col>
      <xdr:colOff>285750</xdr:colOff>
      <xdr:row>31</xdr:row>
      <xdr:rowOff>36424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0</xdr:row>
      <xdr:rowOff>123825</xdr:rowOff>
    </xdr:from>
    <xdr:to>
      <xdr:col>17</xdr:col>
      <xdr:colOff>581025</xdr:colOff>
      <xdr:row>3</xdr:row>
      <xdr:rowOff>76200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296650" y="123825"/>
          <a:ext cx="1000125" cy="6667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</xdr:colOff>
      <xdr:row>3</xdr:row>
      <xdr:rowOff>66675</xdr:rowOff>
    </xdr:from>
    <xdr:to>
      <xdr:col>21</xdr:col>
      <xdr:colOff>495300</xdr:colOff>
      <xdr:row>34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295275</xdr:colOff>
      <xdr:row>0</xdr:row>
      <xdr:rowOff>85725</xdr:rowOff>
    </xdr:from>
    <xdr:to>
      <xdr:col>19</xdr:col>
      <xdr:colOff>76200</xdr:colOff>
      <xdr:row>2</xdr:row>
      <xdr:rowOff>228600</xdr:rowOff>
    </xdr:to>
    <xdr:sp macro="" textlink="">
      <xdr:nvSpPr>
        <xdr:cNvPr id="4" name="Seta para a Direita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2011025" y="85725"/>
          <a:ext cx="1000125" cy="6667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Próxima</a:t>
          </a:r>
        </a:p>
      </xdr:txBody>
    </xdr:sp>
    <xdr:clientData/>
  </xdr:twoCellAnchor>
  <xdr:twoCellAnchor>
    <xdr:from>
      <xdr:col>15</xdr:col>
      <xdr:colOff>381000</xdr:colOff>
      <xdr:row>0</xdr:row>
      <xdr:rowOff>76200</xdr:rowOff>
    </xdr:from>
    <xdr:to>
      <xdr:col>17</xdr:col>
      <xdr:colOff>171450</xdr:colOff>
      <xdr:row>2</xdr:row>
      <xdr:rowOff>219075</xdr:rowOff>
    </xdr:to>
    <xdr:sp macro="" textlink="">
      <xdr:nvSpPr>
        <xdr:cNvPr id="3" name="Seta para a Esquerda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877550" y="76200"/>
          <a:ext cx="1009650" cy="6667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22414</xdr:colOff>
      <xdr:row>5</xdr:row>
      <xdr:rowOff>0</xdr:rowOff>
    </xdr:from>
    <xdr:to>
      <xdr:col>28</xdr:col>
      <xdr:colOff>2</xdr:colOff>
      <xdr:row>46</xdr:row>
      <xdr:rowOff>134470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166406</xdr:colOff>
      <xdr:row>0</xdr:row>
      <xdr:rowOff>179854</xdr:rowOff>
    </xdr:from>
    <xdr:to>
      <xdr:col>21</xdr:col>
      <xdr:colOff>592511</xdr:colOff>
      <xdr:row>3</xdr:row>
      <xdr:rowOff>150159</xdr:rowOff>
    </xdr:to>
    <xdr:sp macro="" textlink="">
      <xdr:nvSpPr>
        <xdr:cNvPr id="14" name="Seta para a Direita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13977656" y="179854"/>
          <a:ext cx="1035705" cy="68468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Próxima</a:t>
          </a:r>
        </a:p>
      </xdr:txBody>
    </xdr:sp>
    <xdr:clientData/>
  </xdr:twoCellAnchor>
  <xdr:twoCellAnchor>
    <xdr:from>
      <xdr:col>18</xdr:col>
      <xdr:colOff>243166</xdr:colOff>
      <xdr:row>0</xdr:row>
      <xdr:rowOff>170329</xdr:rowOff>
    </xdr:from>
    <xdr:to>
      <xdr:col>20</xdr:col>
      <xdr:colOff>73973</xdr:colOff>
      <xdr:row>3</xdr:row>
      <xdr:rowOff>140634</xdr:rowOff>
    </xdr:to>
    <xdr:sp macro="" textlink="">
      <xdr:nvSpPr>
        <xdr:cNvPr id="15" name="Seta para a Esquerda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2835216" y="170329"/>
          <a:ext cx="1050007" cy="68468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3</xdr:row>
      <xdr:rowOff>180975</xdr:rowOff>
    </xdr:from>
    <xdr:to>
      <xdr:col>22</xdr:col>
      <xdr:colOff>390525</xdr:colOff>
      <xdr:row>35</xdr:row>
      <xdr:rowOff>123825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285750</xdr:colOff>
      <xdr:row>0</xdr:row>
      <xdr:rowOff>161925</xdr:rowOff>
    </xdr:from>
    <xdr:to>
      <xdr:col>20</xdr:col>
      <xdr:colOff>66675</xdr:colOff>
      <xdr:row>3</xdr:row>
      <xdr:rowOff>114300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2753975" y="161925"/>
          <a:ext cx="1000125" cy="6667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Próxima</a:t>
          </a:r>
        </a:p>
      </xdr:txBody>
    </xdr:sp>
    <xdr:clientData/>
  </xdr:twoCellAnchor>
  <xdr:twoCellAnchor>
    <xdr:from>
      <xdr:col>16</xdr:col>
      <xdr:colOff>371475</xdr:colOff>
      <xdr:row>0</xdr:row>
      <xdr:rowOff>152400</xdr:rowOff>
    </xdr:from>
    <xdr:to>
      <xdr:col>18</xdr:col>
      <xdr:colOff>161925</xdr:colOff>
      <xdr:row>3</xdr:row>
      <xdr:rowOff>104775</xdr:rowOff>
    </xdr:to>
    <xdr:sp macro="" textlink="">
      <xdr:nvSpPr>
        <xdr:cNvPr id="4" name="Seta para a Esquerd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11620500" y="152400"/>
          <a:ext cx="1009650" cy="6667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419101</xdr:colOff>
      <xdr:row>4</xdr:row>
      <xdr:rowOff>19046</xdr:rowOff>
    </xdr:from>
    <xdr:to>
      <xdr:col>29</xdr:col>
      <xdr:colOff>500062</xdr:colOff>
      <xdr:row>182</xdr:row>
      <xdr:rowOff>145677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528358</xdr:colOff>
      <xdr:row>0</xdr:row>
      <xdr:rowOff>180602</xdr:rowOff>
    </xdr:from>
    <xdr:to>
      <xdr:col>24</xdr:col>
      <xdr:colOff>347383</xdr:colOff>
      <xdr:row>3</xdr:row>
      <xdr:rowOff>149599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5275299" y="180602"/>
          <a:ext cx="1029260" cy="686173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Próxima</a:t>
          </a:r>
        </a:p>
      </xdr:txBody>
    </xdr:sp>
    <xdr:clientData/>
  </xdr:twoCellAnchor>
  <xdr:twoCellAnchor>
    <xdr:from>
      <xdr:col>21</xdr:col>
      <xdr:colOff>0</xdr:colOff>
      <xdr:row>0</xdr:row>
      <xdr:rowOff>171077</xdr:rowOff>
    </xdr:from>
    <xdr:to>
      <xdr:col>22</xdr:col>
      <xdr:colOff>433945</xdr:colOff>
      <xdr:row>3</xdr:row>
      <xdr:rowOff>140074</xdr:rowOff>
    </xdr:to>
    <xdr:sp macro="" textlink="">
      <xdr:nvSpPr>
        <xdr:cNvPr id="4" name="Seta para a Esquerd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4141824" y="171077"/>
          <a:ext cx="1039062" cy="686173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514350</xdr:colOff>
      <xdr:row>4</xdr:row>
      <xdr:rowOff>9523</xdr:rowOff>
    </xdr:from>
    <xdr:to>
      <xdr:col>31</xdr:col>
      <xdr:colOff>605116</xdr:colOff>
      <xdr:row>244</xdr:row>
      <xdr:rowOff>161924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46505</xdr:colOff>
      <xdr:row>0</xdr:row>
      <xdr:rowOff>143996</xdr:rowOff>
    </xdr:from>
    <xdr:to>
      <xdr:col>24</xdr:col>
      <xdr:colOff>441512</xdr:colOff>
      <xdr:row>3</xdr:row>
      <xdr:rowOff>71158</xdr:rowOff>
    </xdr:to>
    <xdr:sp macro="" textlink="">
      <xdr:nvSpPr>
        <xdr:cNvPr id="5" name="Seta para a Direita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15633887" y="143996"/>
          <a:ext cx="1000125" cy="6667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Próxima</a:t>
          </a:r>
        </a:p>
      </xdr:txBody>
    </xdr:sp>
    <xdr:clientData/>
  </xdr:twoCellAnchor>
  <xdr:twoCellAnchor>
    <xdr:from>
      <xdr:col>21</xdr:col>
      <xdr:colOff>123265</xdr:colOff>
      <xdr:row>0</xdr:row>
      <xdr:rowOff>134471</xdr:rowOff>
    </xdr:from>
    <xdr:to>
      <xdr:col>22</xdr:col>
      <xdr:colOff>527797</xdr:colOff>
      <xdr:row>3</xdr:row>
      <xdr:rowOff>61633</xdr:rowOff>
    </xdr:to>
    <xdr:sp macro="" textlink="">
      <xdr:nvSpPr>
        <xdr:cNvPr id="6" name="Seta para a Esquerda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4500412" y="134471"/>
          <a:ext cx="1009650" cy="6667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476251</xdr:colOff>
      <xdr:row>4</xdr:row>
      <xdr:rowOff>28574</xdr:rowOff>
    </xdr:from>
    <xdr:to>
      <xdr:col>21</xdr:col>
      <xdr:colOff>87966</xdr:colOff>
      <xdr:row>60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381000</xdr:colOff>
      <xdr:row>0</xdr:row>
      <xdr:rowOff>142875</xdr:rowOff>
    </xdr:from>
    <xdr:to>
      <xdr:col>20</xdr:col>
      <xdr:colOff>161925</xdr:colOff>
      <xdr:row>3</xdr:row>
      <xdr:rowOff>95250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3554075" y="142875"/>
          <a:ext cx="1000125" cy="6667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Próxima</a:t>
          </a:r>
        </a:p>
      </xdr:txBody>
    </xdr:sp>
    <xdr:clientData/>
  </xdr:twoCellAnchor>
  <xdr:twoCellAnchor>
    <xdr:from>
      <xdr:col>16</xdr:col>
      <xdr:colOff>466725</xdr:colOff>
      <xdr:row>0</xdr:row>
      <xdr:rowOff>133350</xdr:rowOff>
    </xdr:from>
    <xdr:to>
      <xdr:col>18</xdr:col>
      <xdr:colOff>257175</xdr:colOff>
      <xdr:row>3</xdr:row>
      <xdr:rowOff>85725</xdr:rowOff>
    </xdr:to>
    <xdr:sp macro="" textlink="">
      <xdr:nvSpPr>
        <xdr:cNvPr id="4" name="Seta para a Esquerd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420600" y="133350"/>
          <a:ext cx="1009650" cy="6667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538161</xdr:colOff>
      <xdr:row>3</xdr:row>
      <xdr:rowOff>180972</xdr:rowOff>
    </xdr:from>
    <xdr:to>
      <xdr:col>20</xdr:col>
      <xdr:colOff>257174</xdr:colOff>
      <xdr:row>64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419100</xdr:colOff>
      <xdr:row>0</xdr:row>
      <xdr:rowOff>171450</xdr:rowOff>
    </xdr:from>
    <xdr:to>
      <xdr:col>21</xdr:col>
      <xdr:colOff>200025</xdr:colOff>
      <xdr:row>3</xdr:row>
      <xdr:rowOff>123825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3658850" y="171450"/>
          <a:ext cx="1000125" cy="6667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Próxima</a:t>
          </a:r>
        </a:p>
      </xdr:txBody>
    </xdr:sp>
    <xdr:clientData/>
  </xdr:twoCellAnchor>
  <xdr:twoCellAnchor>
    <xdr:from>
      <xdr:col>17</xdr:col>
      <xdr:colOff>504825</xdr:colOff>
      <xdr:row>0</xdr:row>
      <xdr:rowOff>161925</xdr:rowOff>
    </xdr:from>
    <xdr:to>
      <xdr:col>19</xdr:col>
      <xdr:colOff>295275</xdr:colOff>
      <xdr:row>3</xdr:row>
      <xdr:rowOff>114300</xdr:rowOff>
    </xdr:to>
    <xdr:sp macro="" textlink="">
      <xdr:nvSpPr>
        <xdr:cNvPr id="4" name="Seta para a Esquerd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2525375" y="161925"/>
          <a:ext cx="1009650" cy="6667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252351</xdr:colOff>
      <xdr:row>4</xdr:row>
      <xdr:rowOff>20408</xdr:rowOff>
    </xdr:from>
    <xdr:to>
      <xdr:col>56</xdr:col>
      <xdr:colOff>163286</xdr:colOff>
      <xdr:row>56</xdr:row>
      <xdr:rowOff>144235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629210</xdr:colOff>
      <xdr:row>0</xdr:row>
      <xdr:rowOff>132790</xdr:rowOff>
    </xdr:from>
    <xdr:to>
      <xdr:col>18</xdr:col>
      <xdr:colOff>721659</xdr:colOff>
      <xdr:row>3</xdr:row>
      <xdr:rowOff>82364</xdr:rowOff>
    </xdr:to>
    <xdr:sp macro="" textlink="">
      <xdr:nvSpPr>
        <xdr:cNvPr id="3" name="Seta para a Direita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5914034" y="132790"/>
          <a:ext cx="1000125" cy="6667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Próxima</a:t>
          </a:r>
        </a:p>
      </xdr:txBody>
    </xdr:sp>
    <xdr:clientData/>
  </xdr:twoCellAnchor>
  <xdr:twoCellAnchor>
    <xdr:from>
      <xdr:col>16</xdr:col>
      <xdr:colOff>560294</xdr:colOff>
      <xdr:row>0</xdr:row>
      <xdr:rowOff>123265</xdr:rowOff>
    </xdr:from>
    <xdr:to>
      <xdr:col>17</xdr:col>
      <xdr:colOff>505385</xdr:colOff>
      <xdr:row>3</xdr:row>
      <xdr:rowOff>72839</xdr:rowOff>
    </xdr:to>
    <xdr:sp macro="" textlink="">
      <xdr:nvSpPr>
        <xdr:cNvPr id="4" name="Seta para a Esquerda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14780559" y="123265"/>
          <a:ext cx="1009650" cy="6667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509586</xdr:colOff>
      <xdr:row>3</xdr:row>
      <xdr:rowOff>77152</xdr:rowOff>
    </xdr:from>
    <xdr:to>
      <xdr:col>17</xdr:col>
      <xdr:colOff>571499</xdr:colOff>
      <xdr:row>33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523875</xdr:colOff>
      <xdr:row>0</xdr:row>
      <xdr:rowOff>9525</xdr:rowOff>
    </xdr:from>
    <xdr:to>
      <xdr:col>20</xdr:col>
      <xdr:colOff>304800</xdr:colOff>
      <xdr:row>2</xdr:row>
      <xdr:rowOff>152400</xdr:rowOff>
    </xdr:to>
    <xdr:sp macro="" textlink="">
      <xdr:nvSpPr>
        <xdr:cNvPr id="5" name="Seta para a Direita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13515975" y="9525"/>
          <a:ext cx="1000125" cy="666750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Início</a:t>
          </a:r>
        </a:p>
      </xdr:txBody>
    </xdr:sp>
    <xdr:clientData/>
  </xdr:twoCellAnchor>
  <xdr:twoCellAnchor>
    <xdr:from>
      <xdr:col>17</xdr:col>
      <xdr:colOff>0</xdr:colOff>
      <xdr:row>0</xdr:row>
      <xdr:rowOff>0</xdr:rowOff>
    </xdr:from>
    <xdr:to>
      <xdr:col>18</xdr:col>
      <xdr:colOff>400050</xdr:colOff>
      <xdr:row>2</xdr:row>
      <xdr:rowOff>142875</xdr:rowOff>
    </xdr:to>
    <xdr:sp macro="" textlink="">
      <xdr:nvSpPr>
        <xdr:cNvPr id="6" name="Seta para a Esquerda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12382500" y="0"/>
          <a:ext cx="1009650" cy="66675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Anterior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12.818012847223" createdVersion="6" refreshedVersion="6" minRefreshableVersion="3" recordCount="22" xr:uid="{00000000-000A-0000-FFFF-FFFF00000000}">
  <cacheSource type="worksheet">
    <worksheetSource ref="C23:AA45" sheet="Produtos"/>
  </cacheSource>
  <cacheFields count="25">
    <cacheField name="Cod. Produto" numFmtId="0">
      <sharedItems/>
    </cacheField>
    <cacheField name="Produto" numFmtId="0">
      <sharedItems count="22">
        <s v=" Skol 350 ml"/>
        <s v=" Brahma 350 ml"/>
        <s v=" Cristal 350 ml"/>
        <s v=" Imperio 350 ml"/>
        <s v=" Budweiser 350 ml"/>
        <s v=" Heineken 350 ml"/>
        <s v=" Glacial 350 ml"/>
        <s v=" Sub-Zero 350 ml"/>
        <s v=" Ant. Boa 350 ml"/>
        <s v=" Bavaria 350 ml"/>
        <s v="Coca-Cola 2L"/>
        <s v="Tubaina 2L"/>
        <s v="Limão 2L"/>
        <s v="Coca-Cola 350 ml"/>
        <s v="Carvão 06 KG"/>
        <s v="Carvão 10 KG"/>
        <s v="Gelo 03 KG"/>
        <s v="Gelo 12 KG"/>
        <s v="Agua 500 ml"/>
        <s v="Agua 1L"/>
        <s v="Bisnack Cebola"/>
        <s v="Ruffles"/>
      </sharedItems>
    </cacheField>
    <cacheField name="Tipo" numFmtId="0">
      <sharedItems count="5">
        <s v="Alcoólico"/>
        <s v="Refrigerante"/>
        <s v="Outros"/>
        <s v="Sem alcool"/>
        <s v="Salgado"/>
      </sharedItems>
    </cacheField>
    <cacheField name="Valor Custo" numFmtId="44">
      <sharedItems containsSemiMixedTypes="0" containsString="0" containsNumber="1" minValue="0.79" maxValue="18"/>
    </cacheField>
    <cacheField name="Valor Venda" numFmtId="44">
      <sharedItems containsSemiMixedTypes="0" containsString="0" containsNumber="1" minValue="1.2" maxValue="22"/>
    </cacheField>
    <cacheField name="Estoque" numFmtId="0">
      <sharedItems containsSemiMixedTypes="0" containsString="0" containsNumber="1" containsInteger="1" minValue="-283" maxValue="1118"/>
    </cacheField>
    <cacheField name="Total Entradas" numFmtId="0">
      <sharedItems containsSemiMixedTypes="0" containsString="0" containsNumber="1" containsInteger="1" minValue="92" maxValue="1694"/>
    </cacheField>
    <cacheField name="Total Saídas" numFmtId="0">
      <sharedItems containsSemiMixedTypes="0" containsString="0" containsNumber="1" containsInteger="1" minValue="68" maxValue="1444"/>
    </cacheField>
    <cacheField name="Qtd.Máxima" numFmtId="2">
      <sharedItems containsSemiMixedTypes="0" containsString="0" containsNumber="1" containsInteger="1" minValue="15" maxValue="120"/>
    </cacheField>
    <cacheField name="Qtd.Mínima" numFmtId="2">
      <sharedItems containsSemiMixedTypes="0" containsString="0" containsNumber="1" containsInteger="1" minValue="3" maxValue="24"/>
    </cacheField>
    <cacheField name="Ponto de Pedido" numFmtId="2">
      <sharedItems containsSemiMixedTypes="0" containsString="0" containsNumber="1" containsInteger="1" minValue="5" maxValue="36"/>
    </cacheField>
    <cacheField name="Status" numFmtId="0">
      <sharedItems/>
    </cacheField>
    <cacheField name="Valor Total" numFmtId="44">
      <sharedItems containsSemiMixedTypes="0" containsString="0" containsNumber="1" minValue="116.40000000000008" maxValue="6498"/>
    </cacheField>
    <cacheField name="Janeiro " numFmtId="44">
      <sharedItems containsSemiMixedTypes="0" containsString="0" containsNumber="1" minValue="6" maxValue="486"/>
    </cacheField>
    <cacheField name="Fevereiro" numFmtId="44">
      <sharedItems containsSemiMixedTypes="0" containsString="0" containsNumber="1" minValue="9.4499999999999993" maxValue="504"/>
    </cacheField>
    <cacheField name="Março" numFmtId="44">
      <sharedItems containsSemiMixedTypes="0" containsString="0" containsNumber="1" minValue="10.8" maxValue="594"/>
    </cacheField>
    <cacheField name="Abril" numFmtId="44">
      <sharedItems containsSemiMixedTypes="0" containsString="0" containsNumber="1" minValue="6" maxValue="486"/>
    </cacheField>
    <cacheField name="Maio" numFmtId="44">
      <sharedItems containsSemiMixedTypes="0" containsString="0" containsNumber="1" minValue="6" maxValue="594"/>
    </cacheField>
    <cacheField name="Junho" numFmtId="44">
      <sharedItems containsSemiMixedTypes="0" containsString="0" containsNumber="1" minValue="10.8" maxValue="432"/>
    </cacheField>
    <cacheField name="Julho" numFmtId="44">
      <sharedItems containsSemiMixedTypes="0" containsString="0" containsNumber="1" minValue="9.6" maxValue="540"/>
    </cacheField>
    <cacheField name="Agosto" numFmtId="44">
      <sharedItems containsSemiMixedTypes="0" containsString="0" containsNumber="1" minValue="10.8" maxValue="540"/>
    </cacheField>
    <cacheField name="Setembro" numFmtId="44">
      <sharedItems containsSemiMixedTypes="0" containsString="0" containsNumber="1" minValue="14.4" maxValue="486"/>
    </cacheField>
    <cacheField name="Outubro" numFmtId="44">
      <sharedItems containsSemiMixedTypes="0" containsString="0" containsNumber="1" minValue="6" maxValue="702"/>
    </cacheField>
    <cacheField name="Novembro" numFmtId="44">
      <sharedItems containsSemiMixedTypes="0" containsString="0" containsNumber="1" minValue="10.8" maxValue="648"/>
    </cacheField>
    <cacheField name="Dezembro" numFmtId="44">
      <sharedItems containsSemiMixedTypes="0" containsString="0" containsNumber="1" minValue="15.600000000000001" maxValue="4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12.822941203704" createdVersion="6" refreshedVersion="6" minRefreshableVersion="3" recordCount="20" xr:uid="{00000000-000A-0000-FFFF-FFFF01000000}">
  <cacheSource type="worksheet">
    <worksheetSource ref="C23:X43" sheet="Clientes"/>
  </cacheSource>
  <cacheFields count="22">
    <cacheField name="Cod. Cliente" numFmtId="0">
      <sharedItems/>
    </cacheField>
    <cacheField name="Cliente" numFmtId="0">
      <sharedItems count="20">
        <s v="Rodrigo Souza"/>
        <s v="Pedro Silva"/>
        <s v="Gabriel Lanza"/>
        <s v="Samira Sanches"/>
        <s v="Bruna Oliveira"/>
        <s v="Felipe Moraes"/>
        <s v="João Pedro"/>
        <s v="Luiz Carlos"/>
        <s v="Ryan Soares"/>
        <s v="João Vitor"/>
        <s v="Leonardo Freire"/>
        <s v="Luciana Silva"/>
        <s v="Amanda Flores"/>
        <s v="Hellen Maia"/>
        <s v="Larissa Souza"/>
        <s v="Sara Neves"/>
        <s v="Ana Carla"/>
        <s v="Junior Azevedo"/>
        <s v="Roberto Mendes"/>
        <s v="Gilberto Oliveira"/>
      </sharedItems>
    </cacheField>
    <cacheField name="CPF" numFmtId="0">
      <sharedItems containsSemiMixedTypes="0" containsString="0" containsNumber="1" containsInteger="1" minValue="2873625074" maxValue="99545462000"/>
    </cacheField>
    <cacheField name="Endereço" numFmtId="0">
      <sharedItems/>
    </cacheField>
    <cacheField name="Bairro" numFmtId="0">
      <sharedItems/>
    </cacheField>
    <cacheField name="Cidade" numFmtId="0">
      <sharedItems count="4">
        <s v="P. Prudente"/>
        <s v="P. Bernardes "/>
        <s v="Alv.Machado"/>
        <s v="Martinopolis"/>
      </sharedItems>
    </cacheField>
    <cacheField name="Fone" numFmtId="2">
      <sharedItems/>
    </cacheField>
    <cacheField name="E-mail" numFmtId="0">
      <sharedItems/>
    </cacheField>
    <cacheField name="Qtd. Compras" numFmtId="0">
      <sharedItems containsSemiMixedTypes="0" containsString="0" containsNumber="1" containsInteger="1" minValue="36" maxValue="48"/>
    </cacheField>
    <cacheField name="Valor Total" numFmtId="44">
      <sharedItems containsSemiMixedTypes="0" containsString="0" containsNumber="1" minValue="574" maxValue="4650"/>
    </cacheField>
    <cacheField name="Janeiro " numFmtId="44">
      <sharedItems containsSemiMixedTypes="0" containsString="0" containsNumber="1" minValue="42" maxValue="292"/>
    </cacheField>
    <cacheField name="Fevereiro" numFmtId="44">
      <sharedItems containsSemiMixedTypes="0" containsString="0" containsNumber="1" minValue="40.69" maxValue="428"/>
    </cacheField>
    <cacheField name="Março" numFmtId="44">
      <sharedItems containsSemiMixedTypes="0" containsString="0" containsNumber="1" minValue="42" maxValue="382.4"/>
    </cacheField>
    <cacheField name="Abril" numFmtId="44">
      <sharedItems containsSemiMixedTypes="0" containsString="0" containsNumber="1" minValue="42" maxValue="292"/>
    </cacheField>
    <cacheField name="Maio" numFmtId="44">
      <sharedItems containsSemiMixedTypes="0" containsString="0" containsNumber="1" minValue="42" maxValue="382.4"/>
    </cacheField>
    <cacheField name="Junho" numFmtId="44">
      <sharedItems containsSemiMixedTypes="0" containsString="0" containsNumber="1" minValue="47" maxValue="312"/>
    </cacheField>
    <cacheField name="Julho" numFmtId="44">
      <sharedItems containsSemiMixedTypes="0" containsString="0" containsNumber="1" minValue="40.4" maxValue="382"/>
    </cacheField>
    <cacheField name="Agosto" numFmtId="44">
      <sharedItems containsSemiMixedTypes="0" containsString="0" containsNumber="1" minValue="47" maxValue="391.3"/>
    </cacheField>
    <cacheField name="Setembro" numFmtId="44">
      <sharedItems containsSemiMixedTypes="0" containsString="0" containsNumber="1" minValue="52.67" maxValue="340"/>
    </cacheField>
    <cacheField name="Outubro" numFmtId="44">
      <sharedItems containsSemiMixedTypes="0" containsString="0" containsNumber="1" minValue="42" maxValue="508"/>
    </cacheField>
    <cacheField name="Novembro" numFmtId="44">
      <sharedItems containsSemiMixedTypes="0" containsString="0" containsNumber="1" minValue="47" maxValue="528"/>
    </cacheField>
    <cacheField name="Dezembro" numFmtId="44">
      <sharedItems containsSemiMixedTypes="0" containsString="0" containsNumber="1" minValue="54.4" maxValue="4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12.832482175923" createdVersion="6" refreshedVersion="6" minRefreshableVersion="3" recordCount="343" xr:uid="{00000000-000A-0000-FFFF-FFFF02000000}">
  <cacheSource type="worksheet">
    <worksheetSource ref="C32:N375" sheet="Entradas"/>
  </cacheSource>
  <cacheFields count="12">
    <cacheField name="NFE" numFmtId="0">
      <sharedItems containsString="0" containsBlank="1" containsNumber="1" containsInteger="1" minValue="80001" maxValue="80342" count="343">
        <n v="80342"/>
        <n v="80341"/>
        <n v="80340"/>
        <n v="80339"/>
        <n v="80338"/>
        <n v="80337"/>
        <n v="80336"/>
        <n v="80335"/>
        <n v="80334"/>
        <n v="80333"/>
        <n v="80332"/>
        <n v="80331"/>
        <n v="80330"/>
        <n v="80329"/>
        <n v="80328"/>
        <n v="80327"/>
        <n v="80326"/>
        <n v="80325"/>
        <n v="80324"/>
        <n v="80323"/>
        <n v="80322"/>
        <n v="80321"/>
        <n v="80320"/>
        <n v="80319"/>
        <n v="80318"/>
        <n v="80317"/>
        <n v="80316"/>
        <n v="80315"/>
        <n v="80314"/>
        <n v="80313"/>
        <n v="80312"/>
        <n v="80311"/>
        <n v="80310"/>
        <n v="80309"/>
        <n v="80308"/>
        <n v="80307"/>
        <n v="80306"/>
        <n v="80305"/>
        <n v="80304"/>
        <n v="80303"/>
        <n v="80302"/>
        <n v="80301"/>
        <n v="80300"/>
        <n v="80299"/>
        <n v="80298"/>
        <n v="80297"/>
        <n v="80296"/>
        <n v="80295"/>
        <n v="80294"/>
        <n v="80293"/>
        <n v="80292"/>
        <n v="80291"/>
        <n v="80290"/>
        <n v="80289"/>
        <n v="80288"/>
        <n v="80287"/>
        <n v="80286"/>
        <n v="80285"/>
        <n v="80284"/>
        <n v="80283"/>
        <n v="80282"/>
        <n v="80281"/>
        <n v="80280"/>
        <n v="80279"/>
        <n v="80278"/>
        <n v="80277"/>
        <n v="80276"/>
        <n v="80275"/>
        <n v="80274"/>
        <n v="80273"/>
        <n v="80272"/>
        <n v="80271"/>
        <n v="80270"/>
        <n v="80269"/>
        <n v="80268"/>
        <n v="80267"/>
        <n v="80266"/>
        <n v="80265"/>
        <n v="80264"/>
        <n v="80263"/>
        <n v="80262"/>
        <n v="80261"/>
        <n v="80260"/>
        <n v="80259"/>
        <n v="80258"/>
        <n v="80257"/>
        <n v="80256"/>
        <n v="80255"/>
        <n v="80254"/>
        <n v="80253"/>
        <n v="80252"/>
        <n v="80251"/>
        <n v="80250"/>
        <n v="80249"/>
        <n v="80248"/>
        <n v="80247"/>
        <n v="80246"/>
        <n v="80245"/>
        <n v="80244"/>
        <n v="80243"/>
        <n v="80242"/>
        <n v="80241"/>
        <n v="80240"/>
        <n v="80239"/>
        <n v="80238"/>
        <n v="80237"/>
        <n v="80236"/>
        <n v="80235"/>
        <n v="80234"/>
        <n v="80233"/>
        <n v="80232"/>
        <n v="80231"/>
        <n v="80230"/>
        <n v="80229"/>
        <n v="80228"/>
        <n v="80227"/>
        <n v="80226"/>
        <n v="80225"/>
        <n v="80224"/>
        <n v="80223"/>
        <n v="80222"/>
        <n v="80221"/>
        <n v="80220"/>
        <n v="80219"/>
        <n v="80218"/>
        <n v="80217"/>
        <n v="80216"/>
        <n v="80215"/>
        <n v="80214"/>
        <n v="80213"/>
        <n v="80212"/>
        <n v="80211"/>
        <n v="80210"/>
        <n v="80209"/>
        <n v="80208"/>
        <n v="80207"/>
        <n v="80206"/>
        <n v="80205"/>
        <n v="80204"/>
        <n v="80203"/>
        <n v="80202"/>
        <n v="80201"/>
        <n v="80200"/>
        <n v="80199"/>
        <n v="80198"/>
        <n v="80197"/>
        <n v="80196"/>
        <n v="80195"/>
        <n v="80194"/>
        <n v="80193"/>
        <n v="80192"/>
        <n v="80191"/>
        <n v="80190"/>
        <n v="80189"/>
        <n v="80188"/>
        <n v="80187"/>
        <n v="80186"/>
        <n v="80185"/>
        <n v="80184"/>
        <n v="80183"/>
        <n v="80182"/>
        <n v="80181"/>
        <n v="80180"/>
        <n v="80179"/>
        <n v="80178"/>
        <n v="80177"/>
        <n v="80176"/>
        <n v="80175"/>
        <n v="80174"/>
        <n v="80173"/>
        <n v="80172"/>
        <n v="80171"/>
        <n v="80170"/>
        <n v="80169"/>
        <n v="80168"/>
        <n v="80167"/>
        <n v="80166"/>
        <n v="80165"/>
        <n v="80164"/>
        <n v="80163"/>
        <n v="80162"/>
        <n v="80161"/>
        <n v="80160"/>
        <n v="80159"/>
        <n v="80158"/>
        <n v="80157"/>
        <n v="80156"/>
        <n v="80155"/>
        <n v="80154"/>
        <n v="80153"/>
        <n v="80152"/>
        <n v="80151"/>
        <n v="80150"/>
        <n v="80149"/>
        <n v="80148"/>
        <n v="80147"/>
        <n v="80146"/>
        <n v="80145"/>
        <n v="80144"/>
        <n v="80143"/>
        <n v="80142"/>
        <n v="80141"/>
        <n v="80140"/>
        <n v="80139"/>
        <n v="80138"/>
        <n v="80137"/>
        <n v="80136"/>
        <n v="80135"/>
        <n v="80134"/>
        <n v="80133"/>
        <n v="80132"/>
        <n v="80131"/>
        <n v="80130"/>
        <n v="80129"/>
        <n v="80128"/>
        <n v="80127"/>
        <n v="80126"/>
        <n v="80125"/>
        <n v="80124"/>
        <n v="80123"/>
        <n v="80122"/>
        <n v="80121"/>
        <n v="80120"/>
        <n v="80119"/>
        <n v="80118"/>
        <n v="80117"/>
        <n v="80116"/>
        <n v="80115"/>
        <n v="80114"/>
        <n v="80113"/>
        <n v="80112"/>
        <n v="80111"/>
        <n v="80110"/>
        <n v="80109"/>
        <n v="80108"/>
        <n v="80107"/>
        <n v="80106"/>
        <n v="80105"/>
        <n v="80104"/>
        <n v="80103"/>
        <n v="80102"/>
        <n v="80101"/>
        <n v="80100"/>
        <n v="80099"/>
        <n v="80098"/>
        <n v="80097"/>
        <n v="80096"/>
        <n v="80095"/>
        <n v="80094"/>
        <n v="80093"/>
        <n v="80092"/>
        <n v="80091"/>
        <n v="80090"/>
        <n v="80089"/>
        <n v="80088"/>
        <n v="80087"/>
        <n v="80086"/>
        <n v="80085"/>
        <n v="80084"/>
        <n v="80083"/>
        <n v="80082"/>
        <n v="80081"/>
        <n v="80080"/>
        <n v="80079"/>
        <n v="80078"/>
        <n v="80077"/>
        <n v="80076"/>
        <n v="80075"/>
        <n v="80074"/>
        <n v="80073"/>
        <n v="80072"/>
        <n v="80071"/>
        <n v="80070"/>
        <n v="80069"/>
        <n v="80068"/>
        <n v="80067"/>
        <n v="80066"/>
        <n v="80065"/>
        <n v="80064"/>
        <n v="80063"/>
        <n v="80062"/>
        <n v="80061"/>
        <n v="80060"/>
        <n v="80059"/>
        <n v="80058"/>
        <n v="80057"/>
        <n v="80056"/>
        <n v="80055"/>
        <n v="80054"/>
        <n v="80053"/>
        <n v="80052"/>
        <n v="80051"/>
        <n v="80050"/>
        <n v="80049"/>
        <n v="80048"/>
        <n v="80047"/>
        <n v="80046"/>
        <n v="80045"/>
        <n v="80044"/>
        <n v="80043"/>
        <n v="80042"/>
        <n v="80041"/>
        <n v="80040"/>
        <n v="80039"/>
        <n v="80038"/>
        <n v="80037"/>
        <n v="80036"/>
        <n v="80035"/>
        <n v="80034"/>
        <n v="80033"/>
        <n v="80032"/>
        <n v="80031"/>
        <n v="80030"/>
        <n v="80029"/>
        <n v="80028"/>
        <n v="80027"/>
        <n v="80026"/>
        <n v="80025"/>
        <n v="80024"/>
        <n v="80023"/>
        <n v="80022"/>
        <n v="80021"/>
        <n v="80020"/>
        <n v="80019"/>
        <n v="80018"/>
        <n v="80017"/>
        <n v="80016"/>
        <n v="80015"/>
        <n v="80014"/>
        <n v="80013"/>
        <n v="80012"/>
        <n v="80011"/>
        <n v="80010"/>
        <n v="80009"/>
        <n v="80008"/>
        <n v="80007"/>
        <n v="80006"/>
        <n v="80005"/>
        <n v="80004"/>
        <n v="80003"/>
        <n v="80002"/>
        <n v="80001"/>
        <m/>
      </sharedItems>
    </cacheField>
    <cacheField name="Data" numFmtId="14">
      <sharedItems containsNonDate="0" containsDate="1" containsString="0" containsBlank="1" minDate="2020-01-01T00:00:00" maxDate="2020-12-30T00:00:00" count="343"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m/>
      </sharedItems>
    </cacheField>
    <cacheField name="Mês" numFmtId="0">
      <sharedItems containsMixedTypes="1" containsNumber="1" containsInteger="1" minValue="1" maxValue="12" count="13">
        <n v="12"/>
        <n v="11"/>
        <n v="10"/>
        <n v="9"/>
        <n v="8"/>
        <n v="7"/>
        <n v="6"/>
        <n v="5"/>
        <n v="4"/>
        <n v="3"/>
        <n v="2"/>
        <n v="1"/>
        <s v="-"/>
      </sharedItems>
    </cacheField>
    <cacheField name="Valor" numFmtId="44">
      <sharedItems containsString="0" containsBlank="1" containsNumber="1" minValue="16" maxValue="2200" count="63">
        <n v="27.96"/>
        <n v="27"/>
        <n v="48"/>
        <n v="41.94"/>
        <n v="22.400000000000002"/>
        <n v="66"/>
        <n v="20"/>
        <n v="18.899999999999999"/>
        <n v="24"/>
        <n v="60"/>
        <n v="26.700000000000003"/>
        <n v="110"/>
        <n v="79.95"/>
        <n v="105"/>
        <n v="126"/>
        <n v="40"/>
        <n v="64"/>
        <n v="225"/>
        <n v="250"/>
        <n v="200"/>
        <n v="450"/>
        <n v="400"/>
        <n v="1050"/>
        <n v="240"/>
        <n v="300"/>
        <n v="34.950000000000003"/>
        <n v="699"/>
        <n v="160"/>
        <n v="189"/>
        <n v="120"/>
        <n v="2000"/>
        <n v="81"/>
        <n v="90"/>
        <n v="216"/>
        <n v="144"/>
        <n v="350"/>
        <n v="900"/>
        <n v="280"/>
        <n v="22.68"/>
        <n v="27.599999999999998"/>
        <n v="80"/>
        <n v="35.6"/>
        <n v="154"/>
        <n v="111.93"/>
        <n v="132"/>
        <n v="95.94"/>
        <n v="84"/>
        <n v="32"/>
        <n v="54"/>
        <n v="168"/>
        <n v="57.599999999999994"/>
        <n v="72"/>
        <n v="55.92"/>
        <n v="25.6"/>
        <n v="890"/>
        <n v="2200"/>
        <n v="1599"/>
        <n v="108"/>
        <n v="96"/>
        <n v="33.75"/>
        <n v="16"/>
        <n v="28.799999999999997"/>
        <m/>
      </sharedItems>
    </cacheField>
    <cacheField name="Código Produto" numFmtId="0">
      <sharedItems containsBlank="1" count="23">
        <s v="P22"/>
        <s v="P10"/>
        <s v="P5"/>
        <s v="P21"/>
        <s v="P2"/>
        <s v="P7"/>
        <s v="P20"/>
        <s v="P19"/>
        <s v="P18"/>
        <s v="P17"/>
        <s v="P16"/>
        <s v="P15"/>
        <s v="P9"/>
        <s v="P14"/>
        <s v="P13"/>
        <s v="P12"/>
        <s v="P11"/>
        <s v="P8"/>
        <s v="P6"/>
        <s v="P4"/>
        <s v="P3"/>
        <s v="P1"/>
        <m/>
      </sharedItems>
    </cacheField>
    <cacheField name="Produto" numFmtId="0">
      <sharedItems containsBlank="1" count="23">
        <s v="Ruffles"/>
        <s v=" Bavaria 350 ml"/>
        <s v=" Budweiser 350 ml"/>
        <s v="Bisnack Cebola"/>
        <s v=" Brahma 350 ml"/>
        <s v=" Glacial 350 ml"/>
        <s v="Agua 1L"/>
        <s v="Agua 500 ml"/>
        <s v="Gelo 12 KG"/>
        <s v="Gelo 03 KG"/>
        <s v="Carvão 10 KG"/>
        <s v="Carvão 06 KG"/>
        <s v=" Ant. Boa 350 ml"/>
        <s v="Coca-Cola 350 ml"/>
        <s v="Limão 2L"/>
        <s v="Tubaina 2L"/>
        <s v="Coca-Cola 2L"/>
        <s v=" Sub-Zero 350 ml"/>
        <s v=" Heineken 350 ml"/>
        <s v=" Imperio 350 ml"/>
        <s v=" Cristal 350 ml"/>
        <s v=" Skol 350 ml"/>
        <m/>
      </sharedItems>
    </cacheField>
    <cacheField name="Tipo" numFmtId="0">
      <sharedItems containsBlank="1" count="6">
        <s v="Salgado"/>
        <s v="Alcoólico"/>
        <s v="Sem alcool"/>
        <s v="Outros"/>
        <s v="Refrigerante"/>
        <m/>
      </sharedItems>
    </cacheField>
    <cacheField name="Quantidade" numFmtId="0">
      <sharedItems containsString="0" containsBlank="1" containsNumber="1" containsInteger="1" minValue="3" maxValue="300" count="24">
        <n v="4"/>
        <n v="12"/>
        <n v="6"/>
        <n v="14"/>
        <n v="22"/>
        <n v="10"/>
        <n v="20"/>
        <n v="3"/>
        <n v="5"/>
        <n v="35"/>
        <n v="36"/>
        <n v="8"/>
        <n v="100"/>
        <n v="300"/>
        <n v="24"/>
        <n v="48"/>
        <n v="200"/>
        <n v="80"/>
        <n v="23"/>
        <n v="7"/>
        <n v="30"/>
        <n v="16"/>
        <n v="15"/>
        <m/>
      </sharedItems>
    </cacheField>
    <cacheField name="Cod. Fornecedor" numFmtId="0">
      <sharedItems containsBlank="1" count="21">
        <s v="F14"/>
        <s v="F19"/>
        <s v="F18"/>
        <s v="F11"/>
        <s v="F12"/>
        <s v="F10"/>
        <s v="F3"/>
        <s v="F20"/>
        <s v="F15"/>
        <s v="F17"/>
        <s v="F16"/>
        <s v="F4"/>
        <s v="F2"/>
        <s v="F13"/>
        <s v="F1"/>
        <s v="F9"/>
        <s v="F8"/>
        <s v="F7"/>
        <s v="F5"/>
        <s v="F6"/>
        <m/>
      </sharedItems>
    </cacheField>
    <cacheField name="Fornecedor" numFmtId="0">
      <sharedItems containsBlank="1" count="21">
        <s v="Wilson Alimentos"/>
        <s v="Bebidas Conti"/>
        <s v="Energetico Brasil"/>
        <s v="Elma Chips"/>
        <s v="Bisnack e cia"/>
        <s v="Chopp Brahma"/>
        <s v="Schin "/>
        <s v="Agua Santa Ines"/>
        <s v="Dist. Gelo Oliveira"/>
        <s v="Carvoaria Renata"/>
        <s v="Carvoaria Jubilato"/>
        <s v="Bebidas Asteca"/>
        <s v="Spal "/>
        <s v="Funada"/>
        <s v="Ambev"/>
        <s v="Grupo Petrópolis"/>
        <s v="Disan Bebidas"/>
        <s v="Dist. Ikeda"/>
        <s v="Cervejaria Imperio"/>
        <s v="Dist. Bebidas Garça"/>
        <m/>
      </sharedItems>
    </cacheField>
    <cacheField name="Bairro" numFmtId="0">
      <sharedItems containsBlank="1" count="17">
        <s v="Vila da Saúde"/>
        <s v="Zona Portuária"/>
        <s v="Centro"/>
        <s v="Real Parque"/>
        <s v="Vila Olímpia"/>
        <s v="Vila Gomes "/>
        <s v="Igrejinha"/>
        <s v="Cidade São Mateus"/>
        <s v="Jardim Sumaré"/>
        <s v="Casa Grande"/>
        <s v="Guará I"/>
        <s v="Monte Castelo"/>
        <s v="Bom Retiro"/>
        <s v="Warta"/>
        <s v="Guriri Norte"/>
        <s v="Vila Joana"/>
        <m/>
      </sharedItems>
    </cacheField>
    <cacheField name="Cidade" numFmtId="0">
      <sharedItems containsBlank="1" count="5">
        <s v="P. Prudente"/>
        <s v="P. Bernardes "/>
        <s v="Alv.Machado"/>
        <s v="Martinopoli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12.840072569445" createdVersion="6" refreshedVersion="6" minRefreshableVersion="3" recordCount="343" xr:uid="{00000000-000A-0000-FFFF-FFFF03000000}">
  <cacheSource type="worksheet">
    <worksheetSource ref="C32:N375" sheet="Entradas"/>
  </cacheSource>
  <cacheFields count="12">
    <cacheField name="NFE" numFmtId="0">
      <sharedItems containsString="0" containsBlank="1" containsNumber="1" containsInteger="1" minValue="80001" maxValue="80342"/>
    </cacheField>
    <cacheField name="Data" numFmtId="14">
      <sharedItems containsNonDate="0" containsDate="1" containsString="0" containsBlank="1" minDate="2020-01-01T00:00:00" maxDate="2020-12-30T00:00:00"/>
    </cacheField>
    <cacheField name="Mês" numFmtId="0">
      <sharedItems containsMixedTypes="1" containsNumber="1" containsInteger="1" minValue="1" maxValue="12" count="13">
        <n v="12"/>
        <n v="11"/>
        <n v="10"/>
        <n v="9"/>
        <n v="8"/>
        <n v="7"/>
        <n v="6"/>
        <n v="5"/>
        <n v="4"/>
        <n v="3"/>
        <n v="2"/>
        <n v="1"/>
        <s v="-"/>
      </sharedItems>
    </cacheField>
    <cacheField name="Valor" numFmtId="44">
      <sharedItems containsString="0" containsBlank="1" containsNumber="1" minValue="16" maxValue="2200"/>
    </cacheField>
    <cacheField name="Código Produto" numFmtId="0">
      <sharedItems containsBlank="1"/>
    </cacheField>
    <cacheField name="Produto" numFmtId="0">
      <sharedItems containsBlank="1" count="23">
        <s v="Ruffles"/>
        <s v=" Bavaria 350 ml"/>
        <s v=" Budweiser 350 ml"/>
        <s v="Bisnack Cebola"/>
        <s v=" Brahma 350 ml"/>
        <s v=" Glacial 350 ml"/>
        <s v="Agua 1L"/>
        <s v="Agua 500 ml"/>
        <s v="Gelo 12 KG"/>
        <s v="Gelo 03 KG"/>
        <s v="Carvão 10 KG"/>
        <s v="Carvão 06 KG"/>
        <s v=" Ant. Boa 350 ml"/>
        <s v="Coca-Cola 350 ml"/>
        <s v="Limão 2L"/>
        <s v="Tubaina 2L"/>
        <s v="Coca-Cola 2L"/>
        <s v=" Sub-Zero 350 ml"/>
        <s v=" Heineken 350 ml"/>
        <s v=" Imperio 350 ml"/>
        <s v=" Cristal 350 ml"/>
        <s v=" Skol 350 ml"/>
        <m/>
      </sharedItems>
    </cacheField>
    <cacheField name="Tipo" numFmtId="0">
      <sharedItems containsBlank="1"/>
    </cacheField>
    <cacheField name="Quantidade" numFmtId="0">
      <sharedItems containsString="0" containsBlank="1" containsNumber="1" containsInteger="1" minValue="3" maxValue="300"/>
    </cacheField>
    <cacheField name="Cod. Fornecedor" numFmtId="0">
      <sharedItems containsBlank="1"/>
    </cacheField>
    <cacheField name="Fornecedor" numFmtId="0">
      <sharedItems containsBlank="1"/>
    </cacheField>
    <cacheField name="Bairro" numFmtId="0">
      <sharedItems containsBlank="1"/>
    </cacheField>
    <cacheField name="Cidade" numFmtId="0">
      <sharedItems containsBlank="1" count="5">
        <s v="P. Prudente"/>
        <s v="P. Bernardes "/>
        <s v="Alv.Machado"/>
        <s v="Martinopoli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12.843089699076" createdVersion="6" refreshedVersion="6" minRefreshableVersion="3" recordCount="343" xr:uid="{00000000-000A-0000-FFFF-FFFF04000000}">
  <cacheSource type="worksheet">
    <worksheetSource ref="C32:N375" sheet="Entradas"/>
  </cacheSource>
  <cacheFields count="12">
    <cacheField name="NFE" numFmtId="0">
      <sharedItems containsString="0" containsBlank="1" containsNumber="1" containsInteger="1" minValue="80001" maxValue="80342"/>
    </cacheField>
    <cacheField name="Data" numFmtId="14">
      <sharedItems containsNonDate="0" containsDate="1" containsString="0" containsBlank="1" minDate="2020-01-01T00:00:00" maxDate="2020-12-30T00:00:00"/>
    </cacheField>
    <cacheField name="Mês" numFmtId="0">
      <sharedItems containsMixedTypes="1" containsNumber="1" containsInteger="1" minValue="1" maxValue="12" count="13">
        <n v="12"/>
        <n v="11"/>
        <n v="10"/>
        <n v="9"/>
        <n v="8"/>
        <n v="7"/>
        <n v="6"/>
        <n v="5"/>
        <n v="4"/>
        <n v="3"/>
        <n v="2"/>
        <n v="1"/>
        <s v="-"/>
      </sharedItems>
    </cacheField>
    <cacheField name="Valor" numFmtId="44">
      <sharedItems containsString="0" containsBlank="1" containsNumber="1" minValue="16" maxValue="2200"/>
    </cacheField>
    <cacheField name="Código Produto" numFmtId="0">
      <sharedItems containsBlank="1"/>
    </cacheField>
    <cacheField name="Produto" numFmtId="0">
      <sharedItems containsBlank="1"/>
    </cacheField>
    <cacheField name="Tipo" numFmtId="0">
      <sharedItems containsBlank="1"/>
    </cacheField>
    <cacheField name="Quantidade" numFmtId="0">
      <sharedItems containsString="0" containsBlank="1" containsNumber="1" containsInteger="1" minValue="3" maxValue="300"/>
    </cacheField>
    <cacheField name="Cod. Fornecedor" numFmtId="0">
      <sharedItems containsBlank="1"/>
    </cacheField>
    <cacheField name="Fornecedor" numFmtId="0">
      <sharedItems containsBlank="1" count="21">
        <s v="Wilson Alimentos"/>
        <s v="Bebidas Conti"/>
        <s v="Energetico Brasil"/>
        <s v="Elma Chips"/>
        <s v="Bisnack e cia"/>
        <s v="Chopp Brahma"/>
        <s v="Schin "/>
        <s v="Agua Santa Ines"/>
        <s v="Dist. Gelo Oliveira"/>
        <s v="Carvoaria Renata"/>
        <s v="Carvoaria Jubilato"/>
        <s v="Bebidas Asteca"/>
        <s v="Spal "/>
        <s v="Funada"/>
        <s v="Ambev"/>
        <s v="Grupo Petrópolis"/>
        <s v="Disan Bebidas"/>
        <s v="Dist. Ikeda"/>
        <s v="Cervejaria Imperio"/>
        <s v="Dist. Bebidas Garça"/>
        <m/>
      </sharedItems>
    </cacheField>
    <cacheField name="Bairro" numFmtId="0">
      <sharedItems containsBlank="1"/>
    </cacheField>
    <cacheField name="Cidade" numFmtId="0">
      <sharedItems containsBlank="1" count="5">
        <s v="P. Prudente"/>
        <s v="P. Bernardes "/>
        <s v="Alv.Machado"/>
        <s v="Martinopoli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12.846398379632" createdVersion="6" refreshedVersion="6" minRefreshableVersion="3" recordCount="343" xr:uid="{00000000-000A-0000-FFFF-FFFF05000000}">
  <cacheSource type="worksheet">
    <worksheetSource ref="C32:N375" sheet="Entradas"/>
  </cacheSource>
  <cacheFields count="12">
    <cacheField name="NFE" numFmtId="0">
      <sharedItems containsString="0" containsBlank="1" containsNumber="1" containsInteger="1" minValue="80001" maxValue="80342"/>
    </cacheField>
    <cacheField name="Data" numFmtId="14">
      <sharedItems containsNonDate="0" containsDate="1" containsString="0" containsBlank="1" minDate="2020-01-01T00:00:00" maxDate="2020-12-30T00:00:00"/>
    </cacheField>
    <cacheField name="Mês" numFmtId="0">
      <sharedItems containsMixedTypes="1" containsNumber="1" containsInteger="1" minValue="1" maxValue="12" count="13">
        <n v="12"/>
        <n v="11"/>
        <n v="10"/>
        <n v="9"/>
        <n v="8"/>
        <n v="7"/>
        <n v="6"/>
        <n v="5"/>
        <n v="4"/>
        <n v="3"/>
        <n v="2"/>
        <n v="1"/>
        <s v="-"/>
      </sharedItems>
    </cacheField>
    <cacheField name="Valor" numFmtId="44">
      <sharedItems containsString="0" containsBlank="1" containsNumber="1" minValue="16" maxValue="2200"/>
    </cacheField>
    <cacheField name="Código Produto" numFmtId="0">
      <sharedItems containsBlank="1"/>
    </cacheField>
    <cacheField name="Produto" numFmtId="0">
      <sharedItems containsBlank="1" count="23">
        <s v="Ruffles"/>
        <s v=" Bavaria 350 ml"/>
        <s v=" Budweiser 350 ml"/>
        <s v="Bisnack Cebola"/>
        <s v=" Brahma 350 ml"/>
        <s v=" Glacial 350 ml"/>
        <s v="Agua 1L"/>
        <s v="Agua 500 ml"/>
        <s v="Gelo 12 KG"/>
        <s v="Gelo 03 KG"/>
        <s v="Carvão 10 KG"/>
        <s v="Carvão 06 KG"/>
        <s v=" Ant. Boa 350 ml"/>
        <s v="Coca-Cola 350 ml"/>
        <s v="Limão 2L"/>
        <s v="Tubaina 2L"/>
        <s v="Coca-Cola 2L"/>
        <s v=" Sub-Zero 350 ml"/>
        <s v=" Heineken 350 ml"/>
        <s v=" Imperio 350 ml"/>
        <s v=" Cristal 350 ml"/>
        <s v=" Skol 350 ml"/>
        <m/>
      </sharedItems>
    </cacheField>
    <cacheField name="Tipo" numFmtId="0">
      <sharedItems containsBlank="1"/>
    </cacheField>
    <cacheField name="Quantidade" numFmtId="0">
      <sharedItems containsString="0" containsBlank="1" containsNumber="1" containsInteger="1" minValue="3" maxValue="300"/>
    </cacheField>
    <cacheField name="Cod. Fornecedor" numFmtId="0">
      <sharedItems containsBlank="1"/>
    </cacheField>
    <cacheField name="Fornecedor" numFmtId="0">
      <sharedItems containsBlank="1" count="21">
        <s v="Wilson Alimentos"/>
        <s v="Bebidas Conti"/>
        <s v="Energetico Brasil"/>
        <s v="Elma Chips"/>
        <s v="Bisnack e cia"/>
        <s v="Chopp Brahma"/>
        <s v="Schin "/>
        <s v="Agua Santa Ines"/>
        <s v="Dist. Gelo Oliveira"/>
        <s v="Carvoaria Renata"/>
        <s v="Carvoaria Jubilato"/>
        <s v="Bebidas Asteca"/>
        <s v="Spal "/>
        <s v="Funada"/>
        <s v="Ambev"/>
        <s v="Grupo Petrópolis"/>
        <s v="Disan Bebidas"/>
        <s v="Dist. Ikeda"/>
        <s v="Cervejaria Imperio"/>
        <s v="Dist. Bebidas Garça"/>
        <m/>
      </sharedItems>
    </cacheField>
    <cacheField name="Bairro" numFmtId="0">
      <sharedItems containsBlank="1"/>
    </cacheField>
    <cacheField name="Cidade" numFmtId="0">
      <sharedItems containsBlank="1" count="5">
        <s v="P. Prudente"/>
        <s v="P. Bernardes "/>
        <s v="Alv.Machado"/>
        <s v="Martinopolis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12.850877430552" createdVersion="6" refreshedVersion="6" minRefreshableVersion="3" recordCount="792" xr:uid="{00000000-000A-0000-FFFF-FFFF06000000}">
  <cacheSource type="worksheet">
    <worksheetSource ref="C32:N824" sheet="Saídas"/>
  </cacheSource>
  <cacheFields count="12">
    <cacheField name="NFS" numFmtId="0">
      <sharedItems containsSemiMixedTypes="0" containsString="0" containsNumber="1" containsInteger="1" minValue="1" maxValue="792"/>
    </cacheField>
    <cacheField name="Data" numFmtId="14">
      <sharedItems containsSemiMixedTypes="0" containsNonDate="0" containsDate="1" containsString="0" minDate="2020-01-01T00:00:00" maxDate="2020-12-31T00:00:00"/>
    </cacheField>
    <cacheField name="Mês" numFmtId="0">
      <sharedItems containsSemiMixedTypes="0" containsString="0" containsNumber="1" containsInteger="1" minValue="1" maxValue="12"/>
    </cacheField>
    <cacheField name="Valor" numFmtId="44">
      <sharedItems containsSemiMixedTypes="0" containsString="0" containsNumber="1" minValue="1.2" maxValue="270"/>
    </cacheField>
    <cacheField name="Cod. Produto" numFmtId="0">
      <sharedItems/>
    </cacheField>
    <cacheField name="Produto" numFmtId="0">
      <sharedItems count="22">
        <s v="Ruffles"/>
        <s v="Bisnack Cebola"/>
        <s v="Agua 1L"/>
        <s v="Agua 500 ml"/>
        <s v="Gelo 12 KG"/>
        <s v="Gelo 03 KG"/>
        <s v="Carvão 10 KG"/>
        <s v="Carvão 06 KG"/>
        <s v="Coca-Cola 350 ml"/>
        <s v="Limão 2L"/>
        <s v="Tubaina 2L"/>
        <s v="Coca-Cola 2L"/>
        <s v=" Bavaria 350 ml"/>
        <s v=" Ant. Boa 350 ml"/>
        <s v=" Sub-Zero 350 ml"/>
        <s v=" Glacial 350 ml"/>
        <s v=" Heineken 350 ml"/>
        <s v=" Budweiser 350 ml"/>
        <s v=" Imperio 350 ml"/>
        <s v=" Cristal 350 ml"/>
        <s v=" Brahma 350 ml"/>
        <s v=" Skol 350 ml"/>
      </sharedItems>
    </cacheField>
    <cacheField name="Tipo" numFmtId="0">
      <sharedItems/>
    </cacheField>
    <cacheField name="Quantidade" numFmtId="0">
      <sharedItems containsSemiMixedTypes="0" containsString="0" containsNumber="1" containsInteger="1" minValue="1" maxValue="60"/>
    </cacheField>
    <cacheField name="Cod. Cliente" numFmtId="0">
      <sharedItems/>
    </cacheField>
    <cacheField name="Cliente" numFmtId="0">
      <sharedItems count="20">
        <s v="João Vitor"/>
        <s v="Leonardo Freire"/>
        <s v="Luciana Silva"/>
        <s v="Amanda Flores"/>
        <s v="Hellen Maia"/>
        <s v="Larissa Souza"/>
        <s v="Sara Neves"/>
        <s v="Ana Carla"/>
        <s v="Junior Azevedo"/>
        <s v="Roberto Mendes"/>
        <s v="Gilberto Oliveira"/>
        <s v="Gabriel Lanza"/>
        <s v="Rodrigo Souza"/>
        <s v="Pedro Silva"/>
        <s v="Samira Sanches"/>
        <s v="Bruna Oliveira"/>
        <s v="Felipe Moraes"/>
        <s v="João Pedro"/>
        <s v="Luiz Carlos"/>
        <s v="Ryan Soares"/>
      </sharedItems>
    </cacheField>
    <cacheField name="Bairro" numFmtId="0">
      <sharedItems/>
    </cacheField>
    <cacheField name="Cidade" numFmtId="0">
      <sharedItems count="4">
        <s v="P. Prudente"/>
        <s v="Alv.Machado"/>
        <s v="P. Bernardes "/>
        <s v="Martinopoli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12.853506018517" createdVersion="6" refreshedVersion="6" minRefreshableVersion="3" recordCount="792" xr:uid="{00000000-000A-0000-FFFF-FFFF07000000}">
  <cacheSource type="worksheet">
    <worksheetSource ref="C32:N824" sheet="Saídas"/>
  </cacheSource>
  <cacheFields count="12">
    <cacheField name="NFS" numFmtId="0">
      <sharedItems containsSemiMixedTypes="0" containsString="0" containsNumber="1" containsInteger="1" minValue="1" maxValue="792"/>
    </cacheField>
    <cacheField name="Data" numFmtId="14">
      <sharedItems containsSemiMixedTypes="0" containsNonDate="0" containsDate="1" containsString="0" minDate="2020-01-01T00:00:00" maxDate="2020-12-31T00:00:00"/>
    </cacheField>
    <cacheField name="Mês" numFmtId="0">
      <sharedItems containsSemiMixedTypes="0" containsString="0" containsNumber="1" containsInteger="1" minValue="1" maxValue="12" count="12"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Valor" numFmtId="44">
      <sharedItems containsSemiMixedTypes="0" containsString="0" containsNumber="1" minValue="1.2" maxValue="270"/>
    </cacheField>
    <cacheField name="Cod. Produto" numFmtId="0">
      <sharedItems/>
    </cacheField>
    <cacheField name="Produto" numFmtId="0">
      <sharedItems/>
    </cacheField>
    <cacheField name="Tipo" numFmtId="0">
      <sharedItems/>
    </cacheField>
    <cacheField name="Quantidade" numFmtId="0">
      <sharedItems containsSemiMixedTypes="0" containsString="0" containsNumber="1" containsInteger="1" minValue="1" maxValue="60"/>
    </cacheField>
    <cacheField name="Cod. Cliente" numFmtId="0">
      <sharedItems/>
    </cacheField>
    <cacheField name="Cliente" numFmtId="0">
      <sharedItems count="20">
        <s v="João Vitor"/>
        <s v="Leonardo Freire"/>
        <s v="Luciana Silva"/>
        <s v="Amanda Flores"/>
        <s v="Hellen Maia"/>
        <s v="Larissa Souza"/>
        <s v="Sara Neves"/>
        <s v="Ana Carla"/>
        <s v="Junior Azevedo"/>
        <s v="Roberto Mendes"/>
        <s v="Gilberto Oliveira"/>
        <s v="Gabriel Lanza"/>
        <s v="Rodrigo Souza"/>
        <s v="Pedro Silva"/>
        <s v="Samira Sanches"/>
        <s v="Bruna Oliveira"/>
        <s v="Felipe Moraes"/>
        <s v="João Pedro"/>
        <s v="Luiz Carlos"/>
        <s v="Ryan Soares"/>
      </sharedItems>
    </cacheField>
    <cacheField name="Bairro" numFmtId="0">
      <sharedItems/>
    </cacheField>
    <cacheField name="Cidade" numFmtId="0">
      <sharedItems count="4">
        <s v="P. Prudente"/>
        <s v="Alv.Machado"/>
        <s v="P. Bernardes "/>
        <s v="Martinopoli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12.85660752315" createdVersion="6" refreshedVersion="6" minRefreshableVersion="3" recordCount="792" xr:uid="{00000000-000A-0000-FFFF-FFFF08000000}">
  <cacheSource type="worksheet">
    <worksheetSource ref="C32:N824" sheet="Saídas"/>
  </cacheSource>
  <cacheFields count="12">
    <cacheField name="NFS" numFmtId="0">
      <sharedItems containsSemiMixedTypes="0" containsString="0" containsNumber="1" containsInteger="1" minValue="1" maxValue="792"/>
    </cacheField>
    <cacheField name="Data" numFmtId="14">
      <sharedItems containsSemiMixedTypes="0" containsNonDate="0" containsDate="1" containsString="0" minDate="2020-01-01T00:00:00" maxDate="2020-12-31T00:00:00"/>
    </cacheField>
    <cacheField name="Mês" numFmtId="0">
      <sharedItems containsSemiMixedTypes="0" containsString="0" containsNumber="1" containsInteger="1" minValue="1" maxValue="12" count="12"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Valor" numFmtId="44">
      <sharedItems containsSemiMixedTypes="0" containsString="0" containsNumber="1" minValue="1.2" maxValue="270"/>
    </cacheField>
    <cacheField name="Cod. Produto" numFmtId="0">
      <sharedItems/>
    </cacheField>
    <cacheField name="Produto" numFmtId="0">
      <sharedItems count="22">
        <s v="Ruffles"/>
        <s v="Bisnack Cebola"/>
        <s v="Agua 1L"/>
        <s v="Agua 500 ml"/>
        <s v="Gelo 12 KG"/>
        <s v="Gelo 03 KG"/>
        <s v="Carvão 10 KG"/>
        <s v="Carvão 06 KG"/>
        <s v="Coca-Cola 350 ml"/>
        <s v="Limão 2L"/>
        <s v="Tubaina 2L"/>
        <s v="Coca-Cola 2L"/>
        <s v=" Bavaria 350 ml"/>
        <s v=" Ant. Boa 350 ml"/>
        <s v=" Sub-Zero 350 ml"/>
        <s v=" Glacial 350 ml"/>
        <s v=" Heineken 350 ml"/>
        <s v=" Budweiser 350 ml"/>
        <s v=" Imperio 350 ml"/>
        <s v=" Cristal 350 ml"/>
        <s v=" Brahma 350 ml"/>
        <s v=" Skol 350 ml"/>
      </sharedItems>
    </cacheField>
    <cacheField name="Tipo" numFmtId="0">
      <sharedItems count="5">
        <s v="Salgado"/>
        <s v="Sem alcool"/>
        <s v="Outros"/>
        <s v="Refrigerante"/>
        <s v="Alcoólico"/>
      </sharedItems>
    </cacheField>
    <cacheField name="Quantidade" numFmtId="0">
      <sharedItems containsSemiMixedTypes="0" containsString="0" containsNumber="1" containsInteger="1" minValue="1" maxValue="60"/>
    </cacheField>
    <cacheField name="Cod. Cliente" numFmtId="0">
      <sharedItems/>
    </cacheField>
    <cacheField name="Cliente" numFmtId="0">
      <sharedItems count="20">
        <s v="João Vitor"/>
        <s v="Leonardo Freire"/>
        <s v="Luciana Silva"/>
        <s v="Amanda Flores"/>
        <s v="Hellen Maia"/>
        <s v="Larissa Souza"/>
        <s v="Sara Neves"/>
        <s v="Ana Carla"/>
        <s v="Junior Azevedo"/>
        <s v="Roberto Mendes"/>
        <s v="Gilberto Oliveira"/>
        <s v="Gabriel Lanza"/>
        <s v="Rodrigo Souza"/>
        <s v="Pedro Silva"/>
        <s v="Samira Sanches"/>
        <s v="Bruna Oliveira"/>
        <s v="Felipe Moraes"/>
        <s v="João Pedro"/>
        <s v="Luiz Carlos"/>
        <s v="Ryan Soares"/>
      </sharedItems>
    </cacheField>
    <cacheField name="Bairro" numFmtId="0">
      <sharedItems/>
    </cacheField>
    <cacheField name="Cidade" numFmtId="0">
      <sharedItems count="4">
        <s v="P. Prudente"/>
        <s v="Alv.Machado"/>
        <s v="P. Bernardes "/>
        <s v="Martinopoli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lanza" refreshedDate="44116.908141435182" createdVersion="6" refreshedVersion="6" minRefreshableVersion="3" recordCount="22" xr:uid="{00000000-000A-0000-FFFF-FFFF09000000}">
  <cacheSource type="worksheet">
    <worksheetSource ref="C23:AA45" sheet="Produtos"/>
  </cacheSource>
  <cacheFields count="25">
    <cacheField name="Cod. Produto" numFmtId="0">
      <sharedItems/>
    </cacheField>
    <cacheField name="Produto" numFmtId="0">
      <sharedItems count="22">
        <s v=" Skol 350 ml"/>
        <s v=" Brahma 350 ml"/>
        <s v=" Cristal 350 ml"/>
        <s v=" Imperio 350 ml"/>
        <s v=" Budweiser 350 ml"/>
        <s v=" Heineken 350 ml"/>
        <s v=" Glacial 350 ml"/>
        <s v=" Sub-Zero 350 ml"/>
        <s v=" Ant. Boa 350 ml"/>
        <s v=" Bavaria 350 ml"/>
        <s v="Coca-Cola 2L"/>
        <s v="Tubaina 2L"/>
        <s v="Limão 2L"/>
        <s v="Coca-Cola 350 ml"/>
        <s v="Carvão 06 KG"/>
        <s v="Carvão 10 KG"/>
        <s v="Gelo 03 KG"/>
        <s v="Gelo 12 KG"/>
        <s v="Agua 500 ml"/>
        <s v="Agua 1L"/>
        <s v="Bisnack Cebola"/>
        <s v="Ruffles"/>
      </sharedItems>
    </cacheField>
    <cacheField name="Tipo" numFmtId="0">
      <sharedItems count="5">
        <s v="Alcoólico"/>
        <s v="Refrigerante"/>
        <s v="Outros"/>
        <s v="Sem alcool"/>
        <s v="Salgado"/>
      </sharedItems>
    </cacheField>
    <cacheField name="Valor Custo" numFmtId="44">
      <sharedItems containsSemiMixedTypes="0" containsString="0" containsNumber="1" minValue="0.79" maxValue="18" count="19">
        <n v="2.1"/>
        <n v="1.95"/>
        <n v="2.2000000000000002"/>
        <n v="2.4"/>
        <n v="2.6"/>
        <n v="1.9"/>
        <n v="2.0499999999999998"/>
        <n v="1.89"/>
        <n v="5.2"/>
        <n v="3.29"/>
        <n v="1.99"/>
        <n v="13.5"/>
        <n v="18"/>
        <n v="6.9"/>
        <n v="16.899999999999999"/>
        <n v="0.79"/>
        <n v="1.2"/>
        <n v="1"/>
        <n v="4"/>
      </sharedItems>
    </cacheField>
    <cacheField name="Valor Venda" numFmtId="44">
      <sharedItems containsSemiMixedTypes="0" containsString="0" containsNumber="1" minValue="1.2" maxValue="22"/>
    </cacheField>
    <cacheField name="Estoque" numFmtId="0">
      <sharedItems containsSemiMixedTypes="0" containsString="0" containsNumber="1" containsInteger="1" minValue="-283" maxValue="1118"/>
    </cacheField>
    <cacheField name="Total Entradas" numFmtId="0">
      <sharedItems containsSemiMixedTypes="0" containsString="0" containsNumber="1" containsInteger="1" minValue="92" maxValue="1694"/>
    </cacheField>
    <cacheField name="Total Saídas" numFmtId="0">
      <sharedItems containsSemiMixedTypes="0" containsString="0" containsNumber="1" containsInteger="1" minValue="68" maxValue="1444"/>
    </cacheField>
    <cacheField name="Qtd.Máxima" numFmtId="2">
      <sharedItems containsSemiMixedTypes="0" containsString="0" containsNumber="1" containsInteger="1" minValue="15" maxValue="120"/>
    </cacheField>
    <cacheField name="Qtd.Mínima" numFmtId="2">
      <sharedItems containsSemiMixedTypes="0" containsString="0" containsNumber="1" containsInteger="1" minValue="3" maxValue="24"/>
    </cacheField>
    <cacheField name="Ponto de Pedido" numFmtId="2">
      <sharedItems containsSemiMixedTypes="0" containsString="0" containsNumber="1" containsInteger="1" minValue="5" maxValue="36"/>
    </cacheField>
    <cacheField name="Status" numFmtId="0">
      <sharedItems count="2">
        <s v="-"/>
        <s v="Repor Estoque"/>
      </sharedItems>
    </cacheField>
    <cacheField name="Valor Total" numFmtId="44">
      <sharedItems containsSemiMixedTypes="0" containsString="0" containsNumber="1" minValue="116.40000000000008" maxValue="6498"/>
    </cacheField>
    <cacheField name="Janeiro " numFmtId="44">
      <sharedItems containsSemiMixedTypes="0" containsString="0" containsNumber="1" minValue="6" maxValue="486"/>
    </cacheField>
    <cacheField name="Fevereiro" numFmtId="44">
      <sharedItems containsSemiMixedTypes="0" containsString="0" containsNumber="1" minValue="9.4499999999999993" maxValue="504"/>
    </cacheField>
    <cacheField name="Março" numFmtId="44">
      <sharedItems containsSemiMixedTypes="0" containsString="0" containsNumber="1" minValue="10.8" maxValue="594"/>
    </cacheField>
    <cacheField name="Abril" numFmtId="44">
      <sharedItems containsSemiMixedTypes="0" containsString="0" containsNumber="1" minValue="6" maxValue="486"/>
    </cacheField>
    <cacheField name="Maio" numFmtId="44">
      <sharedItems containsSemiMixedTypes="0" containsString="0" containsNumber="1" minValue="6" maxValue="594"/>
    </cacheField>
    <cacheField name="Junho" numFmtId="44">
      <sharedItems containsSemiMixedTypes="0" containsString="0" containsNumber="1" minValue="10.8" maxValue="432"/>
    </cacheField>
    <cacheField name="Julho" numFmtId="44">
      <sharedItems containsSemiMixedTypes="0" containsString="0" containsNumber="1" minValue="9.6" maxValue="540"/>
    </cacheField>
    <cacheField name="Agosto" numFmtId="44">
      <sharedItems containsSemiMixedTypes="0" containsString="0" containsNumber="1" minValue="10.8" maxValue="540"/>
    </cacheField>
    <cacheField name="Setembro" numFmtId="44">
      <sharedItems containsSemiMixedTypes="0" containsString="0" containsNumber="1" minValue="14.4" maxValue="486"/>
    </cacheField>
    <cacheField name="Outubro" numFmtId="44">
      <sharedItems containsSemiMixedTypes="0" containsString="0" containsNumber="1" minValue="6" maxValue="702"/>
    </cacheField>
    <cacheField name="Novembro" numFmtId="44">
      <sharedItems containsSemiMixedTypes="0" containsString="0" containsNumber="1" minValue="10.8" maxValue="648"/>
    </cacheField>
    <cacheField name="Dezembro" numFmtId="44">
      <sharedItems containsSemiMixedTypes="0" containsString="0" containsNumber="1" minValue="15.600000000000001" maxValue="4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">
  <r>
    <s v="P1"/>
    <x v="0"/>
    <x v="0"/>
    <n v="2.1"/>
    <n v="3"/>
    <n v="288"/>
    <n v="1124"/>
    <n v="836"/>
    <n v="120"/>
    <n v="24"/>
    <n v="36"/>
    <s v="-"/>
    <n v="2508"/>
    <n v="192"/>
    <n v="84"/>
    <n v="192"/>
    <n v="156"/>
    <n v="192"/>
    <n v="216"/>
    <n v="192"/>
    <n v="252"/>
    <n v="228"/>
    <n v="228"/>
    <n v="288"/>
    <n v="288"/>
  </r>
  <r>
    <s v="P2"/>
    <x v="1"/>
    <x v="0"/>
    <n v="2.1"/>
    <n v="3"/>
    <n v="1118"/>
    <n v="1694"/>
    <n v="576"/>
    <n v="120"/>
    <n v="24"/>
    <n v="36"/>
    <s v="-"/>
    <n v="1728"/>
    <n v="108"/>
    <n v="78"/>
    <n v="138"/>
    <n v="108"/>
    <n v="138"/>
    <n v="144"/>
    <n v="132"/>
    <n v="174"/>
    <n v="156"/>
    <n v="162"/>
    <n v="198"/>
    <n v="192"/>
  </r>
  <r>
    <s v="P3"/>
    <x v="2"/>
    <x v="0"/>
    <n v="1.95"/>
    <n v="2.4"/>
    <n v="338"/>
    <n v="1124"/>
    <n v="786"/>
    <n v="72"/>
    <n v="12"/>
    <n v="24"/>
    <s v="-"/>
    <n v="1886.3999999999999"/>
    <n v="129.59999999999997"/>
    <n v="100.8"/>
    <n v="172.79999999999998"/>
    <n v="129.59999999999997"/>
    <n v="143.99999999999997"/>
    <n v="144"/>
    <n v="129.59999999999997"/>
    <n v="158.39999999999998"/>
    <n v="187.2"/>
    <n v="172.79999999999998"/>
    <n v="187.2"/>
    <n v="230.39999999999998"/>
  </r>
  <r>
    <s v="P4"/>
    <x v="3"/>
    <x v="0"/>
    <n v="2.2000000000000002"/>
    <n v="3.5"/>
    <n v="56"/>
    <n v="1328"/>
    <n v="1272"/>
    <n v="120"/>
    <n v="24"/>
    <n v="36"/>
    <s v="-"/>
    <n v="4452"/>
    <n v="294"/>
    <n v="294"/>
    <n v="378"/>
    <n v="294"/>
    <n v="336"/>
    <n v="336"/>
    <n v="378"/>
    <n v="378"/>
    <n v="420"/>
    <n v="420"/>
    <n v="462"/>
    <n v="462"/>
  </r>
  <r>
    <s v="P5"/>
    <x v="4"/>
    <x v="0"/>
    <n v="2.4"/>
    <n v="4"/>
    <n v="498"/>
    <n v="1428"/>
    <n v="930"/>
    <n v="120"/>
    <n v="24"/>
    <n v="36"/>
    <s v="-"/>
    <n v="3720"/>
    <n v="240"/>
    <n v="312"/>
    <n v="312"/>
    <n v="240"/>
    <n v="312"/>
    <n v="264"/>
    <n v="288"/>
    <n v="336"/>
    <n v="288"/>
    <n v="384"/>
    <n v="408"/>
    <n v="336"/>
  </r>
  <r>
    <s v="P6"/>
    <x v="5"/>
    <x v="0"/>
    <n v="2.6"/>
    <n v="4.5"/>
    <n v="4"/>
    <n v="1448"/>
    <n v="1444"/>
    <n v="84"/>
    <n v="12"/>
    <n v="24"/>
    <s v="Repor Estoque"/>
    <n v="6498"/>
    <n v="486"/>
    <n v="504"/>
    <n v="594"/>
    <n v="486"/>
    <n v="594"/>
    <n v="432"/>
    <n v="540"/>
    <n v="540"/>
    <n v="486"/>
    <n v="702"/>
    <n v="648"/>
    <n v="486"/>
  </r>
  <r>
    <s v="P7"/>
    <x v="6"/>
    <x v="0"/>
    <n v="1.9"/>
    <n v="2"/>
    <n v="592"/>
    <n v="1196"/>
    <n v="604"/>
    <n v="72"/>
    <n v="12"/>
    <n v="24"/>
    <s v="-"/>
    <n v="1208"/>
    <n v="64"/>
    <n v="64"/>
    <n v="144"/>
    <n v="64"/>
    <n v="96"/>
    <n v="72"/>
    <n v="72"/>
    <n v="104"/>
    <n v="128"/>
    <n v="120"/>
    <n v="128"/>
    <n v="152"/>
  </r>
  <r>
    <s v="P8"/>
    <x v="7"/>
    <x v="0"/>
    <n v="2.0499999999999998"/>
    <n v="2.5"/>
    <n v="128"/>
    <n v="932"/>
    <n v="804"/>
    <n v="72"/>
    <n v="12"/>
    <n v="24"/>
    <s v="-"/>
    <n v="2010"/>
    <n v="150"/>
    <n v="135"/>
    <n v="180"/>
    <n v="150"/>
    <n v="180"/>
    <n v="180"/>
    <n v="150"/>
    <n v="210"/>
    <n v="150"/>
    <n v="165"/>
    <n v="195"/>
    <n v="165"/>
  </r>
  <r>
    <s v="P9"/>
    <x v="8"/>
    <x v="0"/>
    <n v="2.1"/>
    <n v="3"/>
    <n v="-283"/>
    <n v="407"/>
    <n v="690"/>
    <n v="120"/>
    <n v="24"/>
    <n v="36"/>
    <s v="Repor Estoque"/>
    <n v="2070"/>
    <n v="144"/>
    <n v="162"/>
    <n v="162"/>
    <n v="144"/>
    <n v="162"/>
    <n v="180"/>
    <n v="162"/>
    <n v="198"/>
    <n v="162"/>
    <n v="180"/>
    <n v="216"/>
    <n v="198"/>
  </r>
  <r>
    <s v="P10"/>
    <x v="9"/>
    <x v="0"/>
    <n v="1.89"/>
    <n v="2.25"/>
    <n v="48"/>
    <n v="1416"/>
    <n v="1368"/>
    <n v="120"/>
    <n v="24"/>
    <n v="36"/>
    <s v="-"/>
    <n v="3078"/>
    <n v="270"/>
    <n v="297"/>
    <n v="297"/>
    <n v="270"/>
    <n v="297"/>
    <n v="189"/>
    <n v="243"/>
    <n v="216"/>
    <n v="189"/>
    <n v="351"/>
    <n v="270"/>
    <n v="189"/>
  </r>
  <r>
    <s v="P11"/>
    <x v="10"/>
    <x v="1"/>
    <n v="5.2"/>
    <n v="8"/>
    <n v="-54"/>
    <n v="92"/>
    <n v="146"/>
    <n v="18"/>
    <n v="4"/>
    <n v="6"/>
    <s v="Repor Estoque"/>
    <n v="1168"/>
    <n v="80"/>
    <n v="80"/>
    <n v="96"/>
    <n v="80"/>
    <n v="80"/>
    <n v="96"/>
    <n v="104"/>
    <n v="96"/>
    <n v="120"/>
    <n v="96"/>
    <n v="112"/>
    <n v="128"/>
  </r>
  <r>
    <s v="P12"/>
    <x v="11"/>
    <x v="1"/>
    <n v="3.29"/>
    <n v="5"/>
    <n v="-34"/>
    <n v="92"/>
    <n v="126"/>
    <n v="18"/>
    <n v="4"/>
    <n v="6"/>
    <s v="Repor Estoque"/>
    <n v="630"/>
    <n v="45"/>
    <n v="50"/>
    <n v="55"/>
    <n v="45"/>
    <n v="45"/>
    <n v="50"/>
    <n v="45"/>
    <n v="50"/>
    <n v="50"/>
    <n v="60"/>
    <n v="65"/>
    <n v="70"/>
  </r>
  <r>
    <s v="P13"/>
    <x v="12"/>
    <x v="1"/>
    <n v="3.29"/>
    <n v="5"/>
    <n v="-39"/>
    <n v="92"/>
    <n v="131"/>
    <n v="18"/>
    <n v="4"/>
    <n v="6"/>
    <s v="Repor Estoque"/>
    <n v="655"/>
    <n v="45"/>
    <n v="45"/>
    <n v="55"/>
    <n v="45"/>
    <n v="45"/>
    <n v="55"/>
    <n v="50"/>
    <n v="55"/>
    <n v="55"/>
    <n v="60"/>
    <n v="70"/>
    <n v="75"/>
  </r>
  <r>
    <s v="P14"/>
    <x v="13"/>
    <x v="1"/>
    <n v="1.99"/>
    <n v="3.5"/>
    <n v="213"/>
    <n v="420"/>
    <n v="207"/>
    <n v="36"/>
    <n v="6"/>
    <n v="16"/>
    <s v="-"/>
    <n v="724.5"/>
    <n v="42"/>
    <n v="45.5"/>
    <n v="63"/>
    <n v="42"/>
    <n v="42"/>
    <n v="63"/>
    <n v="70"/>
    <n v="63"/>
    <n v="98"/>
    <n v="42"/>
    <n v="63"/>
    <n v="91"/>
  </r>
  <r>
    <s v="P15"/>
    <x v="14"/>
    <x v="2"/>
    <n v="13.5"/>
    <n v="15.99"/>
    <n v="157"/>
    <n v="227"/>
    <n v="70"/>
    <n v="15"/>
    <n v="3"/>
    <n v="6"/>
    <s v="-"/>
    <n v="1119.3000000000004"/>
    <n v="95.94"/>
    <n v="95.94"/>
    <n v="95.94"/>
    <n v="95.94"/>
    <n v="95.94"/>
    <n v="79.95"/>
    <n v="95.94"/>
    <n v="79.95"/>
    <n v="111.93"/>
    <n v="95.94"/>
    <n v="79.95"/>
    <n v="95.94"/>
  </r>
  <r>
    <s v="P16"/>
    <x v="15"/>
    <x v="2"/>
    <n v="18"/>
    <n v="22"/>
    <n v="248"/>
    <n v="321"/>
    <n v="73"/>
    <n v="15"/>
    <n v="3"/>
    <n v="6"/>
    <s v="-"/>
    <n v="1606"/>
    <n v="132"/>
    <n v="110"/>
    <n v="154"/>
    <n v="132"/>
    <n v="132"/>
    <n v="132"/>
    <n v="110"/>
    <n v="132"/>
    <n v="176"/>
    <n v="110"/>
    <n v="110"/>
    <n v="176"/>
  </r>
  <r>
    <s v="P17"/>
    <x v="16"/>
    <x v="2"/>
    <n v="6.9"/>
    <n v="8.9"/>
    <n v="20"/>
    <n v="137"/>
    <n v="117"/>
    <n v="15"/>
    <n v="3"/>
    <n v="6"/>
    <s v="-"/>
    <n v="1041.3"/>
    <n v="80.100000000000009"/>
    <n v="71.2"/>
    <n v="80.100000000000009"/>
    <n v="80.100000000000009"/>
    <n v="80.100000000000009"/>
    <n v="89"/>
    <n v="97.899999999999991"/>
    <n v="89"/>
    <n v="106.80000000000001"/>
    <n v="80.100000000000009"/>
    <n v="89"/>
    <n v="97.9"/>
  </r>
  <r>
    <s v="P18"/>
    <x v="17"/>
    <x v="2"/>
    <n v="16.899999999999999"/>
    <n v="20"/>
    <n v="166"/>
    <n v="234"/>
    <n v="68"/>
    <n v="15"/>
    <n v="3"/>
    <n v="6"/>
    <s v="-"/>
    <n v="1360"/>
    <n v="80"/>
    <n v="80"/>
    <n v="100"/>
    <n v="80"/>
    <n v="80"/>
    <n v="100"/>
    <n v="120"/>
    <n v="100"/>
    <n v="140"/>
    <n v="140"/>
    <n v="160"/>
    <n v="180"/>
  </r>
  <r>
    <s v="P19"/>
    <x v="18"/>
    <x v="3"/>
    <n v="0.79"/>
    <n v="1.2"/>
    <n v="322"/>
    <n v="419"/>
    <n v="97"/>
    <n v="36"/>
    <n v="10"/>
    <n v="16"/>
    <s v="-"/>
    <n v="116.40000000000008"/>
    <n v="6"/>
    <n v="9.6"/>
    <n v="10.8"/>
    <n v="6"/>
    <n v="6"/>
    <n v="10.8"/>
    <n v="9.6"/>
    <n v="10.8"/>
    <n v="14.4"/>
    <n v="6"/>
    <n v="10.8"/>
    <n v="15.600000000000001"/>
  </r>
  <r>
    <s v="P20"/>
    <x v="19"/>
    <x v="3"/>
    <n v="1.2"/>
    <n v="1.89"/>
    <n v="204"/>
    <n v="312"/>
    <n v="108"/>
    <n v="36"/>
    <n v="10"/>
    <n v="16"/>
    <s v="-"/>
    <n v="204.11999999999981"/>
    <n v="17.009999999999998"/>
    <n v="9.4499999999999993"/>
    <n v="13.23"/>
    <n v="17.009999999999998"/>
    <n v="17.009999999999998"/>
    <n v="18.899999999999999"/>
    <n v="15.120000000000001"/>
    <n v="18.899999999999999"/>
    <n v="18.899999999999999"/>
    <n v="17.009999999999998"/>
    <n v="18.899999999999999"/>
    <n v="22.68"/>
  </r>
  <r>
    <s v="P21"/>
    <x v="20"/>
    <x v="4"/>
    <n v="1"/>
    <n v="1.6"/>
    <n v="344"/>
    <n v="504"/>
    <n v="160"/>
    <n v="30"/>
    <n v="4"/>
    <n v="6"/>
    <s v="-"/>
    <n v="256.00000000000006"/>
    <n v="22.400000000000002"/>
    <n v="19.2"/>
    <n v="22.400000000000002"/>
    <n v="22.400000000000002"/>
    <n v="22.400000000000002"/>
    <n v="19.2"/>
    <n v="20.8"/>
    <n v="19.200000000000003"/>
    <n v="24"/>
    <n v="22.400000000000002"/>
    <n v="19.200000000000003"/>
    <n v="22.4"/>
  </r>
  <r>
    <s v="P22"/>
    <x v="21"/>
    <x v="4"/>
    <n v="4"/>
    <n v="6.99"/>
    <n v="643"/>
    <n v="777"/>
    <n v="134"/>
    <n v="15"/>
    <n v="4"/>
    <n v="5"/>
    <s v="-"/>
    <n v="936.66000000000031"/>
    <n v="62.91"/>
    <n v="55.92"/>
    <n v="76.89"/>
    <n v="62.91"/>
    <n v="69.900000000000006"/>
    <n v="76.89"/>
    <n v="83.88000000000001"/>
    <n v="83.88"/>
    <n v="97.86"/>
    <n v="76.89"/>
    <n v="90.87"/>
    <n v="97.86000000000001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">
  <r>
    <s v="C1"/>
    <x v="0"/>
    <n v="94142012037"/>
    <s v="Rua 7 de setembro"/>
    <s v="São José"/>
    <x v="0"/>
    <s v="98766-8920"/>
    <s v="Rodrigo@hotmail.com"/>
    <n v="36"/>
    <n v="1934.4600000000003"/>
    <n v="153.96"/>
    <n v="121.98"/>
    <n v="153.96"/>
    <n v="117.96000000000001"/>
    <n v="153.96"/>
    <n v="131.94"/>
    <n v="90.960000000000008"/>
    <n v="167.94"/>
    <n v="189.96"/>
    <n v="207.96"/>
    <n v="221.94"/>
    <n v="221.94"/>
  </r>
  <r>
    <s v="C2"/>
    <x v="1"/>
    <n v="59519200002"/>
    <s v="Rua Silvana"/>
    <s v="Raio do Sol"/>
    <x v="0"/>
    <s v="98766-8921"/>
    <s v="Pedro@hotmail.com"/>
    <n v="36"/>
    <n v="1303.5999999999997"/>
    <n v="87.6"/>
    <n v="58.8"/>
    <n v="117.6"/>
    <n v="87.6"/>
    <n v="117.6"/>
    <n v="84.4"/>
    <n v="105.6"/>
    <n v="114.4"/>
    <n v="135.6"/>
    <n v="135.6"/>
    <n v="132.4"/>
    <n v="126.4"/>
  </r>
  <r>
    <s v="C3"/>
    <x v="2"/>
    <n v="28023958070"/>
    <s v="Rua Osvaldo Cruz"/>
    <s v="Centro"/>
    <x v="1"/>
    <s v="98766-8922"/>
    <s v="Lanza@hotmail.com"/>
    <n v="48"/>
    <n v="1620.8200000000002"/>
    <n v="118.47"/>
    <n v="92.69"/>
    <n v="148.87"/>
    <n v="118.47"/>
    <n v="132.87"/>
    <n v="120.36"/>
    <n v="142.47"/>
    <n v="134.76"/>
    <n v="163.26999999999998"/>
    <n v="133.87"/>
    <n v="135.76"/>
    <n v="178.95999999999998"/>
  </r>
  <r>
    <s v="C4"/>
    <x v="3"/>
    <n v="21383430063"/>
    <s v="Rua Dom Pedro"/>
    <s v="Bela Vista"/>
    <x v="0"/>
    <s v="98766-8923"/>
    <s v="Samira@hotmail.com"/>
    <n v="48"/>
    <n v="2406.8000000000002"/>
    <n v="145.19999999999999"/>
    <n v="134.4"/>
    <n v="235.2"/>
    <n v="145.19999999999999"/>
    <n v="187.2"/>
    <n v="186"/>
    <n v="153.19999999999999"/>
    <n v="228"/>
    <n v="277.2"/>
    <n v="211.2"/>
    <n v="252"/>
    <n v="252"/>
  </r>
  <r>
    <s v="C5"/>
    <x v="4"/>
    <n v="35482302024"/>
    <s v="Rua P. Prudente"/>
    <s v="Vila Paulista"/>
    <x v="2"/>
    <s v="98766-8924"/>
    <s v="Bruna@hotmail.com"/>
    <n v="48"/>
    <n v="4650"/>
    <n v="292"/>
    <n v="428"/>
    <n v="364"/>
    <n v="292"/>
    <n v="364"/>
    <n v="312"/>
    <n v="382"/>
    <n v="384"/>
    <n v="340"/>
    <n v="508"/>
    <n v="528"/>
    <n v="456"/>
  </r>
  <r>
    <s v="C6"/>
    <x v="5"/>
    <n v="5085468007"/>
    <s v="Rua Vania de Paula"/>
    <s v="Matadouro"/>
    <x v="0"/>
    <s v="98766-8925"/>
    <s v="Felipe@hotmail.com"/>
    <n v="48"/>
    <n v="4053.4000000000005"/>
    <n v="274.39999999999998"/>
    <n v="244.6"/>
    <n v="382.4"/>
    <n v="274.39999999999998"/>
    <n v="382.4"/>
    <n v="283.3"/>
    <n v="322.39999999999998"/>
    <n v="391.3"/>
    <n v="276"/>
    <n v="454.4"/>
    <n v="463.3"/>
    <n v="304.5"/>
  </r>
  <r>
    <s v="C7"/>
    <x v="6"/>
    <n v="20859193080"/>
    <s v="Rua 15 de Novembro"/>
    <s v="Centro"/>
    <x v="3"/>
    <s v="98766-8926"/>
    <s v="João@hotmail.com"/>
    <n v="48"/>
    <n v="2652.65"/>
    <n v="157.97999999999999"/>
    <n v="185.98"/>
    <n v="238.97"/>
    <n v="157.97999999999999"/>
    <n v="196.97"/>
    <n v="157.97999999999999"/>
    <n v="241.98"/>
    <n v="196.97"/>
    <n v="243.94"/>
    <n v="280.97000000000003"/>
    <n v="280.97000000000003"/>
    <n v="311.96000000000004"/>
  </r>
  <r>
    <s v="C8"/>
    <x v="7"/>
    <n v="37961964037"/>
    <s v="Rua dos Tucanos"/>
    <s v="São José"/>
    <x v="1"/>
    <s v="98766-8927"/>
    <s v="Luiz@hotmail.com"/>
    <n v="48"/>
    <n v="2959.4999999999986"/>
    <n v="213.57"/>
    <n v="140.19"/>
    <n v="272.37"/>
    <n v="213.57"/>
    <n v="243.57"/>
    <n v="257.58"/>
    <n v="213.57"/>
    <n v="287.58"/>
    <n v="242.37"/>
    <n v="272.37"/>
    <n v="316.38"/>
    <n v="286.38"/>
  </r>
  <r>
    <s v="C9"/>
    <x v="8"/>
    <n v="69816292084"/>
    <s v="Rua dos Papagaio"/>
    <s v="Vila Paulista"/>
    <x v="0"/>
    <s v="98766-8928"/>
    <s v="Ryan@hotmail.com"/>
    <n v="36"/>
    <n v="1756"/>
    <n v="123"/>
    <n v="115"/>
    <n v="141"/>
    <n v="123"/>
    <n v="141"/>
    <n v="144"/>
    <n v="147"/>
    <n v="162"/>
    <n v="141"/>
    <n v="165"/>
    <n v="186"/>
    <n v="168"/>
  </r>
  <r>
    <s v="C10"/>
    <x v="9"/>
    <n v="69824718028"/>
    <s v="Rua Cristóvão Colombo"/>
    <s v="Bela Vista"/>
    <x v="0"/>
    <s v="98766-8929"/>
    <s v="Joãoo@hotmail.com"/>
    <n v="36"/>
    <n v="1753.5500000000002"/>
    <n v="138.97"/>
    <n v="128.96"/>
    <n v="172.96"/>
    <n v="138.97"/>
    <n v="165.97"/>
    <n v="148.97"/>
    <n v="159.94"/>
    <n v="175.97"/>
    <n v="64.960000000000008"/>
    <n v="172.96"/>
    <n v="182.96"/>
    <n v="101.96000000000001"/>
  </r>
  <r>
    <s v="C11"/>
    <x v="10"/>
    <n v="69871248091"/>
    <s v="Rua Pixinguinha"/>
    <s v="Bela Vista"/>
    <x v="2"/>
    <s v="98766-8930"/>
    <s v="Leonardoo@hotmail.com"/>
    <n v="36"/>
    <n v="574"/>
    <n v="42"/>
    <n v="53.6"/>
    <n v="42"/>
    <n v="42"/>
    <n v="42"/>
    <n v="47"/>
    <n v="40.4"/>
    <n v="47"/>
    <n v="66"/>
    <n v="42"/>
    <n v="47"/>
    <n v="63"/>
  </r>
  <r>
    <s v="C12"/>
    <x v="11"/>
    <n v="2873625074"/>
    <s v="Rua Japão"/>
    <s v="Raio do Sol"/>
    <x v="0"/>
    <s v="98766-8931"/>
    <s v="Luciana@hotmail.com"/>
    <n v="36"/>
    <n v="780.17"/>
    <n v="61.45"/>
    <n v="49.67"/>
    <n v="57.67"/>
    <n v="61.45"/>
    <n v="61.45"/>
    <n v="77.45"/>
    <n v="59.56"/>
    <n v="77.45"/>
    <n v="52.67"/>
    <n v="61.45"/>
    <n v="77.45"/>
    <n v="82.45"/>
  </r>
  <r>
    <s v="C13"/>
    <x v="12"/>
    <n v="62718458003"/>
    <s v="Rua Argentina"/>
    <s v="São José"/>
    <x v="1"/>
    <s v="98766-8932"/>
    <s v="Amanda@hotmail.com"/>
    <n v="36"/>
    <n v="1252.8000000000002"/>
    <n v="130.4"/>
    <n v="124.2"/>
    <n v="135.19999999999999"/>
    <n v="130.4"/>
    <n v="130.4"/>
    <n v="49.4"/>
    <n v="134"/>
    <n v="49.4"/>
    <n v="135.19999999999999"/>
    <n v="130.4"/>
    <n v="49.4"/>
    <n v="54.4"/>
  </r>
  <r>
    <s v="C14"/>
    <x v="13"/>
    <n v="99545462000"/>
    <s v="Rua Girassol"/>
    <s v="Vila Paulista"/>
    <x v="0"/>
    <s v="98766-8933"/>
    <s v="Hellen@hotmail.com"/>
    <n v="36"/>
    <n v="1271.5"/>
    <n v="63"/>
    <n v="111.5"/>
    <n v="83"/>
    <n v="63"/>
    <n v="63"/>
    <n v="99"/>
    <n v="103"/>
    <n v="99"/>
    <n v="118"/>
    <n v="123"/>
    <n v="159"/>
    <n v="187"/>
  </r>
  <r>
    <s v="C15"/>
    <x v="14"/>
    <n v="15525553058"/>
    <s v="Rua Bela Vista"/>
    <s v="Centro"/>
    <x v="2"/>
    <s v="98766-8934"/>
    <s v="Larissa@hotmail.com"/>
    <n v="36"/>
    <n v="1096.9500000000003"/>
    <n v="72.69"/>
    <n v="127.58"/>
    <n v="72.69"/>
    <n v="72.69"/>
    <n v="72.69"/>
    <n v="102.69"/>
    <n v="90.49"/>
    <n v="102.69"/>
    <n v="88.68"/>
    <n v="72.69"/>
    <n v="102.69"/>
    <n v="118.68"/>
  </r>
  <r>
    <s v="C16"/>
    <x v="15"/>
    <n v="40098203061"/>
    <s v="Rua Venceslau"/>
    <s v="Raio do Sol"/>
    <x v="3"/>
    <s v="98766-8935"/>
    <s v="Sara@hotmail.com"/>
    <n v="36"/>
    <n v="1412"/>
    <n v="112"/>
    <n v="104"/>
    <n v="134"/>
    <n v="112"/>
    <n v="112"/>
    <n v="120"/>
    <n v="90"/>
    <n v="120"/>
    <n v="156"/>
    <n v="90"/>
    <n v="98"/>
    <n v="164"/>
  </r>
  <r>
    <s v="C17"/>
    <x v="16"/>
    <n v="25547106003"/>
    <s v="Rua Manoel Souza"/>
    <s v="Centro"/>
    <x v="2"/>
    <s v="98766-8936"/>
    <s v="Ana@hotmail.com"/>
    <n v="36"/>
    <n v="2970.9500000000003"/>
    <n v="265.77999999999997"/>
    <n v="227.77"/>
    <n v="265.77999999999997"/>
    <n v="265.77999999999997"/>
    <n v="265.77999999999997"/>
    <n v="211.78"/>
    <n v="265.77999999999997"/>
    <n v="211.78"/>
    <n v="292.48"/>
    <n v="265.77999999999997"/>
    <n v="211.78"/>
    <n v="220.68"/>
  </r>
  <r>
    <s v="C18"/>
    <x v="17"/>
    <n v="77017241096"/>
    <s v="Rua Girafales"/>
    <s v="São José"/>
    <x v="0"/>
    <s v="98766-8937"/>
    <s v="Junior@hotmail.com"/>
    <n v="36"/>
    <n v="1769"/>
    <n v="130"/>
    <n v="113"/>
    <n v="151"/>
    <n v="130"/>
    <n v="130"/>
    <n v="154"/>
    <n v="158"/>
    <n v="154"/>
    <n v="191"/>
    <n v="130"/>
    <n v="154"/>
    <n v="174"/>
  </r>
  <r>
    <s v="C19"/>
    <x v="18"/>
    <n v="70705948013"/>
    <s v="Rua Naruto"/>
    <s v="Bela Vista"/>
    <x v="1"/>
    <s v="98766-8938"/>
    <s v="Roberto@hotmail.com"/>
    <n v="36"/>
    <n v="1923.8000000000004"/>
    <n v="143.4"/>
    <n v="100"/>
    <n v="153.4"/>
    <n v="143.4"/>
    <n v="143.4"/>
    <n v="185.4"/>
    <n v="148.4"/>
    <n v="185.4"/>
    <n v="157"/>
    <n v="158.4"/>
    <n v="200.4"/>
    <n v="205.2"/>
  </r>
  <r>
    <s v="C20"/>
    <x v="19"/>
    <n v="51734408057"/>
    <s v="Rua Saitama"/>
    <s v="Matadouro"/>
    <x v="0"/>
    <s v="98766-8939"/>
    <s v="Gilberto@hotmail.com"/>
    <n v="36"/>
    <n v="833.7299999999999"/>
    <n v="60.089999999999996"/>
    <n v="40.69"/>
    <n v="70.089999999999989"/>
    <n v="60.089999999999996"/>
    <n v="60.089999999999996"/>
    <n v="74.489999999999995"/>
    <n v="60.089999999999996"/>
    <n v="74.489999999999995"/>
    <n v="75.759999999999991"/>
    <n v="75.089999999999989"/>
    <n v="89.49"/>
    <n v="93.2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43">
  <r>
    <x v="0"/>
    <x v="0"/>
    <x v="0"/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  <x v="1"/>
    <x v="1"/>
    <x v="1"/>
  </r>
  <r>
    <x v="2"/>
    <x v="2"/>
    <x v="0"/>
    <x v="2"/>
    <x v="2"/>
    <x v="2"/>
    <x v="1"/>
    <x v="1"/>
    <x v="2"/>
    <x v="2"/>
    <x v="2"/>
    <x v="0"/>
  </r>
  <r>
    <x v="3"/>
    <x v="3"/>
    <x v="0"/>
    <x v="3"/>
    <x v="0"/>
    <x v="0"/>
    <x v="0"/>
    <x v="2"/>
    <x v="3"/>
    <x v="3"/>
    <x v="3"/>
    <x v="2"/>
  </r>
  <r>
    <x v="4"/>
    <x v="4"/>
    <x v="0"/>
    <x v="4"/>
    <x v="3"/>
    <x v="3"/>
    <x v="0"/>
    <x v="3"/>
    <x v="4"/>
    <x v="4"/>
    <x v="4"/>
    <x v="0"/>
  </r>
  <r>
    <x v="5"/>
    <x v="5"/>
    <x v="0"/>
    <x v="5"/>
    <x v="4"/>
    <x v="4"/>
    <x v="1"/>
    <x v="4"/>
    <x v="5"/>
    <x v="5"/>
    <x v="5"/>
    <x v="0"/>
  </r>
  <r>
    <x v="6"/>
    <x v="6"/>
    <x v="0"/>
    <x v="6"/>
    <x v="5"/>
    <x v="5"/>
    <x v="1"/>
    <x v="5"/>
    <x v="6"/>
    <x v="6"/>
    <x v="2"/>
    <x v="1"/>
  </r>
  <r>
    <x v="7"/>
    <x v="7"/>
    <x v="0"/>
    <x v="7"/>
    <x v="6"/>
    <x v="6"/>
    <x v="2"/>
    <x v="5"/>
    <x v="7"/>
    <x v="7"/>
    <x v="6"/>
    <x v="0"/>
  </r>
  <r>
    <x v="8"/>
    <x v="8"/>
    <x v="0"/>
    <x v="8"/>
    <x v="7"/>
    <x v="7"/>
    <x v="2"/>
    <x v="6"/>
    <x v="7"/>
    <x v="7"/>
    <x v="6"/>
    <x v="0"/>
  </r>
  <r>
    <x v="9"/>
    <x v="9"/>
    <x v="0"/>
    <x v="9"/>
    <x v="8"/>
    <x v="8"/>
    <x v="3"/>
    <x v="7"/>
    <x v="8"/>
    <x v="8"/>
    <x v="7"/>
    <x v="2"/>
  </r>
  <r>
    <x v="10"/>
    <x v="10"/>
    <x v="0"/>
    <x v="10"/>
    <x v="9"/>
    <x v="9"/>
    <x v="3"/>
    <x v="7"/>
    <x v="8"/>
    <x v="8"/>
    <x v="7"/>
    <x v="2"/>
  </r>
  <r>
    <x v="11"/>
    <x v="11"/>
    <x v="0"/>
    <x v="11"/>
    <x v="10"/>
    <x v="10"/>
    <x v="3"/>
    <x v="8"/>
    <x v="9"/>
    <x v="9"/>
    <x v="3"/>
    <x v="2"/>
  </r>
  <r>
    <x v="12"/>
    <x v="12"/>
    <x v="0"/>
    <x v="12"/>
    <x v="11"/>
    <x v="11"/>
    <x v="3"/>
    <x v="8"/>
    <x v="9"/>
    <x v="9"/>
    <x v="3"/>
    <x v="2"/>
  </r>
  <r>
    <x v="13"/>
    <x v="13"/>
    <x v="0"/>
    <x v="11"/>
    <x v="10"/>
    <x v="10"/>
    <x v="3"/>
    <x v="8"/>
    <x v="10"/>
    <x v="10"/>
    <x v="8"/>
    <x v="3"/>
  </r>
  <r>
    <x v="14"/>
    <x v="14"/>
    <x v="0"/>
    <x v="12"/>
    <x v="11"/>
    <x v="11"/>
    <x v="3"/>
    <x v="8"/>
    <x v="10"/>
    <x v="10"/>
    <x v="8"/>
    <x v="3"/>
  </r>
  <r>
    <x v="15"/>
    <x v="15"/>
    <x v="0"/>
    <x v="13"/>
    <x v="12"/>
    <x v="12"/>
    <x v="1"/>
    <x v="9"/>
    <x v="11"/>
    <x v="11"/>
    <x v="9"/>
    <x v="0"/>
  </r>
  <r>
    <x v="16"/>
    <x v="16"/>
    <x v="0"/>
    <x v="14"/>
    <x v="13"/>
    <x v="13"/>
    <x v="4"/>
    <x v="10"/>
    <x v="12"/>
    <x v="12"/>
    <x v="10"/>
    <x v="0"/>
  </r>
  <r>
    <x v="17"/>
    <x v="17"/>
    <x v="0"/>
    <x v="15"/>
    <x v="14"/>
    <x v="14"/>
    <x v="4"/>
    <x v="11"/>
    <x v="13"/>
    <x v="13"/>
    <x v="11"/>
    <x v="1"/>
  </r>
  <r>
    <x v="18"/>
    <x v="18"/>
    <x v="0"/>
    <x v="15"/>
    <x v="15"/>
    <x v="15"/>
    <x v="4"/>
    <x v="11"/>
    <x v="13"/>
    <x v="13"/>
    <x v="11"/>
    <x v="1"/>
  </r>
  <r>
    <x v="19"/>
    <x v="19"/>
    <x v="0"/>
    <x v="16"/>
    <x v="16"/>
    <x v="16"/>
    <x v="4"/>
    <x v="11"/>
    <x v="12"/>
    <x v="12"/>
    <x v="10"/>
    <x v="0"/>
  </r>
  <r>
    <x v="20"/>
    <x v="20"/>
    <x v="0"/>
    <x v="17"/>
    <x v="1"/>
    <x v="1"/>
    <x v="1"/>
    <x v="12"/>
    <x v="12"/>
    <x v="12"/>
    <x v="10"/>
    <x v="0"/>
  </r>
  <r>
    <x v="21"/>
    <x v="21"/>
    <x v="0"/>
    <x v="18"/>
    <x v="17"/>
    <x v="17"/>
    <x v="1"/>
    <x v="12"/>
    <x v="14"/>
    <x v="14"/>
    <x v="12"/>
    <x v="0"/>
  </r>
  <r>
    <x v="22"/>
    <x v="22"/>
    <x v="0"/>
    <x v="19"/>
    <x v="5"/>
    <x v="5"/>
    <x v="1"/>
    <x v="12"/>
    <x v="15"/>
    <x v="15"/>
    <x v="13"/>
    <x v="0"/>
  </r>
  <r>
    <x v="23"/>
    <x v="23"/>
    <x v="0"/>
    <x v="20"/>
    <x v="18"/>
    <x v="18"/>
    <x v="1"/>
    <x v="12"/>
    <x v="16"/>
    <x v="16"/>
    <x v="14"/>
    <x v="1"/>
  </r>
  <r>
    <x v="24"/>
    <x v="24"/>
    <x v="0"/>
    <x v="21"/>
    <x v="2"/>
    <x v="2"/>
    <x v="1"/>
    <x v="12"/>
    <x v="17"/>
    <x v="17"/>
    <x v="0"/>
    <x v="3"/>
  </r>
  <r>
    <x v="25"/>
    <x v="25"/>
    <x v="0"/>
    <x v="22"/>
    <x v="19"/>
    <x v="19"/>
    <x v="1"/>
    <x v="13"/>
    <x v="18"/>
    <x v="18"/>
    <x v="8"/>
    <x v="2"/>
  </r>
  <r>
    <x v="26"/>
    <x v="26"/>
    <x v="0"/>
    <x v="23"/>
    <x v="20"/>
    <x v="20"/>
    <x v="1"/>
    <x v="12"/>
    <x v="12"/>
    <x v="12"/>
    <x v="10"/>
    <x v="0"/>
  </r>
  <r>
    <x v="27"/>
    <x v="27"/>
    <x v="0"/>
    <x v="24"/>
    <x v="4"/>
    <x v="4"/>
    <x v="1"/>
    <x v="12"/>
    <x v="19"/>
    <x v="19"/>
    <x v="15"/>
    <x v="0"/>
  </r>
  <r>
    <x v="28"/>
    <x v="28"/>
    <x v="0"/>
    <x v="24"/>
    <x v="21"/>
    <x v="21"/>
    <x v="1"/>
    <x v="12"/>
    <x v="14"/>
    <x v="14"/>
    <x v="12"/>
    <x v="0"/>
  </r>
  <r>
    <x v="29"/>
    <x v="29"/>
    <x v="1"/>
    <x v="25"/>
    <x v="0"/>
    <x v="0"/>
    <x v="0"/>
    <x v="8"/>
    <x v="0"/>
    <x v="0"/>
    <x v="0"/>
    <x v="0"/>
  </r>
  <r>
    <x v="30"/>
    <x v="30"/>
    <x v="1"/>
    <x v="17"/>
    <x v="1"/>
    <x v="1"/>
    <x v="1"/>
    <x v="12"/>
    <x v="1"/>
    <x v="1"/>
    <x v="1"/>
    <x v="1"/>
  </r>
  <r>
    <x v="31"/>
    <x v="31"/>
    <x v="1"/>
    <x v="21"/>
    <x v="2"/>
    <x v="2"/>
    <x v="1"/>
    <x v="12"/>
    <x v="2"/>
    <x v="2"/>
    <x v="2"/>
    <x v="0"/>
  </r>
  <r>
    <x v="32"/>
    <x v="32"/>
    <x v="1"/>
    <x v="26"/>
    <x v="0"/>
    <x v="0"/>
    <x v="0"/>
    <x v="12"/>
    <x v="3"/>
    <x v="3"/>
    <x v="3"/>
    <x v="2"/>
  </r>
  <r>
    <x v="33"/>
    <x v="33"/>
    <x v="1"/>
    <x v="27"/>
    <x v="3"/>
    <x v="3"/>
    <x v="0"/>
    <x v="12"/>
    <x v="4"/>
    <x v="4"/>
    <x v="4"/>
    <x v="0"/>
  </r>
  <r>
    <x v="34"/>
    <x v="34"/>
    <x v="1"/>
    <x v="24"/>
    <x v="4"/>
    <x v="4"/>
    <x v="1"/>
    <x v="12"/>
    <x v="5"/>
    <x v="5"/>
    <x v="5"/>
    <x v="0"/>
  </r>
  <r>
    <x v="35"/>
    <x v="35"/>
    <x v="1"/>
    <x v="19"/>
    <x v="5"/>
    <x v="5"/>
    <x v="1"/>
    <x v="12"/>
    <x v="6"/>
    <x v="6"/>
    <x v="2"/>
    <x v="1"/>
  </r>
  <r>
    <x v="36"/>
    <x v="36"/>
    <x v="1"/>
    <x v="28"/>
    <x v="6"/>
    <x v="6"/>
    <x v="2"/>
    <x v="12"/>
    <x v="7"/>
    <x v="7"/>
    <x v="6"/>
    <x v="0"/>
  </r>
  <r>
    <x v="37"/>
    <x v="37"/>
    <x v="1"/>
    <x v="29"/>
    <x v="7"/>
    <x v="7"/>
    <x v="2"/>
    <x v="12"/>
    <x v="7"/>
    <x v="7"/>
    <x v="6"/>
    <x v="0"/>
  </r>
  <r>
    <x v="38"/>
    <x v="38"/>
    <x v="1"/>
    <x v="30"/>
    <x v="8"/>
    <x v="8"/>
    <x v="3"/>
    <x v="12"/>
    <x v="8"/>
    <x v="8"/>
    <x v="7"/>
    <x v="2"/>
  </r>
  <r>
    <x v="39"/>
    <x v="39"/>
    <x v="1"/>
    <x v="10"/>
    <x v="9"/>
    <x v="9"/>
    <x v="3"/>
    <x v="7"/>
    <x v="8"/>
    <x v="8"/>
    <x v="7"/>
    <x v="2"/>
  </r>
  <r>
    <x v="40"/>
    <x v="40"/>
    <x v="1"/>
    <x v="11"/>
    <x v="10"/>
    <x v="10"/>
    <x v="3"/>
    <x v="8"/>
    <x v="9"/>
    <x v="9"/>
    <x v="3"/>
    <x v="2"/>
  </r>
  <r>
    <x v="41"/>
    <x v="41"/>
    <x v="1"/>
    <x v="12"/>
    <x v="11"/>
    <x v="11"/>
    <x v="3"/>
    <x v="8"/>
    <x v="9"/>
    <x v="9"/>
    <x v="3"/>
    <x v="2"/>
  </r>
  <r>
    <x v="42"/>
    <x v="42"/>
    <x v="1"/>
    <x v="11"/>
    <x v="10"/>
    <x v="10"/>
    <x v="3"/>
    <x v="8"/>
    <x v="10"/>
    <x v="10"/>
    <x v="8"/>
    <x v="3"/>
  </r>
  <r>
    <x v="43"/>
    <x v="43"/>
    <x v="1"/>
    <x v="12"/>
    <x v="11"/>
    <x v="11"/>
    <x v="3"/>
    <x v="8"/>
    <x v="10"/>
    <x v="10"/>
    <x v="8"/>
    <x v="3"/>
  </r>
  <r>
    <x v="44"/>
    <x v="44"/>
    <x v="1"/>
    <x v="13"/>
    <x v="12"/>
    <x v="12"/>
    <x v="1"/>
    <x v="9"/>
    <x v="11"/>
    <x v="11"/>
    <x v="9"/>
    <x v="0"/>
  </r>
  <r>
    <x v="45"/>
    <x v="45"/>
    <x v="1"/>
    <x v="14"/>
    <x v="13"/>
    <x v="13"/>
    <x v="4"/>
    <x v="10"/>
    <x v="12"/>
    <x v="12"/>
    <x v="10"/>
    <x v="0"/>
  </r>
  <r>
    <x v="46"/>
    <x v="46"/>
    <x v="1"/>
    <x v="15"/>
    <x v="14"/>
    <x v="14"/>
    <x v="4"/>
    <x v="11"/>
    <x v="13"/>
    <x v="13"/>
    <x v="11"/>
    <x v="1"/>
  </r>
  <r>
    <x v="47"/>
    <x v="47"/>
    <x v="1"/>
    <x v="15"/>
    <x v="15"/>
    <x v="15"/>
    <x v="4"/>
    <x v="11"/>
    <x v="13"/>
    <x v="13"/>
    <x v="11"/>
    <x v="1"/>
  </r>
  <r>
    <x v="48"/>
    <x v="48"/>
    <x v="1"/>
    <x v="16"/>
    <x v="16"/>
    <x v="16"/>
    <x v="4"/>
    <x v="11"/>
    <x v="12"/>
    <x v="12"/>
    <x v="10"/>
    <x v="0"/>
  </r>
  <r>
    <x v="49"/>
    <x v="49"/>
    <x v="1"/>
    <x v="31"/>
    <x v="1"/>
    <x v="1"/>
    <x v="1"/>
    <x v="10"/>
    <x v="12"/>
    <x v="12"/>
    <x v="10"/>
    <x v="0"/>
  </r>
  <r>
    <x v="50"/>
    <x v="50"/>
    <x v="1"/>
    <x v="32"/>
    <x v="17"/>
    <x v="17"/>
    <x v="1"/>
    <x v="10"/>
    <x v="14"/>
    <x v="14"/>
    <x v="12"/>
    <x v="0"/>
  </r>
  <r>
    <x v="51"/>
    <x v="51"/>
    <x v="1"/>
    <x v="2"/>
    <x v="5"/>
    <x v="5"/>
    <x v="1"/>
    <x v="14"/>
    <x v="15"/>
    <x v="15"/>
    <x v="13"/>
    <x v="0"/>
  </r>
  <r>
    <x v="52"/>
    <x v="52"/>
    <x v="1"/>
    <x v="33"/>
    <x v="18"/>
    <x v="18"/>
    <x v="1"/>
    <x v="15"/>
    <x v="16"/>
    <x v="16"/>
    <x v="14"/>
    <x v="1"/>
  </r>
  <r>
    <x v="53"/>
    <x v="53"/>
    <x v="1"/>
    <x v="34"/>
    <x v="2"/>
    <x v="2"/>
    <x v="1"/>
    <x v="10"/>
    <x v="17"/>
    <x v="17"/>
    <x v="0"/>
    <x v="3"/>
  </r>
  <r>
    <x v="54"/>
    <x v="54"/>
    <x v="1"/>
    <x v="35"/>
    <x v="19"/>
    <x v="19"/>
    <x v="1"/>
    <x v="12"/>
    <x v="18"/>
    <x v="18"/>
    <x v="8"/>
    <x v="2"/>
  </r>
  <r>
    <x v="55"/>
    <x v="55"/>
    <x v="1"/>
    <x v="23"/>
    <x v="20"/>
    <x v="20"/>
    <x v="1"/>
    <x v="12"/>
    <x v="12"/>
    <x v="12"/>
    <x v="10"/>
    <x v="0"/>
  </r>
  <r>
    <x v="56"/>
    <x v="56"/>
    <x v="1"/>
    <x v="24"/>
    <x v="4"/>
    <x v="4"/>
    <x v="1"/>
    <x v="12"/>
    <x v="19"/>
    <x v="19"/>
    <x v="15"/>
    <x v="0"/>
  </r>
  <r>
    <x v="57"/>
    <x v="57"/>
    <x v="1"/>
    <x v="24"/>
    <x v="21"/>
    <x v="21"/>
    <x v="1"/>
    <x v="12"/>
    <x v="14"/>
    <x v="14"/>
    <x v="12"/>
    <x v="0"/>
  </r>
  <r>
    <x v="58"/>
    <x v="58"/>
    <x v="2"/>
    <x v="26"/>
    <x v="0"/>
    <x v="0"/>
    <x v="0"/>
    <x v="12"/>
    <x v="0"/>
    <x v="0"/>
    <x v="0"/>
    <x v="0"/>
  </r>
  <r>
    <x v="59"/>
    <x v="59"/>
    <x v="2"/>
    <x v="17"/>
    <x v="1"/>
    <x v="1"/>
    <x v="1"/>
    <x v="12"/>
    <x v="1"/>
    <x v="1"/>
    <x v="1"/>
    <x v="1"/>
  </r>
  <r>
    <x v="60"/>
    <x v="60"/>
    <x v="2"/>
    <x v="21"/>
    <x v="2"/>
    <x v="2"/>
    <x v="1"/>
    <x v="12"/>
    <x v="2"/>
    <x v="2"/>
    <x v="2"/>
    <x v="0"/>
  </r>
  <r>
    <x v="61"/>
    <x v="61"/>
    <x v="2"/>
    <x v="26"/>
    <x v="0"/>
    <x v="0"/>
    <x v="0"/>
    <x v="12"/>
    <x v="3"/>
    <x v="3"/>
    <x v="3"/>
    <x v="2"/>
  </r>
  <r>
    <x v="62"/>
    <x v="62"/>
    <x v="2"/>
    <x v="27"/>
    <x v="3"/>
    <x v="3"/>
    <x v="0"/>
    <x v="12"/>
    <x v="4"/>
    <x v="4"/>
    <x v="4"/>
    <x v="0"/>
  </r>
  <r>
    <x v="63"/>
    <x v="63"/>
    <x v="2"/>
    <x v="24"/>
    <x v="4"/>
    <x v="4"/>
    <x v="1"/>
    <x v="12"/>
    <x v="5"/>
    <x v="5"/>
    <x v="5"/>
    <x v="0"/>
  </r>
  <r>
    <x v="64"/>
    <x v="64"/>
    <x v="2"/>
    <x v="6"/>
    <x v="5"/>
    <x v="5"/>
    <x v="1"/>
    <x v="5"/>
    <x v="6"/>
    <x v="6"/>
    <x v="2"/>
    <x v="1"/>
  </r>
  <r>
    <x v="65"/>
    <x v="65"/>
    <x v="2"/>
    <x v="7"/>
    <x v="6"/>
    <x v="6"/>
    <x v="2"/>
    <x v="5"/>
    <x v="7"/>
    <x v="7"/>
    <x v="6"/>
    <x v="0"/>
  </r>
  <r>
    <x v="66"/>
    <x v="66"/>
    <x v="2"/>
    <x v="8"/>
    <x v="7"/>
    <x v="7"/>
    <x v="2"/>
    <x v="6"/>
    <x v="7"/>
    <x v="7"/>
    <x v="6"/>
    <x v="0"/>
  </r>
  <r>
    <x v="67"/>
    <x v="67"/>
    <x v="2"/>
    <x v="9"/>
    <x v="8"/>
    <x v="8"/>
    <x v="3"/>
    <x v="7"/>
    <x v="8"/>
    <x v="8"/>
    <x v="7"/>
    <x v="2"/>
  </r>
  <r>
    <x v="68"/>
    <x v="68"/>
    <x v="2"/>
    <x v="10"/>
    <x v="9"/>
    <x v="9"/>
    <x v="3"/>
    <x v="7"/>
    <x v="8"/>
    <x v="8"/>
    <x v="7"/>
    <x v="2"/>
  </r>
  <r>
    <x v="69"/>
    <x v="69"/>
    <x v="2"/>
    <x v="11"/>
    <x v="10"/>
    <x v="10"/>
    <x v="3"/>
    <x v="8"/>
    <x v="9"/>
    <x v="9"/>
    <x v="3"/>
    <x v="2"/>
  </r>
  <r>
    <x v="70"/>
    <x v="70"/>
    <x v="2"/>
    <x v="12"/>
    <x v="11"/>
    <x v="11"/>
    <x v="3"/>
    <x v="8"/>
    <x v="9"/>
    <x v="9"/>
    <x v="3"/>
    <x v="2"/>
  </r>
  <r>
    <x v="71"/>
    <x v="71"/>
    <x v="2"/>
    <x v="11"/>
    <x v="10"/>
    <x v="10"/>
    <x v="3"/>
    <x v="8"/>
    <x v="10"/>
    <x v="10"/>
    <x v="8"/>
    <x v="3"/>
  </r>
  <r>
    <x v="72"/>
    <x v="72"/>
    <x v="2"/>
    <x v="12"/>
    <x v="11"/>
    <x v="11"/>
    <x v="3"/>
    <x v="8"/>
    <x v="10"/>
    <x v="10"/>
    <x v="8"/>
    <x v="3"/>
  </r>
  <r>
    <x v="73"/>
    <x v="73"/>
    <x v="2"/>
    <x v="13"/>
    <x v="12"/>
    <x v="12"/>
    <x v="1"/>
    <x v="9"/>
    <x v="11"/>
    <x v="11"/>
    <x v="9"/>
    <x v="0"/>
  </r>
  <r>
    <x v="74"/>
    <x v="74"/>
    <x v="2"/>
    <x v="14"/>
    <x v="13"/>
    <x v="13"/>
    <x v="4"/>
    <x v="10"/>
    <x v="12"/>
    <x v="12"/>
    <x v="10"/>
    <x v="0"/>
  </r>
  <r>
    <x v="75"/>
    <x v="75"/>
    <x v="2"/>
    <x v="15"/>
    <x v="14"/>
    <x v="14"/>
    <x v="4"/>
    <x v="11"/>
    <x v="13"/>
    <x v="13"/>
    <x v="11"/>
    <x v="1"/>
  </r>
  <r>
    <x v="76"/>
    <x v="76"/>
    <x v="2"/>
    <x v="15"/>
    <x v="15"/>
    <x v="15"/>
    <x v="4"/>
    <x v="11"/>
    <x v="13"/>
    <x v="13"/>
    <x v="11"/>
    <x v="1"/>
  </r>
  <r>
    <x v="77"/>
    <x v="77"/>
    <x v="2"/>
    <x v="16"/>
    <x v="16"/>
    <x v="16"/>
    <x v="4"/>
    <x v="11"/>
    <x v="12"/>
    <x v="12"/>
    <x v="10"/>
    <x v="0"/>
  </r>
  <r>
    <x v="78"/>
    <x v="78"/>
    <x v="2"/>
    <x v="31"/>
    <x v="1"/>
    <x v="1"/>
    <x v="1"/>
    <x v="10"/>
    <x v="12"/>
    <x v="12"/>
    <x v="10"/>
    <x v="0"/>
  </r>
  <r>
    <x v="79"/>
    <x v="79"/>
    <x v="2"/>
    <x v="32"/>
    <x v="17"/>
    <x v="17"/>
    <x v="1"/>
    <x v="10"/>
    <x v="14"/>
    <x v="14"/>
    <x v="12"/>
    <x v="0"/>
  </r>
  <r>
    <x v="80"/>
    <x v="80"/>
    <x v="2"/>
    <x v="8"/>
    <x v="5"/>
    <x v="5"/>
    <x v="1"/>
    <x v="1"/>
    <x v="15"/>
    <x v="15"/>
    <x v="13"/>
    <x v="0"/>
  </r>
  <r>
    <x v="81"/>
    <x v="81"/>
    <x v="2"/>
    <x v="36"/>
    <x v="18"/>
    <x v="18"/>
    <x v="1"/>
    <x v="16"/>
    <x v="16"/>
    <x v="16"/>
    <x v="14"/>
    <x v="1"/>
  </r>
  <r>
    <x v="82"/>
    <x v="82"/>
    <x v="2"/>
    <x v="34"/>
    <x v="2"/>
    <x v="2"/>
    <x v="1"/>
    <x v="10"/>
    <x v="17"/>
    <x v="17"/>
    <x v="0"/>
    <x v="3"/>
  </r>
  <r>
    <x v="83"/>
    <x v="83"/>
    <x v="2"/>
    <x v="37"/>
    <x v="19"/>
    <x v="19"/>
    <x v="1"/>
    <x v="17"/>
    <x v="18"/>
    <x v="18"/>
    <x v="8"/>
    <x v="2"/>
  </r>
  <r>
    <x v="84"/>
    <x v="84"/>
    <x v="2"/>
    <x v="23"/>
    <x v="20"/>
    <x v="20"/>
    <x v="1"/>
    <x v="12"/>
    <x v="12"/>
    <x v="12"/>
    <x v="10"/>
    <x v="0"/>
  </r>
  <r>
    <x v="85"/>
    <x v="85"/>
    <x v="2"/>
    <x v="24"/>
    <x v="4"/>
    <x v="4"/>
    <x v="1"/>
    <x v="12"/>
    <x v="19"/>
    <x v="19"/>
    <x v="15"/>
    <x v="0"/>
  </r>
  <r>
    <x v="86"/>
    <x v="86"/>
    <x v="2"/>
    <x v="24"/>
    <x v="21"/>
    <x v="21"/>
    <x v="1"/>
    <x v="12"/>
    <x v="14"/>
    <x v="14"/>
    <x v="12"/>
    <x v="0"/>
  </r>
  <r>
    <x v="87"/>
    <x v="87"/>
    <x v="3"/>
    <x v="26"/>
    <x v="0"/>
    <x v="0"/>
    <x v="0"/>
    <x v="12"/>
    <x v="0"/>
    <x v="0"/>
    <x v="0"/>
    <x v="0"/>
  </r>
  <r>
    <x v="88"/>
    <x v="88"/>
    <x v="3"/>
    <x v="17"/>
    <x v="1"/>
    <x v="1"/>
    <x v="1"/>
    <x v="12"/>
    <x v="1"/>
    <x v="1"/>
    <x v="1"/>
    <x v="1"/>
  </r>
  <r>
    <x v="89"/>
    <x v="89"/>
    <x v="3"/>
    <x v="21"/>
    <x v="2"/>
    <x v="2"/>
    <x v="1"/>
    <x v="12"/>
    <x v="2"/>
    <x v="2"/>
    <x v="2"/>
    <x v="0"/>
  </r>
  <r>
    <x v="90"/>
    <x v="90"/>
    <x v="3"/>
    <x v="26"/>
    <x v="0"/>
    <x v="0"/>
    <x v="0"/>
    <x v="12"/>
    <x v="3"/>
    <x v="3"/>
    <x v="3"/>
    <x v="2"/>
  </r>
  <r>
    <x v="91"/>
    <x v="91"/>
    <x v="3"/>
    <x v="27"/>
    <x v="3"/>
    <x v="3"/>
    <x v="0"/>
    <x v="12"/>
    <x v="4"/>
    <x v="4"/>
    <x v="4"/>
    <x v="0"/>
  </r>
  <r>
    <x v="92"/>
    <x v="92"/>
    <x v="3"/>
    <x v="24"/>
    <x v="4"/>
    <x v="4"/>
    <x v="1"/>
    <x v="12"/>
    <x v="5"/>
    <x v="5"/>
    <x v="5"/>
    <x v="0"/>
  </r>
  <r>
    <x v="93"/>
    <x v="93"/>
    <x v="3"/>
    <x v="8"/>
    <x v="5"/>
    <x v="5"/>
    <x v="1"/>
    <x v="1"/>
    <x v="6"/>
    <x v="6"/>
    <x v="2"/>
    <x v="1"/>
  </r>
  <r>
    <x v="94"/>
    <x v="94"/>
    <x v="3"/>
    <x v="38"/>
    <x v="6"/>
    <x v="6"/>
    <x v="2"/>
    <x v="1"/>
    <x v="7"/>
    <x v="7"/>
    <x v="6"/>
    <x v="0"/>
  </r>
  <r>
    <x v="95"/>
    <x v="95"/>
    <x v="3"/>
    <x v="39"/>
    <x v="7"/>
    <x v="7"/>
    <x v="2"/>
    <x v="18"/>
    <x v="7"/>
    <x v="7"/>
    <x v="6"/>
    <x v="0"/>
  </r>
  <r>
    <x v="96"/>
    <x v="96"/>
    <x v="3"/>
    <x v="40"/>
    <x v="8"/>
    <x v="8"/>
    <x v="3"/>
    <x v="0"/>
    <x v="8"/>
    <x v="8"/>
    <x v="7"/>
    <x v="2"/>
  </r>
  <r>
    <x v="97"/>
    <x v="97"/>
    <x v="3"/>
    <x v="41"/>
    <x v="9"/>
    <x v="9"/>
    <x v="3"/>
    <x v="0"/>
    <x v="8"/>
    <x v="8"/>
    <x v="7"/>
    <x v="2"/>
  </r>
  <r>
    <x v="98"/>
    <x v="98"/>
    <x v="3"/>
    <x v="42"/>
    <x v="10"/>
    <x v="10"/>
    <x v="3"/>
    <x v="19"/>
    <x v="9"/>
    <x v="9"/>
    <x v="3"/>
    <x v="2"/>
  </r>
  <r>
    <x v="99"/>
    <x v="99"/>
    <x v="3"/>
    <x v="43"/>
    <x v="11"/>
    <x v="11"/>
    <x v="3"/>
    <x v="19"/>
    <x v="9"/>
    <x v="9"/>
    <x v="3"/>
    <x v="2"/>
  </r>
  <r>
    <x v="100"/>
    <x v="100"/>
    <x v="3"/>
    <x v="44"/>
    <x v="10"/>
    <x v="10"/>
    <x v="3"/>
    <x v="2"/>
    <x v="10"/>
    <x v="10"/>
    <x v="8"/>
    <x v="3"/>
  </r>
  <r>
    <x v="101"/>
    <x v="101"/>
    <x v="3"/>
    <x v="45"/>
    <x v="11"/>
    <x v="11"/>
    <x v="3"/>
    <x v="2"/>
    <x v="10"/>
    <x v="10"/>
    <x v="8"/>
    <x v="3"/>
  </r>
  <r>
    <x v="102"/>
    <x v="102"/>
    <x v="3"/>
    <x v="32"/>
    <x v="12"/>
    <x v="12"/>
    <x v="1"/>
    <x v="20"/>
    <x v="11"/>
    <x v="11"/>
    <x v="9"/>
    <x v="0"/>
  </r>
  <r>
    <x v="103"/>
    <x v="103"/>
    <x v="3"/>
    <x v="46"/>
    <x v="13"/>
    <x v="13"/>
    <x v="4"/>
    <x v="14"/>
    <x v="12"/>
    <x v="12"/>
    <x v="10"/>
    <x v="0"/>
  </r>
  <r>
    <x v="104"/>
    <x v="104"/>
    <x v="3"/>
    <x v="6"/>
    <x v="14"/>
    <x v="14"/>
    <x v="4"/>
    <x v="0"/>
    <x v="13"/>
    <x v="13"/>
    <x v="11"/>
    <x v="1"/>
  </r>
  <r>
    <x v="105"/>
    <x v="105"/>
    <x v="3"/>
    <x v="6"/>
    <x v="15"/>
    <x v="15"/>
    <x v="4"/>
    <x v="0"/>
    <x v="13"/>
    <x v="13"/>
    <x v="11"/>
    <x v="1"/>
  </r>
  <r>
    <x v="106"/>
    <x v="106"/>
    <x v="3"/>
    <x v="47"/>
    <x v="16"/>
    <x v="16"/>
    <x v="4"/>
    <x v="0"/>
    <x v="12"/>
    <x v="12"/>
    <x v="10"/>
    <x v="0"/>
  </r>
  <r>
    <x v="107"/>
    <x v="107"/>
    <x v="3"/>
    <x v="48"/>
    <x v="1"/>
    <x v="1"/>
    <x v="1"/>
    <x v="14"/>
    <x v="12"/>
    <x v="12"/>
    <x v="10"/>
    <x v="0"/>
  </r>
  <r>
    <x v="108"/>
    <x v="108"/>
    <x v="3"/>
    <x v="9"/>
    <x v="17"/>
    <x v="17"/>
    <x v="1"/>
    <x v="14"/>
    <x v="14"/>
    <x v="14"/>
    <x v="12"/>
    <x v="0"/>
  </r>
  <r>
    <x v="109"/>
    <x v="109"/>
    <x v="3"/>
    <x v="2"/>
    <x v="5"/>
    <x v="5"/>
    <x v="1"/>
    <x v="14"/>
    <x v="15"/>
    <x v="15"/>
    <x v="13"/>
    <x v="0"/>
  </r>
  <r>
    <x v="110"/>
    <x v="110"/>
    <x v="3"/>
    <x v="36"/>
    <x v="18"/>
    <x v="18"/>
    <x v="1"/>
    <x v="16"/>
    <x v="16"/>
    <x v="16"/>
    <x v="14"/>
    <x v="1"/>
  </r>
  <r>
    <x v="111"/>
    <x v="111"/>
    <x v="3"/>
    <x v="34"/>
    <x v="2"/>
    <x v="2"/>
    <x v="1"/>
    <x v="10"/>
    <x v="17"/>
    <x v="17"/>
    <x v="0"/>
    <x v="3"/>
  </r>
  <r>
    <x v="112"/>
    <x v="112"/>
    <x v="3"/>
    <x v="35"/>
    <x v="19"/>
    <x v="19"/>
    <x v="1"/>
    <x v="12"/>
    <x v="18"/>
    <x v="18"/>
    <x v="8"/>
    <x v="2"/>
  </r>
  <r>
    <x v="113"/>
    <x v="113"/>
    <x v="3"/>
    <x v="23"/>
    <x v="20"/>
    <x v="20"/>
    <x v="1"/>
    <x v="12"/>
    <x v="12"/>
    <x v="12"/>
    <x v="10"/>
    <x v="0"/>
  </r>
  <r>
    <x v="114"/>
    <x v="114"/>
    <x v="3"/>
    <x v="24"/>
    <x v="4"/>
    <x v="4"/>
    <x v="1"/>
    <x v="12"/>
    <x v="19"/>
    <x v="19"/>
    <x v="15"/>
    <x v="0"/>
  </r>
  <r>
    <x v="115"/>
    <x v="115"/>
    <x v="3"/>
    <x v="24"/>
    <x v="21"/>
    <x v="21"/>
    <x v="1"/>
    <x v="12"/>
    <x v="14"/>
    <x v="14"/>
    <x v="12"/>
    <x v="0"/>
  </r>
  <r>
    <x v="116"/>
    <x v="116"/>
    <x v="4"/>
    <x v="26"/>
    <x v="0"/>
    <x v="0"/>
    <x v="0"/>
    <x v="12"/>
    <x v="0"/>
    <x v="0"/>
    <x v="0"/>
    <x v="0"/>
  </r>
  <r>
    <x v="117"/>
    <x v="117"/>
    <x v="4"/>
    <x v="17"/>
    <x v="1"/>
    <x v="1"/>
    <x v="1"/>
    <x v="12"/>
    <x v="1"/>
    <x v="1"/>
    <x v="1"/>
    <x v="1"/>
  </r>
  <r>
    <x v="118"/>
    <x v="118"/>
    <x v="4"/>
    <x v="21"/>
    <x v="2"/>
    <x v="2"/>
    <x v="1"/>
    <x v="12"/>
    <x v="2"/>
    <x v="2"/>
    <x v="2"/>
    <x v="0"/>
  </r>
  <r>
    <x v="119"/>
    <x v="119"/>
    <x v="4"/>
    <x v="26"/>
    <x v="0"/>
    <x v="0"/>
    <x v="0"/>
    <x v="12"/>
    <x v="3"/>
    <x v="3"/>
    <x v="3"/>
    <x v="2"/>
  </r>
  <r>
    <x v="120"/>
    <x v="120"/>
    <x v="4"/>
    <x v="27"/>
    <x v="3"/>
    <x v="3"/>
    <x v="0"/>
    <x v="12"/>
    <x v="4"/>
    <x v="4"/>
    <x v="4"/>
    <x v="0"/>
  </r>
  <r>
    <x v="121"/>
    <x v="121"/>
    <x v="4"/>
    <x v="9"/>
    <x v="4"/>
    <x v="4"/>
    <x v="1"/>
    <x v="6"/>
    <x v="5"/>
    <x v="5"/>
    <x v="5"/>
    <x v="0"/>
  </r>
  <r>
    <x v="122"/>
    <x v="122"/>
    <x v="4"/>
    <x v="8"/>
    <x v="5"/>
    <x v="5"/>
    <x v="1"/>
    <x v="1"/>
    <x v="6"/>
    <x v="6"/>
    <x v="2"/>
    <x v="1"/>
  </r>
  <r>
    <x v="123"/>
    <x v="123"/>
    <x v="4"/>
    <x v="38"/>
    <x v="6"/>
    <x v="6"/>
    <x v="2"/>
    <x v="1"/>
    <x v="7"/>
    <x v="7"/>
    <x v="6"/>
    <x v="0"/>
  </r>
  <r>
    <x v="124"/>
    <x v="124"/>
    <x v="4"/>
    <x v="39"/>
    <x v="7"/>
    <x v="7"/>
    <x v="2"/>
    <x v="18"/>
    <x v="7"/>
    <x v="7"/>
    <x v="6"/>
    <x v="0"/>
  </r>
  <r>
    <x v="125"/>
    <x v="125"/>
    <x v="4"/>
    <x v="9"/>
    <x v="8"/>
    <x v="8"/>
    <x v="3"/>
    <x v="7"/>
    <x v="8"/>
    <x v="8"/>
    <x v="7"/>
    <x v="2"/>
  </r>
  <r>
    <x v="126"/>
    <x v="126"/>
    <x v="4"/>
    <x v="10"/>
    <x v="9"/>
    <x v="9"/>
    <x v="3"/>
    <x v="7"/>
    <x v="8"/>
    <x v="8"/>
    <x v="7"/>
    <x v="2"/>
  </r>
  <r>
    <x v="127"/>
    <x v="127"/>
    <x v="4"/>
    <x v="11"/>
    <x v="10"/>
    <x v="10"/>
    <x v="3"/>
    <x v="8"/>
    <x v="9"/>
    <x v="9"/>
    <x v="3"/>
    <x v="2"/>
  </r>
  <r>
    <x v="128"/>
    <x v="128"/>
    <x v="4"/>
    <x v="12"/>
    <x v="11"/>
    <x v="11"/>
    <x v="3"/>
    <x v="8"/>
    <x v="9"/>
    <x v="9"/>
    <x v="3"/>
    <x v="2"/>
  </r>
  <r>
    <x v="129"/>
    <x v="129"/>
    <x v="4"/>
    <x v="11"/>
    <x v="10"/>
    <x v="10"/>
    <x v="3"/>
    <x v="8"/>
    <x v="10"/>
    <x v="10"/>
    <x v="8"/>
    <x v="3"/>
  </r>
  <r>
    <x v="130"/>
    <x v="130"/>
    <x v="4"/>
    <x v="12"/>
    <x v="11"/>
    <x v="11"/>
    <x v="3"/>
    <x v="8"/>
    <x v="10"/>
    <x v="10"/>
    <x v="8"/>
    <x v="3"/>
  </r>
  <r>
    <x v="131"/>
    <x v="131"/>
    <x v="4"/>
    <x v="13"/>
    <x v="12"/>
    <x v="12"/>
    <x v="1"/>
    <x v="9"/>
    <x v="11"/>
    <x v="11"/>
    <x v="9"/>
    <x v="0"/>
  </r>
  <r>
    <x v="132"/>
    <x v="132"/>
    <x v="4"/>
    <x v="14"/>
    <x v="13"/>
    <x v="13"/>
    <x v="4"/>
    <x v="10"/>
    <x v="12"/>
    <x v="12"/>
    <x v="10"/>
    <x v="0"/>
  </r>
  <r>
    <x v="133"/>
    <x v="133"/>
    <x v="4"/>
    <x v="15"/>
    <x v="14"/>
    <x v="14"/>
    <x v="4"/>
    <x v="11"/>
    <x v="13"/>
    <x v="13"/>
    <x v="11"/>
    <x v="1"/>
  </r>
  <r>
    <x v="134"/>
    <x v="134"/>
    <x v="4"/>
    <x v="15"/>
    <x v="15"/>
    <x v="15"/>
    <x v="4"/>
    <x v="11"/>
    <x v="13"/>
    <x v="13"/>
    <x v="11"/>
    <x v="1"/>
  </r>
  <r>
    <x v="135"/>
    <x v="135"/>
    <x v="4"/>
    <x v="16"/>
    <x v="16"/>
    <x v="16"/>
    <x v="4"/>
    <x v="11"/>
    <x v="12"/>
    <x v="12"/>
    <x v="10"/>
    <x v="0"/>
  </r>
  <r>
    <x v="136"/>
    <x v="136"/>
    <x v="4"/>
    <x v="31"/>
    <x v="1"/>
    <x v="1"/>
    <x v="1"/>
    <x v="10"/>
    <x v="12"/>
    <x v="12"/>
    <x v="10"/>
    <x v="0"/>
  </r>
  <r>
    <x v="137"/>
    <x v="137"/>
    <x v="4"/>
    <x v="32"/>
    <x v="17"/>
    <x v="17"/>
    <x v="1"/>
    <x v="10"/>
    <x v="14"/>
    <x v="14"/>
    <x v="12"/>
    <x v="0"/>
  </r>
  <r>
    <x v="138"/>
    <x v="138"/>
    <x v="4"/>
    <x v="2"/>
    <x v="5"/>
    <x v="5"/>
    <x v="1"/>
    <x v="14"/>
    <x v="15"/>
    <x v="15"/>
    <x v="13"/>
    <x v="0"/>
  </r>
  <r>
    <x v="139"/>
    <x v="139"/>
    <x v="4"/>
    <x v="20"/>
    <x v="18"/>
    <x v="18"/>
    <x v="1"/>
    <x v="12"/>
    <x v="16"/>
    <x v="16"/>
    <x v="14"/>
    <x v="1"/>
  </r>
  <r>
    <x v="140"/>
    <x v="140"/>
    <x v="4"/>
    <x v="34"/>
    <x v="2"/>
    <x v="2"/>
    <x v="1"/>
    <x v="10"/>
    <x v="17"/>
    <x v="17"/>
    <x v="0"/>
    <x v="3"/>
  </r>
  <r>
    <x v="141"/>
    <x v="141"/>
    <x v="4"/>
    <x v="49"/>
    <x v="19"/>
    <x v="19"/>
    <x v="1"/>
    <x v="15"/>
    <x v="18"/>
    <x v="18"/>
    <x v="8"/>
    <x v="2"/>
  </r>
  <r>
    <x v="142"/>
    <x v="142"/>
    <x v="4"/>
    <x v="50"/>
    <x v="20"/>
    <x v="20"/>
    <x v="1"/>
    <x v="14"/>
    <x v="12"/>
    <x v="12"/>
    <x v="10"/>
    <x v="0"/>
  </r>
  <r>
    <x v="143"/>
    <x v="143"/>
    <x v="4"/>
    <x v="51"/>
    <x v="4"/>
    <x v="4"/>
    <x v="1"/>
    <x v="14"/>
    <x v="19"/>
    <x v="19"/>
    <x v="15"/>
    <x v="0"/>
  </r>
  <r>
    <x v="144"/>
    <x v="144"/>
    <x v="4"/>
    <x v="51"/>
    <x v="21"/>
    <x v="21"/>
    <x v="1"/>
    <x v="14"/>
    <x v="14"/>
    <x v="14"/>
    <x v="12"/>
    <x v="0"/>
  </r>
  <r>
    <x v="145"/>
    <x v="145"/>
    <x v="5"/>
    <x v="52"/>
    <x v="0"/>
    <x v="0"/>
    <x v="0"/>
    <x v="11"/>
    <x v="3"/>
    <x v="3"/>
    <x v="3"/>
    <x v="2"/>
  </r>
  <r>
    <x v="146"/>
    <x v="146"/>
    <x v="5"/>
    <x v="53"/>
    <x v="3"/>
    <x v="3"/>
    <x v="0"/>
    <x v="21"/>
    <x v="4"/>
    <x v="4"/>
    <x v="4"/>
    <x v="0"/>
  </r>
  <r>
    <x v="147"/>
    <x v="147"/>
    <x v="5"/>
    <x v="24"/>
    <x v="4"/>
    <x v="4"/>
    <x v="1"/>
    <x v="12"/>
    <x v="5"/>
    <x v="5"/>
    <x v="5"/>
    <x v="0"/>
  </r>
  <r>
    <x v="148"/>
    <x v="148"/>
    <x v="5"/>
    <x v="19"/>
    <x v="5"/>
    <x v="5"/>
    <x v="1"/>
    <x v="12"/>
    <x v="6"/>
    <x v="6"/>
    <x v="2"/>
    <x v="1"/>
  </r>
  <r>
    <x v="149"/>
    <x v="149"/>
    <x v="5"/>
    <x v="28"/>
    <x v="6"/>
    <x v="6"/>
    <x v="2"/>
    <x v="12"/>
    <x v="7"/>
    <x v="7"/>
    <x v="6"/>
    <x v="0"/>
  </r>
  <r>
    <x v="150"/>
    <x v="150"/>
    <x v="5"/>
    <x v="29"/>
    <x v="7"/>
    <x v="7"/>
    <x v="2"/>
    <x v="12"/>
    <x v="7"/>
    <x v="7"/>
    <x v="6"/>
    <x v="0"/>
  </r>
  <r>
    <x v="151"/>
    <x v="151"/>
    <x v="5"/>
    <x v="30"/>
    <x v="8"/>
    <x v="8"/>
    <x v="3"/>
    <x v="12"/>
    <x v="8"/>
    <x v="8"/>
    <x v="7"/>
    <x v="2"/>
  </r>
  <r>
    <x v="152"/>
    <x v="152"/>
    <x v="5"/>
    <x v="54"/>
    <x v="9"/>
    <x v="9"/>
    <x v="3"/>
    <x v="12"/>
    <x v="8"/>
    <x v="8"/>
    <x v="7"/>
    <x v="2"/>
  </r>
  <r>
    <x v="153"/>
    <x v="153"/>
    <x v="5"/>
    <x v="55"/>
    <x v="10"/>
    <x v="10"/>
    <x v="3"/>
    <x v="12"/>
    <x v="9"/>
    <x v="9"/>
    <x v="3"/>
    <x v="2"/>
  </r>
  <r>
    <x v="154"/>
    <x v="154"/>
    <x v="5"/>
    <x v="56"/>
    <x v="11"/>
    <x v="11"/>
    <x v="3"/>
    <x v="12"/>
    <x v="9"/>
    <x v="9"/>
    <x v="3"/>
    <x v="2"/>
  </r>
  <r>
    <x v="155"/>
    <x v="155"/>
    <x v="5"/>
    <x v="55"/>
    <x v="10"/>
    <x v="10"/>
    <x v="3"/>
    <x v="12"/>
    <x v="10"/>
    <x v="10"/>
    <x v="8"/>
    <x v="3"/>
  </r>
  <r>
    <x v="156"/>
    <x v="156"/>
    <x v="5"/>
    <x v="45"/>
    <x v="11"/>
    <x v="11"/>
    <x v="3"/>
    <x v="2"/>
    <x v="10"/>
    <x v="10"/>
    <x v="8"/>
    <x v="3"/>
  </r>
  <r>
    <x v="157"/>
    <x v="157"/>
    <x v="5"/>
    <x v="57"/>
    <x v="12"/>
    <x v="12"/>
    <x v="1"/>
    <x v="10"/>
    <x v="11"/>
    <x v="11"/>
    <x v="9"/>
    <x v="0"/>
  </r>
  <r>
    <x v="158"/>
    <x v="158"/>
    <x v="5"/>
    <x v="49"/>
    <x v="13"/>
    <x v="13"/>
    <x v="4"/>
    <x v="15"/>
    <x v="12"/>
    <x v="12"/>
    <x v="10"/>
    <x v="0"/>
  </r>
  <r>
    <x v="159"/>
    <x v="159"/>
    <x v="5"/>
    <x v="9"/>
    <x v="14"/>
    <x v="14"/>
    <x v="4"/>
    <x v="1"/>
    <x v="13"/>
    <x v="13"/>
    <x v="11"/>
    <x v="1"/>
  </r>
  <r>
    <x v="160"/>
    <x v="160"/>
    <x v="5"/>
    <x v="9"/>
    <x v="15"/>
    <x v="15"/>
    <x v="4"/>
    <x v="1"/>
    <x v="13"/>
    <x v="13"/>
    <x v="11"/>
    <x v="1"/>
  </r>
  <r>
    <x v="161"/>
    <x v="161"/>
    <x v="5"/>
    <x v="58"/>
    <x v="16"/>
    <x v="16"/>
    <x v="4"/>
    <x v="1"/>
    <x v="12"/>
    <x v="12"/>
    <x v="10"/>
    <x v="0"/>
  </r>
  <r>
    <x v="162"/>
    <x v="162"/>
    <x v="5"/>
    <x v="17"/>
    <x v="1"/>
    <x v="1"/>
    <x v="1"/>
    <x v="12"/>
    <x v="12"/>
    <x v="12"/>
    <x v="10"/>
    <x v="0"/>
  </r>
  <r>
    <x v="163"/>
    <x v="163"/>
    <x v="5"/>
    <x v="18"/>
    <x v="17"/>
    <x v="17"/>
    <x v="1"/>
    <x v="12"/>
    <x v="14"/>
    <x v="14"/>
    <x v="12"/>
    <x v="0"/>
  </r>
  <r>
    <x v="164"/>
    <x v="164"/>
    <x v="5"/>
    <x v="19"/>
    <x v="5"/>
    <x v="5"/>
    <x v="1"/>
    <x v="12"/>
    <x v="15"/>
    <x v="15"/>
    <x v="13"/>
    <x v="0"/>
  </r>
  <r>
    <x v="165"/>
    <x v="165"/>
    <x v="5"/>
    <x v="20"/>
    <x v="18"/>
    <x v="18"/>
    <x v="1"/>
    <x v="12"/>
    <x v="16"/>
    <x v="16"/>
    <x v="14"/>
    <x v="1"/>
  </r>
  <r>
    <x v="166"/>
    <x v="166"/>
    <x v="5"/>
    <x v="21"/>
    <x v="2"/>
    <x v="2"/>
    <x v="1"/>
    <x v="12"/>
    <x v="17"/>
    <x v="17"/>
    <x v="0"/>
    <x v="3"/>
  </r>
  <r>
    <x v="167"/>
    <x v="167"/>
    <x v="5"/>
    <x v="35"/>
    <x v="19"/>
    <x v="19"/>
    <x v="1"/>
    <x v="12"/>
    <x v="18"/>
    <x v="18"/>
    <x v="8"/>
    <x v="2"/>
  </r>
  <r>
    <x v="168"/>
    <x v="168"/>
    <x v="5"/>
    <x v="23"/>
    <x v="20"/>
    <x v="20"/>
    <x v="1"/>
    <x v="12"/>
    <x v="12"/>
    <x v="12"/>
    <x v="10"/>
    <x v="0"/>
  </r>
  <r>
    <x v="169"/>
    <x v="169"/>
    <x v="5"/>
    <x v="24"/>
    <x v="4"/>
    <x v="4"/>
    <x v="1"/>
    <x v="12"/>
    <x v="19"/>
    <x v="19"/>
    <x v="15"/>
    <x v="0"/>
  </r>
  <r>
    <x v="170"/>
    <x v="170"/>
    <x v="5"/>
    <x v="24"/>
    <x v="21"/>
    <x v="21"/>
    <x v="1"/>
    <x v="12"/>
    <x v="14"/>
    <x v="14"/>
    <x v="12"/>
    <x v="0"/>
  </r>
  <r>
    <x v="171"/>
    <x v="171"/>
    <x v="6"/>
    <x v="25"/>
    <x v="0"/>
    <x v="0"/>
    <x v="0"/>
    <x v="8"/>
    <x v="0"/>
    <x v="0"/>
    <x v="0"/>
    <x v="0"/>
  </r>
  <r>
    <x v="172"/>
    <x v="172"/>
    <x v="6"/>
    <x v="59"/>
    <x v="1"/>
    <x v="1"/>
    <x v="1"/>
    <x v="22"/>
    <x v="1"/>
    <x v="1"/>
    <x v="1"/>
    <x v="1"/>
  </r>
  <r>
    <x v="173"/>
    <x v="173"/>
    <x v="6"/>
    <x v="9"/>
    <x v="2"/>
    <x v="2"/>
    <x v="1"/>
    <x v="22"/>
    <x v="2"/>
    <x v="2"/>
    <x v="2"/>
    <x v="0"/>
  </r>
  <r>
    <x v="174"/>
    <x v="174"/>
    <x v="6"/>
    <x v="0"/>
    <x v="0"/>
    <x v="0"/>
    <x v="0"/>
    <x v="0"/>
    <x v="3"/>
    <x v="3"/>
    <x v="3"/>
    <x v="2"/>
  </r>
  <r>
    <x v="175"/>
    <x v="175"/>
    <x v="6"/>
    <x v="60"/>
    <x v="3"/>
    <x v="3"/>
    <x v="0"/>
    <x v="5"/>
    <x v="4"/>
    <x v="4"/>
    <x v="4"/>
    <x v="0"/>
  </r>
  <r>
    <x v="176"/>
    <x v="176"/>
    <x v="6"/>
    <x v="9"/>
    <x v="4"/>
    <x v="4"/>
    <x v="1"/>
    <x v="6"/>
    <x v="5"/>
    <x v="5"/>
    <x v="5"/>
    <x v="0"/>
  </r>
  <r>
    <x v="177"/>
    <x v="177"/>
    <x v="6"/>
    <x v="8"/>
    <x v="5"/>
    <x v="5"/>
    <x v="1"/>
    <x v="1"/>
    <x v="6"/>
    <x v="6"/>
    <x v="2"/>
    <x v="1"/>
  </r>
  <r>
    <x v="178"/>
    <x v="178"/>
    <x v="6"/>
    <x v="38"/>
    <x v="6"/>
    <x v="6"/>
    <x v="2"/>
    <x v="1"/>
    <x v="7"/>
    <x v="7"/>
    <x v="6"/>
    <x v="0"/>
  </r>
  <r>
    <x v="179"/>
    <x v="179"/>
    <x v="6"/>
    <x v="39"/>
    <x v="7"/>
    <x v="7"/>
    <x v="2"/>
    <x v="18"/>
    <x v="7"/>
    <x v="7"/>
    <x v="6"/>
    <x v="0"/>
  </r>
  <r>
    <x v="180"/>
    <x v="180"/>
    <x v="6"/>
    <x v="40"/>
    <x v="8"/>
    <x v="8"/>
    <x v="3"/>
    <x v="0"/>
    <x v="8"/>
    <x v="8"/>
    <x v="7"/>
    <x v="2"/>
  </r>
  <r>
    <x v="181"/>
    <x v="181"/>
    <x v="6"/>
    <x v="41"/>
    <x v="9"/>
    <x v="9"/>
    <x v="3"/>
    <x v="0"/>
    <x v="8"/>
    <x v="8"/>
    <x v="7"/>
    <x v="2"/>
  </r>
  <r>
    <x v="182"/>
    <x v="182"/>
    <x v="6"/>
    <x v="42"/>
    <x v="10"/>
    <x v="10"/>
    <x v="3"/>
    <x v="19"/>
    <x v="9"/>
    <x v="9"/>
    <x v="3"/>
    <x v="2"/>
  </r>
  <r>
    <x v="183"/>
    <x v="183"/>
    <x v="6"/>
    <x v="43"/>
    <x v="11"/>
    <x v="11"/>
    <x v="3"/>
    <x v="19"/>
    <x v="9"/>
    <x v="9"/>
    <x v="3"/>
    <x v="2"/>
  </r>
  <r>
    <x v="184"/>
    <x v="184"/>
    <x v="6"/>
    <x v="44"/>
    <x v="10"/>
    <x v="10"/>
    <x v="3"/>
    <x v="2"/>
    <x v="10"/>
    <x v="10"/>
    <x v="8"/>
    <x v="3"/>
  </r>
  <r>
    <x v="185"/>
    <x v="185"/>
    <x v="6"/>
    <x v="45"/>
    <x v="11"/>
    <x v="11"/>
    <x v="3"/>
    <x v="2"/>
    <x v="10"/>
    <x v="10"/>
    <x v="8"/>
    <x v="3"/>
  </r>
  <r>
    <x v="186"/>
    <x v="186"/>
    <x v="6"/>
    <x v="32"/>
    <x v="12"/>
    <x v="12"/>
    <x v="1"/>
    <x v="20"/>
    <x v="11"/>
    <x v="11"/>
    <x v="9"/>
    <x v="0"/>
  </r>
  <r>
    <x v="187"/>
    <x v="187"/>
    <x v="6"/>
    <x v="46"/>
    <x v="13"/>
    <x v="13"/>
    <x v="4"/>
    <x v="14"/>
    <x v="12"/>
    <x v="12"/>
    <x v="10"/>
    <x v="0"/>
  </r>
  <r>
    <x v="188"/>
    <x v="188"/>
    <x v="6"/>
    <x v="6"/>
    <x v="14"/>
    <x v="14"/>
    <x v="4"/>
    <x v="0"/>
    <x v="13"/>
    <x v="13"/>
    <x v="11"/>
    <x v="1"/>
  </r>
  <r>
    <x v="189"/>
    <x v="189"/>
    <x v="6"/>
    <x v="6"/>
    <x v="15"/>
    <x v="15"/>
    <x v="4"/>
    <x v="0"/>
    <x v="13"/>
    <x v="13"/>
    <x v="11"/>
    <x v="1"/>
  </r>
  <r>
    <x v="190"/>
    <x v="190"/>
    <x v="6"/>
    <x v="47"/>
    <x v="16"/>
    <x v="16"/>
    <x v="4"/>
    <x v="0"/>
    <x v="12"/>
    <x v="12"/>
    <x v="10"/>
    <x v="0"/>
  </r>
  <r>
    <x v="191"/>
    <x v="191"/>
    <x v="6"/>
    <x v="17"/>
    <x v="1"/>
    <x v="1"/>
    <x v="1"/>
    <x v="12"/>
    <x v="12"/>
    <x v="12"/>
    <x v="10"/>
    <x v="0"/>
  </r>
  <r>
    <x v="192"/>
    <x v="192"/>
    <x v="6"/>
    <x v="18"/>
    <x v="17"/>
    <x v="17"/>
    <x v="1"/>
    <x v="12"/>
    <x v="14"/>
    <x v="14"/>
    <x v="12"/>
    <x v="0"/>
  </r>
  <r>
    <x v="193"/>
    <x v="193"/>
    <x v="6"/>
    <x v="19"/>
    <x v="5"/>
    <x v="5"/>
    <x v="1"/>
    <x v="12"/>
    <x v="15"/>
    <x v="15"/>
    <x v="13"/>
    <x v="0"/>
  </r>
  <r>
    <x v="194"/>
    <x v="194"/>
    <x v="6"/>
    <x v="36"/>
    <x v="18"/>
    <x v="18"/>
    <x v="1"/>
    <x v="16"/>
    <x v="16"/>
    <x v="16"/>
    <x v="14"/>
    <x v="1"/>
  </r>
  <r>
    <x v="195"/>
    <x v="195"/>
    <x v="6"/>
    <x v="21"/>
    <x v="2"/>
    <x v="2"/>
    <x v="1"/>
    <x v="12"/>
    <x v="17"/>
    <x v="17"/>
    <x v="0"/>
    <x v="3"/>
  </r>
  <r>
    <x v="196"/>
    <x v="196"/>
    <x v="6"/>
    <x v="35"/>
    <x v="19"/>
    <x v="19"/>
    <x v="1"/>
    <x v="12"/>
    <x v="18"/>
    <x v="18"/>
    <x v="8"/>
    <x v="2"/>
  </r>
  <r>
    <x v="197"/>
    <x v="197"/>
    <x v="6"/>
    <x v="23"/>
    <x v="20"/>
    <x v="20"/>
    <x v="1"/>
    <x v="12"/>
    <x v="12"/>
    <x v="12"/>
    <x v="10"/>
    <x v="0"/>
  </r>
  <r>
    <x v="198"/>
    <x v="198"/>
    <x v="6"/>
    <x v="24"/>
    <x v="4"/>
    <x v="4"/>
    <x v="1"/>
    <x v="12"/>
    <x v="19"/>
    <x v="19"/>
    <x v="15"/>
    <x v="0"/>
  </r>
  <r>
    <x v="199"/>
    <x v="199"/>
    <x v="6"/>
    <x v="24"/>
    <x v="21"/>
    <x v="21"/>
    <x v="1"/>
    <x v="12"/>
    <x v="14"/>
    <x v="14"/>
    <x v="12"/>
    <x v="0"/>
  </r>
  <r>
    <x v="200"/>
    <x v="200"/>
    <x v="7"/>
    <x v="25"/>
    <x v="0"/>
    <x v="0"/>
    <x v="0"/>
    <x v="8"/>
    <x v="0"/>
    <x v="0"/>
    <x v="0"/>
    <x v="0"/>
  </r>
  <r>
    <x v="201"/>
    <x v="201"/>
    <x v="7"/>
    <x v="59"/>
    <x v="1"/>
    <x v="1"/>
    <x v="1"/>
    <x v="22"/>
    <x v="1"/>
    <x v="1"/>
    <x v="1"/>
    <x v="1"/>
  </r>
  <r>
    <x v="202"/>
    <x v="202"/>
    <x v="7"/>
    <x v="9"/>
    <x v="2"/>
    <x v="2"/>
    <x v="1"/>
    <x v="22"/>
    <x v="2"/>
    <x v="2"/>
    <x v="2"/>
    <x v="0"/>
  </r>
  <r>
    <x v="203"/>
    <x v="203"/>
    <x v="7"/>
    <x v="0"/>
    <x v="0"/>
    <x v="0"/>
    <x v="0"/>
    <x v="0"/>
    <x v="3"/>
    <x v="3"/>
    <x v="3"/>
    <x v="2"/>
  </r>
  <r>
    <x v="204"/>
    <x v="204"/>
    <x v="7"/>
    <x v="4"/>
    <x v="3"/>
    <x v="3"/>
    <x v="0"/>
    <x v="3"/>
    <x v="4"/>
    <x v="4"/>
    <x v="4"/>
    <x v="0"/>
  </r>
  <r>
    <x v="205"/>
    <x v="205"/>
    <x v="7"/>
    <x v="5"/>
    <x v="4"/>
    <x v="4"/>
    <x v="1"/>
    <x v="4"/>
    <x v="5"/>
    <x v="5"/>
    <x v="5"/>
    <x v="0"/>
  </r>
  <r>
    <x v="206"/>
    <x v="206"/>
    <x v="7"/>
    <x v="6"/>
    <x v="5"/>
    <x v="5"/>
    <x v="1"/>
    <x v="5"/>
    <x v="6"/>
    <x v="6"/>
    <x v="2"/>
    <x v="1"/>
  </r>
  <r>
    <x v="207"/>
    <x v="207"/>
    <x v="7"/>
    <x v="7"/>
    <x v="6"/>
    <x v="6"/>
    <x v="2"/>
    <x v="5"/>
    <x v="7"/>
    <x v="7"/>
    <x v="6"/>
    <x v="0"/>
  </r>
  <r>
    <x v="208"/>
    <x v="208"/>
    <x v="7"/>
    <x v="8"/>
    <x v="7"/>
    <x v="7"/>
    <x v="2"/>
    <x v="6"/>
    <x v="7"/>
    <x v="7"/>
    <x v="6"/>
    <x v="0"/>
  </r>
  <r>
    <x v="209"/>
    <x v="209"/>
    <x v="7"/>
    <x v="9"/>
    <x v="8"/>
    <x v="8"/>
    <x v="3"/>
    <x v="7"/>
    <x v="8"/>
    <x v="8"/>
    <x v="7"/>
    <x v="2"/>
  </r>
  <r>
    <x v="210"/>
    <x v="210"/>
    <x v="7"/>
    <x v="10"/>
    <x v="9"/>
    <x v="9"/>
    <x v="3"/>
    <x v="7"/>
    <x v="8"/>
    <x v="8"/>
    <x v="7"/>
    <x v="2"/>
  </r>
  <r>
    <x v="211"/>
    <x v="211"/>
    <x v="7"/>
    <x v="11"/>
    <x v="10"/>
    <x v="10"/>
    <x v="3"/>
    <x v="8"/>
    <x v="9"/>
    <x v="9"/>
    <x v="3"/>
    <x v="2"/>
  </r>
  <r>
    <x v="212"/>
    <x v="212"/>
    <x v="7"/>
    <x v="12"/>
    <x v="11"/>
    <x v="11"/>
    <x v="3"/>
    <x v="8"/>
    <x v="9"/>
    <x v="9"/>
    <x v="3"/>
    <x v="2"/>
  </r>
  <r>
    <x v="213"/>
    <x v="213"/>
    <x v="7"/>
    <x v="11"/>
    <x v="10"/>
    <x v="10"/>
    <x v="3"/>
    <x v="8"/>
    <x v="10"/>
    <x v="10"/>
    <x v="8"/>
    <x v="3"/>
  </r>
  <r>
    <x v="214"/>
    <x v="214"/>
    <x v="7"/>
    <x v="12"/>
    <x v="11"/>
    <x v="11"/>
    <x v="3"/>
    <x v="8"/>
    <x v="10"/>
    <x v="10"/>
    <x v="8"/>
    <x v="3"/>
  </r>
  <r>
    <x v="215"/>
    <x v="215"/>
    <x v="7"/>
    <x v="13"/>
    <x v="12"/>
    <x v="12"/>
    <x v="1"/>
    <x v="9"/>
    <x v="11"/>
    <x v="11"/>
    <x v="9"/>
    <x v="0"/>
  </r>
  <r>
    <x v="216"/>
    <x v="216"/>
    <x v="7"/>
    <x v="14"/>
    <x v="13"/>
    <x v="13"/>
    <x v="4"/>
    <x v="10"/>
    <x v="12"/>
    <x v="12"/>
    <x v="10"/>
    <x v="0"/>
  </r>
  <r>
    <x v="217"/>
    <x v="217"/>
    <x v="7"/>
    <x v="15"/>
    <x v="14"/>
    <x v="14"/>
    <x v="4"/>
    <x v="11"/>
    <x v="13"/>
    <x v="13"/>
    <x v="11"/>
    <x v="1"/>
  </r>
  <r>
    <x v="218"/>
    <x v="218"/>
    <x v="7"/>
    <x v="15"/>
    <x v="15"/>
    <x v="15"/>
    <x v="4"/>
    <x v="11"/>
    <x v="13"/>
    <x v="13"/>
    <x v="11"/>
    <x v="1"/>
  </r>
  <r>
    <x v="219"/>
    <x v="219"/>
    <x v="7"/>
    <x v="16"/>
    <x v="16"/>
    <x v="16"/>
    <x v="4"/>
    <x v="11"/>
    <x v="12"/>
    <x v="12"/>
    <x v="10"/>
    <x v="0"/>
  </r>
  <r>
    <x v="220"/>
    <x v="220"/>
    <x v="7"/>
    <x v="17"/>
    <x v="1"/>
    <x v="1"/>
    <x v="1"/>
    <x v="12"/>
    <x v="12"/>
    <x v="12"/>
    <x v="10"/>
    <x v="0"/>
  </r>
  <r>
    <x v="221"/>
    <x v="221"/>
    <x v="7"/>
    <x v="18"/>
    <x v="17"/>
    <x v="17"/>
    <x v="1"/>
    <x v="12"/>
    <x v="14"/>
    <x v="14"/>
    <x v="12"/>
    <x v="0"/>
  </r>
  <r>
    <x v="222"/>
    <x v="222"/>
    <x v="7"/>
    <x v="19"/>
    <x v="5"/>
    <x v="5"/>
    <x v="1"/>
    <x v="12"/>
    <x v="15"/>
    <x v="15"/>
    <x v="13"/>
    <x v="0"/>
  </r>
  <r>
    <x v="223"/>
    <x v="223"/>
    <x v="7"/>
    <x v="20"/>
    <x v="18"/>
    <x v="18"/>
    <x v="1"/>
    <x v="12"/>
    <x v="16"/>
    <x v="16"/>
    <x v="14"/>
    <x v="1"/>
  </r>
  <r>
    <x v="224"/>
    <x v="224"/>
    <x v="7"/>
    <x v="21"/>
    <x v="2"/>
    <x v="2"/>
    <x v="1"/>
    <x v="12"/>
    <x v="17"/>
    <x v="17"/>
    <x v="0"/>
    <x v="3"/>
  </r>
  <r>
    <x v="225"/>
    <x v="225"/>
    <x v="7"/>
    <x v="35"/>
    <x v="19"/>
    <x v="19"/>
    <x v="1"/>
    <x v="12"/>
    <x v="18"/>
    <x v="18"/>
    <x v="8"/>
    <x v="2"/>
  </r>
  <r>
    <x v="226"/>
    <x v="226"/>
    <x v="7"/>
    <x v="23"/>
    <x v="20"/>
    <x v="20"/>
    <x v="1"/>
    <x v="12"/>
    <x v="12"/>
    <x v="12"/>
    <x v="10"/>
    <x v="0"/>
  </r>
  <r>
    <x v="227"/>
    <x v="227"/>
    <x v="7"/>
    <x v="24"/>
    <x v="4"/>
    <x v="4"/>
    <x v="1"/>
    <x v="12"/>
    <x v="19"/>
    <x v="19"/>
    <x v="15"/>
    <x v="0"/>
  </r>
  <r>
    <x v="228"/>
    <x v="228"/>
    <x v="7"/>
    <x v="24"/>
    <x v="21"/>
    <x v="21"/>
    <x v="1"/>
    <x v="12"/>
    <x v="14"/>
    <x v="14"/>
    <x v="12"/>
    <x v="0"/>
  </r>
  <r>
    <x v="229"/>
    <x v="229"/>
    <x v="8"/>
    <x v="25"/>
    <x v="0"/>
    <x v="0"/>
    <x v="0"/>
    <x v="8"/>
    <x v="0"/>
    <x v="0"/>
    <x v="0"/>
    <x v="0"/>
  </r>
  <r>
    <x v="230"/>
    <x v="230"/>
    <x v="8"/>
    <x v="59"/>
    <x v="1"/>
    <x v="1"/>
    <x v="1"/>
    <x v="22"/>
    <x v="1"/>
    <x v="1"/>
    <x v="1"/>
    <x v="1"/>
  </r>
  <r>
    <x v="231"/>
    <x v="231"/>
    <x v="8"/>
    <x v="9"/>
    <x v="2"/>
    <x v="2"/>
    <x v="1"/>
    <x v="22"/>
    <x v="2"/>
    <x v="2"/>
    <x v="2"/>
    <x v="0"/>
  </r>
  <r>
    <x v="232"/>
    <x v="232"/>
    <x v="8"/>
    <x v="0"/>
    <x v="0"/>
    <x v="0"/>
    <x v="0"/>
    <x v="0"/>
    <x v="3"/>
    <x v="3"/>
    <x v="3"/>
    <x v="2"/>
  </r>
  <r>
    <x v="233"/>
    <x v="233"/>
    <x v="8"/>
    <x v="60"/>
    <x v="3"/>
    <x v="3"/>
    <x v="0"/>
    <x v="5"/>
    <x v="4"/>
    <x v="4"/>
    <x v="4"/>
    <x v="0"/>
  </r>
  <r>
    <x v="234"/>
    <x v="234"/>
    <x v="8"/>
    <x v="9"/>
    <x v="4"/>
    <x v="4"/>
    <x v="1"/>
    <x v="6"/>
    <x v="5"/>
    <x v="5"/>
    <x v="5"/>
    <x v="0"/>
  </r>
  <r>
    <x v="235"/>
    <x v="235"/>
    <x v="8"/>
    <x v="8"/>
    <x v="5"/>
    <x v="5"/>
    <x v="1"/>
    <x v="1"/>
    <x v="6"/>
    <x v="6"/>
    <x v="2"/>
    <x v="1"/>
  </r>
  <r>
    <x v="236"/>
    <x v="236"/>
    <x v="8"/>
    <x v="38"/>
    <x v="6"/>
    <x v="6"/>
    <x v="2"/>
    <x v="1"/>
    <x v="7"/>
    <x v="7"/>
    <x v="6"/>
    <x v="0"/>
  </r>
  <r>
    <x v="237"/>
    <x v="237"/>
    <x v="8"/>
    <x v="39"/>
    <x v="7"/>
    <x v="7"/>
    <x v="2"/>
    <x v="18"/>
    <x v="7"/>
    <x v="7"/>
    <x v="6"/>
    <x v="0"/>
  </r>
  <r>
    <x v="238"/>
    <x v="238"/>
    <x v="8"/>
    <x v="9"/>
    <x v="8"/>
    <x v="8"/>
    <x v="3"/>
    <x v="7"/>
    <x v="8"/>
    <x v="8"/>
    <x v="7"/>
    <x v="2"/>
  </r>
  <r>
    <x v="239"/>
    <x v="239"/>
    <x v="8"/>
    <x v="10"/>
    <x v="9"/>
    <x v="9"/>
    <x v="3"/>
    <x v="7"/>
    <x v="8"/>
    <x v="8"/>
    <x v="7"/>
    <x v="2"/>
  </r>
  <r>
    <x v="240"/>
    <x v="240"/>
    <x v="8"/>
    <x v="11"/>
    <x v="10"/>
    <x v="10"/>
    <x v="3"/>
    <x v="8"/>
    <x v="9"/>
    <x v="9"/>
    <x v="3"/>
    <x v="2"/>
  </r>
  <r>
    <x v="241"/>
    <x v="241"/>
    <x v="8"/>
    <x v="12"/>
    <x v="11"/>
    <x v="11"/>
    <x v="3"/>
    <x v="8"/>
    <x v="9"/>
    <x v="9"/>
    <x v="3"/>
    <x v="2"/>
  </r>
  <r>
    <x v="242"/>
    <x v="242"/>
    <x v="8"/>
    <x v="11"/>
    <x v="10"/>
    <x v="10"/>
    <x v="3"/>
    <x v="8"/>
    <x v="10"/>
    <x v="10"/>
    <x v="8"/>
    <x v="3"/>
  </r>
  <r>
    <x v="243"/>
    <x v="243"/>
    <x v="8"/>
    <x v="12"/>
    <x v="11"/>
    <x v="11"/>
    <x v="3"/>
    <x v="8"/>
    <x v="10"/>
    <x v="10"/>
    <x v="8"/>
    <x v="3"/>
  </r>
  <r>
    <x v="244"/>
    <x v="244"/>
    <x v="8"/>
    <x v="13"/>
    <x v="12"/>
    <x v="12"/>
    <x v="1"/>
    <x v="9"/>
    <x v="11"/>
    <x v="11"/>
    <x v="9"/>
    <x v="0"/>
  </r>
  <r>
    <x v="245"/>
    <x v="245"/>
    <x v="8"/>
    <x v="14"/>
    <x v="13"/>
    <x v="13"/>
    <x v="4"/>
    <x v="10"/>
    <x v="12"/>
    <x v="12"/>
    <x v="10"/>
    <x v="0"/>
  </r>
  <r>
    <x v="246"/>
    <x v="246"/>
    <x v="8"/>
    <x v="15"/>
    <x v="14"/>
    <x v="14"/>
    <x v="4"/>
    <x v="11"/>
    <x v="13"/>
    <x v="13"/>
    <x v="11"/>
    <x v="1"/>
  </r>
  <r>
    <x v="247"/>
    <x v="247"/>
    <x v="8"/>
    <x v="15"/>
    <x v="15"/>
    <x v="15"/>
    <x v="4"/>
    <x v="11"/>
    <x v="13"/>
    <x v="13"/>
    <x v="11"/>
    <x v="1"/>
  </r>
  <r>
    <x v="248"/>
    <x v="248"/>
    <x v="8"/>
    <x v="16"/>
    <x v="16"/>
    <x v="16"/>
    <x v="4"/>
    <x v="11"/>
    <x v="12"/>
    <x v="12"/>
    <x v="10"/>
    <x v="0"/>
  </r>
  <r>
    <x v="249"/>
    <x v="249"/>
    <x v="8"/>
    <x v="17"/>
    <x v="1"/>
    <x v="1"/>
    <x v="1"/>
    <x v="12"/>
    <x v="12"/>
    <x v="12"/>
    <x v="10"/>
    <x v="0"/>
  </r>
  <r>
    <x v="250"/>
    <x v="250"/>
    <x v="8"/>
    <x v="18"/>
    <x v="17"/>
    <x v="17"/>
    <x v="1"/>
    <x v="12"/>
    <x v="14"/>
    <x v="14"/>
    <x v="12"/>
    <x v="0"/>
  </r>
  <r>
    <x v="251"/>
    <x v="251"/>
    <x v="8"/>
    <x v="19"/>
    <x v="5"/>
    <x v="5"/>
    <x v="1"/>
    <x v="12"/>
    <x v="15"/>
    <x v="15"/>
    <x v="13"/>
    <x v="0"/>
  </r>
  <r>
    <x v="252"/>
    <x v="252"/>
    <x v="8"/>
    <x v="20"/>
    <x v="18"/>
    <x v="18"/>
    <x v="1"/>
    <x v="12"/>
    <x v="16"/>
    <x v="16"/>
    <x v="14"/>
    <x v="1"/>
  </r>
  <r>
    <x v="253"/>
    <x v="253"/>
    <x v="8"/>
    <x v="21"/>
    <x v="2"/>
    <x v="2"/>
    <x v="1"/>
    <x v="12"/>
    <x v="17"/>
    <x v="17"/>
    <x v="0"/>
    <x v="3"/>
  </r>
  <r>
    <x v="254"/>
    <x v="254"/>
    <x v="8"/>
    <x v="35"/>
    <x v="19"/>
    <x v="19"/>
    <x v="1"/>
    <x v="12"/>
    <x v="18"/>
    <x v="18"/>
    <x v="8"/>
    <x v="2"/>
  </r>
  <r>
    <x v="255"/>
    <x v="255"/>
    <x v="8"/>
    <x v="23"/>
    <x v="20"/>
    <x v="20"/>
    <x v="1"/>
    <x v="12"/>
    <x v="12"/>
    <x v="12"/>
    <x v="10"/>
    <x v="0"/>
  </r>
  <r>
    <x v="256"/>
    <x v="256"/>
    <x v="8"/>
    <x v="24"/>
    <x v="4"/>
    <x v="4"/>
    <x v="1"/>
    <x v="12"/>
    <x v="19"/>
    <x v="19"/>
    <x v="15"/>
    <x v="0"/>
  </r>
  <r>
    <x v="257"/>
    <x v="257"/>
    <x v="8"/>
    <x v="24"/>
    <x v="21"/>
    <x v="21"/>
    <x v="1"/>
    <x v="12"/>
    <x v="14"/>
    <x v="14"/>
    <x v="12"/>
    <x v="0"/>
  </r>
  <r>
    <x v="258"/>
    <x v="258"/>
    <x v="9"/>
    <x v="25"/>
    <x v="0"/>
    <x v="0"/>
    <x v="0"/>
    <x v="8"/>
    <x v="0"/>
    <x v="0"/>
    <x v="0"/>
    <x v="0"/>
  </r>
  <r>
    <x v="259"/>
    <x v="259"/>
    <x v="9"/>
    <x v="59"/>
    <x v="1"/>
    <x v="1"/>
    <x v="1"/>
    <x v="22"/>
    <x v="1"/>
    <x v="1"/>
    <x v="1"/>
    <x v="1"/>
  </r>
  <r>
    <x v="260"/>
    <x v="260"/>
    <x v="9"/>
    <x v="9"/>
    <x v="2"/>
    <x v="2"/>
    <x v="1"/>
    <x v="22"/>
    <x v="2"/>
    <x v="2"/>
    <x v="2"/>
    <x v="0"/>
  </r>
  <r>
    <x v="261"/>
    <x v="261"/>
    <x v="9"/>
    <x v="0"/>
    <x v="0"/>
    <x v="0"/>
    <x v="0"/>
    <x v="0"/>
    <x v="3"/>
    <x v="3"/>
    <x v="3"/>
    <x v="2"/>
  </r>
  <r>
    <x v="262"/>
    <x v="262"/>
    <x v="9"/>
    <x v="60"/>
    <x v="3"/>
    <x v="3"/>
    <x v="0"/>
    <x v="5"/>
    <x v="4"/>
    <x v="4"/>
    <x v="4"/>
    <x v="0"/>
  </r>
  <r>
    <x v="263"/>
    <x v="263"/>
    <x v="9"/>
    <x v="9"/>
    <x v="4"/>
    <x v="4"/>
    <x v="1"/>
    <x v="6"/>
    <x v="5"/>
    <x v="5"/>
    <x v="5"/>
    <x v="0"/>
  </r>
  <r>
    <x v="264"/>
    <x v="264"/>
    <x v="9"/>
    <x v="8"/>
    <x v="5"/>
    <x v="5"/>
    <x v="1"/>
    <x v="1"/>
    <x v="6"/>
    <x v="6"/>
    <x v="2"/>
    <x v="1"/>
  </r>
  <r>
    <x v="265"/>
    <x v="265"/>
    <x v="9"/>
    <x v="38"/>
    <x v="6"/>
    <x v="6"/>
    <x v="2"/>
    <x v="1"/>
    <x v="7"/>
    <x v="7"/>
    <x v="6"/>
    <x v="0"/>
  </r>
  <r>
    <x v="266"/>
    <x v="266"/>
    <x v="9"/>
    <x v="39"/>
    <x v="7"/>
    <x v="7"/>
    <x v="2"/>
    <x v="18"/>
    <x v="7"/>
    <x v="7"/>
    <x v="6"/>
    <x v="0"/>
  </r>
  <r>
    <x v="267"/>
    <x v="267"/>
    <x v="9"/>
    <x v="40"/>
    <x v="8"/>
    <x v="8"/>
    <x v="3"/>
    <x v="0"/>
    <x v="8"/>
    <x v="8"/>
    <x v="7"/>
    <x v="2"/>
  </r>
  <r>
    <x v="268"/>
    <x v="268"/>
    <x v="9"/>
    <x v="41"/>
    <x v="9"/>
    <x v="9"/>
    <x v="3"/>
    <x v="0"/>
    <x v="8"/>
    <x v="8"/>
    <x v="7"/>
    <x v="2"/>
  </r>
  <r>
    <x v="269"/>
    <x v="269"/>
    <x v="9"/>
    <x v="42"/>
    <x v="10"/>
    <x v="10"/>
    <x v="3"/>
    <x v="19"/>
    <x v="9"/>
    <x v="9"/>
    <x v="3"/>
    <x v="2"/>
  </r>
  <r>
    <x v="270"/>
    <x v="270"/>
    <x v="9"/>
    <x v="43"/>
    <x v="11"/>
    <x v="11"/>
    <x v="3"/>
    <x v="19"/>
    <x v="9"/>
    <x v="9"/>
    <x v="3"/>
    <x v="2"/>
  </r>
  <r>
    <x v="271"/>
    <x v="271"/>
    <x v="9"/>
    <x v="44"/>
    <x v="10"/>
    <x v="10"/>
    <x v="3"/>
    <x v="2"/>
    <x v="10"/>
    <x v="10"/>
    <x v="8"/>
    <x v="3"/>
  </r>
  <r>
    <x v="272"/>
    <x v="272"/>
    <x v="9"/>
    <x v="45"/>
    <x v="11"/>
    <x v="11"/>
    <x v="3"/>
    <x v="2"/>
    <x v="10"/>
    <x v="10"/>
    <x v="8"/>
    <x v="3"/>
  </r>
  <r>
    <x v="273"/>
    <x v="273"/>
    <x v="9"/>
    <x v="32"/>
    <x v="12"/>
    <x v="12"/>
    <x v="1"/>
    <x v="20"/>
    <x v="11"/>
    <x v="11"/>
    <x v="9"/>
    <x v="0"/>
  </r>
  <r>
    <x v="274"/>
    <x v="274"/>
    <x v="9"/>
    <x v="46"/>
    <x v="13"/>
    <x v="13"/>
    <x v="4"/>
    <x v="14"/>
    <x v="12"/>
    <x v="12"/>
    <x v="10"/>
    <x v="0"/>
  </r>
  <r>
    <x v="275"/>
    <x v="275"/>
    <x v="9"/>
    <x v="6"/>
    <x v="14"/>
    <x v="14"/>
    <x v="4"/>
    <x v="0"/>
    <x v="13"/>
    <x v="13"/>
    <x v="11"/>
    <x v="1"/>
  </r>
  <r>
    <x v="276"/>
    <x v="276"/>
    <x v="9"/>
    <x v="6"/>
    <x v="15"/>
    <x v="15"/>
    <x v="4"/>
    <x v="0"/>
    <x v="13"/>
    <x v="13"/>
    <x v="11"/>
    <x v="1"/>
  </r>
  <r>
    <x v="277"/>
    <x v="277"/>
    <x v="9"/>
    <x v="47"/>
    <x v="16"/>
    <x v="16"/>
    <x v="4"/>
    <x v="0"/>
    <x v="12"/>
    <x v="12"/>
    <x v="10"/>
    <x v="0"/>
  </r>
  <r>
    <x v="278"/>
    <x v="278"/>
    <x v="9"/>
    <x v="17"/>
    <x v="1"/>
    <x v="1"/>
    <x v="1"/>
    <x v="12"/>
    <x v="12"/>
    <x v="12"/>
    <x v="10"/>
    <x v="0"/>
  </r>
  <r>
    <x v="279"/>
    <x v="279"/>
    <x v="9"/>
    <x v="18"/>
    <x v="17"/>
    <x v="17"/>
    <x v="1"/>
    <x v="12"/>
    <x v="14"/>
    <x v="14"/>
    <x v="12"/>
    <x v="0"/>
  </r>
  <r>
    <x v="280"/>
    <x v="280"/>
    <x v="9"/>
    <x v="19"/>
    <x v="5"/>
    <x v="5"/>
    <x v="1"/>
    <x v="12"/>
    <x v="15"/>
    <x v="15"/>
    <x v="13"/>
    <x v="0"/>
  </r>
  <r>
    <x v="281"/>
    <x v="281"/>
    <x v="9"/>
    <x v="20"/>
    <x v="18"/>
    <x v="18"/>
    <x v="1"/>
    <x v="12"/>
    <x v="16"/>
    <x v="16"/>
    <x v="14"/>
    <x v="1"/>
  </r>
  <r>
    <x v="282"/>
    <x v="282"/>
    <x v="9"/>
    <x v="21"/>
    <x v="2"/>
    <x v="2"/>
    <x v="1"/>
    <x v="12"/>
    <x v="17"/>
    <x v="17"/>
    <x v="0"/>
    <x v="3"/>
  </r>
  <r>
    <x v="283"/>
    <x v="283"/>
    <x v="9"/>
    <x v="35"/>
    <x v="19"/>
    <x v="19"/>
    <x v="1"/>
    <x v="12"/>
    <x v="18"/>
    <x v="18"/>
    <x v="8"/>
    <x v="2"/>
  </r>
  <r>
    <x v="284"/>
    <x v="284"/>
    <x v="9"/>
    <x v="23"/>
    <x v="20"/>
    <x v="20"/>
    <x v="1"/>
    <x v="12"/>
    <x v="12"/>
    <x v="12"/>
    <x v="10"/>
    <x v="0"/>
  </r>
  <r>
    <x v="285"/>
    <x v="285"/>
    <x v="9"/>
    <x v="24"/>
    <x v="4"/>
    <x v="4"/>
    <x v="1"/>
    <x v="12"/>
    <x v="19"/>
    <x v="19"/>
    <x v="15"/>
    <x v="0"/>
  </r>
  <r>
    <x v="286"/>
    <x v="286"/>
    <x v="9"/>
    <x v="24"/>
    <x v="21"/>
    <x v="21"/>
    <x v="1"/>
    <x v="12"/>
    <x v="14"/>
    <x v="14"/>
    <x v="12"/>
    <x v="0"/>
  </r>
  <r>
    <x v="287"/>
    <x v="287"/>
    <x v="10"/>
    <x v="0"/>
    <x v="0"/>
    <x v="0"/>
    <x v="0"/>
    <x v="0"/>
    <x v="0"/>
    <x v="0"/>
    <x v="0"/>
    <x v="0"/>
  </r>
  <r>
    <x v="288"/>
    <x v="288"/>
    <x v="10"/>
    <x v="1"/>
    <x v="1"/>
    <x v="1"/>
    <x v="1"/>
    <x v="1"/>
    <x v="1"/>
    <x v="1"/>
    <x v="1"/>
    <x v="1"/>
  </r>
  <r>
    <x v="289"/>
    <x v="289"/>
    <x v="10"/>
    <x v="2"/>
    <x v="2"/>
    <x v="2"/>
    <x v="1"/>
    <x v="1"/>
    <x v="2"/>
    <x v="2"/>
    <x v="2"/>
    <x v="0"/>
  </r>
  <r>
    <x v="290"/>
    <x v="290"/>
    <x v="10"/>
    <x v="3"/>
    <x v="0"/>
    <x v="0"/>
    <x v="0"/>
    <x v="2"/>
    <x v="3"/>
    <x v="3"/>
    <x v="3"/>
    <x v="2"/>
  </r>
  <r>
    <x v="291"/>
    <x v="291"/>
    <x v="10"/>
    <x v="4"/>
    <x v="3"/>
    <x v="3"/>
    <x v="0"/>
    <x v="3"/>
    <x v="4"/>
    <x v="4"/>
    <x v="4"/>
    <x v="0"/>
  </r>
  <r>
    <x v="292"/>
    <x v="292"/>
    <x v="10"/>
    <x v="5"/>
    <x v="4"/>
    <x v="4"/>
    <x v="1"/>
    <x v="4"/>
    <x v="5"/>
    <x v="5"/>
    <x v="5"/>
    <x v="0"/>
  </r>
  <r>
    <x v="293"/>
    <x v="293"/>
    <x v="10"/>
    <x v="6"/>
    <x v="5"/>
    <x v="5"/>
    <x v="1"/>
    <x v="5"/>
    <x v="6"/>
    <x v="6"/>
    <x v="2"/>
    <x v="1"/>
  </r>
  <r>
    <x v="294"/>
    <x v="294"/>
    <x v="10"/>
    <x v="7"/>
    <x v="6"/>
    <x v="6"/>
    <x v="2"/>
    <x v="5"/>
    <x v="7"/>
    <x v="7"/>
    <x v="6"/>
    <x v="0"/>
  </r>
  <r>
    <x v="295"/>
    <x v="295"/>
    <x v="10"/>
    <x v="8"/>
    <x v="7"/>
    <x v="7"/>
    <x v="2"/>
    <x v="6"/>
    <x v="7"/>
    <x v="7"/>
    <x v="6"/>
    <x v="0"/>
  </r>
  <r>
    <x v="296"/>
    <x v="296"/>
    <x v="10"/>
    <x v="9"/>
    <x v="8"/>
    <x v="8"/>
    <x v="3"/>
    <x v="7"/>
    <x v="8"/>
    <x v="8"/>
    <x v="7"/>
    <x v="2"/>
  </r>
  <r>
    <x v="297"/>
    <x v="297"/>
    <x v="10"/>
    <x v="10"/>
    <x v="9"/>
    <x v="9"/>
    <x v="3"/>
    <x v="7"/>
    <x v="8"/>
    <x v="8"/>
    <x v="7"/>
    <x v="2"/>
  </r>
  <r>
    <x v="298"/>
    <x v="298"/>
    <x v="10"/>
    <x v="11"/>
    <x v="10"/>
    <x v="10"/>
    <x v="3"/>
    <x v="8"/>
    <x v="9"/>
    <x v="9"/>
    <x v="3"/>
    <x v="2"/>
  </r>
  <r>
    <x v="299"/>
    <x v="299"/>
    <x v="10"/>
    <x v="12"/>
    <x v="11"/>
    <x v="11"/>
    <x v="3"/>
    <x v="8"/>
    <x v="9"/>
    <x v="9"/>
    <x v="3"/>
    <x v="2"/>
  </r>
  <r>
    <x v="300"/>
    <x v="300"/>
    <x v="10"/>
    <x v="11"/>
    <x v="10"/>
    <x v="10"/>
    <x v="3"/>
    <x v="8"/>
    <x v="10"/>
    <x v="10"/>
    <x v="8"/>
    <x v="3"/>
  </r>
  <r>
    <x v="301"/>
    <x v="301"/>
    <x v="10"/>
    <x v="12"/>
    <x v="11"/>
    <x v="11"/>
    <x v="3"/>
    <x v="8"/>
    <x v="10"/>
    <x v="10"/>
    <x v="8"/>
    <x v="3"/>
  </r>
  <r>
    <x v="302"/>
    <x v="302"/>
    <x v="10"/>
    <x v="13"/>
    <x v="12"/>
    <x v="12"/>
    <x v="1"/>
    <x v="9"/>
    <x v="11"/>
    <x v="11"/>
    <x v="9"/>
    <x v="0"/>
  </r>
  <r>
    <x v="303"/>
    <x v="303"/>
    <x v="10"/>
    <x v="14"/>
    <x v="13"/>
    <x v="13"/>
    <x v="4"/>
    <x v="10"/>
    <x v="12"/>
    <x v="12"/>
    <x v="10"/>
    <x v="0"/>
  </r>
  <r>
    <x v="304"/>
    <x v="304"/>
    <x v="10"/>
    <x v="15"/>
    <x v="14"/>
    <x v="14"/>
    <x v="4"/>
    <x v="11"/>
    <x v="13"/>
    <x v="13"/>
    <x v="11"/>
    <x v="1"/>
  </r>
  <r>
    <x v="305"/>
    <x v="305"/>
    <x v="10"/>
    <x v="15"/>
    <x v="15"/>
    <x v="15"/>
    <x v="4"/>
    <x v="11"/>
    <x v="13"/>
    <x v="13"/>
    <x v="11"/>
    <x v="1"/>
  </r>
  <r>
    <x v="306"/>
    <x v="306"/>
    <x v="10"/>
    <x v="16"/>
    <x v="16"/>
    <x v="16"/>
    <x v="4"/>
    <x v="11"/>
    <x v="12"/>
    <x v="12"/>
    <x v="10"/>
    <x v="0"/>
  </r>
  <r>
    <x v="307"/>
    <x v="307"/>
    <x v="10"/>
    <x v="17"/>
    <x v="1"/>
    <x v="1"/>
    <x v="1"/>
    <x v="12"/>
    <x v="12"/>
    <x v="12"/>
    <x v="10"/>
    <x v="0"/>
  </r>
  <r>
    <x v="308"/>
    <x v="308"/>
    <x v="10"/>
    <x v="18"/>
    <x v="17"/>
    <x v="17"/>
    <x v="1"/>
    <x v="12"/>
    <x v="14"/>
    <x v="14"/>
    <x v="12"/>
    <x v="0"/>
  </r>
  <r>
    <x v="309"/>
    <x v="309"/>
    <x v="10"/>
    <x v="19"/>
    <x v="5"/>
    <x v="5"/>
    <x v="1"/>
    <x v="12"/>
    <x v="15"/>
    <x v="15"/>
    <x v="13"/>
    <x v="0"/>
  </r>
  <r>
    <x v="310"/>
    <x v="310"/>
    <x v="10"/>
    <x v="20"/>
    <x v="18"/>
    <x v="18"/>
    <x v="1"/>
    <x v="12"/>
    <x v="16"/>
    <x v="16"/>
    <x v="14"/>
    <x v="1"/>
  </r>
  <r>
    <x v="311"/>
    <x v="311"/>
    <x v="10"/>
    <x v="21"/>
    <x v="2"/>
    <x v="2"/>
    <x v="1"/>
    <x v="12"/>
    <x v="17"/>
    <x v="17"/>
    <x v="0"/>
    <x v="3"/>
  </r>
  <r>
    <x v="312"/>
    <x v="312"/>
    <x v="10"/>
    <x v="35"/>
    <x v="19"/>
    <x v="19"/>
    <x v="1"/>
    <x v="12"/>
    <x v="18"/>
    <x v="18"/>
    <x v="8"/>
    <x v="2"/>
  </r>
  <r>
    <x v="313"/>
    <x v="313"/>
    <x v="10"/>
    <x v="23"/>
    <x v="20"/>
    <x v="20"/>
    <x v="1"/>
    <x v="12"/>
    <x v="12"/>
    <x v="12"/>
    <x v="10"/>
    <x v="0"/>
  </r>
  <r>
    <x v="314"/>
    <x v="314"/>
    <x v="10"/>
    <x v="24"/>
    <x v="4"/>
    <x v="4"/>
    <x v="1"/>
    <x v="12"/>
    <x v="19"/>
    <x v="19"/>
    <x v="15"/>
    <x v="0"/>
  </r>
  <r>
    <x v="315"/>
    <x v="315"/>
    <x v="10"/>
    <x v="24"/>
    <x v="21"/>
    <x v="21"/>
    <x v="1"/>
    <x v="12"/>
    <x v="14"/>
    <x v="14"/>
    <x v="12"/>
    <x v="0"/>
  </r>
  <r>
    <x v="316"/>
    <x v="316"/>
    <x v="11"/>
    <x v="52"/>
    <x v="0"/>
    <x v="0"/>
    <x v="0"/>
    <x v="11"/>
    <x v="3"/>
    <x v="3"/>
    <x v="3"/>
    <x v="2"/>
  </r>
  <r>
    <x v="317"/>
    <x v="317"/>
    <x v="11"/>
    <x v="53"/>
    <x v="3"/>
    <x v="3"/>
    <x v="0"/>
    <x v="21"/>
    <x v="4"/>
    <x v="4"/>
    <x v="4"/>
    <x v="0"/>
  </r>
  <r>
    <x v="318"/>
    <x v="318"/>
    <x v="11"/>
    <x v="51"/>
    <x v="4"/>
    <x v="4"/>
    <x v="1"/>
    <x v="14"/>
    <x v="5"/>
    <x v="5"/>
    <x v="5"/>
    <x v="0"/>
  </r>
  <r>
    <x v="319"/>
    <x v="319"/>
    <x v="11"/>
    <x v="8"/>
    <x v="5"/>
    <x v="5"/>
    <x v="1"/>
    <x v="1"/>
    <x v="6"/>
    <x v="6"/>
    <x v="2"/>
    <x v="1"/>
  </r>
  <r>
    <x v="320"/>
    <x v="320"/>
    <x v="11"/>
    <x v="38"/>
    <x v="6"/>
    <x v="6"/>
    <x v="2"/>
    <x v="1"/>
    <x v="7"/>
    <x v="7"/>
    <x v="6"/>
    <x v="0"/>
  </r>
  <r>
    <x v="321"/>
    <x v="321"/>
    <x v="11"/>
    <x v="61"/>
    <x v="7"/>
    <x v="7"/>
    <x v="2"/>
    <x v="14"/>
    <x v="7"/>
    <x v="7"/>
    <x v="6"/>
    <x v="0"/>
  </r>
  <r>
    <x v="322"/>
    <x v="322"/>
    <x v="11"/>
    <x v="40"/>
    <x v="8"/>
    <x v="8"/>
    <x v="3"/>
    <x v="0"/>
    <x v="8"/>
    <x v="8"/>
    <x v="7"/>
    <x v="2"/>
  </r>
  <r>
    <x v="323"/>
    <x v="323"/>
    <x v="11"/>
    <x v="41"/>
    <x v="9"/>
    <x v="9"/>
    <x v="3"/>
    <x v="0"/>
    <x v="8"/>
    <x v="8"/>
    <x v="7"/>
    <x v="2"/>
  </r>
  <r>
    <x v="324"/>
    <x v="324"/>
    <x v="11"/>
    <x v="44"/>
    <x v="10"/>
    <x v="10"/>
    <x v="3"/>
    <x v="2"/>
    <x v="9"/>
    <x v="9"/>
    <x v="3"/>
    <x v="2"/>
  </r>
  <r>
    <x v="325"/>
    <x v="325"/>
    <x v="11"/>
    <x v="45"/>
    <x v="11"/>
    <x v="11"/>
    <x v="3"/>
    <x v="2"/>
    <x v="9"/>
    <x v="9"/>
    <x v="3"/>
    <x v="2"/>
  </r>
  <r>
    <x v="326"/>
    <x v="326"/>
    <x v="11"/>
    <x v="44"/>
    <x v="10"/>
    <x v="10"/>
    <x v="3"/>
    <x v="2"/>
    <x v="10"/>
    <x v="10"/>
    <x v="8"/>
    <x v="3"/>
  </r>
  <r>
    <x v="327"/>
    <x v="327"/>
    <x v="11"/>
    <x v="45"/>
    <x v="11"/>
    <x v="11"/>
    <x v="3"/>
    <x v="2"/>
    <x v="10"/>
    <x v="10"/>
    <x v="8"/>
    <x v="3"/>
  </r>
  <r>
    <x v="328"/>
    <x v="328"/>
    <x v="11"/>
    <x v="57"/>
    <x v="12"/>
    <x v="12"/>
    <x v="1"/>
    <x v="10"/>
    <x v="11"/>
    <x v="11"/>
    <x v="9"/>
    <x v="0"/>
  </r>
  <r>
    <x v="329"/>
    <x v="329"/>
    <x v="11"/>
    <x v="49"/>
    <x v="13"/>
    <x v="13"/>
    <x v="4"/>
    <x v="15"/>
    <x v="12"/>
    <x v="12"/>
    <x v="10"/>
    <x v="0"/>
  </r>
  <r>
    <x v="330"/>
    <x v="330"/>
    <x v="11"/>
    <x v="9"/>
    <x v="14"/>
    <x v="14"/>
    <x v="4"/>
    <x v="1"/>
    <x v="13"/>
    <x v="13"/>
    <x v="11"/>
    <x v="1"/>
  </r>
  <r>
    <x v="331"/>
    <x v="331"/>
    <x v="11"/>
    <x v="9"/>
    <x v="15"/>
    <x v="15"/>
    <x v="4"/>
    <x v="1"/>
    <x v="13"/>
    <x v="13"/>
    <x v="11"/>
    <x v="1"/>
  </r>
  <r>
    <x v="332"/>
    <x v="332"/>
    <x v="11"/>
    <x v="58"/>
    <x v="16"/>
    <x v="16"/>
    <x v="4"/>
    <x v="1"/>
    <x v="12"/>
    <x v="12"/>
    <x v="10"/>
    <x v="0"/>
  </r>
  <r>
    <x v="333"/>
    <x v="333"/>
    <x v="11"/>
    <x v="17"/>
    <x v="1"/>
    <x v="1"/>
    <x v="1"/>
    <x v="12"/>
    <x v="12"/>
    <x v="12"/>
    <x v="10"/>
    <x v="0"/>
  </r>
  <r>
    <x v="334"/>
    <x v="334"/>
    <x v="11"/>
    <x v="18"/>
    <x v="17"/>
    <x v="17"/>
    <x v="1"/>
    <x v="12"/>
    <x v="14"/>
    <x v="14"/>
    <x v="12"/>
    <x v="0"/>
  </r>
  <r>
    <x v="335"/>
    <x v="335"/>
    <x v="11"/>
    <x v="19"/>
    <x v="5"/>
    <x v="5"/>
    <x v="1"/>
    <x v="12"/>
    <x v="15"/>
    <x v="15"/>
    <x v="13"/>
    <x v="0"/>
  </r>
  <r>
    <x v="336"/>
    <x v="336"/>
    <x v="11"/>
    <x v="20"/>
    <x v="18"/>
    <x v="18"/>
    <x v="1"/>
    <x v="12"/>
    <x v="16"/>
    <x v="16"/>
    <x v="14"/>
    <x v="1"/>
  </r>
  <r>
    <x v="337"/>
    <x v="337"/>
    <x v="11"/>
    <x v="21"/>
    <x v="2"/>
    <x v="2"/>
    <x v="1"/>
    <x v="12"/>
    <x v="17"/>
    <x v="17"/>
    <x v="0"/>
    <x v="3"/>
  </r>
  <r>
    <x v="338"/>
    <x v="338"/>
    <x v="11"/>
    <x v="35"/>
    <x v="19"/>
    <x v="19"/>
    <x v="1"/>
    <x v="12"/>
    <x v="18"/>
    <x v="18"/>
    <x v="8"/>
    <x v="2"/>
  </r>
  <r>
    <x v="339"/>
    <x v="339"/>
    <x v="11"/>
    <x v="23"/>
    <x v="20"/>
    <x v="20"/>
    <x v="1"/>
    <x v="12"/>
    <x v="12"/>
    <x v="12"/>
    <x v="10"/>
    <x v="0"/>
  </r>
  <r>
    <x v="340"/>
    <x v="340"/>
    <x v="11"/>
    <x v="24"/>
    <x v="4"/>
    <x v="4"/>
    <x v="1"/>
    <x v="12"/>
    <x v="19"/>
    <x v="19"/>
    <x v="15"/>
    <x v="0"/>
  </r>
  <r>
    <x v="341"/>
    <x v="341"/>
    <x v="11"/>
    <x v="24"/>
    <x v="21"/>
    <x v="21"/>
    <x v="1"/>
    <x v="12"/>
    <x v="14"/>
    <x v="14"/>
    <x v="12"/>
    <x v="0"/>
  </r>
  <r>
    <x v="342"/>
    <x v="342"/>
    <x v="12"/>
    <x v="62"/>
    <x v="22"/>
    <x v="22"/>
    <x v="5"/>
    <x v="23"/>
    <x v="20"/>
    <x v="20"/>
    <x v="16"/>
    <x v="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343">
  <r>
    <n v="80342"/>
    <d v="2020-12-01T00:00:00"/>
    <x v="0"/>
    <n v="27.96"/>
    <s v="P22"/>
    <x v="0"/>
    <s v="Salgado"/>
    <n v="4"/>
    <s v="F14"/>
    <s v="Wilson Alimentos"/>
    <s v="Vila da Saúde"/>
    <x v="0"/>
  </r>
  <r>
    <n v="80341"/>
    <d v="2020-12-02T00:00:00"/>
    <x v="0"/>
    <n v="27"/>
    <s v="P10"/>
    <x v="1"/>
    <s v="Alcoólico"/>
    <n v="12"/>
    <s v="F19"/>
    <s v="Bebidas Conti"/>
    <s v="Zona Portuária"/>
    <x v="1"/>
  </r>
  <r>
    <n v="80340"/>
    <d v="2020-12-03T00:00:00"/>
    <x v="0"/>
    <n v="48"/>
    <s v="P5"/>
    <x v="2"/>
    <s v="Alcoólico"/>
    <n v="12"/>
    <s v="F18"/>
    <s v="Energetico Brasil"/>
    <s v="Centro"/>
    <x v="0"/>
  </r>
  <r>
    <n v="80339"/>
    <d v="2020-12-04T00:00:00"/>
    <x v="0"/>
    <n v="41.94"/>
    <s v="P22"/>
    <x v="0"/>
    <s v="Salgado"/>
    <n v="6"/>
    <s v="F11"/>
    <s v="Elma Chips"/>
    <s v="Real Parque"/>
    <x v="2"/>
  </r>
  <r>
    <n v="80338"/>
    <d v="2020-12-05T00:00:00"/>
    <x v="0"/>
    <n v="22.400000000000002"/>
    <s v="P21"/>
    <x v="3"/>
    <s v="Salgado"/>
    <n v="14"/>
    <s v="F12"/>
    <s v="Bisnack e cia"/>
    <s v="Vila Olímpia"/>
    <x v="0"/>
  </r>
  <r>
    <n v="80337"/>
    <d v="2020-12-06T00:00:00"/>
    <x v="0"/>
    <n v="66"/>
    <s v="P2"/>
    <x v="4"/>
    <s v="Alcoólico"/>
    <n v="22"/>
    <s v="F10"/>
    <s v="Chopp Brahma"/>
    <s v="Vila Gomes "/>
    <x v="0"/>
  </r>
  <r>
    <n v="80336"/>
    <d v="2020-12-07T00:00:00"/>
    <x v="0"/>
    <n v="20"/>
    <s v="P7"/>
    <x v="5"/>
    <s v="Alcoólico"/>
    <n v="10"/>
    <s v="F3"/>
    <s v="Schin "/>
    <s v="Centro"/>
    <x v="1"/>
  </r>
  <r>
    <n v="80335"/>
    <d v="2020-12-08T00:00:00"/>
    <x v="0"/>
    <n v="18.899999999999999"/>
    <s v="P20"/>
    <x v="6"/>
    <s v="Sem alcool"/>
    <n v="10"/>
    <s v="F20"/>
    <s v="Agua Santa Ines"/>
    <s v="Igrejinha"/>
    <x v="0"/>
  </r>
  <r>
    <n v="80334"/>
    <d v="2020-12-09T00:00:00"/>
    <x v="0"/>
    <n v="24"/>
    <s v="P19"/>
    <x v="7"/>
    <s v="Sem alcool"/>
    <n v="20"/>
    <s v="F20"/>
    <s v="Agua Santa Ines"/>
    <s v="Igrejinha"/>
    <x v="0"/>
  </r>
  <r>
    <n v="80333"/>
    <d v="2020-12-10T00:00:00"/>
    <x v="0"/>
    <n v="60"/>
    <s v="P18"/>
    <x v="8"/>
    <s v="Outros"/>
    <n v="3"/>
    <s v="F15"/>
    <s v="Dist. Gelo Oliveira"/>
    <s v="Cidade São Mateus"/>
    <x v="2"/>
  </r>
  <r>
    <n v="80332"/>
    <d v="2020-12-11T00:00:00"/>
    <x v="0"/>
    <n v="26.700000000000003"/>
    <s v="P17"/>
    <x v="9"/>
    <s v="Outros"/>
    <n v="3"/>
    <s v="F15"/>
    <s v="Dist. Gelo Oliveira"/>
    <s v="Cidade São Mateus"/>
    <x v="2"/>
  </r>
  <r>
    <n v="80331"/>
    <d v="2020-12-12T00:00:00"/>
    <x v="0"/>
    <n v="110"/>
    <s v="P16"/>
    <x v="10"/>
    <s v="Outros"/>
    <n v="5"/>
    <s v="F17"/>
    <s v="Carvoaria Renata"/>
    <s v="Real Parque"/>
    <x v="2"/>
  </r>
  <r>
    <n v="80330"/>
    <d v="2020-12-13T00:00:00"/>
    <x v="0"/>
    <n v="79.95"/>
    <s v="P15"/>
    <x v="11"/>
    <s v="Outros"/>
    <n v="5"/>
    <s v="F17"/>
    <s v="Carvoaria Renata"/>
    <s v="Real Parque"/>
    <x v="2"/>
  </r>
  <r>
    <n v="80329"/>
    <d v="2020-12-14T00:00:00"/>
    <x v="0"/>
    <n v="110"/>
    <s v="P16"/>
    <x v="10"/>
    <s v="Outros"/>
    <n v="5"/>
    <s v="F16"/>
    <s v="Carvoaria Jubilato"/>
    <s v="Jardim Sumaré"/>
    <x v="3"/>
  </r>
  <r>
    <n v="80328"/>
    <d v="2020-12-15T00:00:00"/>
    <x v="0"/>
    <n v="79.95"/>
    <s v="P15"/>
    <x v="11"/>
    <s v="Outros"/>
    <n v="5"/>
    <s v="F16"/>
    <s v="Carvoaria Jubilato"/>
    <s v="Jardim Sumaré"/>
    <x v="3"/>
  </r>
  <r>
    <n v="80327"/>
    <d v="2020-12-16T00:00:00"/>
    <x v="0"/>
    <n v="105"/>
    <s v="P9"/>
    <x v="12"/>
    <s v="Alcoólico"/>
    <n v="35"/>
    <s v="F4"/>
    <s v="Bebidas Asteca"/>
    <s v="Casa Grande"/>
    <x v="0"/>
  </r>
  <r>
    <n v="80326"/>
    <d v="2020-12-17T00:00:00"/>
    <x v="0"/>
    <n v="126"/>
    <s v="P14"/>
    <x v="13"/>
    <s v="Refrigerante"/>
    <n v="36"/>
    <s v="F2"/>
    <s v="Spal "/>
    <s v="Guará I"/>
    <x v="0"/>
  </r>
  <r>
    <n v="80325"/>
    <d v="2020-12-18T00:00:00"/>
    <x v="0"/>
    <n v="40"/>
    <s v="P13"/>
    <x v="14"/>
    <s v="Refrigerante"/>
    <n v="8"/>
    <s v="F13"/>
    <s v="Funada"/>
    <s v="Monte Castelo"/>
    <x v="1"/>
  </r>
  <r>
    <n v="80324"/>
    <d v="2020-12-19T00:00:00"/>
    <x v="0"/>
    <n v="40"/>
    <s v="P12"/>
    <x v="15"/>
    <s v="Refrigerante"/>
    <n v="8"/>
    <s v="F13"/>
    <s v="Funada"/>
    <s v="Monte Castelo"/>
    <x v="1"/>
  </r>
  <r>
    <n v="80323"/>
    <d v="2020-12-20T00:00:00"/>
    <x v="0"/>
    <n v="64"/>
    <s v="P11"/>
    <x v="16"/>
    <s v="Refrigerante"/>
    <n v="8"/>
    <s v="F2"/>
    <s v="Spal "/>
    <s v="Guará I"/>
    <x v="0"/>
  </r>
  <r>
    <n v="80322"/>
    <d v="2020-12-21T00:00:00"/>
    <x v="0"/>
    <n v="225"/>
    <s v="P10"/>
    <x v="1"/>
    <s v="Alcoólico"/>
    <n v="100"/>
    <s v="F2"/>
    <s v="Spal "/>
    <s v="Guará I"/>
    <x v="0"/>
  </r>
  <r>
    <n v="80321"/>
    <d v="2020-12-22T00:00:00"/>
    <x v="0"/>
    <n v="250"/>
    <s v="P8"/>
    <x v="17"/>
    <s v="Alcoólico"/>
    <n v="100"/>
    <s v="F1"/>
    <s v="Ambev"/>
    <s v="Bom Retiro"/>
    <x v="0"/>
  </r>
  <r>
    <n v="80320"/>
    <d v="2020-12-23T00:00:00"/>
    <x v="0"/>
    <n v="200"/>
    <s v="P7"/>
    <x v="5"/>
    <s v="Alcoólico"/>
    <n v="100"/>
    <s v="F9"/>
    <s v="Grupo Petrópolis"/>
    <s v="Warta"/>
    <x v="0"/>
  </r>
  <r>
    <n v="80319"/>
    <d v="2020-12-24T00:00:00"/>
    <x v="0"/>
    <n v="450"/>
    <s v="P6"/>
    <x v="18"/>
    <s v="Alcoólico"/>
    <n v="100"/>
    <s v="F8"/>
    <s v="Disan Bebidas"/>
    <s v="Guriri Norte"/>
    <x v="1"/>
  </r>
  <r>
    <n v="80318"/>
    <d v="2020-12-25T00:00:00"/>
    <x v="0"/>
    <n v="400"/>
    <s v="P5"/>
    <x v="2"/>
    <s v="Alcoólico"/>
    <n v="100"/>
    <s v="F7"/>
    <s v="Dist. Ikeda"/>
    <s v="Vila da Saúde"/>
    <x v="3"/>
  </r>
  <r>
    <n v="80317"/>
    <d v="2020-12-26T00:00:00"/>
    <x v="0"/>
    <n v="1050"/>
    <s v="P4"/>
    <x v="19"/>
    <s v="Alcoólico"/>
    <n v="300"/>
    <s v="F5"/>
    <s v="Cervejaria Imperio"/>
    <s v="Jardim Sumaré"/>
    <x v="2"/>
  </r>
  <r>
    <n v="80316"/>
    <d v="2020-12-27T00:00:00"/>
    <x v="0"/>
    <n v="240"/>
    <s v="P3"/>
    <x v="20"/>
    <s v="Alcoólico"/>
    <n v="100"/>
    <s v="F2"/>
    <s v="Spal "/>
    <s v="Guará I"/>
    <x v="0"/>
  </r>
  <r>
    <n v="80315"/>
    <d v="2020-12-28T00:00:00"/>
    <x v="0"/>
    <n v="300"/>
    <s v="P2"/>
    <x v="4"/>
    <s v="Alcoólico"/>
    <n v="100"/>
    <s v="F6"/>
    <s v="Dist. Bebidas Garça"/>
    <s v="Vila Joana"/>
    <x v="0"/>
  </r>
  <r>
    <n v="80314"/>
    <d v="2020-12-29T00:00:00"/>
    <x v="0"/>
    <n v="300"/>
    <s v="P1"/>
    <x v="21"/>
    <s v="Alcoólico"/>
    <n v="100"/>
    <s v="F1"/>
    <s v="Ambev"/>
    <s v="Bom Retiro"/>
    <x v="0"/>
  </r>
  <r>
    <n v="80313"/>
    <d v="2020-11-01T00:00:00"/>
    <x v="1"/>
    <n v="34.950000000000003"/>
    <s v="P22"/>
    <x v="0"/>
    <s v="Salgado"/>
    <n v="5"/>
    <s v="F14"/>
    <s v="Wilson Alimentos"/>
    <s v="Vila da Saúde"/>
    <x v="0"/>
  </r>
  <r>
    <n v="80312"/>
    <d v="2020-11-02T00:00:00"/>
    <x v="1"/>
    <n v="225"/>
    <s v="P10"/>
    <x v="1"/>
    <s v="Alcoólico"/>
    <n v="100"/>
    <s v="F19"/>
    <s v="Bebidas Conti"/>
    <s v="Zona Portuária"/>
    <x v="1"/>
  </r>
  <r>
    <n v="80311"/>
    <d v="2020-11-03T00:00:00"/>
    <x v="1"/>
    <n v="400"/>
    <s v="P5"/>
    <x v="2"/>
    <s v="Alcoólico"/>
    <n v="100"/>
    <s v="F18"/>
    <s v="Energetico Brasil"/>
    <s v="Centro"/>
    <x v="0"/>
  </r>
  <r>
    <n v="80310"/>
    <d v="2020-11-04T00:00:00"/>
    <x v="1"/>
    <n v="699"/>
    <s v="P22"/>
    <x v="0"/>
    <s v="Salgado"/>
    <n v="100"/>
    <s v="F11"/>
    <s v="Elma Chips"/>
    <s v="Real Parque"/>
    <x v="2"/>
  </r>
  <r>
    <n v="80309"/>
    <d v="2020-11-05T00:00:00"/>
    <x v="1"/>
    <n v="160"/>
    <s v="P21"/>
    <x v="3"/>
    <s v="Salgado"/>
    <n v="100"/>
    <s v="F12"/>
    <s v="Bisnack e cia"/>
    <s v="Vila Olímpia"/>
    <x v="0"/>
  </r>
  <r>
    <n v="80308"/>
    <d v="2020-11-06T00:00:00"/>
    <x v="1"/>
    <n v="300"/>
    <s v="P2"/>
    <x v="4"/>
    <s v="Alcoólico"/>
    <n v="100"/>
    <s v="F10"/>
    <s v="Chopp Brahma"/>
    <s v="Vila Gomes "/>
    <x v="0"/>
  </r>
  <r>
    <n v="80307"/>
    <d v="2020-11-07T00:00:00"/>
    <x v="1"/>
    <n v="200"/>
    <s v="P7"/>
    <x v="5"/>
    <s v="Alcoólico"/>
    <n v="100"/>
    <s v="F3"/>
    <s v="Schin "/>
    <s v="Centro"/>
    <x v="1"/>
  </r>
  <r>
    <n v="80306"/>
    <d v="2020-11-08T00:00:00"/>
    <x v="1"/>
    <n v="189"/>
    <s v="P20"/>
    <x v="6"/>
    <s v="Sem alcool"/>
    <n v="100"/>
    <s v="F20"/>
    <s v="Agua Santa Ines"/>
    <s v="Igrejinha"/>
    <x v="0"/>
  </r>
  <r>
    <n v="80305"/>
    <d v="2020-11-09T00:00:00"/>
    <x v="1"/>
    <n v="120"/>
    <s v="P19"/>
    <x v="7"/>
    <s v="Sem alcool"/>
    <n v="100"/>
    <s v="F20"/>
    <s v="Agua Santa Ines"/>
    <s v="Igrejinha"/>
    <x v="0"/>
  </r>
  <r>
    <n v="80304"/>
    <d v="2020-11-10T00:00:00"/>
    <x v="1"/>
    <n v="2000"/>
    <s v="P18"/>
    <x v="8"/>
    <s v="Outros"/>
    <n v="100"/>
    <s v="F15"/>
    <s v="Dist. Gelo Oliveira"/>
    <s v="Cidade São Mateus"/>
    <x v="2"/>
  </r>
  <r>
    <n v="80303"/>
    <d v="2020-11-11T00:00:00"/>
    <x v="1"/>
    <n v="26.700000000000003"/>
    <s v="P17"/>
    <x v="9"/>
    <s v="Outros"/>
    <n v="3"/>
    <s v="F15"/>
    <s v="Dist. Gelo Oliveira"/>
    <s v="Cidade São Mateus"/>
    <x v="2"/>
  </r>
  <r>
    <n v="80302"/>
    <d v="2020-11-12T00:00:00"/>
    <x v="1"/>
    <n v="110"/>
    <s v="P16"/>
    <x v="10"/>
    <s v="Outros"/>
    <n v="5"/>
    <s v="F17"/>
    <s v="Carvoaria Renata"/>
    <s v="Real Parque"/>
    <x v="2"/>
  </r>
  <r>
    <n v="80301"/>
    <d v="2020-11-13T00:00:00"/>
    <x v="1"/>
    <n v="79.95"/>
    <s v="P15"/>
    <x v="11"/>
    <s v="Outros"/>
    <n v="5"/>
    <s v="F17"/>
    <s v="Carvoaria Renata"/>
    <s v="Real Parque"/>
    <x v="2"/>
  </r>
  <r>
    <n v="80300"/>
    <d v="2020-11-14T00:00:00"/>
    <x v="1"/>
    <n v="110"/>
    <s v="P16"/>
    <x v="10"/>
    <s v="Outros"/>
    <n v="5"/>
    <s v="F16"/>
    <s v="Carvoaria Jubilato"/>
    <s v="Jardim Sumaré"/>
    <x v="3"/>
  </r>
  <r>
    <n v="80299"/>
    <d v="2020-11-15T00:00:00"/>
    <x v="1"/>
    <n v="79.95"/>
    <s v="P15"/>
    <x v="11"/>
    <s v="Outros"/>
    <n v="5"/>
    <s v="F16"/>
    <s v="Carvoaria Jubilato"/>
    <s v="Jardim Sumaré"/>
    <x v="3"/>
  </r>
  <r>
    <n v="80298"/>
    <d v="2020-11-16T00:00:00"/>
    <x v="1"/>
    <n v="105"/>
    <s v="P9"/>
    <x v="12"/>
    <s v="Alcoólico"/>
    <n v="35"/>
    <s v="F4"/>
    <s v="Bebidas Asteca"/>
    <s v="Casa Grande"/>
    <x v="0"/>
  </r>
  <r>
    <n v="80297"/>
    <d v="2020-11-17T00:00:00"/>
    <x v="1"/>
    <n v="126"/>
    <s v="P14"/>
    <x v="13"/>
    <s v="Refrigerante"/>
    <n v="36"/>
    <s v="F2"/>
    <s v="Spal "/>
    <s v="Guará I"/>
    <x v="0"/>
  </r>
  <r>
    <n v="80296"/>
    <d v="2020-11-18T00:00:00"/>
    <x v="1"/>
    <n v="40"/>
    <s v="P13"/>
    <x v="14"/>
    <s v="Refrigerante"/>
    <n v="8"/>
    <s v="F13"/>
    <s v="Funada"/>
    <s v="Monte Castelo"/>
    <x v="1"/>
  </r>
  <r>
    <n v="80295"/>
    <d v="2020-11-19T00:00:00"/>
    <x v="1"/>
    <n v="40"/>
    <s v="P12"/>
    <x v="15"/>
    <s v="Refrigerante"/>
    <n v="8"/>
    <s v="F13"/>
    <s v="Funada"/>
    <s v="Monte Castelo"/>
    <x v="1"/>
  </r>
  <r>
    <n v="80294"/>
    <d v="2020-11-20T00:00:00"/>
    <x v="1"/>
    <n v="64"/>
    <s v="P11"/>
    <x v="16"/>
    <s v="Refrigerante"/>
    <n v="8"/>
    <s v="F2"/>
    <s v="Spal "/>
    <s v="Guará I"/>
    <x v="0"/>
  </r>
  <r>
    <n v="80293"/>
    <d v="2020-11-21T00:00:00"/>
    <x v="1"/>
    <n v="81"/>
    <s v="P10"/>
    <x v="1"/>
    <s v="Alcoólico"/>
    <n v="36"/>
    <s v="F2"/>
    <s v="Spal "/>
    <s v="Guará I"/>
    <x v="0"/>
  </r>
  <r>
    <n v="80292"/>
    <d v="2020-11-22T00:00:00"/>
    <x v="1"/>
    <n v="90"/>
    <s v="P8"/>
    <x v="17"/>
    <s v="Alcoólico"/>
    <n v="36"/>
    <s v="F1"/>
    <s v="Ambev"/>
    <s v="Bom Retiro"/>
    <x v="0"/>
  </r>
  <r>
    <n v="80291"/>
    <d v="2020-11-23T00:00:00"/>
    <x v="1"/>
    <n v="48"/>
    <s v="P7"/>
    <x v="5"/>
    <s v="Alcoólico"/>
    <n v="24"/>
    <s v="F9"/>
    <s v="Grupo Petrópolis"/>
    <s v="Warta"/>
    <x v="0"/>
  </r>
  <r>
    <n v="80290"/>
    <d v="2020-11-24T00:00:00"/>
    <x v="1"/>
    <n v="216"/>
    <s v="P6"/>
    <x v="18"/>
    <s v="Alcoólico"/>
    <n v="48"/>
    <s v="F8"/>
    <s v="Disan Bebidas"/>
    <s v="Guriri Norte"/>
    <x v="1"/>
  </r>
  <r>
    <n v="80289"/>
    <d v="2020-11-25T00:00:00"/>
    <x v="1"/>
    <n v="144"/>
    <s v="P5"/>
    <x v="2"/>
    <s v="Alcoólico"/>
    <n v="36"/>
    <s v="F7"/>
    <s v="Dist. Ikeda"/>
    <s v="Vila da Saúde"/>
    <x v="3"/>
  </r>
  <r>
    <n v="80288"/>
    <d v="2020-11-26T00:00:00"/>
    <x v="1"/>
    <n v="350"/>
    <s v="P4"/>
    <x v="19"/>
    <s v="Alcoólico"/>
    <n v="100"/>
    <s v="F5"/>
    <s v="Cervejaria Imperio"/>
    <s v="Jardim Sumaré"/>
    <x v="2"/>
  </r>
  <r>
    <n v="80287"/>
    <d v="2020-11-27T00:00:00"/>
    <x v="1"/>
    <n v="240"/>
    <s v="P3"/>
    <x v="20"/>
    <s v="Alcoólico"/>
    <n v="100"/>
    <s v="F2"/>
    <s v="Spal "/>
    <s v="Guará I"/>
    <x v="0"/>
  </r>
  <r>
    <n v="80286"/>
    <d v="2020-11-28T00:00:00"/>
    <x v="1"/>
    <n v="300"/>
    <s v="P2"/>
    <x v="4"/>
    <s v="Alcoólico"/>
    <n v="100"/>
    <s v="F6"/>
    <s v="Dist. Bebidas Garça"/>
    <s v="Vila Joana"/>
    <x v="0"/>
  </r>
  <r>
    <n v="80285"/>
    <d v="2020-11-29T00:00:00"/>
    <x v="1"/>
    <n v="300"/>
    <s v="P1"/>
    <x v="21"/>
    <s v="Alcoólico"/>
    <n v="100"/>
    <s v="F1"/>
    <s v="Ambev"/>
    <s v="Bom Retiro"/>
    <x v="0"/>
  </r>
  <r>
    <n v="80284"/>
    <d v="2020-10-01T00:00:00"/>
    <x v="2"/>
    <n v="699"/>
    <s v="P22"/>
    <x v="0"/>
    <s v="Salgado"/>
    <n v="100"/>
    <s v="F14"/>
    <s v="Wilson Alimentos"/>
    <s v="Vila da Saúde"/>
    <x v="0"/>
  </r>
  <r>
    <n v="80283"/>
    <d v="2020-10-02T00:00:00"/>
    <x v="2"/>
    <n v="225"/>
    <s v="P10"/>
    <x v="1"/>
    <s v="Alcoólico"/>
    <n v="100"/>
    <s v="F19"/>
    <s v="Bebidas Conti"/>
    <s v="Zona Portuária"/>
    <x v="1"/>
  </r>
  <r>
    <n v="80282"/>
    <d v="2020-10-03T00:00:00"/>
    <x v="2"/>
    <n v="400"/>
    <s v="P5"/>
    <x v="2"/>
    <s v="Alcoólico"/>
    <n v="100"/>
    <s v="F18"/>
    <s v="Energetico Brasil"/>
    <s v="Centro"/>
    <x v="0"/>
  </r>
  <r>
    <n v="80281"/>
    <d v="2020-10-04T00:00:00"/>
    <x v="2"/>
    <n v="699"/>
    <s v="P22"/>
    <x v="0"/>
    <s v="Salgado"/>
    <n v="100"/>
    <s v="F11"/>
    <s v="Elma Chips"/>
    <s v="Real Parque"/>
    <x v="2"/>
  </r>
  <r>
    <n v="80280"/>
    <d v="2020-10-05T00:00:00"/>
    <x v="2"/>
    <n v="160"/>
    <s v="P21"/>
    <x v="3"/>
    <s v="Salgado"/>
    <n v="100"/>
    <s v="F12"/>
    <s v="Bisnack e cia"/>
    <s v="Vila Olímpia"/>
    <x v="0"/>
  </r>
  <r>
    <n v="80279"/>
    <d v="2020-10-06T00:00:00"/>
    <x v="2"/>
    <n v="300"/>
    <s v="P2"/>
    <x v="4"/>
    <s v="Alcoólico"/>
    <n v="100"/>
    <s v="F10"/>
    <s v="Chopp Brahma"/>
    <s v="Vila Gomes "/>
    <x v="0"/>
  </r>
  <r>
    <n v="80278"/>
    <d v="2020-10-07T00:00:00"/>
    <x v="2"/>
    <n v="20"/>
    <s v="P7"/>
    <x v="5"/>
    <s v="Alcoólico"/>
    <n v="10"/>
    <s v="F3"/>
    <s v="Schin "/>
    <s v="Centro"/>
    <x v="1"/>
  </r>
  <r>
    <n v="80277"/>
    <d v="2020-10-08T00:00:00"/>
    <x v="2"/>
    <n v="18.899999999999999"/>
    <s v="P20"/>
    <x v="6"/>
    <s v="Sem alcool"/>
    <n v="10"/>
    <s v="F20"/>
    <s v="Agua Santa Ines"/>
    <s v="Igrejinha"/>
    <x v="0"/>
  </r>
  <r>
    <n v="80276"/>
    <d v="2020-10-09T00:00:00"/>
    <x v="2"/>
    <n v="24"/>
    <s v="P19"/>
    <x v="7"/>
    <s v="Sem alcool"/>
    <n v="20"/>
    <s v="F20"/>
    <s v="Agua Santa Ines"/>
    <s v="Igrejinha"/>
    <x v="0"/>
  </r>
  <r>
    <n v="80275"/>
    <d v="2020-10-10T00:00:00"/>
    <x v="2"/>
    <n v="60"/>
    <s v="P18"/>
    <x v="8"/>
    <s v="Outros"/>
    <n v="3"/>
    <s v="F15"/>
    <s v="Dist. Gelo Oliveira"/>
    <s v="Cidade São Mateus"/>
    <x v="2"/>
  </r>
  <r>
    <n v="80274"/>
    <d v="2020-10-11T00:00:00"/>
    <x v="2"/>
    <n v="26.700000000000003"/>
    <s v="P17"/>
    <x v="9"/>
    <s v="Outros"/>
    <n v="3"/>
    <s v="F15"/>
    <s v="Dist. Gelo Oliveira"/>
    <s v="Cidade São Mateus"/>
    <x v="2"/>
  </r>
  <r>
    <n v="80273"/>
    <d v="2020-10-12T00:00:00"/>
    <x v="2"/>
    <n v="110"/>
    <s v="P16"/>
    <x v="10"/>
    <s v="Outros"/>
    <n v="5"/>
    <s v="F17"/>
    <s v="Carvoaria Renata"/>
    <s v="Real Parque"/>
    <x v="2"/>
  </r>
  <r>
    <n v="80272"/>
    <d v="2020-10-13T00:00:00"/>
    <x v="2"/>
    <n v="79.95"/>
    <s v="P15"/>
    <x v="11"/>
    <s v="Outros"/>
    <n v="5"/>
    <s v="F17"/>
    <s v="Carvoaria Renata"/>
    <s v="Real Parque"/>
    <x v="2"/>
  </r>
  <r>
    <n v="80271"/>
    <d v="2020-10-14T00:00:00"/>
    <x v="2"/>
    <n v="110"/>
    <s v="P16"/>
    <x v="10"/>
    <s v="Outros"/>
    <n v="5"/>
    <s v="F16"/>
    <s v="Carvoaria Jubilato"/>
    <s v="Jardim Sumaré"/>
    <x v="3"/>
  </r>
  <r>
    <n v="80270"/>
    <d v="2020-10-15T00:00:00"/>
    <x v="2"/>
    <n v="79.95"/>
    <s v="P15"/>
    <x v="11"/>
    <s v="Outros"/>
    <n v="5"/>
    <s v="F16"/>
    <s v="Carvoaria Jubilato"/>
    <s v="Jardim Sumaré"/>
    <x v="3"/>
  </r>
  <r>
    <n v="80269"/>
    <d v="2020-10-16T00:00:00"/>
    <x v="2"/>
    <n v="105"/>
    <s v="P9"/>
    <x v="12"/>
    <s v="Alcoólico"/>
    <n v="35"/>
    <s v="F4"/>
    <s v="Bebidas Asteca"/>
    <s v="Casa Grande"/>
    <x v="0"/>
  </r>
  <r>
    <n v="80268"/>
    <d v="2020-10-17T00:00:00"/>
    <x v="2"/>
    <n v="126"/>
    <s v="P14"/>
    <x v="13"/>
    <s v="Refrigerante"/>
    <n v="36"/>
    <s v="F2"/>
    <s v="Spal "/>
    <s v="Guará I"/>
    <x v="0"/>
  </r>
  <r>
    <n v="80267"/>
    <d v="2020-10-18T00:00:00"/>
    <x v="2"/>
    <n v="40"/>
    <s v="P13"/>
    <x v="14"/>
    <s v="Refrigerante"/>
    <n v="8"/>
    <s v="F13"/>
    <s v="Funada"/>
    <s v="Monte Castelo"/>
    <x v="1"/>
  </r>
  <r>
    <n v="80266"/>
    <d v="2020-10-19T00:00:00"/>
    <x v="2"/>
    <n v="40"/>
    <s v="P12"/>
    <x v="15"/>
    <s v="Refrigerante"/>
    <n v="8"/>
    <s v="F13"/>
    <s v="Funada"/>
    <s v="Monte Castelo"/>
    <x v="1"/>
  </r>
  <r>
    <n v="80265"/>
    <d v="2020-10-20T00:00:00"/>
    <x v="2"/>
    <n v="64"/>
    <s v="P11"/>
    <x v="16"/>
    <s v="Refrigerante"/>
    <n v="8"/>
    <s v="F2"/>
    <s v="Spal "/>
    <s v="Guará I"/>
    <x v="0"/>
  </r>
  <r>
    <n v="80264"/>
    <d v="2020-10-21T00:00:00"/>
    <x v="2"/>
    <n v="81"/>
    <s v="P10"/>
    <x v="1"/>
    <s v="Alcoólico"/>
    <n v="36"/>
    <s v="F2"/>
    <s v="Spal "/>
    <s v="Guará I"/>
    <x v="0"/>
  </r>
  <r>
    <n v="80263"/>
    <d v="2020-10-22T00:00:00"/>
    <x v="2"/>
    <n v="90"/>
    <s v="P8"/>
    <x v="17"/>
    <s v="Alcoólico"/>
    <n v="36"/>
    <s v="F1"/>
    <s v="Ambev"/>
    <s v="Bom Retiro"/>
    <x v="0"/>
  </r>
  <r>
    <n v="80262"/>
    <d v="2020-10-23T00:00:00"/>
    <x v="2"/>
    <n v="24"/>
    <s v="P7"/>
    <x v="5"/>
    <s v="Alcoólico"/>
    <n v="12"/>
    <s v="F9"/>
    <s v="Grupo Petrópolis"/>
    <s v="Warta"/>
    <x v="0"/>
  </r>
  <r>
    <n v="80261"/>
    <d v="2020-10-24T00:00:00"/>
    <x v="2"/>
    <n v="900"/>
    <s v="P6"/>
    <x v="18"/>
    <s v="Alcoólico"/>
    <n v="200"/>
    <s v="F8"/>
    <s v="Disan Bebidas"/>
    <s v="Guriri Norte"/>
    <x v="1"/>
  </r>
  <r>
    <n v="80260"/>
    <d v="2020-10-25T00:00:00"/>
    <x v="2"/>
    <n v="144"/>
    <s v="P5"/>
    <x v="2"/>
    <s v="Alcoólico"/>
    <n v="36"/>
    <s v="F7"/>
    <s v="Dist. Ikeda"/>
    <s v="Vila da Saúde"/>
    <x v="3"/>
  </r>
  <r>
    <n v="80259"/>
    <d v="2020-10-26T00:00:00"/>
    <x v="2"/>
    <n v="280"/>
    <s v="P4"/>
    <x v="19"/>
    <s v="Alcoólico"/>
    <n v="80"/>
    <s v="F5"/>
    <s v="Cervejaria Imperio"/>
    <s v="Jardim Sumaré"/>
    <x v="2"/>
  </r>
  <r>
    <n v="80258"/>
    <d v="2020-10-27T00:00:00"/>
    <x v="2"/>
    <n v="240"/>
    <s v="P3"/>
    <x v="20"/>
    <s v="Alcoólico"/>
    <n v="100"/>
    <s v="F2"/>
    <s v="Spal "/>
    <s v="Guará I"/>
    <x v="0"/>
  </r>
  <r>
    <n v="80257"/>
    <d v="2020-10-28T00:00:00"/>
    <x v="2"/>
    <n v="300"/>
    <s v="P2"/>
    <x v="4"/>
    <s v="Alcoólico"/>
    <n v="100"/>
    <s v="F6"/>
    <s v="Dist. Bebidas Garça"/>
    <s v="Vila Joana"/>
    <x v="0"/>
  </r>
  <r>
    <n v="80256"/>
    <d v="2020-10-29T00:00:00"/>
    <x v="2"/>
    <n v="300"/>
    <s v="P1"/>
    <x v="21"/>
    <s v="Alcoólico"/>
    <n v="100"/>
    <s v="F1"/>
    <s v="Ambev"/>
    <s v="Bom Retiro"/>
    <x v="0"/>
  </r>
  <r>
    <n v="80255"/>
    <d v="2020-09-01T00:00:00"/>
    <x v="3"/>
    <n v="699"/>
    <s v="P22"/>
    <x v="0"/>
    <s v="Salgado"/>
    <n v="100"/>
    <s v="F14"/>
    <s v="Wilson Alimentos"/>
    <s v="Vila da Saúde"/>
    <x v="0"/>
  </r>
  <r>
    <n v="80254"/>
    <d v="2020-09-02T00:00:00"/>
    <x v="3"/>
    <n v="225"/>
    <s v="P10"/>
    <x v="1"/>
    <s v="Alcoólico"/>
    <n v="100"/>
    <s v="F19"/>
    <s v="Bebidas Conti"/>
    <s v="Zona Portuária"/>
    <x v="1"/>
  </r>
  <r>
    <n v="80253"/>
    <d v="2020-09-03T00:00:00"/>
    <x v="3"/>
    <n v="400"/>
    <s v="P5"/>
    <x v="2"/>
    <s v="Alcoólico"/>
    <n v="100"/>
    <s v="F18"/>
    <s v="Energetico Brasil"/>
    <s v="Centro"/>
    <x v="0"/>
  </r>
  <r>
    <n v="80252"/>
    <d v="2020-09-04T00:00:00"/>
    <x v="3"/>
    <n v="699"/>
    <s v="P22"/>
    <x v="0"/>
    <s v="Salgado"/>
    <n v="100"/>
    <s v="F11"/>
    <s v="Elma Chips"/>
    <s v="Real Parque"/>
    <x v="2"/>
  </r>
  <r>
    <n v="80251"/>
    <d v="2020-09-05T00:00:00"/>
    <x v="3"/>
    <n v="160"/>
    <s v="P21"/>
    <x v="3"/>
    <s v="Salgado"/>
    <n v="100"/>
    <s v="F12"/>
    <s v="Bisnack e cia"/>
    <s v="Vila Olímpia"/>
    <x v="0"/>
  </r>
  <r>
    <n v="80250"/>
    <d v="2020-09-06T00:00:00"/>
    <x v="3"/>
    <n v="300"/>
    <s v="P2"/>
    <x v="4"/>
    <s v="Alcoólico"/>
    <n v="100"/>
    <s v="F10"/>
    <s v="Chopp Brahma"/>
    <s v="Vila Gomes "/>
    <x v="0"/>
  </r>
  <r>
    <n v="80249"/>
    <d v="2020-09-07T00:00:00"/>
    <x v="3"/>
    <n v="24"/>
    <s v="P7"/>
    <x v="5"/>
    <s v="Alcoólico"/>
    <n v="12"/>
    <s v="F3"/>
    <s v="Schin "/>
    <s v="Centro"/>
    <x v="1"/>
  </r>
  <r>
    <n v="80248"/>
    <d v="2020-09-08T00:00:00"/>
    <x v="3"/>
    <n v="22.68"/>
    <s v="P20"/>
    <x v="6"/>
    <s v="Sem alcool"/>
    <n v="12"/>
    <s v="F20"/>
    <s v="Agua Santa Ines"/>
    <s v="Igrejinha"/>
    <x v="0"/>
  </r>
  <r>
    <n v="80247"/>
    <d v="2020-09-09T00:00:00"/>
    <x v="3"/>
    <n v="27.599999999999998"/>
    <s v="P19"/>
    <x v="7"/>
    <s v="Sem alcool"/>
    <n v="23"/>
    <s v="F20"/>
    <s v="Agua Santa Ines"/>
    <s v="Igrejinha"/>
    <x v="0"/>
  </r>
  <r>
    <n v="80246"/>
    <d v="2020-09-10T00:00:00"/>
    <x v="3"/>
    <n v="80"/>
    <s v="P18"/>
    <x v="8"/>
    <s v="Outros"/>
    <n v="4"/>
    <s v="F15"/>
    <s v="Dist. Gelo Oliveira"/>
    <s v="Cidade São Mateus"/>
    <x v="2"/>
  </r>
  <r>
    <n v="80245"/>
    <d v="2020-09-11T00:00:00"/>
    <x v="3"/>
    <n v="35.6"/>
    <s v="P17"/>
    <x v="9"/>
    <s v="Outros"/>
    <n v="4"/>
    <s v="F15"/>
    <s v="Dist. Gelo Oliveira"/>
    <s v="Cidade São Mateus"/>
    <x v="2"/>
  </r>
  <r>
    <n v="80244"/>
    <d v="2020-09-12T00:00:00"/>
    <x v="3"/>
    <n v="154"/>
    <s v="P16"/>
    <x v="10"/>
    <s v="Outros"/>
    <n v="7"/>
    <s v="F17"/>
    <s v="Carvoaria Renata"/>
    <s v="Real Parque"/>
    <x v="2"/>
  </r>
  <r>
    <n v="80243"/>
    <d v="2020-09-13T00:00:00"/>
    <x v="3"/>
    <n v="111.93"/>
    <s v="P15"/>
    <x v="11"/>
    <s v="Outros"/>
    <n v="7"/>
    <s v="F17"/>
    <s v="Carvoaria Renata"/>
    <s v="Real Parque"/>
    <x v="2"/>
  </r>
  <r>
    <n v="80242"/>
    <d v="2020-09-14T00:00:00"/>
    <x v="3"/>
    <n v="132"/>
    <s v="P16"/>
    <x v="10"/>
    <s v="Outros"/>
    <n v="6"/>
    <s v="F16"/>
    <s v="Carvoaria Jubilato"/>
    <s v="Jardim Sumaré"/>
    <x v="3"/>
  </r>
  <r>
    <n v="80241"/>
    <d v="2020-09-15T00:00:00"/>
    <x v="3"/>
    <n v="95.94"/>
    <s v="P15"/>
    <x v="11"/>
    <s v="Outros"/>
    <n v="6"/>
    <s v="F16"/>
    <s v="Carvoaria Jubilato"/>
    <s v="Jardim Sumaré"/>
    <x v="3"/>
  </r>
  <r>
    <n v="80240"/>
    <d v="2020-09-16T00:00:00"/>
    <x v="3"/>
    <n v="90"/>
    <s v="P9"/>
    <x v="12"/>
    <s v="Alcoólico"/>
    <n v="30"/>
    <s v="F4"/>
    <s v="Bebidas Asteca"/>
    <s v="Casa Grande"/>
    <x v="0"/>
  </r>
  <r>
    <n v="80239"/>
    <d v="2020-09-17T00:00:00"/>
    <x v="3"/>
    <n v="84"/>
    <s v="P14"/>
    <x v="13"/>
    <s v="Refrigerante"/>
    <n v="24"/>
    <s v="F2"/>
    <s v="Spal "/>
    <s v="Guará I"/>
    <x v="0"/>
  </r>
  <r>
    <n v="80238"/>
    <d v="2020-09-18T00:00:00"/>
    <x v="3"/>
    <n v="20"/>
    <s v="P13"/>
    <x v="14"/>
    <s v="Refrigerante"/>
    <n v="4"/>
    <s v="F13"/>
    <s v="Funada"/>
    <s v="Monte Castelo"/>
    <x v="1"/>
  </r>
  <r>
    <n v="80237"/>
    <d v="2020-09-19T00:00:00"/>
    <x v="3"/>
    <n v="20"/>
    <s v="P12"/>
    <x v="15"/>
    <s v="Refrigerante"/>
    <n v="4"/>
    <s v="F13"/>
    <s v="Funada"/>
    <s v="Monte Castelo"/>
    <x v="1"/>
  </r>
  <r>
    <n v="80236"/>
    <d v="2020-09-20T00:00:00"/>
    <x v="3"/>
    <n v="32"/>
    <s v="P11"/>
    <x v="16"/>
    <s v="Refrigerante"/>
    <n v="4"/>
    <s v="F2"/>
    <s v="Spal "/>
    <s v="Guará I"/>
    <x v="0"/>
  </r>
  <r>
    <n v="80235"/>
    <d v="2020-09-21T00:00:00"/>
    <x v="3"/>
    <n v="54"/>
    <s v="P10"/>
    <x v="1"/>
    <s v="Alcoólico"/>
    <n v="24"/>
    <s v="F2"/>
    <s v="Spal "/>
    <s v="Guará I"/>
    <x v="0"/>
  </r>
  <r>
    <n v="80234"/>
    <d v="2020-09-22T00:00:00"/>
    <x v="3"/>
    <n v="60"/>
    <s v="P8"/>
    <x v="17"/>
    <s v="Alcoólico"/>
    <n v="24"/>
    <s v="F1"/>
    <s v="Ambev"/>
    <s v="Bom Retiro"/>
    <x v="0"/>
  </r>
  <r>
    <n v="80233"/>
    <d v="2020-09-23T00:00:00"/>
    <x v="3"/>
    <n v="48"/>
    <s v="P7"/>
    <x v="5"/>
    <s v="Alcoólico"/>
    <n v="24"/>
    <s v="F9"/>
    <s v="Grupo Petrópolis"/>
    <s v="Warta"/>
    <x v="0"/>
  </r>
  <r>
    <n v="80232"/>
    <d v="2020-09-24T00:00:00"/>
    <x v="3"/>
    <n v="900"/>
    <s v="P6"/>
    <x v="18"/>
    <s v="Alcoólico"/>
    <n v="200"/>
    <s v="F8"/>
    <s v="Disan Bebidas"/>
    <s v="Guriri Norte"/>
    <x v="1"/>
  </r>
  <r>
    <n v="80231"/>
    <d v="2020-09-25T00:00:00"/>
    <x v="3"/>
    <n v="144"/>
    <s v="P5"/>
    <x v="2"/>
    <s v="Alcoólico"/>
    <n v="36"/>
    <s v="F7"/>
    <s v="Dist. Ikeda"/>
    <s v="Vila da Saúde"/>
    <x v="3"/>
  </r>
  <r>
    <n v="80230"/>
    <d v="2020-09-26T00:00:00"/>
    <x v="3"/>
    <n v="350"/>
    <s v="P4"/>
    <x v="19"/>
    <s v="Alcoólico"/>
    <n v="100"/>
    <s v="F5"/>
    <s v="Cervejaria Imperio"/>
    <s v="Jardim Sumaré"/>
    <x v="2"/>
  </r>
  <r>
    <n v="80229"/>
    <d v="2020-09-27T00:00:00"/>
    <x v="3"/>
    <n v="240"/>
    <s v="P3"/>
    <x v="20"/>
    <s v="Alcoólico"/>
    <n v="100"/>
    <s v="F2"/>
    <s v="Spal "/>
    <s v="Guará I"/>
    <x v="0"/>
  </r>
  <r>
    <n v="80228"/>
    <d v="2020-09-28T00:00:00"/>
    <x v="3"/>
    <n v="300"/>
    <s v="P2"/>
    <x v="4"/>
    <s v="Alcoólico"/>
    <n v="100"/>
    <s v="F6"/>
    <s v="Dist. Bebidas Garça"/>
    <s v="Vila Joana"/>
    <x v="0"/>
  </r>
  <r>
    <n v="80227"/>
    <d v="2020-09-29T00:00:00"/>
    <x v="3"/>
    <n v="300"/>
    <s v="P1"/>
    <x v="21"/>
    <s v="Alcoólico"/>
    <n v="100"/>
    <s v="F1"/>
    <s v="Ambev"/>
    <s v="Bom Retiro"/>
    <x v="0"/>
  </r>
  <r>
    <n v="80226"/>
    <d v="2020-08-01T00:00:00"/>
    <x v="4"/>
    <n v="699"/>
    <s v="P22"/>
    <x v="0"/>
    <s v="Salgado"/>
    <n v="100"/>
    <s v="F14"/>
    <s v="Wilson Alimentos"/>
    <s v="Vila da Saúde"/>
    <x v="0"/>
  </r>
  <r>
    <n v="80225"/>
    <d v="2020-08-02T00:00:00"/>
    <x v="4"/>
    <n v="225"/>
    <s v="P10"/>
    <x v="1"/>
    <s v="Alcoólico"/>
    <n v="100"/>
    <s v="F19"/>
    <s v="Bebidas Conti"/>
    <s v="Zona Portuária"/>
    <x v="1"/>
  </r>
  <r>
    <n v="80224"/>
    <d v="2020-08-03T00:00:00"/>
    <x v="4"/>
    <n v="400"/>
    <s v="P5"/>
    <x v="2"/>
    <s v="Alcoólico"/>
    <n v="100"/>
    <s v="F18"/>
    <s v="Energetico Brasil"/>
    <s v="Centro"/>
    <x v="0"/>
  </r>
  <r>
    <n v="80223"/>
    <d v="2020-08-04T00:00:00"/>
    <x v="4"/>
    <n v="699"/>
    <s v="P22"/>
    <x v="0"/>
    <s v="Salgado"/>
    <n v="100"/>
    <s v="F11"/>
    <s v="Elma Chips"/>
    <s v="Real Parque"/>
    <x v="2"/>
  </r>
  <r>
    <n v="80222"/>
    <d v="2020-08-05T00:00:00"/>
    <x v="4"/>
    <n v="160"/>
    <s v="P21"/>
    <x v="3"/>
    <s v="Salgado"/>
    <n v="100"/>
    <s v="F12"/>
    <s v="Bisnack e cia"/>
    <s v="Vila Olímpia"/>
    <x v="0"/>
  </r>
  <r>
    <n v="80221"/>
    <d v="2020-08-06T00:00:00"/>
    <x v="4"/>
    <n v="60"/>
    <s v="P2"/>
    <x v="4"/>
    <s v="Alcoólico"/>
    <n v="20"/>
    <s v="F10"/>
    <s v="Chopp Brahma"/>
    <s v="Vila Gomes "/>
    <x v="0"/>
  </r>
  <r>
    <n v="80220"/>
    <d v="2020-08-07T00:00:00"/>
    <x v="4"/>
    <n v="24"/>
    <s v="P7"/>
    <x v="5"/>
    <s v="Alcoólico"/>
    <n v="12"/>
    <s v="F3"/>
    <s v="Schin "/>
    <s v="Centro"/>
    <x v="1"/>
  </r>
  <r>
    <n v="80219"/>
    <d v="2020-08-08T00:00:00"/>
    <x v="4"/>
    <n v="22.68"/>
    <s v="P20"/>
    <x v="6"/>
    <s v="Sem alcool"/>
    <n v="12"/>
    <s v="F20"/>
    <s v="Agua Santa Ines"/>
    <s v="Igrejinha"/>
    <x v="0"/>
  </r>
  <r>
    <n v="80218"/>
    <d v="2020-08-09T00:00:00"/>
    <x v="4"/>
    <n v="27.599999999999998"/>
    <s v="P19"/>
    <x v="7"/>
    <s v="Sem alcool"/>
    <n v="23"/>
    <s v="F20"/>
    <s v="Agua Santa Ines"/>
    <s v="Igrejinha"/>
    <x v="0"/>
  </r>
  <r>
    <n v="80217"/>
    <d v="2020-08-10T00:00:00"/>
    <x v="4"/>
    <n v="60"/>
    <s v="P18"/>
    <x v="8"/>
    <s v="Outros"/>
    <n v="3"/>
    <s v="F15"/>
    <s v="Dist. Gelo Oliveira"/>
    <s v="Cidade São Mateus"/>
    <x v="2"/>
  </r>
  <r>
    <n v="80216"/>
    <d v="2020-08-11T00:00:00"/>
    <x v="4"/>
    <n v="26.700000000000003"/>
    <s v="P17"/>
    <x v="9"/>
    <s v="Outros"/>
    <n v="3"/>
    <s v="F15"/>
    <s v="Dist. Gelo Oliveira"/>
    <s v="Cidade São Mateus"/>
    <x v="2"/>
  </r>
  <r>
    <n v="80215"/>
    <d v="2020-08-12T00:00:00"/>
    <x v="4"/>
    <n v="110"/>
    <s v="P16"/>
    <x v="10"/>
    <s v="Outros"/>
    <n v="5"/>
    <s v="F17"/>
    <s v="Carvoaria Renata"/>
    <s v="Real Parque"/>
    <x v="2"/>
  </r>
  <r>
    <n v="80214"/>
    <d v="2020-08-13T00:00:00"/>
    <x v="4"/>
    <n v="79.95"/>
    <s v="P15"/>
    <x v="11"/>
    <s v="Outros"/>
    <n v="5"/>
    <s v="F17"/>
    <s v="Carvoaria Renata"/>
    <s v="Real Parque"/>
    <x v="2"/>
  </r>
  <r>
    <n v="80213"/>
    <d v="2020-08-14T00:00:00"/>
    <x v="4"/>
    <n v="110"/>
    <s v="P16"/>
    <x v="10"/>
    <s v="Outros"/>
    <n v="5"/>
    <s v="F16"/>
    <s v="Carvoaria Jubilato"/>
    <s v="Jardim Sumaré"/>
    <x v="3"/>
  </r>
  <r>
    <n v="80212"/>
    <d v="2020-08-15T00:00:00"/>
    <x v="4"/>
    <n v="79.95"/>
    <s v="P15"/>
    <x v="11"/>
    <s v="Outros"/>
    <n v="5"/>
    <s v="F16"/>
    <s v="Carvoaria Jubilato"/>
    <s v="Jardim Sumaré"/>
    <x v="3"/>
  </r>
  <r>
    <n v="80211"/>
    <d v="2020-08-16T00:00:00"/>
    <x v="4"/>
    <n v="105"/>
    <s v="P9"/>
    <x v="12"/>
    <s v="Alcoólico"/>
    <n v="35"/>
    <s v="F4"/>
    <s v="Bebidas Asteca"/>
    <s v="Casa Grande"/>
    <x v="0"/>
  </r>
  <r>
    <n v="80210"/>
    <d v="2020-08-17T00:00:00"/>
    <x v="4"/>
    <n v="126"/>
    <s v="P14"/>
    <x v="13"/>
    <s v="Refrigerante"/>
    <n v="36"/>
    <s v="F2"/>
    <s v="Spal "/>
    <s v="Guará I"/>
    <x v="0"/>
  </r>
  <r>
    <n v="80209"/>
    <d v="2020-08-18T00:00:00"/>
    <x v="4"/>
    <n v="40"/>
    <s v="P13"/>
    <x v="14"/>
    <s v="Refrigerante"/>
    <n v="8"/>
    <s v="F13"/>
    <s v="Funada"/>
    <s v="Monte Castelo"/>
    <x v="1"/>
  </r>
  <r>
    <n v="80208"/>
    <d v="2020-08-19T00:00:00"/>
    <x v="4"/>
    <n v="40"/>
    <s v="P12"/>
    <x v="15"/>
    <s v="Refrigerante"/>
    <n v="8"/>
    <s v="F13"/>
    <s v="Funada"/>
    <s v="Monte Castelo"/>
    <x v="1"/>
  </r>
  <r>
    <n v="80207"/>
    <d v="2020-08-20T00:00:00"/>
    <x v="4"/>
    <n v="64"/>
    <s v="P11"/>
    <x v="16"/>
    <s v="Refrigerante"/>
    <n v="8"/>
    <s v="F2"/>
    <s v="Spal "/>
    <s v="Guará I"/>
    <x v="0"/>
  </r>
  <r>
    <n v="80206"/>
    <d v="2020-08-21T00:00:00"/>
    <x v="4"/>
    <n v="81"/>
    <s v="P10"/>
    <x v="1"/>
    <s v="Alcoólico"/>
    <n v="36"/>
    <s v="F2"/>
    <s v="Spal "/>
    <s v="Guará I"/>
    <x v="0"/>
  </r>
  <r>
    <n v="80205"/>
    <d v="2020-08-22T00:00:00"/>
    <x v="4"/>
    <n v="90"/>
    <s v="P8"/>
    <x v="17"/>
    <s v="Alcoólico"/>
    <n v="36"/>
    <s v="F1"/>
    <s v="Ambev"/>
    <s v="Bom Retiro"/>
    <x v="0"/>
  </r>
  <r>
    <n v="80204"/>
    <d v="2020-08-23T00:00:00"/>
    <x v="4"/>
    <n v="48"/>
    <s v="P7"/>
    <x v="5"/>
    <s v="Alcoólico"/>
    <n v="24"/>
    <s v="F9"/>
    <s v="Grupo Petrópolis"/>
    <s v="Warta"/>
    <x v="0"/>
  </r>
  <r>
    <n v="80203"/>
    <d v="2020-08-24T00:00:00"/>
    <x v="4"/>
    <n v="450"/>
    <s v="P6"/>
    <x v="18"/>
    <s v="Alcoólico"/>
    <n v="100"/>
    <s v="F8"/>
    <s v="Disan Bebidas"/>
    <s v="Guriri Norte"/>
    <x v="1"/>
  </r>
  <r>
    <n v="80202"/>
    <d v="2020-08-25T00:00:00"/>
    <x v="4"/>
    <n v="144"/>
    <s v="P5"/>
    <x v="2"/>
    <s v="Alcoólico"/>
    <n v="36"/>
    <s v="F7"/>
    <s v="Dist. Ikeda"/>
    <s v="Vila da Saúde"/>
    <x v="3"/>
  </r>
  <r>
    <n v="80201"/>
    <d v="2020-08-26T00:00:00"/>
    <x v="4"/>
    <n v="168"/>
    <s v="P4"/>
    <x v="19"/>
    <s v="Alcoólico"/>
    <n v="48"/>
    <s v="F5"/>
    <s v="Cervejaria Imperio"/>
    <s v="Jardim Sumaré"/>
    <x v="2"/>
  </r>
  <r>
    <n v="80200"/>
    <d v="2020-08-27T00:00:00"/>
    <x v="4"/>
    <n v="57.599999999999994"/>
    <s v="P3"/>
    <x v="20"/>
    <s v="Alcoólico"/>
    <n v="24"/>
    <s v="F2"/>
    <s v="Spal "/>
    <s v="Guará I"/>
    <x v="0"/>
  </r>
  <r>
    <n v="80199"/>
    <d v="2020-08-28T00:00:00"/>
    <x v="4"/>
    <n v="72"/>
    <s v="P2"/>
    <x v="4"/>
    <s v="Alcoólico"/>
    <n v="24"/>
    <s v="F6"/>
    <s v="Dist. Bebidas Garça"/>
    <s v="Vila Joana"/>
    <x v="0"/>
  </r>
  <r>
    <n v="80198"/>
    <d v="2020-08-29T00:00:00"/>
    <x v="4"/>
    <n v="72"/>
    <s v="P1"/>
    <x v="21"/>
    <s v="Alcoólico"/>
    <n v="24"/>
    <s v="F1"/>
    <s v="Ambev"/>
    <s v="Bom Retiro"/>
    <x v="0"/>
  </r>
  <r>
    <n v="80197"/>
    <d v="2020-07-01T00:00:00"/>
    <x v="5"/>
    <n v="55.92"/>
    <s v="P22"/>
    <x v="0"/>
    <s v="Salgado"/>
    <n v="8"/>
    <s v="F11"/>
    <s v="Elma Chips"/>
    <s v="Real Parque"/>
    <x v="2"/>
  </r>
  <r>
    <n v="80196"/>
    <d v="2020-07-02T00:00:00"/>
    <x v="5"/>
    <n v="25.6"/>
    <s v="P21"/>
    <x v="3"/>
    <s v="Salgado"/>
    <n v="16"/>
    <s v="F12"/>
    <s v="Bisnack e cia"/>
    <s v="Vila Olímpia"/>
    <x v="0"/>
  </r>
  <r>
    <n v="80195"/>
    <d v="2020-07-03T00:00:00"/>
    <x v="5"/>
    <n v="300"/>
    <s v="P2"/>
    <x v="4"/>
    <s v="Alcoólico"/>
    <n v="100"/>
    <s v="F10"/>
    <s v="Chopp Brahma"/>
    <s v="Vila Gomes "/>
    <x v="0"/>
  </r>
  <r>
    <n v="80194"/>
    <d v="2020-07-04T00:00:00"/>
    <x v="5"/>
    <n v="200"/>
    <s v="P7"/>
    <x v="5"/>
    <s v="Alcoólico"/>
    <n v="100"/>
    <s v="F3"/>
    <s v="Schin "/>
    <s v="Centro"/>
    <x v="1"/>
  </r>
  <r>
    <n v="80193"/>
    <d v="2020-07-05T00:00:00"/>
    <x v="5"/>
    <n v="189"/>
    <s v="P20"/>
    <x v="6"/>
    <s v="Sem alcool"/>
    <n v="100"/>
    <s v="F20"/>
    <s v="Agua Santa Ines"/>
    <s v="Igrejinha"/>
    <x v="0"/>
  </r>
  <r>
    <n v="80192"/>
    <d v="2020-07-06T00:00:00"/>
    <x v="5"/>
    <n v="120"/>
    <s v="P19"/>
    <x v="7"/>
    <s v="Sem alcool"/>
    <n v="100"/>
    <s v="F20"/>
    <s v="Agua Santa Ines"/>
    <s v="Igrejinha"/>
    <x v="0"/>
  </r>
  <r>
    <n v="80191"/>
    <d v="2020-07-07T00:00:00"/>
    <x v="5"/>
    <n v="2000"/>
    <s v="P18"/>
    <x v="8"/>
    <s v="Outros"/>
    <n v="100"/>
    <s v="F15"/>
    <s v="Dist. Gelo Oliveira"/>
    <s v="Cidade São Mateus"/>
    <x v="2"/>
  </r>
  <r>
    <n v="80190"/>
    <d v="2020-07-08T00:00:00"/>
    <x v="5"/>
    <n v="890"/>
    <s v="P17"/>
    <x v="9"/>
    <s v="Outros"/>
    <n v="100"/>
    <s v="F15"/>
    <s v="Dist. Gelo Oliveira"/>
    <s v="Cidade São Mateus"/>
    <x v="2"/>
  </r>
  <r>
    <n v="80189"/>
    <d v="2020-07-09T00:00:00"/>
    <x v="5"/>
    <n v="2200"/>
    <s v="P16"/>
    <x v="10"/>
    <s v="Outros"/>
    <n v="100"/>
    <s v="F17"/>
    <s v="Carvoaria Renata"/>
    <s v="Real Parque"/>
    <x v="2"/>
  </r>
  <r>
    <n v="80188"/>
    <d v="2020-07-10T00:00:00"/>
    <x v="5"/>
    <n v="1599"/>
    <s v="P15"/>
    <x v="11"/>
    <s v="Outros"/>
    <n v="100"/>
    <s v="F17"/>
    <s v="Carvoaria Renata"/>
    <s v="Real Parque"/>
    <x v="2"/>
  </r>
  <r>
    <n v="80187"/>
    <d v="2020-07-11T00:00:00"/>
    <x v="5"/>
    <n v="2200"/>
    <s v="P16"/>
    <x v="10"/>
    <s v="Outros"/>
    <n v="100"/>
    <s v="F16"/>
    <s v="Carvoaria Jubilato"/>
    <s v="Jardim Sumaré"/>
    <x v="3"/>
  </r>
  <r>
    <n v="80186"/>
    <d v="2020-07-12T00:00:00"/>
    <x v="5"/>
    <n v="95.94"/>
    <s v="P15"/>
    <x v="11"/>
    <s v="Outros"/>
    <n v="6"/>
    <s v="F16"/>
    <s v="Carvoaria Jubilato"/>
    <s v="Jardim Sumaré"/>
    <x v="3"/>
  </r>
  <r>
    <n v="80185"/>
    <d v="2020-07-13T00:00:00"/>
    <x v="5"/>
    <n v="108"/>
    <s v="P9"/>
    <x v="12"/>
    <s v="Alcoólico"/>
    <n v="36"/>
    <s v="F4"/>
    <s v="Bebidas Asteca"/>
    <s v="Casa Grande"/>
    <x v="0"/>
  </r>
  <r>
    <n v="80184"/>
    <d v="2020-07-14T00:00:00"/>
    <x v="5"/>
    <n v="168"/>
    <s v="P14"/>
    <x v="13"/>
    <s v="Refrigerante"/>
    <n v="48"/>
    <s v="F2"/>
    <s v="Spal "/>
    <s v="Guará I"/>
    <x v="0"/>
  </r>
  <r>
    <n v="80183"/>
    <d v="2020-07-15T00:00:00"/>
    <x v="5"/>
    <n v="60"/>
    <s v="P13"/>
    <x v="14"/>
    <s v="Refrigerante"/>
    <n v="12"/>
    <s v="F13"/>
    <s v="Funada"/>
    <s v="Monte Castelo"/>
    <x v="1"/>
  </r>
  <r>
    <n v="80182"/>
    <d v="2020-07-16T00:00:00"/>
    <x v="5"/>
    <n v="60"/>
    <s v="P12"/>
    <x v="15"/>
    <s v="Refrigerante"/>
    <n v="12"/>
    <s v="F13"/>
    <s v="Funada"/>
    <s v="Monte Castelo"/>
    <x v="1"/>
  </r>
  <r>
    <n v="80181"/>
    <d v="2020-07-17T00:00:00"/>
    <x v="5"/>
    <n v="96"/>
    <s v="P11"/>
    <x v="16"/>
    <s v="Refrigerante"/>
    <n v="12"/>
    <s v="F2"/>
    <s v="Spal "/>
    <s v="Guará I"/>
    <x v="0"/>
  </r>
  <r>
    <n v="80180"/>
    <d v="2020-07-18T00:00:00"/>
    <x v="5"/>
    <n v="225"/>
    <s v="P10"/>
    <x v="1"/>
    <s v="Alcoólico"/>
    <n v="100"/>
    <s v="F2"/>
    <s v="Spal "/>
    <s v="Guará I"/>
    <x v="0"/>
  </r>
  <r>
    <n v="80179"/>
    <d v="2020-07-19T00:00:00"/>
    <x v="5"/>
    <n v="250"/>
    <s v="P8"/>
    <x v="17"/>
    <s v="Alcoólico"/>
    <n v="100"/>
    <s v="F1"/>
    <s v="Ambev"/>
    <s v="Bom Retiro"/>
    <x v="0"/>
  </r>
  <r>
    <n v="80178"/>
    <d v="2020-07-20T00:00:00"/>
    <x v="5"/>
    <n v="200"/>
    <s v="P7"/>
    <x v="5"/>
    <s v="Alcoólico"/>
    <n v="100"/>
    <s v="F9"/>
    <s v="Grupo Petrópolis"/>
    <s v="Warta"/>
    <x v="0"/>
  </r>
  <r>
    <n v="80177"/>
    <d v="2020-07-21T00:00:00"/>
    <x v="5"/>
    <n v="450"/>
    <s v="P6"/>
    <x v="18"/>
    <s v="Alcoólico"/>
    <n v="100"/>
    <s v="F8"/>
    <s v="Disan Bebidas"/>
    <s v="Guriri Norte"/>
    <x v="1"/>
  </r>
  <r>
    <n v="80176"/>
    <d v="2020-07-22T00:00:00"/>
    <x v="5"/>
    <n v="400"/>
    <s v="P5"/>
    <x v="2"/>
    <s v="Alcoólico"/>
    <n v="100"/>
    <s v="F7"/>
    <s v="Dist. Ikeda"/>
    <s v="Vila da Saúde"/>
    <x v="3"/>
  </r>
  <r>
    <n v="80175"/>
    <d v="2020-07-23T00:00:00"/>
    <x v="5"/>
    <n v="350"/>
    <s v="P4"/>
    <x v="19"/>
    <s v="Alcoólico"/>
    <n v="100"/>
    <s v="F5"/>
    <s v="Cervejaria Imperio"/>
    <s v="Jardim Sumaré"/>
    <x v="2"/>
  </r>
  <r>
    <n v="80174"/>
    <d v="2020-07-24T00:00:00"/>
    <x v="5"/>
    <n v="240"/>
    <s v="P3"/>
    <x v="20"/>
    <s v="Alcoólico"/>
    <n v="100"/>
    <s v="F2"/>
    <s v="Spal "/>
    <s v="Guará I"/>
    <x v="0"/>
  </r>
  <r>
    <n v="80173"/>
    <d v="2020-07-25T00:00:00"/>
    <x v="5"/>
    <n v="300"/>
    <s v="P2"/>
    <x v="4"/>
    <s v="Alcoólico"/>
    <n v="100"/>
    <s v="F6"/>
    <s v="Dist. Bebidas Garça"/>
    <s v="Vila Joana"/>
    <x v="0"/>
  </r>
  <r>
    <n v="80172"/>
    <d v="2020-07-26T00:00:00"/>
    <x v="5"/>
    <n v="300"/>
    <s v="P1"/>
    <x v="21"/>
    <s v="Alcoólico"/>
    <n v="100"/>
    <s v="F1"/>
    <s v="Ambev"/>
    <s v="Bom Retiro"/>
    <x v="0"/>
  </r>
  <r>
    <n v="80171"/>
    <d v="2020-06-01T00:00:00"/>
    <x v="6"/>
    <n v="34.950000000000003"/>
    <s v="P22"/>
    <x v="0"/>
    <s v="Salgado"/>
    <n v="5"/>
    <s v="F14"/>
    <s v="Wilson Alimentos"/>
    <s v="Vila da Saúde"/>
    <x v="0"/>
  </r>
  <r>
    <n v="80170"/>
    <d v="2020-06-02T00:00:00"/>
    <x v="6"/>
    <n v="33.75"/>
    <s v="P10"/>
    <x v="1"/>
    <s v="Alcoólico"/>
    <n v="15"/>
    <s v="F19"/>
    <s v="Bebidas Conti"/>
    <s v="Zona Portuária"/>
    <x v="1"/>
  </r>
  <r>
    <n v="80169"/>
    <d v="2020-06-03T00:00:00"/>
    <x v="6"/>
    <n v="60"/>
    <s v="P5"/>
    <x v="2"/>
    <s v="Alcoólico"/>
    <n v="15"/>
    <s v="F18"/>
    <s v="Energetico Brasil"/>
    <s v="Centro"/>
    <x v="0"/>
  </r>
  <r>
    <n v="80168"/>
    <d v="2020-06-04T00:00:00"/>
    <x v="6"/>
    <n v="27.96"/>
    <s v="P22"/>
    <x v="0"/>
    <s v="Salgado"/>
    <n v="4"/>
    <s v="F11"/>
    <s v="Elma Chips"/>
    <s v="Real Parque"/>
    <x v="2"/>
  </r>
  <r>
    <n v="80167"/>
    <d v="2020-06-05T00:00:00"/>
    <x v="6"/>
    <n v="16"/>
    <s v="P21"/>
    <x v="3"/>
    <s v="Salgado"/>
    <n v="10"/>
    <s v="F12"/>
    <s v="Bisnack e cia"/>
    <s v="Vila Olímpia"/>
    <x v="0"/>
  </r>
  <r>
    <n v="80166"/>
    <d v="2020-06-06T00:00:00"/>
    <x v="6"/>
    <n v="60"/>
    <s v="P2"/>
    <x v="4"/>
    <s v="Alcoólico"/>
    <n v="20"/>
    <s v="F10"/>
    <s v="Chopp Brahma"/>
    <s v="Vila Gomes "/>
    <x v="0"/>
  </r>
  <r>
    <n v="80165"/>
    <d v="2020-06-07T00:00:00"/>
    <x v="6"/>
    <n v="24"/>
    <s v="P7"/>
    <x v="5"/>
    <s v="Alcoólico"/>
    <n v="12"/>
    <s v="F3"/>
    <s v="Schin "/>
    <s v="Centro"/>
    <x v="1"/>
  </r>
  <r>
    <n v="80164"/>
    <d v="2020-06-08T00:00:00"/>
    <x v="6"/>
    <n v="22.68"/>
    <s v="P20"/>
    <x v="6"/>
    <s v="Sem alcool"/>
    <n v="12"/>
    <s v="F20"/>
    <s v="Agua Santa Ines"/>
    <s v="Igrejinha"/>
    <x v="0"/>
  </r>
  <r>
    <n v="80163"/>
    <d v="2020-06-09T00:00:00"/>
    <x v="6"/>
    <n v="27.599999999999998"/>
    <s v="P19"/>
    <x v="7"/>
    <s v="Sem alcool"/>
    <n v="23"/>
    <s v="F20"/>
    <s v="Agua Santa Ines"/>
    <s v="Igrejinha"/>
    <x v="0"/>
  </r>
  <r>
    <n v="80162"/>
    <d v="2020-06-10T00:00:00"/>
    <x v="6"/>
    <n v="80"/>
    <s v="P18"/>
    <x v="8"/>
    <s v="Outros"/>
    <n v="4"/>
    <s v="F15"/>
    <s v="Dist. Gelo Oliveira"/>
    <s v="Cidade São Mateus"/>
    <x v="2"/>
  </r>
  <r>
    <n v="80161"/>
    <d v="2020-06-11T00:00:00"/>
    <x v="6"/>
    <n v="35.6"/>
    <s v="P17"/>
    <x v="9"/>
    <s v="Outros"/>
    <n v="4"/>
    <s v="F15"/>
    <s v="Dist. Gelo Oliveira"/>
    <s v="Cidade São Mateus"/>
    <x v="2"/>
  </r>
  <r>
    <n v="80160"/>
    <d v="2020-06-12T00:00:00"/>
    <x v="6"/>
    <n v="154"/>
    <s v="P16"/>
    <x v="10"/>
    <s v="Outros"/>
    <n v="7"/>
    <s v="F17"/>
    <s v="Carvoaria Renata"/>
    <s v="Real Parque"/>
    <x v="2"/>
  </r>
  <r>
    <n v="80159"/>
    <d v="2020-06-13T00:00:00"/>
    <x v="6"/>
    <n v="111.93"/>
    <s v="P15"/>
    <x v="11"/>
    <s v="Outros"/>
    <n v="7"/>
    <s v="F17"/>
    <s v="Carvoaria Renata"/>
    <s v="Real Parque"/>
    <x v="2"/>
  </r>
  <r>
    <n v="80158"/>
    <d v="2020-06-14T00:00:00"/>
    <x v="6"/>
    <n v="132"/>
    <s v="P16"/>
    <x v="10"/>
    <s v="Outros"/>
    <n v="6"/>
    <s v="F16"/>
    <s v="Carvoaria Jubilato"/>
    <s v="Jardim Sumaré"/>
    <x v="3"/>
  </r>
  <r>
    <n v="80157"/>
    <d v="2020-06-15T00:00:00"/>
    <x v="6"/>
    <n v="95.94"/>
    <s v="P15"/>
    <x v="11"/>
    <s v="Outros"/>
    <n v="6"/>
    <s v="F16"/>
    <s v="Carvoaria Jubilato"/>
    <s v="Jardim Sumaré"/>
    <x v="3"/>
  </r>
  <r>
    <n v="80156"/>
    <d v="2020-06-16T00:00:00"/>
    <x v="6"/>
    <n v="90"/>
    <s v="P9"/>
    <x v="12"/>
    <s v="Alcoólico"/>
    <n v="30"/>
    <s v="F4"/>
    <s v="Bebidas Asteca"/>
    <s v="Casa Grande"/>
    <x v="0"/>
  </r>
  <r>
    <n v="80155"/>
    <d v="2020-06-17T00:00:00"/>
    <x v="6"/>
    <n v="84"/>
    <s v="P14"/>
    <x v="13"/>
    <s v="Refrigerante"/>
    <n v="24"/>
    <s v="F2"/>
    <s v="Spal "/>
    <s v="Guará I"/>
    <x v="0"/>
  </r>
  <r>
    <n v="80154"/>
    <d v="2020-06-18T00:00:00"/>
    <x v="6"/>
    <n v="20"/>
    <s v="P13"/>
    <x v="14"/>
    <s v="Refrigerante"/>
    <n v="4"/>
    <s v="F13"/>
    <s v="Funada"/>
    <s v="Monte Castelo"/>
    <x v="1"/>
  </r>
  <r>
    <n v="80153"/>
    <d v="2020-06-19T00:00:00"/>
    <x v="6"/>
    <n v="20"/>
    <s v="P12"/>
    <x v="15"/>
    <s v="Refrigerante"/>
    <n v="4"/>
    <s v="F13"/>
    <s v="Funada"/>
    <s v="Monte Castelo"/>
    <x v="1"/>
  </r>
  <r>
    <n v="80152"/>
    <d v="2020-06-20T00:00:00"/>
    <x v="6"/>
    <n v="32"/>
    <s v="P11"/>
    <x v="16"/>
    <s v="Refrigerante"/>
    <n v="4"/>
    <s v="F2"/>
    <s v="Spal "/>
    <s v="Guará I"/>
    <x v="0"/>
  </r>
  <r>
    <n v="80151"/>
    <d v="2020-06-21T00:00:00"/>
    <x v="6"/>
    <n v="225"/>
    <s v="P10"/>
    <x v="1"/>
    <s v="Alcoólico"/>
    <n v="100"/>
    <s v="F2"/>
    <s v="Spal "/>
    <s v="Guará I"/>
    <x v="0"/>
  </r>
  <r>
    <n v="80150"/>
    <d v="2020-06-22T00:00:00"/>
    <x v="6"/>
    <n v="250"/>
    <s v="P8"/>
    <x v="17"/>
    <s v="Alcoólico"/>
    <n v="100"/>
    <s v="F1"/>
    <s v="Ambev"/>
    <s v="Bom Retiro"/>
    <x v="0"/>
  </r>
  <r>
    <n v="80149"/>
    <d v="2020-06-23T00:00:00"/>
    <x v="6"/>
    <n v="200"/>
    <s v="P7"/>
    <x v="5"/>
    <s v="Alcoólico"/>
    <n v="100"/>
    <s v="F9"/>
    <s v="Grupo Petrópolis"/>
    <s v="Warta"/>
    <x v="0"/>
  </r>
  <r>
    <n v="80148"/>
    <d v="2020-06-24T00:00:00"/>
    <x v="6"/>
    <n v="900"/>
    <s v="P6"/>
    <x v="18"/>
    <s v="Alcoólico"/>
    <n v="200"/>
    <s v="F8"/>
    <s v="Disan Bebidas"/>
    <s v="Guriri Norte"/>
    <x v="1"/>
  </r>
  <r>
    <n v="80147"/>
    <d v="2020-06-25T00:00:00"/>
    <x v="6"/>
    <n v="400"/>
    <s v="P5"/>
    <x v="2"/>
    <s v="Alcoólico"/>
    <n v="100"/>
    <s v="F7"/>
    <s v="Dist. Ikeda"/>
    <s v="Vila da Saúde"/>
    <x v="3"/>
  </r>
  <r>
    <n v="80146"/>
    <d v="2020-06-26T00:00:00"/>
    <x v="6"/>
    <n v="350"/>
    <s v="P4"/>
    <x v="19"/>
    <s v="Alcoólico"/>
    <n v="100"/>
    <s v="F5"/>
    <s v="Cervejaria Imperio"/>
    <s v="Jardim Sumaré"/>
    <x v="2"/>
  </r>
  <r>
    <n v="80145"/>
    <d v="2020-06-27T00:00:00"/>
    <x v="6"/>
    <n v="240"/>
    <s v="P3"/>
    <x v="20"/>
    <s v="Alcoólico"/>
    <n v="100"/>
    <s v="F2"/>
    <s v="Spal "/>
    <s v="Guará I"/>
    <x v="0"/>
  </r>
  <r>
    <n v="80144"/>
    <d v="2020-06-28T00:00:00"/>
    <x v="6"/>
    <n v="300"/>
    <s v="P2"/>
    <x v="4"/>
    <s v="Alcoólico"/>
    <n v="100"/>
    <s v="F6"/>
    <s v="Dist. Bebidas Garça"/>
    <s v="Vila Joana"/>
    <x v="0"/>
  </r>
  <r>
    <n v="80143"/>
    <d v="2020-06-29T00:00:00"/>
    <x v="6"/>
    <n v="300"/>
    <s v="P1"/>
    <x v="21"/>
    <s v="Alcoólico"/>
    <n v="100"/>
    <s v="F1"/>
    <s v="Ambev"/>
    <s v="Bom Retiro"/>
    <x v="0"/>
  </r>
  <r>
    <n v="80142"/>
    <d v="2020-05-01T00:00:00"/>
    <x v="7"/>
    <n v="34.950000000000003"/>
    <s v="P22"/>
    <x v="0"/>
    <s v="Salgado"/>
    <n v="5"/>
    <s v="F14"/>
    <s v="Wilson Alimentos"/>
    <s v="Vila da Saúde"/>
    <x v="0"/>
  </r>
  <r>
    <n v="80141"/>
    <d v="2020-05-02T00:00:00"/>
    <x v="7"/>
    <n v="33.75"/>
    <s v="P10"/>
    <x v="1"/>
    <s v="Alcoólico"/>
    <n v="15"/>
    <s v="F19"/>
    <s v="Bebidas Conti"/>
    <s v="Zona Portuária"/>
    <x v="1"/>
  </r>
  <r>
    <n v="80140"/>
    <d v="2020-05-03T00:00:00"/>
    <x v="7"/>
    <n v="60"/>
    <s v="P5"/>
    <x v="2"/>
    <s v="Alcoólico"/>
    <n v="15"/>
    <s v="F18"/>
    <s v="Energetico Brasil"/>
    <s v="Centro"/>
    <x v="0"/>
  </r>
  <r>
    <n v="80139"/>
    <d v="2020-05-04T00:00:00"/>
    <x v="7"/>
    <n v="27.96"/>
    <s v="P22"/>
    <x v="0"/>
    <s v="Salgado"/>
    <n v="4"/>
    <s v="F11"/>
    <s v="Elma Chips"/>
    <s v="Real Parque"/>
    <x v="2"/>
  </r>
  <r>
    <n v="80138"/>
    <d v="2020-05-05T00:00:00"/>
    <x v="7"/>
    <n v="22.400000000000002"/>
    <s v="P21"/>
    <x v="3"/>
    <s v="Salgado"/>
    <n v="14"/>
    <s v="F12"/>
    <s v="Bisnack e cia"/>
    <s v="Vila Olímpia"/>
    <x v="0"/>
  </r>
  <r>
    <n v="80137"/>
    <d v="2020-05-06T00:00:00"/>
    <x v="7"/>
    <n v="66"/>
    <s v="P2"/>
    <x v="4"/>
    <s v="Alcoólico"/>
    <n v="22"/>
    <s v="F10"/>
    <s v="Chopp Brahma"/>
    <s v="Vila Gomes "/>
    <x v="0"/>
  </r>
  <r>
    <n v="80136"/>
    <d v="2020-05-07T00:00:00"/>
    <x v="7"/>
    <n v="20"/>
    <s v="P7"/>
    <x v="5"/>
    <s v="Alcoólico"/>
    <n v="10"/>
    <s v="F3"/>
    <s v="Schin "/>
    <s v="Centro"/>
    <x v="1"/>
  </r>
  <r>
    <n v="80135"/>
    <d v="2020-05-08T00:00:00"/>
    <x v="7"/>
    <n v="18.899999999999999"/>
    <s v="P20"/>
    <x v="6"/>
    <s v="Sem alcool"/>
    <n v="10"/>
    <s v="F20"/>
    <s v="Agua Santa Ines"/>
    <s v="Igrejinha"/>
    <x v="0"/>
  </r>
  <r>
    <n v="80134"/>
    <d v="2020-05-09T00:00:00"/>
    <x v="7"/>
    <n v="24"/>
    <s v="P19"/>
    <x v="7"/>
    <s v="Sem alcool"/>
    <n v="20"/>
    <s v="F20"/>
    <s v="Agua Santa Ines"/>
    <s v="Igrejinha"/>
    <x v="0"/>
  </r>
  <r>
    <n v="80133"/>
    <d v="2020-05-10T00:00:00"/>
    <x v="7"/>
    <n v="60"/>
    <s v="P18"/>
    <x v="8"/>
    <s v="Outros"/>
    <n v="3"/>
    <s v="F15"/>
    <s v="Dist. Gelo Oliveira"/>
    <s v="Cidade São Mateus"/>
    <x v="2"/>
  </r>
  <r>
    <n v="80132"/>
    <d v="2020-05-11T00:00:00"/>
    <x v="7"/>
    <n v="26.700000000000003"/>
    <s v="P17"/>
    <x v="9"/>
    <s v="Outros"/>
    <n v="3"/>
    <s v="F15"/>
    <s v="Dist. Gelo Oliveira"/>
    <s v="Cidade São Mateus"/>
    <x v="2"/>
  </r>
  <r>
    <n v="80131"/>
    <d v="2020-05-12T00:00:00"/>
    <x v="7"/>
    <n v="110"/>
    <s v="P16"/>
    <x v="10"/>
    <s v="Outros"/>
    <n v="5"/>
    <s v="F17"/>
    <s v="Carvoaria Renata"/>
    <s v="Real Parque"/>
    <x v="2"/>
  </r>
  <r>
    <n v="80130"/>
    <d v="2020-05-13T00:00:00"/>
    <x v="7"/>
    <n v="79.95"/>
    <s v="P15"/>
    <x v="11"/>
    <s v="Outros"/>
    <n v="5"/>
    <s v="F17"/>
    <s v="Carvoaria Renata"/>
    <s v="Real Parque"/>
    <x v="2"/>
  </r>
  <r>
    <n v="80129"/>
    <d v="2020-05-14T00:00:00"/>
    <x v="7"/>
    <n v="110"/>
    <s v="P16"/>
    <x v="10"/>
    <s v="Outros"/>
    <n v="5"/>
    <s v="F16"/>
    <s v="Carvoaria Jubilato"/>
    <s v="Jardim Sumaré"/>
    <x v="3"/>
  </r>
  <r>
    <n v="80128"/>
    <d v="2020-05-15T00:00:00"/>
    <x v="7"/>
    <n v="79.95"/>
    <s v="P15"/>
    <x v="11"/>
    <s v="Outros"/>
    <n v="5"/>
    <s v="F16"/>
    <s v="Carvoaria Jubilato"/>
    <s v="Jardim Sumaré"/>
    <x v="3"/>
  </r>
  <r>
    <n v="80127"/>
    <d v="2020-05-16T00:00:00"/>
    <x v="7"/>
    <n v="105"/>
    <s v="P9"/>
    <x v="12"/>
    <s v="Alcoólico"/>
    <n v="35"/>
    <s v="F4"/>
    <s v="Bebidas Asteca"/>
    <s v="Casa Grande"/>
    <x v="0"/>
  </r>
  <r>
    <n v="80126"/>
    <d v="2020-05-17T00:00:00"/>
    <x v="7"/>
    <n v="126"/>
    <s v="P14"/>
    <x v="13"/>
    <s v="Refrigerante"/>
    <n v="36"/>
    <s v="F2"/>
    <s v="Spal "/>
    <s v="Guará I"/>
    <x v="0"/>
  </r>
  <r>
    <n v="80125"/>
    <d v="2020-05-18T00:00:00"/>
    <x v="7"/>
    <n v="40"/>
    <s v="P13"/>
    <x v="14"/>
    <s v="Refrigerante"/>
    <n v="8"/>
    <s v="F13"/>
    <s v="Funada"/>
    <s v="Monte Castelo"/>
    <x v="1"/>
  </r>
  <r>
    <n v="80124"/>
    <d v="2020-05-19T00:00:00"/>
    <x v="7"/>
    <n v="40"/>
    <s v="P12"/>
    <x v="15"/>
    <s v="Refrigerante"/>
    <n v="8"/>
    <s v="F13"/>
    <s v="Funada"/>
    <s v="Monte Castelo"/>
    <x v="1"/>
  </r>
  <r>
    <n v="80123"/>
    <d v="2020-05-20T00:00:00"/>
    <x v="7"/>
    <n v="64"/>
    <s v="P11"/>
    <x v="16"/>
    <s v="Refrigerante"/>
    <n v="8"/>
    <s v="F2"/>
    <s v="Spal "/>
    <s v="Guará I"/>
    <x v="0"/>
  </r>
  <r>
    <n v="80122"/>
    <d v="2020-05-21T00:00:00"/>
    <x v="7"/>
    <n v="225"/>
    <s v="P10"/>
    <x v="1"/>
    <s v="Alcoólico"/>
    <n v="100"/>
    <s v="F2"/>
    <s v="Spal "/>
    <s v="Guará I"/>
    <x v="0"/>
  </r>
  <r>
    <n v="80121"/>
    <d v="2020-05-22T00:00:00"/>
    <x v="7"/>
    <n v="250"/>
    <s v="P8"/>
    <x v="17"/>
    <s v="Alcoólico"/>
    <n v="100"/>
    <s v="F1"/>
    <s v="Ambev"/>
    <s v="Bom Retiro"/>
    <x v="0"/>
  </r>
  <r>
    <n v="80120"/>
    <d v="2020-05-23T00:00:00"/>
    <x v="7"/>
    <n v="200"/>
    <s v="P7"/>
    <x v="5"/>
    <s v="Alcoólico"/>
    <n v="100"/>
    <s v="F9"/>
    <s v="Grupo Petrópolis"/>
    <s v="Warta"/>
    <x v="0"/>
  </r>
  <r>
    <n v="80119"/>
    <d v="2020-05-24T00:00:00"/>
    <x v="7"/>
    <n v="450"/>
    <s v="P6"/>
    <x v="18"/>
    <s v="Alcoólico"/>
    <n v="100"/>
    <s v="F8"/>
    <s v="Disan Bebidas"/>
    <s v="Guriri Norte"/>
    <x v="1"/>
  </r>
  <r>
    <n v="80118"/>
    <d v="2020-05-25T00:00:00"/>
    <x v="7"/>
    <n v="400"/>
    <s v="P5"/>
    <x v="2"/>
    <s v="Alcoólico"/>
    <n v="100"/>
    <s v="F7"/>
    <s v="Dist. Ikeda"/>
    <s v="Vila da Saúde"/>
    <x v="3"/>
  </r>
  <r>
    <n v="80117"/>
    <d v="2020-05-26T00:00:00"/>
    <x v="7"/>
    <n v="350"/>
    <s v="P4"/>
    <x v="19"/>
    <s v="Alcoólico"/>
    <n v="100"/>
    <s v="F5"/>
    <s v="Cervejaria Imperio"/>
    <s v="Jardim Sumaré"/>
    <x v="2"/>
  </r>
  <r>
    <n v="80116"/>
    <d v="2020-05-27T00:00:00"/>
    <x v="7"/>
    <n v="240"/>
    <s v="P3"/>
    <x v="20"/>
    <s v="Alcoólico"/>
    <n v="100"/>
    <s v="F2"/>
    <s v="Spal "/>
    <s v="Guará I"/>
    <x v="0"/>
  </r>
  <r>
    <n v="80115"/>
    <d v="2020-05-28T00:00:00"/>
    <x v="7"/>
    <n v="300"/>
    <s v="P2"/>
    <x v="4"/>
    <s v="Alcoólico"/>
    <n v="100"/>
    <s v="F6"/>
    <s v="Dist. Bebidas Garça"/>
    <s v="Vila Joana"/>
    <x v="0"/>
  </r>
  <r>
    <n v="80114"/>
    <d v="2020-05-29T00:00:00"/>
    <x v="7"/>
    <n v="300"/>
    <s v="P1"/>
    <x v="21"/>
    <s v="Alcoólico"/>
    <n v="100"/>
    <s v="F1"/>
    <s v="Ambev"/>
    <s v="Bom Retiro"/>
    <x v="0"/>
  </r>
  <r>
    <n v="80113"/>
    <d v="2020-04-01T00:00:00"/>
    <x v="8"/>
    <n v="34.950000000000003"/>
    <s v="P22"/>
    <x v="0"/>
    <s v="Salgado"/>
    <n v="5"/>
    <s v="F14"/>
    <s v="Wilson Alimentos"/>
    <s v="Vila da Saúde"/>
    <x v="0"/>
  </r>
  <r>
    <n v="80112"/>
    <d v="2020-04-02T00:00:00"/>
    <x v="8"/>
    <n v="33.75"/>
    <s v="P10"/>
    <x v="1"/>
    <s v="Alcoólico"/>
    <n v="15"/>
    <s v="F19"/>
    <s v="Bebidas Conti"/>
    <s v="Zona Portuária"/>
    <x v="1"/>
  </r>
  <r>
    <n v="80111"/>
    <d v="2020-04-03T00:00:00"/>
    <x v="8"/>
    <n v="60"/>
    <s v="P5"/>
    <x v="2"/>
    <s v="Alcoólico"/>
    <n v="15"/>
    <s v="F18"/>
    <s v="Energetico Brasil"/>
    <s v="Centro"/>
    <x v="0"/>
  </r>
  <r>
    <n v="80110"/>
    <d v="2020-04-04T00:00:00"/>
    <x v="8"/>
    <n v="27.96"/>
    <s v="P22"/>
    <x v="0"/>
    <s v="Salgado"/>
    <n v="4"/>
    <s v="F11"/>
    <s v="Elma Chips"/>
    <s v="Real Parque"/>
    <x v="2"/>
  </r>
  <r>
    <n v="80109"/>
    <d v="2020-04-05T00:00:00"/>
    <x v="8"/>
    <n v="16"/>
    <s v="P21"/>
    <x v="3"/>
    <s v="Salgado"/>
    <n v="10"/>
    <s v="F12"/>
    <s v="Bisnack e cia"/>
    <s v="Vila Olímpia"/>
    <x v="0"/>
  </r>
  <r>
    <n v="80108"/>
    <d v="2020-04-06T00:00:00"/>
    <x v="8"/>
    <n v="60"/>
    <s v="P2"/>
    <x v="4"/>
    <s v="Alcoólico"/>
    <n v="20"/>
    <s v="F10"/>
    <s v="Chopp Brahma"/>
    <s v="Vila Gomes "/>
    <x v="0"/>
  </r>
  <r>
    <n v="80107"/>
    <d v="2020-04-07T00:00:00"/>
    <x v="8"/>
    <n v="24"/>
    <s v="P7"/>
    <x v="5"/>
    <s v="Alcoólico"/>
    <n v="12"/>
    <s v="F3"/>
    <s v="Schin "/>
    <s v="Centro"/>
    <x v="1"/>
  </r>
  <r>
    <n v="80106"/>
    <d v="2020-04-08T00:00:00"/>
    <x v="8"/>
    <n v="22.68"/>
    <s v="P20"/>
    <x v="6"/>
    <s v="Sem alcool"/>
    <n v="12"/>
    <s v="F20"/>
    <s v="Agua Santa Ines"/>
    <s v="Igrejinha"/>
    <x v="0"/>
  </r>
  <r>
    <n v="80105"/>
    <d v="2020-04-09T00:00:00"/>
    <x v="8"/>
    <n v="27.599999999999998"/>
    <s v="P19"/>
    <x v="7"/>
    <s v="Sem alcool"/>
    <n v="23"/>
    <s v="F20"/>
    <s v="Agua Santa Ines"/>
    <s v="Igrejinha"/>
    <x v="0"/>
  </r>
  <r>
    <n v="80104"/>
    <d v="2020-04-10T00:00:00"/>
    <x v="8"/>
    <n v="60"/>
    <s v="P18"/>
    <x v="8"/>
    <s v="Outros"/>
    <n v="3"/>
    <s v="F15"/>
    <s v="Dist. Gelo Oliveira"/>
    <s v="Cidade São Mateus"/>
    <x v="2"/>
  </r>
  <r>
    <n v="80103"/>
    <d v="2020-04-11T00:00:00"/>
    <x v="8"/>
    <n v="26.700000000000003"/>
    <s v="P17"/>
    <x v="9"/>
    <s v="Outros"/>
    <n v="3"/>
    <s v="F15"/>
    <s v="Dist. Gelo Oliveira"/>
    <s v="Cidade São Mateus"/>
    <x v="2"/>
  </r>
  <r>
    <n v="80102"/>
    <d v="2020-04-12T00:00:00"/>
    <x v="8"/>
    <n v="110"/>
    <s v="P16"/>
    <x v="10"/>
    <s v="Outros"/>
    <n v="5"/>
    <s v="F17"/>
    <s v="Carvoaria Renata"/>
    <s v="Real Parque"/>
    <x v="2"/>
  </r>
  <r>
    <n v="80101"/>
    <d v="2020-04-13T00:00:00"/>
    <x v="8"/>
    <n v="79.95"/>
    <s v="P15"/>
    <x v="11"/>
    <s v="Outros"/>
    <n v="5"/>
    <s v="F17"/>
    <s v="Carvoaria Renata"/>
    <s v="Real Parque"/>
    <x v="2"/>
  </r>
  <r>
    <n v="80100"/>
    <d v="2020-04-14T00:00:00"/>
    <x v="8"/>
    <n v="110"/>
    <s v="P16"/>
    <x v="10"/>
    <s v="Outros"/>
    <n v="5"/>
    <s v="F16"/>
    <s v="Carvoaria Jubilato"/>
    <s v="Jardim Sumaré"/>
    <x v="3"/>
  </r>
  <r>
    <n v="80099"/>
    <d v="2020-04-15T00:00:00"/>
    <x v="8"/>
    <n v="79.95"/>
    <s v="P15"/>
    <x v="11"/>
    <s v="Outros"/>
    <n v="5"/>
    <s v="F16"/>
    <s v="Carvoaria Jubilato"/>
    <s v="Jardim Sumaré"/>
    <x v="3"/>
  </r>
  <r>
    <n v="80098"/>
    <d v="2020-04-16T00:00:00"/>
    <x v="8"/>
    <n v="105"/>
    <s v="P9"/>
    <x v="12"/>
    <s v="Alcoólico"/>
    <n v="35"/>
    <s v="F4"/>
    <s v="Bebidas Asteca"/>
    <s v="Casa Grande"/>
    <x v="0"/>
  </r>
  <r>
    <n v="80097"/>
    <d v="2020-04-17T00:00:00"/>
    <x v="8"/>
    <n v="126"/>
    <s v="P14"/>
    <x v="13"/>
    <s v="Refrigerante"/>
    <n v="36"/>
    <s v="F2"/>
    <s v="Spal "/>
    <s v="Guará I"/>
    <x v="0"/>
  </r>
  <r>
    <n v="80096"/>
    <d v="2020-04-18T00:00:00"/>
    <x v="8"/>
    <n v="40"/>
    <s v="P13"/>
    <x v="14"/>
    <s v="Refrigerante"/>
    <n v="8"/>
    <s v="F13"/>
    <s v="Funada"/>
    <s v="Monte Castelo"/>
    <x v="1"/>
  </r>
  <r>
    <n v="80095"/>
    <d v="2020-04-19T00:00:00"/>
    <x v="8"/>
    <n v="40"/>
    <s v="P12"/>
    <x v="15"/>
    <s v="Refrigerante"/>
    <n v="8"/>
    <s v="F13"/>
    <s v="Funada"/>
    <s v="Monte Castelo"/>
    <x v="1"/>
  </r>
  <r>
    <n v="80094"/>
    <d v="2020-04-20T00:00:00"/>
    <x v="8"/>
    <n v="64"/>
    <s v="P11"/>
    <x v="16"/>
    <s v="Refrigerante"/>
    <n v="8"/>
    <s v="F2"/>
    <s v="Spal "/>
    <s v="Guará I"/>
    <x v="0"/>
  </r>
  <r>
    <n v="80093"/>
    <d v="2020-04-21T00:00:00"/>
    <x v="8"/>
    <n v="225"/>
    <s v="P10"/>
    <x v="1"/>
    <s v="Alcoólico"/>
    <n v="100"/>
    <s v="F2"/>
    <s v="Spal "/>
    <s v="Guará I"/>
    <x v="0"/>
  </r>
  <r>
    <n v="80092"/>
    <d v="2020-04-22T00:00:00"/>
    <x v="8"/>
    <n v="250"/>
    <s v="P8"/>
    <x v="17"/>
    <s v="Alcoólico"/>
    <n v="100"/>
    <s v="F1"/>
    <s v="Ambev"/>
    <s v="Bom Retiro"/>
    <x v="0"/>
  </r>
  <r>
    <n v="80091"/>
    <d v="2020-04-23T00:00:00"/>
    <x v="8"/>
    <n v="200"/>
    <s v="P7"/>
    <x v="5"/>
    <s v="Alcoólico"/>
    <n v="100"/>
    <s v="F9"/>
    <s v="Grupo Petrópolis"/>
    <s v="Warta"/>
    <x v="0"/>
  </r>
  <r>
    <n v="80090"/>
    <d v="2020-04-24T00:00:00"/>
    <x v="8"/>
    <n v="450"/>
    <s v="P6"/>
    <x v="18"/>
    <s v="Alcoólico"/>
    <n v="100"/>
    <s v="F8"/>
    <s v="Disan Bebidas"/>
    <s v="Guriri Norte"/>
    <x v="1"/>
  </r>
  <r>
    <n v="80089"/>
    <d v="2020-04-25T00:00:00"/>
    <x v="8"/>
    <n v="400"/>
    <s v="P5"/>
    <x v="2"/>
    <s v="Alcoólico"/>
    <n v="100"/>
    <s v="F7"/>
    <s v="Dist. Ikeda"/>
    <s v="Vila da Saúde"/>
    <x v="3"/>
  </r>
  <r>
    <n v="80088"/>
    <d v="2020-04-26T00:00:00"/>
    <x v="8"/>
    <n v="350"/>
    <s v="P4"/>
    <x v="19"/>
    <s v="Alcoólico"/>
    <n v="100"/>
    <s v="F5"/>
    <s v="Cervejaria Imperio"/>
    <s v="Jardim Sumaré"/>
    <x v="2"/>
  </r>
  <r>
    <n v="80087"/>
    <d v="2020-04-27T00:00:00"/>
    <x v="8"/>
    <n v="240"/>
    <s v="P3"/>
    <x v="20"/>
    <s v="Alcoólico"/>
    <n v="100"/>
    <s v="F2"/>
    <s v="Spal "/>
    <s v="Guará I"/>
    <x v="0"/>
  </r>
  <r>
    <n v="80086"/>
    <d v="2020-04-28T00:00:00"/>
    <x v="8"/>
    <n v="300"/>
    <s v="P2"/>
    <x v="4"/>
    <s v="Alcoólico"/>
    <n v="100"/>
    <s v="F6"/>
    <s v="Dist. Bebidas Garça"/>
    <s v="Vila Joana"/>
    <x v="0"/>
  </r>
  <r>
    <n v="80085"/>
    <d v="2020-04-29T00:00:00"/>
    <x v="8"/>
    <n v="300"/>
    <s v="P1"/>
    <x v="21"/>
    <s v="Alcoólico"/>
    <n v="100"/>
    <s v="F1"/>
    <s v="Ambev"/>
    <s v="Bom Retiro"/>
    <x v="0"/>
  </r>
  <r>
    <n v="80084"/>
    <d v="2020-03-01T00:00:00"/>
    <x v="9"/>
    <n v="34.950000000000003"/>
    <s v="P22"/>
    <x v="0"/>
    <s v="Salgado"/>
    <n v="5"/>
    <s v="F14"/>
    <s v="Wilson Alimentos"/>
    <s v="Vila da Saúde"/>
    <x v="0"/>
  </r>
  <r>
    <n v="80083"/>
    <d v="2020-03-02T00:00:00"/>
    <x v="9"/>
    <n v="33.75"/>
    <s v="P10"/>
    <x v="1"/>
    <s v="Alcoólico"/>
    <n v="15"/>
    <s v="F19"/>
    <s v="Bebidas Conti"/>
    <s v="Zona Portuária"/>
    <x v="1"/>
  </r>
  <r>
    <n v="80082"/>
    <d v="2020-03-03T00:00:00"/>
    <x v="9"/>
    <n v="60"/>
    <s v="P5"/>
    <x v="2"/>
    <s v="Alcoólico"/>
    <n v="15"/>
    <s v="F18"/>
    <s v="Energetico Brasil"/>
    <s v="Centro"/>
    <x v="0"/>
  </r>
  <r>
    <n v="80081"/>
    <d v="2020-03-04T00:00:00"/>
    <x v="9"/>
    <n v="27.96"/>
    <s v="P22"/>
    <x v="0"/>
    <s v="Salgado"/>
    <n v="4"/>
    <s v="F11"/>
    <s v="Elma Chips"/>
    <s v="Real Parque"/>
    <x v="2"/>
  </r>
  <r>
    <n v="80080"/>
    <d v="2020-03-05T00:00:00"/>
    <x v="9"/>
    <n v="16"/>
    <s v="P21"/>
    <x v="3"/>
    <s v="Salgado"/>
    <n v="10"/>
    <s v="F12"/>
    <s v="Bisnack e cia"/>
    <s v="Vila Olímpia"/>
    <x v="0"/>
  </r>
  <r>
    <n v="80079"/>
    <d v="2020-03-06T00:00:00"/>
    <x v="9"/>
    <n v="60"/>
    <s v="P2"/>
    <x v="4"/>
    <s v="Alcoólico"/>
    <n v="20"/>
    <s v="F10"/>
    <s v="Chopp Brahma"/>
    <s v="Vila Gomes "/>
    <x v="0"/>
  </r>
  <r>
    <n v="80078"/>
    <d v="2020-03-07T00:00:00"/>
    <x v="9"/>
    <n v="24"/>
    <s v="P7"/>
    <x v="5"/>
    <s v="Alcoólico"/>
    <n v="12"/>
    <s v="F3"/>
    <s v="Schin "/>
    <s v="Centro"/>
    <x v="1"/>
  </r>
  <r>
    <n v="80077"/>
    <d v="2020-03-08T00:00:00"/>
    <x v="9"/>
    <n v="22.68"/>
    <s v="P20"/>
    <x v="6"/>
    <s v="Sem alcool"/>
    <n v="12"/>
    <s v="F20"/>
    <s v="Agua Santa Ines"/>
    <s v="Igrejinha"/>
    <x v="0"/>
  </r>
  <r>
    <n v="80076"/>
    <d v="2020-03-09T00:00:00"/>
    <x v="9"/>
    <n v="27.599999999999998"/>
    <s v="P19"/>
    <x v="7"/>
    <s v="Sem alcool"/>
    <n v="23"/>
    <s v="F20"/>
    <s v="Agua Santa Ines"/>
    <s v="Igrejinha"/>
    <x v="0"/>
  </r>
  <r>
    <n v="80075"/>
    <d v="2020-03-10T00:00:00"/>
    <x v="9"/>
    <n v="80"/>
    <s v="P18"/>
    <x v="8"/>
    <s v="Outros"/>
    <n v="4"/>
    <s v="F15"/>
    <s v="Dist. Gelo Oliveira"/>
    <s v="Cidade São Mateus"/>
    <x v="2"/>
  </r>
  <r>
    <n v="80074"/>
    <d v="2020-03-11T00:00:00"/>
    <x v="9"/>
    <n v="35.6"/>
    <s v="P17"/>
    <x v="9"/>
    <s v="Outros"/>
    <n v="4"/>
    <s v="F15"/>
    <s v="Dist. Gelo Oliveira"/>
    <s v="Cidade São Mateus"/>
    <x v="2"/>
  </r>
  <r>
    <n v="80073"/>
    <d v="2020-03-12T00:00:00"/>
    <x v="9"/>
    <n v="154"/>
    <s v="P16"/>
    <x v="10"/>
    <s v="Outros"/>
    <n v="7"/>
    <s v="F17"/>
    <s v="Carvoaria Renata"/>
    <s v="Real Parque"/>
    <x v="2"/>
  </r>
  <r>
    <n v="80072"/>
    <d v="2020-03-13T00:00:00"/>
    <x v="9"/>
    <n v="111.93"/>
    <s v="P15"/>
    <x v="11"/>
    <s v="Outros"/>
    <n v="7"/>
    <s v="F17"/>
    <s v="Carvoaria Renata"/>
    <s v="Real Parque"/>
    <x v="2"/>
  </r>
  <r>
    <n v="80071"/>
    <d v="2020-03-14T00:00:00"/>
    <x v="9"/>
    <n v="132"/>
    <s v="P16"/>
    <x v="10"/>
    <s v="Outros"/>
    <n v="6"/>
    <s v="F16"/>
    <s v="Carvoaria Jubilato"/>
    <s v="Jardim Sumaré"/>
    <x v="3"/>
  </r>
  <r>
    <n v="80070"/>
    <d v="2020-03-15T00:00:00"/>
    <x v="9"/>
    <n v="95.94"/>
    <s v="P15"/>
    <x v="11"/>
    <s v="Outros"/>
    <n v="6"/>
    <s v="F16"/>
    <s v="Carvoaria Jubilato"/>
    <s v="Jardim Sumaré"/>
    <x v="3"/>
  </r>
  <r>
    <n v="80069"/>
    <d v="2020-03-16T00:00:00"/>
    <x v="9"/>
    <n v="90"/>
    <s v="P9"/>
    <x v="12"/>
    <s v="Alcoólico"/>
    <n v="30"/>
    <s v="F4"/>
    <s v="Bebidas Asteca"/>
    <s v="Casa Grande"/>
    <x v="0"/>
  </r>
  <r>
    <n v="80068"/>
    <d v="2020-03-17T00:00:00"/>
    <x v="9"/>
    <n v="84"/>
    <s v="P14"/>
    <x v="13"/>
    <s v="Refrigerante"/>
    <n v="24"/>
    <s v="F2"/>
    <s v="Spal "/>
    <s v="Guará I"/>
    <x v="0"/>
  </r>
  <r>
    <n v="80067"/>
    <d v="2020-03-18T00:00:00"/>
    <x v="9"/>
    <n v="20"/>
    <s v="P13"/>
    <x v="14"/>
    <s v="Refrigerante"/>
    <n v="4"/>
    <s v="F13"/>
    <s v="Funada"/>
    <s v="Monte Castelo"/>
    <x v="1"/>
  </r>
  <r>
    <n v="80066"/>
    <d v="2020-03-19T00:00:00"/>
    <x v="9"/>
    <n v="20"/>
    <s v="P12"/>
    <x v="15"/>
    <s v="Refrigerante"/>
    <n v="4"/>
    <s v="F13"/>
    <s v="Funada"/>
    <s v="Monte Castelo"/>
    <x v="1"/>
  </r>
  <r>
    <n v="80065"/>
    <d v="2020-03-20T00:00:00"/>
    <x v="9"/>
    <n v="32"/>
    <s v="P11"/>
    <x v="16"/>
    <s v="Refrigerante"/>
    <n v="4"/>
    <s v="F2"/>
    <s v="Spal "/>
    <s v="Guará I"/>
    <x v="0"/>
  </r>
  <r>
    <n v="80064"/>
    <d v="2020-03-21T00:00:00"/>
    <x v="9"/>
    <n v="225"/>
    <s v="P10"/>
    <x v="1"/>
    <s v="Alcoólico"/>
    <n v="100"/>
    <s v="F2"/>
    <s v="Spal "/>
    <s v="Guará I"/>
    <x v="0"/>
  </r>
  <r>
    <n v="80063"/>
    <d v="2020-03-22T00:00:00"/>
    <x v="9"/>
    <n v="250"/>
    <s v="P8"/>
    <x v="17"/>
    <s v="Alcoólico"/>
    <n v="100"/>
    <s v="F1"/>
    <s v="Ambev"/>
    <s v="Bom Retiro"/>
    <x v="0"/>
  </r>
  <r>
    <n v="80062"/>
    <d v="2020-03-23T00:00:00"/>
    <x v="9"/>
    <n v="200"/>
    <s v="P7"/>
    <x v="5"/>
    <s v="Alcoólico"/>
    <n v="100"/>
    <s v="F9"/>
    <s v="Grupo Petrópolis"/>
    <s v="Warta"/>
    <x v="0"/>
  </r>
  <r>
    <n v="80061"/>
    <d v="2020-03-24T00:00:00"/>
    <x v="9"/>
    <n v="450"/>
    <s v="P6"/>
    <x v="18"/>
    <s v="Alcoólico"/>
    <n v="100"/>
    <s v="F8"/>
    <s v="Disan Bebidas"/>
    <s v="Guriri Norte"/>
    <x v="1"/>
  </r>
  <r>
    <n v="80060"/>
    <d v="2020-03-25T00:00:00"/>
    <x v="9"/>
    <n v="400"/>
    <s v="P5"/>
    <x v="2"/>
    <s v="Alcoólico"/>
    <n v="100"/>
    <s v="F7"/>
    <s v="Dist. Ikeda"/>
    <s v="Vila da Saúde"/>
    <x v="3"/>
  </r>
  <r>
    <n v="80059"/>
    <d v="2020-03-26T00:00:00"/>
    <x v="9"/>
    <n v="350"/>
    <s v="P4"/>
    <x v="19"/>
    <s v="Alcoólico"/>
    <n v="100"/>
    <s v="F5"/>
    <s v="Cervejaria Imperio"/>
    <s v="Jardim Sumaré"/>
    <x v="2"/>
  </r>
  <r>
    <n v="80058"/>
    <d v="2020-03-27T00:00:00"/>
    <x v="9"/>
    <n v="240"/>
    <s v="P3"/>
    <x v="20"/>
    <s v="Alcoólico"/>
    <n v="100"/>
    <s v="F2"/>
    <s v="Spal "/>
    <s v="Guará I"/>
    <x v="0"/>
  </r>
  <r>
    <n v="80057"/>
    <d v="2020-03-28T00:00:00"/>
    <x v="9"/>
    <n v="300"/>
    <s v="P2"/>
    <x v="4"/>
    <s v="Alcoólico"/>
    <n v="100"/>
    <s v="F6"/>
    <s v="Dist. Bebidas Garça"/>
    <s v="Vila Joana"/>
    <x v="0"/>
  </r>
  <r>
    <n v="80056"/>
    <d v="2020-03-29T00:00:00"/>
    <x v="9"/>
    <n v="300"/>
    <s v="P1"/>
    <x v="21"/>
    <s v="Alcoólico"/>
    <n v="100"/>
    <s v="F1"/>
    <s v="Ambev"/>
    <s v="Bom Retiro"/>
    <x v="0"/>
  </r>
  <r>
    <n v="80055"/>
    <d v="2020-02-01T00:00:00"/>
    <x v="10"/>
    <n v="27.96"/>
    <s v="P22"/>
    <x v="0"/>
    <s v="Salgado"/>
    <n v="4"/>
    <s v="F14"/>
    <s v="Wilson Alimentos"/>
    <s v="Vila da Saúde"/>
    <x v="0"/>
  </r>
  <r>
    <n v="80054"/>
    <d v="2020-02-02T00:00:00"/>
    <x v="10"/>
    <n v="27"/>
    <s v="P10"/>
    <x v="1"/>
    <s v="Alcoólico"/>
    <n v="12"/>
    <s v="F19"/>
    <s v="Bebidas Conti"/>
    <s v="Zona Portuária"/>
    <x v="1"/>
  </r>
  <r>
    <n v="80053"/>
    <d v="2020-02-03T00:00:00"/>
    <x v="10"/>
    <n v="48"/>
    <s v="P5"/>
    <x v="2"/>
    <s v="Alcoólico"/>
    <n v="12"/>
    <s v="F18"/>
    <s v="Energetico Brasil"/>
    <s v="Centro"/>
    <x v="0"/>
  </r>
  <r>
    <n v="80052"/>
    <d v="2020-02-04T00:00:00"/>
    <x v="10"/>
    <n v="41.94"/>
    <s v="P22"/>
    <x v="0"/>
    <s v="Salgado"/>
    <n v="6"/>
    <s v="F11"/>
    <s v="Elma Chips"/>
    <s v="Real Parque"/>
    <x v="2"/>
  </r>
  <r>
    <n v="80051"/>
    <d v="2020-02-05T00:00:00"/>
    <x v="10"/>
    <n v="22.400000000000002"/>
    <s v="P21"/>
    <x v="3"/>
    <s v="Salgado"/>
    <n v="14"/>
    <s v="F12"/>
    <s v="Bisnack e cia"/>
    <s v="Vila Olímpia"/>
    <x v="0"/>
  </r>
  <r>
    <n v="80050"/>
    <d v="2020-02-06T00:00:00"/>
    <x v="10"/>
    <n v="66"/>
    <s v="P2"/>
    <x v="4"/>
    <s v="Alcoólico"/>
    <n v="22"/>
    <s v="F10"/>
    <s v="Chopp Brahma"/>
    <s v="Vila Gomes "/>
    <x v="0"/>
  </r>
  <r>
    <n v="80049"/>
    <d v="2020-02-07T00:00:00"/>
    <x v="10"/>
    <n v="20"/>
    <s v="P7"/>
    <x v="5"/>
    <s v="Alcoólico"/>
    <n v="10"/>
    <s v="F3"/>
    <s v="Schin "/>
    <s v="Centro"/>
    <x v="1"/>
  </r>
  <r>
    <n v="80048"/>
    <d v="2020-02-08T00:00:00"/>
    <x v="10"/>
    <n v="18.899999999999999"/>
    <s v="P20"/>
    <x v="6"/>
    <s v="Sem alcool"/>
    <n v="10"/>
    <s v="F20"/>
    <s v="Agua Santa Ines"/>
    <s v="Igrejinha"/>
    <x v="0"/>
  </r>
  <r>
    <n v="80047"/>
    <d v="2020-02-09T00:00:00"/>
    <x v="10"/>
    <n v="24"/>
    <s v="P19"/>
    <x v="7"/>
    <s v="Sem alcool"/>
    <n v="20"/>
    <s v="F20"/>
    <s v="Agua Santa Ines"/>
    <s v="Igrejinha"/>
    <x v="0"/>
  </r>
  <r>
    <n v="80046"/>
    <d v="2020-02-10T00:00:00"/>
    <x v="10"/>
    <n v="60"/>
    <s v="P18"/>
    <x v="8"/>
    <s v="Outros"/>
    <n v="3"/>
    <s v="F15"/>
    <s v="Dist. Gelo Oliveira"/>
    <s v="Cidade São Mateus"/>
    <x v="2"/>
  </r>
  <r>
    <n v="80045"/>
    <d v="2020-02-11T00:00:00"/>
    <x v="10"/>
    <n v="26.700000000000003"/>
    <s v="P17"/>
    <x v="9"/>
    <s v="Outros"/>
    <n v="3"/>
    <s v="F15"/>
    <s v="Dist. Gelo Oliveira"/>
    <s v="Cidade São Mateus"/>
    <x v="2"/>
  </r>
  <r>
    <n v="80044"/>
    <d v="2020-02-12T00:00:00"/>
    <x v="10"/>
    <n v="110"/>
    <s v="P16"/>
    <x v="10"/>
    <s v="Outros"/>
    <n v="5"/>
    <s v="F17"/>
    <s v="Carvoaria Renata"/>
    <s v="Real Parque"/>
    <x v="2"/>
  </r>
  <r>
    <n v="80043"/>
    <d v="2020-02-13T00:00:00"/>
    <x v="10"/>
    <n v="79.95"/>
    <s v="P15"/>
    <x v="11"/>
    <s v="Outros"/>
    <n v="5"/>
    <s v="F17"/>
    <s v="Carvoaria Renata"/>
    <s v="Real Parque"/>
    <x v="2"/>
  </r>
  <r>
    <n v="80042"/>
    <d v="2020-02-14T00:00:00"/>
    <x v="10"/>
    <n v="110"/>
    <s v="P16"/>
    <x v="10"/>
    <s v="Outros"/>
    <n v="5"/>
    <s v="F16"/>
    <s v="Carvoaria Jubilato"/>
    <s v="Jardim Sumaré"/>
    <x v="3"/>
  </r>
  <r>
    <n v="80041"/>
    <d v="2020-02-15T00:00:00"/>
    <x v="10"/>
    <n v="79.95"/>
    <s v="P15"/>
    <x v="11"/>
    <s v="Outros"/>
    <n v="5"/>
    <s v="F16"/>
    <s v="Carvoaria Jubilato"/>
    <s v="Jardim Sumaré"/>
    <x v="3"/>
  </r>
  <r>
    <n v="80040"/>
    <d v="2020-02-16T00:00:00"/>
    <x v="10"/>
    <n v="105"/>
    <s v="P9"/>
    <x v="12"/>
    <s v="Alcoólico"/>
    <n v="35"/>
    <s v="F4"/>
    <s v="Bebidas Asteca"/>
    <s v="Casa Grande"/>
    <x v="0"/>
  </r>
  <r>
    <n v="80039"/>
    <d v="2020-02-17T00:00:00"/>
    <x v="10"/>
    <n v="126"/>
    <s v="P14"/>
    <x v="13"/>
    <s v="Refrigerante"/>
    <n v="36"/>
    <s v="F2"/>
    <s v="Spal "/>
    <s v="Guará I"/>
    <x v="0"/>
  </r>
  <r>
    <n v="80038"/>
    <d v="2020-02-18T00:00:00"/>
    <x v="10"/>
    <n v="40"/>
    <s v="P13"/>
    <x v="14"/>
    <s v="Refrigerante"/>
    <n v="8"/>
    <s v="F13"/>
    <s v="Funada"/>
    <s v="Monte Castelo"/>
    <x v="1"/>
  </r>
  <r>
    <n v="80037"/>
    <d v="2020-02-19T00:00:00"/>
    <x v="10"/>
    <n v="40"/>
    <s v="P12"/>
    <x v="15"/>
    <s v="Refrigerante"/>
    <n v="8"/>
    <s v="F13"/>
    <s v="Funada"/>
    <s v="Monte Castelo"/>
    <x v="1"/>
  </r>
  <r>
    <n v="80036"/>
    <d v="2020-02-20T00:00:00"/>
    <x v="10"/>
    <n v="64"/>
    <s v="P11"/>
    <x v="16"/>
    <s v="Refrigerante"/>
    <n v="8"/>
    <s v="F2"/>
    <s v="Spal "/>
    <s v="Guará I"/>
    <x v="0"/>
  </r>
  <r>
    <n v="80035"/>
    <d v="2020-02-21T00:00:00"/>
    <x v="10"/>
    <n v="225"/>
    <s v="P10"/>
    <x v="1"/>
    <s v="Alcoólico"/>
    <n v="100"/>
    <s v="F2"/>
    <s v="Spal "/>
    <s v="Guará I"/>
    <x v="0"/>
  </r>
  <r>
    <n v="80034"/>
    <d v="2020-02-22T00:00:00"/>
    <x v="10"/>
    <n v="250"/>
    <s v="P8"/>
    <x v="17"/>
    <s v="Alcoólico"/>
    <n v="100"/>
    <s v="F1"/>
    <s v="Ambev"/>
    <s v="Bom Retiro"/>
    <x v="0"/>
  </r>
  <r>
    <n v="80033"/>
    <d v="2020-02-23T00:00:00"/>
    <x v="10"/>
    <n v="200"/>
    <s v="P7"/>
    <x v="5"/>
    <s v="Alcoólico"/>
    <n v="100"/>
    <s v="F9"/>
    <s v="Grupo Petrópolis"/>
    <s v="Warta"/>
    <x v="0"/>
  </r>
  <r>
    <n v="80032"/>
    <d v="2020-02-24T00:00:00"/>
    <x v="10"/>
    <n v="450"/>
    <s v="P6"/>
    <x v="18"/>
    <s v="Alcoólico"/>
    <n v="100"/>
    <s v="F8"/>
    <s v="Disan Bebidas"/>
    <s v="Guriri Norte"/>
    <x v="1"/>
  </r>
  <r>
    <n v="80031"/>
    <d v="2020-02-25T00:00:00"/>
    <x v="10"/>
    <n v="400"/>
    <s v="P5"/>
    <x v="2"/>
    <s v="Alcoólico"/>
    <n v="100"/>
    <s v="F7"/>
    <s v="Dist. Ikeda"/>
    <s v="Vila da Saúde"/>
    <x v="3"/>
  </r>
  <r>
    <n v="80030"/>
    <d v="2020-02-26T00:00:00"/>
    <x v="10"/>
    <n v="350"/>
    <s v="P4"/>
    <x v="19"/>
    <s v="Alcoólico"/>
    <n v="100"/>
    <s v="F5"/>
    <s v="Cervejaria Imperio"/>
    <s v="Jardim Sumaré"/>
    <x v="2"/>
  </r>
  <r>
    <n v="80029"/>
    <d v="2020-02-27T00:00:00"/>
    <x v="10"/>
    <n v="240"/>
    <s v="P3"/>
    <x v="20"/>
    <s v="Alcoólico"/>
    <n v="100"/>
    <s v="F2"/>
    <s v="Spal "/>
    <s v="Guará I"/>
    <x v="0"/>
  </r>
  <r>
    <n v="80028"/>
    <d v="2020-02-28T00:00:00"/>
    <x v="10"/>
    <n v="300"/>
    <s v="P2"/>
    <x v="4"/>
    <s v="Alcoólico"/>
    <n v="100"/>
    <s v="F6"/>
    <s v="Dist. Bebidas Garça"/>
    <s v="Vila Joana"/>
    <x v="0"/>
  </r>
  <r>
    <n v="80027"/>
    <d v="2020-02-29T00:00:00"/>
    <x v="10"/>
    <n v="300"/>
    <s v="P1"/>
    <x v="21"/>
    <s v="Alcoólico"/>
    <n v="100"/>
    <s v="F1"/>
    <s v="Ambev"/>
    <s v="Bom Retiro"/>
    <x v="0"/>
  </r>
  <r>
    <n v="80026"/>
    <d v="2020-01-01T00:00:00"/>
    <x v="11"/>
    <n v="55.92"/>
    <s v="P22"/>
    <x v="0"/>
    <s v="Salgado"/>
    <n v="8"/>
    <s v="F11"/>
    <s v="Elma Chips"/>
    <s v="Real Parque"/>
    <x v="2"/>
  </r>
  <r>
    <n v="80025"/>
    <d v="2020-01-02T00:00:00"/>
    <x v="11"/>
    <n v="25.6"/>
    <s v="P21"/>
    <x v="3"/>
    <s v="Salgado"/>
    <n v="16"/>
    <s v="F12"/>
    <s v="Bisnack e cia"/>
    <s v="Vila Olímpia"/>
    <x v="0"/>
  </r>
  <r>
    <n v="80024"/>
    <d v="2020-01-03T00:00:00"/>
    <x v="11"/>
    <n v="72"/>
    <s v="P2"/>
    <x v="4"/>
    <s v="Alcoólico"/>
    <n v="24"/>
    <s v="F10"/>
    <s v="Chopp Brahma"/>
    <s v="Vila Gomes "/>
    <x v="0"/>
  </r>
  <r>
    <n v="80023"/>
    <d v="2020-01-04T00:00:00"/>
    <x v="11"/>
    <n v="24"/>
    <s v="P7"/>
    <x v="5"/>
    <s v="Alcoólico"/>
    <n v="12"/>
    <s v="F3"/>
    <s v="Schin "/>
    <s v="Centro"/>
    <x v="1"/>
  </r>
  <r>
    <n v="80022"/>
    <d v="2020-01-05T00:00:00"/>
    <x v="11"/>
    <n v="22.68"/>
    <s v="P20"/>
    <x v="6"/>
    <s v="Sem alcool"/>
    <n v="12"/>
    <s v="F20"/>
    <s v="Agua Santa Ines"/>
    <s v="Igrejinha"/>
    <x v="0"/>
  </r>
  <r>
    <n v="80021"/>
    <d v="2020-01-06T00:00:00"/>
    <x v="11"/>
    <n v="28.799999999999997"/>
    <s v="P19"/>
    <x v="7"/>
    <s v="Sem alcool"/>
    <n v="24"/>
    <s v="F20"/>
    <s v="Agua Santa Ines"/>
    <s v="Igrejinha"/>
    <x v="0"/>
  </r>
  <r>
    <n v="80020"/>
    <d v="2020-01-07T00:00:00"/>
    <x v="11"/>
    <n v="80"/>
    <s v="P18"/>
    <x v="8"/>
    <s v="Outros"/>
    <n v="4"/>
    <s v="F15"/>
    <s v="Dist. Gelo Oliveira"/>
    <s v="Cidade São Mateus"/>
    <x v="2"/>
  </r>
  <r>
    <n v="80019"/>
    <d v="2020-01-08T00:00:00"/>
    <x v="11"/>
    <n v="35.6"/>
    <s v="P17"/>
    <x v="9"/>
    <s v="Outros"/>
    <n v="4"/>
    <s v="F15"/>
    <s v="Dist. Gelo Oliveira"/>
    <s v="Cidade São Mateus"/>
    <x v="2"/>
  </r>
  <r>
    <n v="80018"/>
    <d v="2020-01-09T00:00:00"/>
    <x v="11"/>
    <n v="132"/>
    <s v="P16"/>
    <x v="10"/>
    <s v="Outros"/>
    <n v="6"/>
    <s v="F17"/>
    <s v="Carvoaria Renata"/>
    <s v="Real Parque"/>
    <x v="2"/>
  </r>
  <r>
    <n v="80017"/>
    <d v="2020-01-10T00:00:00"/>
    <x v="11"/>
    <n v="95.94"/>
    <s v="P15"/>
    <x v="11"/>
    <s v="Outros"/>
    <n v="6"/>
    <s v="F17"/>
    <s v="Carvoaria Renata"/>
    <s v="Real Parque"/>
    <x v="2"/>
  </r>
  <r>
    <n v="80016"/>
    <d v="2020-01-11T00:00:00"/>
    <x v="11"/>
    <n v="132"/>
    <s v="P16"/>
    <x v="10"/>
    <s v="Outros"/>
    <n v="6"/>
    <s v="F16"/>
    <s v="Carvoaria Jubilato"/>
    <s v="Jardim Sumaré"/>
    <x v="3"/>
  </r>
  <r>
    <n v="80015"/>
    <d v="2020-01-12T00:00:00"/>
    <x v="11"/>
    <n v="95.94"/>
    <s v="P15"/>
    <x v="11"/>
    <s v="Outros"/>
    <n v="6"/>
    <s v="F16"/>
    <s v="Carvoaria Jubilato"/>
    <s v="Jardim Sumaré"/>
    <x v="3"/>
  </r>
  <r>
    <n v="80014"/>
    <d v="2020-01-13T00:00:00"/>
    <x v="11"/>
    <n v="108"/>
    <s v="P9"/>
    <x v="12"/>
    <s v="Alcoólico"/>
    <n v="36"/>
    <s v="F4"/>
    <s v="Bebidas Asteca"/>
    <s v="Casa Grande"/>
    <x v="0"/>
  </r>
  <r>
    <n v="80013"/>
    <d v="2020-01-14T00:00:00"/>
    <x v="11"/>
    <n v="168"/>
    <s v="P14"/>
    <x v="13"/>
    <s v="Refrigerante"/>
    <n v="48"/>
    <s v="F2"/>
    <s v="Spal "/>
    <s v="Guará I"/>
    <x v="0"/>
  </r>
  <r>
    <n v="80012"/>
    <d v="2020-01-15T00:00:00"/>
    <x v="11"/>
    <n v="60"/>
    <s v="P13"/>
    <x v="14"/>
    <s v="Refrigerante"/>
    <n v="12"/>
    <s v="F13"/>
    <s v="Funada"/>
    <s v="Monte Castelo"/>
    <x v="1"/>
  </r>
  <r>
    <n v="80011"/>
    <d v="2020-01-16T00:00:00"/>
    <x v="11"/>
    <n v="60"/>
    <s v="P12"/>
    <x v="15"/>
    <s v="Refrigerante"/>
    <n v="12"/>
    <s v="F13"/>
    <s v="Funada"/>
    <s v="Monte Castelo"/>
    <x v="1"/>
  </r>
  <r>
    <n v="80010"/>
    <d v="2020-01-17T00:00:00"/>
    <x v="11"/>
    <n v="96"/>
    <s v="P11"/>
    <x v="16"/>
    <s v="Refrigerante"/>
    <n v="12"/>
    <s v="F2"/>
    <s v="Spal "/>
    <s v="Guará I"/>
    <x v="0"/>
  </r>
  <r>
    <n v="80009"/>
    <d v="2020-01-18T00:00:00"/>
    <x v="11"/>
    <n v="225"/>
    <s v="P10"/>
    <x v="1"/>
    <s v="Alcoólico"/>
    <n v="100"/>
    <s v="F2"/>
    <s v="Spal "/>
    <s v="Guará I"/>
    <x v="0"/>
  </r>
  <r>
    <n v="80008"/>
    <d v="2020-01-19T00:00:00"/>
    <x v="11"/>
    <n v="250"/>
    <s v="P8"/>
    <x v="17"/>
    <s v="Alcoólico"/>
    <n v="100"/>
    <s v="F1"/>
    <s v="Ambev"/>
    <s v="Bom Retiro"/>
    <x v="0"/>
  </r>
  <r>
    <n v="80007"/>
    <d v="2020-01-20T00:00:00"/>
    <x v="11"/>
    <n v="200"/>
    <s v="P7"/>
    <x v="5"/>
    <s v="Alcoólico"/>
    <n v="100"/>
    <s v="F9"/>
    <s v="Grupo Petrópolis"/>
    <s v="Warta"/>
    <x v="0"/>
  </r>
  <r>
    <n v="80006"/>
    <d v="2020-01-21T00:00:00"/>
    <x v="11"/>
    <n v="450"/>
    <s v="P6"/>
    <x v="18"/>
    <s v="Alcoólico"/>
    <n v="100"/>
    <s v="F8"/>
    <s v="Disan Bebidas"/>
    <s v="Guriri Norte"/>
    <x v="1"/>
  </r>
  <r>
    <n v="80005"/>
    <d v="2020-01-22T00:00:00"/>
    <x v="11"/>
    <n v="400"/>
    <s v="P5"/>
    <x v="2"/>
    <s v="Alcoólico"/>
    <n v="100"/>
    <s v="F7"/>
    <s v="Dist. Ikeda"/>
    <s v="Vila da Saúde"/>
    <x v="3"/>
  </r>
  <r>
    <n v="80004"/>
    <d v="2020-01-23T00:00:00"/>
    <x v="11"/>
    <n v="350"/>
    <s v="P4"/>
    <x v="19"/>
    <s v="Alcoólico"/>
    <n v="100"/>
    <s v="F5"/>
    <s v="Cervejaria Imperio"/>
    <s v="Jardim Sumaré"/>
    <x v="2"/>
  </r>
  <r>
    <n v="80003"/>
    <d v="2020-01-24T00:00:00"/>
    <x v="11"/>
    <n v="240"/>
    <s v="P3"/>
    <x v="20"/>
    <s v="Alcoólico"/>
    <n v="100"/>
    <s v="F2"/>
    <s v="Spal "/>
    <s v="Guará I"/>
    <x v="0"/>
  </r>
  <r>
    <n v="80002"/>
    <d v="2020-01-25T00:00:00"/>
    <x v="11"/>
    <n v="300"/>
    <s v="P2"/>
    <x v="4"/>
    <s v="Alcoólico"/>
    <n v="100"/>
    <s v="F6"/>
    <s v="Dist. Bebidas Garça"/>
    <s v="Vila Joana"/>
    <x v="0"/>
  </r>
  <r>
    <n v="80001"/>
    <d v="2020-01-26T00:00:00"/>
    <x v="11"/>
    <n v="300"/>
    <s v="P1"/>
    <x v="21"/>
    <s v="Alcoólico"/>
    <n v="100"/>
    <s v="F1"/>
    <s v="Ambev"/>
    <s v="Bom Retiro"/>
    <x v="0"/>
  </r>
  <r>
    <m/>
    <m/>
    <x v="12"/>
    <m/>
    <m/>
    <x v="22"/>
    <m/>
    <m/>
    <m/>
    <m/>
    <m/>
    <x v="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43">
  <r>
    <n v="80342"/>
    <d v="2020-12-01T00:00:00"/>
    <x v="0"/>
    <n v="27.96"/>
    <s v="P22"/>
    <s v="Ruffles"/>
    <s v="Salgado"/>
    <n v="4"/>
    <s v="F14"/>
    <x v="0"/>
    <s v="Vila da Saúde"/>
    <x v="0"/>
  </r>
  <r>
    <n v="80341"/>
    <d v="2020-12-02T00:00:00"/>
    <x v="0"/>
    <n v="27"/>
    <s v="P10"/>
    <s v=" Bavaria 350 ml"/>
    <s v="Alcoólico"/>
    <n v="12"/>
    <s v="F19"/>
    <x v="1"/>
    <s v="Zona Portuária"/>
    <x v="1"/>
  </r>
  <r>
    <n v="80340"/>
    <d v="2020-12-03T00:00:00"/>
    <x v="0"/>
    <n v="48"/>
    <s v="P5"/>
    <s v=" Budweiser 350 ml"/>
    <s v="Alcoólico"/>
    <n v="12"/>
    <s v="F18"/>
    <x v="2"/>
    <s v="Centro"/>
    <x v="0"/>
  </r>
  <r>
    <n v="80339"/>
    <d v="2020-12-04T00:00:00"/>
    <x v="0"/>
    <n v="41.94"/>
    <s v="P22"/>
    <s v="Ruffles"/>
    <s v="Salgado"/>
    <n v="6"/>
    <s v="F11"/>
    <x v="3"/>
    <s v="Real Parque"/>
    <x v="2"/>
  </r>
  <r>
    <n v="80338"/>
    <d v="2020-12-05T00:00:00"/>
    <x v="0"/>
    <n v="22.400000000000002"/>
    <s v="P21"/>
    <s v="Bisnack Cebola"/>
    <s v="Salgado"/>
    <n v="14"/>
    <s v="F12"/>
    <x v="4"/>
    <s v="Vila Olímpia"/>
    <x v="0"/>
  </r>
  <r>
    <n v="80337"/>
    <d v="2020-12-06T00:00:00"/>
    <x v="0"/>
    <n v="66"/>
    <s v="P2"/>
    <s v=" Brahma 350 ml"/>
    <s v="Alcoólico"/>
    <n v="22"/>
    <s v="F10"/>
    <x v="5"/>
    <s v="Vila Gomes "/>
    <x v="0"/>
  </r>
  <r>
    <n v="80336"/>
    <d v="2020-12-07T00:00:00"/>
    <x v="0"/>
    <n v="20"/>
    <s v="P7"/>
    <s v=" Glacial 350 ml"/>
    <s v="Alcoólico"/>
    <n v="10"/>
    <s v="F3"/>
    <x v="6"/>
    <s v="Centro"/>
    <x v="1"/>
  </r>
  <r>
    <n v="80335"/>
    <d v="2020-12-08T00:00:00"/>
    <x v="0"/>
    <n v="18.899999999999999"/>
    <s v="P20"/>
    <s v="Agua 1L"/>
    <s v="Sem alcool"/>
    <n v="10"/>
    <s v="F20"/>
    <x v="7"/>
    <s v="Igrejinha"/>
    <x v="0"/>
  </r>
  <r>
    <n v="80334"/>
    <d v="2020-12-09T00:00:00"/>
    <x v="0"/>
    <n v="24"/>
    <s v="P19"/>
    <s v="Agua 500 ml"/>
    <s v="Sem alcool"/>
    <n v="20"/>
    <s v="F20"/>
    <x v="7"/>
    <s v="Igrejinha"/>
    <x v="0"/>
  </r>
  <r>
    <n v="80333"/>
    <d v="2020-12-10T00:00:00"/>
    <x v="0"/>
    <n v="60"/>
    <s v="P18"/>
    <s v="Gelo 12 KG"/>
    <s v="Outros"/>
    <n v="3"/>
    <s v="F15"/>
    <x v="8"/>
    <s v="Cidade São Mateus"/>
    <x v="2"/>
  </r>
  <r>
    <n v="80332"/>
    <d v="2020-12-11T00:00:00"/>
    <x v="0"/>
    <n v="26.700000000000003"/>
    <s v="P17"/>
    <s v="Gelo 03 KG"/>
    <s v="Outros"/>
    <n v="3"/>
    <s v="F15"/>
    <x v="8"/>
    <s v="Cidade São Mateus"/>
    <x v="2"/>
  </r>
  <r>
    <n v="80331"/>
    <d v="2020-12-12T00:00:00"/>
    <x v="0"/>
    <n v="110"/>
    <s v="P16"/>
    <s v="Carvão 10 KG"/>
    <s v="Outros"/>
    <n v="5"/>
    <s v="F17"/>
    <x v="9"/>
    <s v="Real Parque"/>
    <x v="2"/>
  </r>
  <r>
    <n v="80330"/>
    <d v="2020-12-13T00:00:00"/>
    <x v="0"/>
    <n v="79.95"/>
    <s v="P15"/>
    <s v="Carvão 06 KG"/>
    <s v="Outros"/>
    <n v="5"/>
    <s v="F17"/>
    <x v="9"/>
    <s v="Real Parque"/>
    <x v="2"/>
  </r>
  <r>
    <n v="80329"/>
    <d v="2020-12-14T00:00:00"/>
    <x v="0"/>
    <n v="110"/>
    <s v="P16"/>
    <s v="Carvão 10 KG"/>
    <s v="Outros"/>
    <n v="5"/>
    <s v="F16"/>
    <x v="10"/>
    <s v="Jardim Sumaré"/>
    <x v="3"/>
  </r>
  <r>
    <n v="80328"/>
    <d v="2020-12-15T00:00:00"/>
    <x v="0"/>
    <n v="79.95"/>
    <s v="P15"/>
    <s v="Carvão 06 KG"/>
    <s v="Outros"/>
    <n v="5"/>
    <s v="F16"/>
    <x v="10"/>
    <s v="Jardim Sumaré"/>
    <x v="3"/>
  </r>
  <r>
    <n v="80327"/>
    <d v="2020-12-16T00:00:00"/>
    <x v="0"/>
    <n v="105"/>
    <s v="P9"/>
    <s v=" Ant. Boa 350 ml"/>
    <s v="Alcoólico"/>
    <n v="35"/>
    <s v="F4"/>
    <x v="11"/>
    <s v="Casa Grande"/>
    <x v="0"/>
  </r>
  <r>
    <n v="80326"/>
    <d v="2020-12-17T00:00:00"/>
    <x v="0"/>
    <n v="126"/>
    <s v="P14"/>
    <s v="Coca-Cola 350 ml"/>
    <s v="Refrigerante"/>
    <n v="36"/>
    <s v="F2"/>
    <x v="12"/>
    <s v="Guará I"/>
    <x v="0"/>
  </r>
  <r>
    <n v="80325"/>
    <d v="2020-12-18T00:00:00"/>
    <x v="0"/>
    <n v="40"/>
    <s v="P13"/>
    <s v="Limão 2L"/>
    <s v="Refrigerante"/>
    <n v="8"/>
    <s v="F13"/>
    <x v="13"/>
    <s v="Monte Castelo"/>
    <x v="1"/>
  </r>
  <r>
    <n v="80324"/>
    <d v="2020-12-19T00:00:00"/>
    <x v="0"/>
    <n v="40"/>
    <s v="P12"/>
    <s v="Tubaina 2L"/>
    <s v="Refrigerante"/>
    <n v="8"/>
    <s v="F13"/>
    <x v="13"/>
    <s v="Monte Castelo"/>
    <x v="1"/>
  </r>
  <r>
    <n v="80323"/>
    <d v="2020-12-20T00:00:00"/>
    <x v="0"/>
    <n v="64"/>
    <s v="P11"/>
    <s v="Coca-Cola 2L"/>
    <s v="Refrigerante"/>
    <n v="8"/>
    <s v="F2"/>
    <x v="12"/>
    <s v="Guará I"/>
    <x v="0"/>
  </r>
  <r>
    <n v="80322"/>
    <d v="2020-12-21T00:00:00"/>
    <x v="0"/>
    <n v="225"/>
    <s v="P10"/>
    <s v=" Bavaria 350 ml"/>
    <s v="Alcoólico"/>
    <n v="100"/>
    <s v="F2"/>
    <x v="12"/>
    <s v="Guará I"/>
    <x v="0"/>
  </r>
  <r>
    <n v="80321"/>
    <d v="2020-12-22T00:00:00"/>
    <x v="0"/>
    <n v="250"/>
    <s v="P8"/>
    <s v=" Sub-Zero 350 ml"/>
    <s v="Alcoólico"/>
    <n v="100"/>
    <s v="F1"/>
    <x v="14"/>
    <s v="Bom Retiro"/>
    <x v="0"/>
  </r>
  <r>
    <n v="80320"/>
    <d v="2020-12-23T00:00:00"/>
    <x v="0"/>
    <n v="200"/>
    <s v="P7"/>
    <s v=" Glacial 350 ml"/>
    <s v="Alcoólico"/>
    <n v="100"/>
    <s v="F9"/>
    <x v="15"/>
    <s v="Warta"/>
    <x v="0"/>
  </r>
  <r>
    <n v="80319"/>
    <d v="2020-12-24T00:00:00"/>
    <x v="0"/>
    <n v="450"/>
    <s v="P6"/>
    <s v=" Heineken 350 ml"/>
    <s v="Alcoólico"/>
    <n v="100"/>
    <s v="F8"/>
    <x v="16"/>
    <s v="Guriri Norte"/>
    <x v="1"/>
  </r>
  <r>
    <n v="80318"/>
    <d v="2020-12-25T00:00:00"/>
    <x v="0"/>
    <n v="400"/>
    <s v="P5"/>
    <s v=" Budweiser 350 ml"/>
    <s v="Alcoólico"/>
    <n v="100"/>
    <s v="F7"/>
    <x v="17"/>
    <s v="Vila da Saúde"/>
    <x v="3"/>
  </r>
  <r>
    <n v="80317"/>
    <d v="2020-12-26T00:00:00"/>
    <x v="0"/>
    <n v="1050"/>
    <s v="P4"/>
    <s v=" Imperio 350 ml"/>
    <s v="Alcoólico"/>
    <n v="300"/>
    <s v="F5"/>
    <x v="18"/>
    <s v="Jardim Sumaré"/>
    <x v="2"/>
  </r>
  <r>
    <n v="80316"/>
    <d v="2020-12-27T00:00:00"/>
    <x v="0"/>
    <n v="240"/>
    <s v="P3"/>
    <s v=" Cristal 350 ml"/>
    <s v="Alcoólico"/>
    <n v="100"/>
    <s v="F2"/>
    <x v="12"/>
    <s v="Guará I"/>
    <x v="0"/>
  </r>
  <r>
    <n v="80315"/>
    <d v="2020-12-28T00:00:00"/>
    <x v="0"/>
    <n v="300"/>
    <s v="P2"/>
    <s v=" Brahma 350 ml"/>
    <s v="Alcoólico"/>
    <n v="100"/>
    <s v="F6"/>
    <x v="19"/>
    <s v="Vila Joana"/>
    <x v="0"/>
  </r>
  <r>
    <n v="80314"/>
    <d v="2020-12-29T00:00:00"/>
    <x v="0"/>
    <n v="300"/>
    <s v="P1"/>
    <s v=" Skol 350 ml"/>
    <s v="Alcoólico"/>
    <n v="100"/>
    <s v="F1"/>
    <x v="14"/>
    <s v="Bom Retiro"/>
    <x v="0"/>
  </r>
  <r>
    <n v="80313"/>
    <d v="2020-11-01T00:00:00"/>
    <x v="1"/>
    <n v="34.950000000000003"/>
    <s v="P22"/>
    <s v="Ruffles"/>
    <s v="Salgado"/>
    <n v="5"/>
    <s v="F14"/>
    <x v="0"/>
    <s v="Vila da Saúde"/>
    <x v="0"/>
  </r>
  <r>
    <n v="80312"/>
    <d v="2020-11-02T00:00:00"/>
    <x v="1"/>
    <n v="225"/>
    <s v="P10"/>
    <s v=" Bavaria 350 ml"/>
    <s v="Alcoólico"/>
    <n v="100"/>
    <s v="F19"/>
    <x v="1"/>
    <s v="Zona Portuária"/>
    <x v="1"/>
  </r>
  <r>
    <n v="80311"/>
    <d v="2020-11-03T00:00:00"/>
    <x v="1"/>
    <n v="400"/>
    <s v="P5"/>
    <s v=" Budweiser 350 ml"/>
    <s v="Alcoólico"/>
    <n v="100"/>
    <s v="F18"/>
    <x v="2"/>
    <s v="Centro"/>
    <x v="0"/>
  </r>
  <r>
    <n v="80310"/>
    <d v="2020-11-04T00:00:00"/>
    <x v="1"/>
    <n v="699"/>
    <s v="P22"/>
    <s v="Ruffles"/>
    <s v="Salgado"/>
    <n v="100"/>
    <s v="F11"/>
    <x v="3"/>
    <s v="Real Parque"/>
    <x v="2"/>
  </r>
  <r>
    <n v="80309"/>
    <d v="2020-11-05T00:00:00"/>
    <x v="1"/>
    <n v="160"/>
    <s v="P21"/>
    <s v="Bisnack Cebola"/>
    <s v="Salgado"/>
    <n v="100"/>
    <s v="F12"/>
    <x v="4"/>
    <s v="Vila Olímpia"/>
    <x v="0"/>
  </r>
  <r>
    <n v="80308"/>
    <d v="2020-11-06T00:00:00"/>
    <x v="1"/>
    <n v="300"/>
    <s v="P2"/>
    <s v=" Brahma 350 ml"/>
    <s v="Alcoólico"/>
    <n v="100"/>
    <s v="F10"/>
    <x v="5"/>
    <s v="Vila Gomes "/>
    <x v="0"/>
  </r>
  <r>
    <n v="80307"/>
    <d v="2020-11-07T00:00:00"/>
    <x v="1"/>
    <n v="200"/>
    <s v="P7"/>
    <s v=" Glacial 350 ml"/>
    <s v="Alcoólico"/>
    <n v="100"/>
    <s v="F3"/>
    <x v="6"/>
    <s v="Centro"/>
    <x v="1"/>
  </r>
  <r>
    <n v="80306"/>
    <d v="2020-11-08T00:00:00"/>
    <x v="1"/>
    <n v="189"/>
    <s v="P20"/>
    <s v="Agua 1L"/>
    <s v="Sem alcool"/>
    <n v="100"/>
    <s v="F20"/>
    <x v="7"/>
    <s v="Igrejinha"/>
    <x v="0"/>
  </r>
  <r>
    <n v="80305"/>
    <d v="2020-11-09T00:00:00"/>
    <x v="1"/>
    <n v="120"/>
    <s v="P19"/>
    <s v="Agua 500 ml"/>
    <s v="Sem alcool"/>
    <n v="100"/>
    <s v="F20"/>
    <x v="7"/>
    <s v="Igrejinha"/>
    <x v="0"/>
  </r>
  <r>
    <n v="80304"/>
    <d v="2020-11-10T00:00:00"/>
    <x v="1"/>
    <n v="2000"/>
    <s v="P18"/>
    <s v="Gelo 12 KG"/>
    <s v="Outros"/>
    <n v="100"/>
    <s v="F15"/>
    <x v="8"/>
    <s v="Cidade São Mateus"/>
    <x v="2"/>
  </r>
  <r>
    <n v="80303"/>
    <d v="2020-11-11T00:00:00"/>
    <x v="1"/>
    <n v="26.700000000000003"/>
    <s v="P17"/>
    <s v="Gelo 03 KG"/>
    <s v="Outros"/>
    <n v="3"/>
    <s v="F15"/>
    <x v="8"/>
    <s v="Cidade São Mateus"/>
    <x v="2"/>
  </r>
  <r>
    <n v="80302"/>
    <d v="2020-11-12T00:00:00"/>
    <x v="1"/>
    <n v="110"/>
    <s v="P16"/>
    <s v="Carvão 10 KG"/>
    <s v="Outros"/>
    <n v="5"/>
    <s v="F17"/>
    <x v="9"/>
    <s v="Real Parque"/>
    <x v="2"/>
  </r>
  <r>
    <n v="80301"/>
    <d v="2020-11-13T00:00:00"/>
    <x v="1"/>
    <n v="79.95"/>
    <s v="P15"/>
    <s v="Carvão 06 KG"/>
    <s v="Outros"/>
    <n v="5"/>
    <s v="F17"/>
    <x v="9"/>
    <s v="Real Parque"/>
    <x v="2"/>
  </r>
  <r>
    <n v="80300"/>
    <d v="2020-11-14T00:00:00"/>
    <x v="1"/>
    <n v="110"/>
    <s v="P16"/>
    <s v="Carvão 10 KG"/>
    <s v="Outros"/>
    <n v="5"/>
    <s v="F16"/>
    <x v="10"/>
    <s v="Jardim Sumaré"/>
    <x v="3"/>
  </r>
  <r>
    <n v="80299"/>
    <d v="2020-11-15T00:00:00"/>
    <x v="1"/>
    <n v="79.95"/>
    <s v="P15"/>
    <s v="Carvão 06 KG"/>
    <s v="Outros"/>
    <n v="5"/>
    <s v="F16"/>
    <x v="10"/>
    <s v="Jardim Sumaré"/>
    <x v="3"/>
  </r>
  <r>
    <n v="80298"/>
    <d v="2020-11-16T00:00:00"/>
    <x v="1"/>
    <n v="105"/>
    <s v="P9"/>
    <s v=" Ant. Boa 350 ml"/>
    <s v="Alcoólico"/>
    <n v="35"/>
    <s v="F4"/>
    <x v="11"/>
    <s v="Casa Grande"/>
    <x v="0"/>
  </r>
  <r>
    <n v="80297"/>
    <d v="2020-11-17T00:00:00"/>
    <x v="1"/>
    <n v="126"/>
    <s v="P14"/>
    <s v="Coca-Cola 350 ml"/>
    <s v="Refrigerante"/>
    <n v="36"/>
    <s v="F2"/>
    <x v="12"/>
    <s v="Guará I"/>
    <x v="0"/>
  </r>
  <r>
    <n v="80296"/>
    <d v="2020-11-18T00:00:00"/>
    <x v="1"/>
    <n v="40"/>
    <s v="P13"/>
    <s v="Limão 2L"/>
    <s v="Refrigerante"/>
    <n v="8"/>
    <s v="F13"/>
    <x v="13"/>
    <s v="Monte Castelo"/>
    <x v="1"/>
  </r>
  <r>
    <n v="80295"/>
    <d v="2020-11-19T00:00:00"/>
    <x v="1"/>
    <n v="40"/>
    <s v="P12"/>
    <s v="Tubaina 2L"/>
    <s v="Refrigerante"/>
    <n v="8"/>
    <s v="F13"/>
    <x v="13"/>
    <s v="Monte Castelo"/>
    <x v="1"/>
  </r>
  <r>
    <n v="80294"/>
    <d v="2020-11-20T00:00:00"/>
    <x v="1"/>
    <n v="64"/>
    <s v="P11"/>
    <s v="Coca-Cola 2L"/>
    <s v="Refrigerante"/>
    <n v="8"/>
    <s v="F2"/>
    <x v="12"/>
    <s v="Guará I"/>
    <x v="0"/>
  </r>
  <r>
    <n v="80293"/>
    <d v="2020-11-21T00:00:00"/>
    <x v="1"/>
    <n v="81"/>
    <s v="P10"/>
    <s v=" Bavaria 350 ml"/>
    <s v="Alcoólico"/>
    <n v="36"/>
    <s v="F2"/>
    <x v="12"/>
    <s v="Guará I"/>
    <x v="0"/>
  </r>
  <r>
    <n v="80292"/>
    <d v="2020-11-22T00:00:00"/>
    <x v="1"/>
    <n v="90"/>
    <s v="P8"/>
    <s v=" Sub-Zero 350 ml"/>
    <s v="Alcoólico"/>
    <n v="36"/>
    <s v="F1"/>
    <x v="14"/>
    <s v="Bom Retiro"/>
    <x v="0"/>
  </r>
  <r>
    <n v="80291"/>
    <d v="2020-11-23T00:00:00"/>
    <x v="1"/>
    <n v="48"/>
    <s v="P7"/>
    <s v=" Glacial 350 ml"/>
    <s v="Alcoólico"/>
    <n v="24"/>
    <s v="F9"/>
    <x v="15"/>
    <s v="Warta"/>
    <x v="0"/>
  </r>
  <r>
    <n v="80290"/>
    <d v="2020-11-24T00:00:00"/>
    <x v="1"/>
    <n v="216"/>
    <s v="P6"/>
    <s v=" Heineken 350 ml"/>
    <s v="Alcoólico"/>
    <n v="48"/>
    <s v="F8"/>
    <x v="16"/>
    <s v="Guriri Norte"/>
    <x v="1"/>
  </r>
  <r>
    <n v="80289"/>
    <d v="2020-11-25T00:00:00"/>
    <x v="1"/>
    <n v="144"/>
    <s v="P5"/>
    <s v=" Budweiser 350 ml"/>
    <s v="Alcoólico"/>
    <n v="36"/>
    <s v="F7"/>
    <x v="17"/>
    <s v="Vila da Saúde"/>
    <x v="3"/>
  </r>
  <r>
    <n v="80288"/>
    <d v="2020-11-26T00:00:00"/>
    <x v="1"/>
    <n v="350"/>
    <s v="P4"/>
    <s v=" Imperio 350 ml"/>
    <s v="Alcoólico"/>
    <n v="100"/>
    <s v="F5"/>
    <x v="18"/>
    <s v="Jardim Sumaré"/>
    <x v="2"/>
  </r>
  <r>
    <n v="80287"/>
    <d v="2020-11-27T00:00:00"/>
    <x v="1"/>
    <n v="240"/>
    <s v="P3"/>
    <s v=" Cristal 350 ml"/>
    <s v="Alcoólico"/>
    <n v="100"/>
    <s v="F2"/>
    <x v="12"/>
    <s v="Guará I"/>
    <x v="0"/>
  </r>
  <r>
    <n v="80286"/>
    <d v="2020-11-28T00:00:00"/>
    <x v="1"/>
    <n v="300"/>
    <s v="P2"/>
    <s v=" Brahma 350 ml"/>
    <s v="Alcoólico"/>
    <n v="100"/>
    <s v="F6"/>
    <x v="19"/>
    <s v="Vila Joana"/>
    <x v="0"/>
  </r>
  <r>
    <n v="80285"/>
    <d v="2020-11-29T00:00:00"/>
    <x v="1"/>
    <n v="300"/>
    <s v="P1"/>
    <s v=" Skol 350 ml"/>
    <s v="Alcoólico"/>
    <n v="100"/>
    <s v="F1"/>
    <x v="14"/>
    <s v="Bom Retiro"/>
    <x v="0"/>
  </r>
  <r>
    <n v="80284"/>
    <d v="2020-10-01T00:00:00"/>
    <x v="2"/>
    <n v="699"/>
    <s v="P22"/>
    <s v="Ruffles"/>
    <s v="Salgado"/>
    <n v="100"/>
    <s v="F14"/>
    <x v="0"/>
    <s v="Vila da Saúde"/>
    <x v="0"/>
  </r>
  <r>
    <n v="80283"/>
    <d v="2020-10-02T00:00:00"/>
    <x v="2"/>
    <n v="225"/>
    <s v="P10"/>
    <s v=" Bavaria 350 ml"/>
    <s v="Alcoólico"/>
    <n v="100"/>
    <s v="F19"/>
    <x v="1"/>
    <s v="Zona Portuária"/>
    <x v="1"/>
  </r>
  <r>
    <n v="80282"/>
    <d v="2020-10-03T00:00:00"/>
    <x v="2"/>
    <n v="400"/>
    <s v="P5"/>
    <s v=" Budweiser 350 ml"/>
    <s v="Alcoólico"/>
    <n v="100"/>
    <s v="F18"/>
    <x v="2"/>
    <s v="Centro"/>
    <x v="0"/>
  </r>
  <r>
    <n v="80281"/>
    <d v="2020-10-04T00:00:00"/>
    <x v="2"/>
    <n v="699"/>
    <s v="P22"/>
    <s v="Ruffles"/>
    <s v="Salgado"/>
    <n v="100"/>
    <s v="F11"/>
    <x v="3"/>
    <s v="Real Parque"/>
    <x v="2"/>
  </r>
  <r>
    <n v="80280"/>
    <d v="2020-10-05T00:00:00"/>
    <x v="2"/>
    <n v="160"/>
    <s v="P21"/>
    <s v="Bisnack Cebola"/>
    <s v="Salgado"/>
    <n v="100"/>
    <s v="F12"/>
    <x v="4"/>
    <s v="Vila Olímpia"/>
    <x v="0"/>
  </r>
  <r>
    <n v="80279"/>
    <d v="2020-10-06T00:00:00"/>
    <x v="2"/>
    <n v="300"/>
    <s v="P2"/>
    <s v=" Brahma 350 ml"/>
    <s v="Alcoólico"/>
    <n v="100"/>
    <s v="F10"/>
    <x v="5"/>
    <s v="Vila Gomes "/>
    <x v="0"/>
  </r>
  <r>
    <n v="80278"/>
    <d v="2020-10-07T00:00:00"/>
    <x v="2"/>
    <n v="20"/>
    <s v="P7"/>
    <s v=" Glacial 350 ml"/>
    <s v="Alcoólico"/>
    <n v="10"/>
    <s v="F3"/>
    <x v="6"/>
    <s v="Centro"/>
    <x v="1"/>
  </r>
  <r>
    <n v="80277"/>
    <d v="2020-10-08T00:00:00"/>
    <x v="2"/>
    <n v="18.899999999999999"/>
    <s v="P20"/>
    <s v="Agua 1L"/>
    <s v="Sem alcool"/>
    <n v="10"/>
    <s v="F20"/>
    <x v="7"/>
    <s v="Igrejinha"/>
    <x v="0"/>
  </r>
  <r>
    <n v="80276"/>
    <d v="2020-10-09T00:00:00"/>
    <x v="2"/>
    <n v="24"/>
    <s v="P19"/>
    <s v="Agua 500 ml"/>
    <s v="Sem alcool"/>
    <n v="20"/>
    <s v="F20"/>
    <x v="7"/>
    <s v="Igrejinha"/>
    <x v="0"/>
  </r>
  <r>
    <n v="80275"/>
    <d v="2020-10-10T00:00:00"/>
    <x v="2"/>
    <n v="60"/>
    <s v="P18"/>
    <s v="Gelo 12 KG"/>
    <s v="Outros"/>
    <n v="3"/>
    <s v="F15"/>
    <x v="8"/>
    <s v="Cidade São Mateus"/>
    <x v="2"/>
  </r>
  <r>
    <n v="80274"/>
    <d v="2020-10-11T00:00:00"/>
    <x v="2"/>
    <n v="26.700000000000003"/>
    <s v="P17"/>
    <s v="Gelo 03 KG"/>
    <s v="Outros"/>
    <n v="3"/>
    <s v="F15"/>
    <x v="8"/>
    <s v="Cidade São Mateus"/>
    <x v="2"/>
  </r>
  <r>
    <n v="80273"/>
    <d v="2020-10-12T00:00:00"/>
    <x v="2"/>
    <n v="110"/>
    <s v="P16"/>
    <s v="Carvão 10 KG"/>
    <s v="Outros"/>
    <n v="5"/>
    <s v="F17"/>
    <x v="9"/>
    <s v="Real Parque"/>
    <x v="2"/>
  </r>
  <r>
    <n v="80272"/>
    <d v="2020-10-13T00:00:00"/>
    <x v="2"/>
    <n v="79.95"/>
    <s v="P15"/>
    <s v="Carvão 06 KG"/>
    <s v="Outros"/>
    <n v="5"/>
    <s v="F17"/>
    <x v="9"/>
    <s v="Real Parque"/>
    <x v="2"/>
  </r>
  <r>
    <n v="80271"/>
    <d v="2020-10-14T00:00:00"/>
    <x v="2"/>
    <n v="110"/>
    <s v="P16"/>
    <s v="Carvão 10 KG"/>
    <s v="Outros"/>
    <n v="5"/>
    <s v="F16"/>
    <x v="10"/>
    <s v="Jardim Sumaré"/>
    <x v="3"/>
  </r>
  <r>
    <n v="80270"/>
    <d v="2020-10-15T00:00:00"/>
    <x v="2"/>
    <n v="79.95"/>
    <s v="P15"/>
    <s v="Carvão 06 KG"/>
    <s v="Outros"/>
    <n v="5"/>
    <s v="F16"/>
    <x v="10"/>
    <s v="Jardim Sumaré"/>
    <x v="3"/>
  </r>
  <r>
    <n v="80269"/>
    <d v="2020-10-16T00:00:00"/>
    <x v="2"/>
    <n v="105"/>
    <s v="P9"/>
    <s v=" Ant. Boa 350 ml"/>
    <s v="Alcoólico"/>
    <n v="35"/>
    <s v="F4"/>
    <x v="11"/>
    <s v="Casa Grande"/>
    <x v="0"/>
  </r>
  <r>
    <n v="80268"/>
    <d v="2020-10-17T00:00:00"/>
    <x v="2"/>
    <n v="126"/>
    <s v="P14"/>
    <s v="Coca-Cola 350 ml"/>
    <s v="Refrigerante"/>
    <n v="36"/>
    <s v="F2"/>
    <x v="12"/>
    <s v="Guará I"/>
    <x v="0"/>
  </r>
  <r>
    <n v="80267"/>
    <d v="2020-10-18T00:00:00"/>
    <x v="2"/>
    <n v="40"/>
    <s v="P13"/>
    <s v="Limão 2L"/>
    <s v="Refrigerante"/>
    <n v="8"/>
    <s v="F13"/>
    <x v="13"/>
    <s v="Monte Castelo"/>
    <x v="1"/>
  </r>
  <r>
    <n v="80266"/>
    <d v="2020-10-19T00:00:00"/>
    <x v="2"/>
    <n v="40"/>
    <s v="P12"/>
    <s v="Tubaina 2L"/>
    <s v="Refrigerante"/>
    <n v="8"/>
    <s v="F13"/>
    <x v="13"/>
    <s v="Monte Castelo"/>
    <x v="1"/>
  </r>
  <r>
    <n v="80265"/>
    <d v="2020-10-20T00:00:00"/>
    <x v="2"/>
    <n v="64"/>
    <s v="P11"/>
    <s v="Coca-Cola 2L"/>
    <s v="Refrigerante"/>
    <n v="8"/>
    <s v="F2"/>
    <x v="12"/>
    <s v="Guará I"/>
    <x v="0"/>
  </r>
  <r>
    <n v="80264"/>
    <d v="2020-10-21T00:00:00"/>
    <x v="2"/>
    <n v="81"/>
    <s v="P10"/>
    <s v=" Bavaria 350 ml"/>
    <s v="Alcoólico"/>
    <n v="36"/>
    <s v="F2"/>
    <x v="12"/>
    <s v="Guará I"/>
    <x v="0"/>
  </r>
  <r>
    <n v="80263"/>
    <d v="2020-10-22T00:00:00"/>
    <x v="2"/>
    <n v="90"/>
    <s v="P8"/>
    <s v=" Sub-Zero 350 ml"/>
    <s v="Alcoólico"/>
    <n v="36"/>
    <s v="F1"/>
    <x v="14"/>
    <s v="Bom Retiro"/>
    <x v="0"/>
  </r>
  <r>
    <n v="80262"/>
    <d v="2020-10-23T00:00:00"/>
    <x v="2"/>
    <n v="24"/>
    <s v="P7"/>
    <s v=" Glacial 350 ml"/>
    <s v="Alcoólico"/>
    <n v="12"/>
    <s v="F9"/>
    <x v="15"/>
    <s v="Warta"/>
    <x v="0"/>
  </r>
  <r>
    <n v="80261"/>
    <d v="2020-10-24T00:00:00"/>
    <x v="2"/>
    <n v="900"/>
    <s v="P6"/>
    <s v=" Heineken 350 ml"/>
    <s v="Alcoólico"/>
    <n v="200"/>
    <s v="F8"/>
    <x v="16"/>
    <s v="Guriri Norte"/>
    <x v="1"/>
  </r>
  <r>
    <n v="80260"/>
    <d v="2020-10-25T00:00:00"/>
    <x v="2"/>
    <n v="144"/>
    <s v="P5"/>
    <s v=" Budweiser 350 ml"/>
    <s v="Alcoólico"/>
    <n v="36"/>
    <s v="F7"/>
    <x v="17"/>
    <s v="Vila da Saúde"/>
    <x v="3"/>
  </r>
  <r>
    <n v="80259"/>
    <d v="2020-10-26T00:00:00"/>
    <x v="2"/>
    <n v="280"/>
    <s v="P4"/>
    <s v=" Imperio 350 ml"/>
    <s v="Alcoólico"/>
    <n v="80"/>
    <s v="F5"/>
    <x v="18"/>
    <s v="Jardim Sumaré"/>
    <x v="2"/>
  </r>
  <r>
    <n v="80258"/>
    <d v="2020-10-27T00:00:00"/>
    <x v="2"/>
    <n v="240"/>
    <s v="P3"/>
    <s v=" Cristal 350 ml"/>
    <s v="Alcoólico"/>
    <n v="100"/>
    <s v="F2"/>
    <x v="12"/>
    <s v="Guará I"/>
    <x v="0"/>
  </r>
  <r>
    <n v="80257"/>
    <d v="2020-10-28T00:00:00"/>
    <x v="2"/>
    <n v="300"/>
    <s v="P2"/>
    <s v=" Brahma 350 ml"/>
    <s v="Alcoólico"/>
    <n v="100"/>
    <s v="F6"/>
    <x v="19"/>
    <s v="Vila Joana"/>
    <x v="0"/>
  </r>
  <r>
    <n v="80256"/>
    <d v="2020-10-29T00:00:00"/>
    <x v="2"/>
    <n v="300"/>
    <s v="P1"/>
    <s v=" Skol 350 ml"/>
    <s v="Alcoólico"/>
    <n v="100"/>
    <s v="F1"/>
    <x v="14"/>
    <s v="Bom Retiro"/>
    <x v="0"/>
  </r>
  <r>
    <n v="80255"/>
    <d v="2020-09-01T00:00:00"/>
    <x v="3"/>
    <n v="699"/>
    <s v="P22"/>
    <s v="Ruffles"/>
    <s v="Salgado"/>
    <n v="100"/>
    <s v="F14"/>
    <x v="0"/>
    <s v="Vila da Saúde"/>
    <x v="0"/>
  </r>
  <r>
    <n v="80254"/>
    <d v="2020-09-02T00:00:00"/>
    <x v="3"/>
    <n v="225"/>
    <s v="P10"/>
    <s v=" Bavaria 350 ml"/>
    <s v="Alcoólico"/>
    <n v="100"/>
    <s v="F19"/>
    <x v="1"/>
    <s v="Zona Portuária"/>
    <x v="1"/>
  </r>
  <r>
    <n v="80253"/>
    <d v="2020-09-03T00:00:00"/>
    <x v="3"/>
    <n v="400"/>
    <s v="P5"/>
    <s v=" Budweiser 350 ml"/>
    <s v="Alcoólico"/>
    <n v="100"/>
    <s v="F18"/>
    <x v="2"/>
    <s v="Centro"/>
    <x v="0"/>
  </r>
  <r>
    <n v="80252"/>
    <d v="2020-09-04T00:00:00"/>
    <x v="3"/>
    <n v="699"/>
    <s v="P22"/>
    <s v="Ruffles"/>
    <s v="Salgado"/>
    <n v="100"/>
    <s v="F11"/>
    <x v="3"/>
    <s v="Real Parque"/>
    <x v="2"/>
  </r>
  <r>
    <n v="80251"/>
    <d v="2020-09-05T00:00:00"/>
    <x v="3"/>
    <n v="160"/>
    <s v="P21"/>
    <s v="Bisnack Cebola"/>
    <s v="Salgado"/>
    <n v="100"/>
    <s v="F12"/>
    <x v="4"/>
    <s v="Vila Olímpia"/>
    <x v="0"/>
  </r>
  <r>
    <n v="80250"/>
    <d v="2020-09-06T00:00:00"/>
    <x v="3"/>
    <n v="300"/>
    <s v="P2"/>
    <s v=" Brahma 350 ml"/>
    <s v="Alcoólico"/>
    <n v="100"/>
    <s v="F10"/>
    <x v="5"/>
    <s v="Vila Gomes "/>
    <x v="0"/>
  </r>
  <r>
    <n v="80249"/>
    <d v="2020-09-07T00:00:00"/>
    <x v="3"/>
    <n v="24"/>
    <s v="P7"/>
    <s v=" Glacial 350 ml"/>
    <s v="Alcoólico"/>
    <n v="12"/>
    <s v="F3"/>
    <x v="6"/>
    <s v="Centro"/>
    <x v="1"/>
  </r>
  <r>
    <n v="80248"/>
    <d v="2020-09-08T00:00:00"/>
    <x v="3"/>
    <n v="22.68"/>
    <s v="P20"/>
    <s v="Agua 1L"/>
    <s v="Sem alcool"/>
    <n v="12"/>
    <s v="F20"/>
    <x v="7"/>
    <s v="Igrejinha"/>
    <x v="0"/>
  </r>
  <r>
    <n v="80247"/>
    <d v="2020-09-09T00:00:00"/>
    <x v="3"/>
    <n v="27.599999999999998"/>
    <s v="P19"/>
    <s v="Agua 500 ml"/>
    <s v="Sem alcool"/>
    <n v="23"/>
    <s v="F20"/>
    <x v="7"/>
    <s v="Igrejinha"/>
    <x v="0"/>
  </r>
  <r>
    <n v="80246"/>
    <d v="2020-09-10T00:00:00"/>
    <x v="3"/>
    <n v="80"/>
    <s v="P18"/>
    <s v="Gelo 12 KG"/>
    <s v="Outros"/>
    <n v="4"/>
    <s v="F15"/>
    <x v="8"/>
    <s v="Cidade São Mateus"/>
    <x v="2"/>
  </r>
  <r>
    <n v="80245"/>
    <d v="2020-09-11T00:00:00"/>
    <x v="3"/>
    <n v="35.6"/>
    <s v="P17"/>
    <s v="Gelo 03 KG"/>
    <s v="Outros"/>
    <n v="4"/>
    <s v="F15"/>
    <x v="8"/>
    <s v="Cidade São Mateus"/>
    <x v="2"/>
  </r>
  <r>
    <n v="80244"/>
    <d v="2020-09-12T00:00:00"/>
    <x v="3"/>
    <n v="154"/>
    <s v="P16"/>
    <s v="Carvão 10 KG"/>
    <s v="Outros"/>
    <n v="7"/>
    <s v="F17"/>
    <x v="9"/>
    <s v="Real Parque"/>
    <x v="2"/>
  </r>
  <r>
    <n v="80243"/>
    <d v="2020-09-13T00:00:00"/>
    <x v="3"/>
    <n v="111.93"/>
    <s v="P15"/>
    <s v="Carvão 06 KG"/>
    <s v="Outros"/>
    <n v="7"/>
    <s v="F17"/>
    <x v="9"/>
    <s v="Real Parque"/>
    <x v="2"/>
  </r>
  <r>
    <n v="80242"/>
    <d v="2020-09-14T00:00:00"/>
    <x v="3"/>
    <n v="132"/>
    <s v="P16"/>
    <s v="Carvão 10 KG"/>
    <s v="Outros"/>
    <n v="6"/>
    <s v="F16"/>
    <x v="10"/>
    <s v="Jardim Sumaré"/>
    <x v="3"/>
  </r>
  <r>
    <n v="80241"/>
    <d v="2020-09-15T00:00:00"/>
    <x v="3"/>
    <n v="95.94"/>
    <s v="P15"/>
    <s v="Carvão 06 KG"/>
    <s v="Outros"/>
    <n v="6"/>
    <s v="F16"/>
    <x v="10"/>
    <s v="Jardim Sumaré"/>
    <x v="3"/>
  </r>
  <r>
    <n v="80240"/>
    <d v="2020-09-16T00:00:00"/>
    <x v="3"/>
    <n v="90"/>
    <s v="P9"/>
    <s v=" Ant. Boa 350 ml"/>
    <s v="Alcoólico"/>
    <n v="30"/>
    <s v="F4"/>
    <x v="11"/>
    <s v="Casa Grande"/>
    <x v="0"/>
  </r>
  <r>
    <n v="80239"/>
    <d v="2020-09-17T00:00:00"/>
    <x v="3"/>
    <n v="84"/>
    <s v="P14"/>
    <s v="Coca-Cola 350 ml"/>
    <s v="Refrigerante"/>
    <n v="24"/>
    <s v="F2"/>
    <x v="12"/>
    <s v="Guará I"/>
    <x v="0"/>
  </r>
  <r>
    <n v="80238"/>
    <d v="2020-09-18T00:00:00"/>
    <x v="3"/>
    <n v="20"/>
    <s v="P13"/>
    <s v="Limão 2L"/>
    <s v="Refrigerante"/>
    <n v="4"/>
    <s v="F13"/>
    <x v="13"/>
    <s v="Monte Castelo"/>
    <x v="1"/>
  </r>
  <r>
    <n v="80237"/>
    <d v="2020-09-19T00:00:00"/>
    <x v="3"/>
    <n v="20"/>
    <s v="P12"/>
    <s v="Tubaina 2L"/>
    <s v="Refrigerante"/>
    <n v="4"/>
    <s v="F13"/>
    <x v="13"/>
    <s v="Monte Castelo"/>
    <x v="1"/>
  </r>
  <r>
    <n v="80236"/>
    <d v="2020-09-20T00:00:00"/>
    <x v="3"/>
    <n v="32"/>
    <s v="P11"/>
    <s v="Coca-Cola 2L"/>
    <s v="Refrigerante"/>
    <n v="4"/>
    <s v="F2"/>
    <x v="12"/>
    <s v="Guará I"/>
    <x v="0"/>
  </r>
  <r>
    <n v="80235"/>
    <d v="2020-09-21T00:00:00"/>
    <x v="3"/>
    <n v="54"/>
    <s v="P10"/>
    <s v=" Bavaria 350 ml"/>
    <s v="Alcoólico"/>
    <n v="24"/>
    <s v="F2"/>
    <x v="12"/>
    <s v="Guará I"/>
    <x v="0"/>
  </r>
  <r>
    <n v="80234"/>
    <d v="2020-09-22T00:00:00"/>
    <x v="3"/>
    <n v="60"/>
    <s v="P8"/>
    <s v=" Sub-Zero 350 ml"/>
    <s v="Alcoólico"/>
    <n v="24"/>
    <s v="F1"/>
    <x v="14"/>
    <s v="Bom Retiro"/>
    <x v="0"/>
  </r>
  <r>
    <n v="80233"/>
    <d v="2020-09-23T00:00:00"/>
    <x v="3"/>
    <n v="48"/>
    <s v="P7"/>
    <s v=" Glacial 350 ml"/>
    <s v="Alcoólico"/>
    <n v="24"/>
    <s v="F9"/>
    <x v="15"/>
    <s v="Warta"/>
    <x v="0"/>
  </r>
  <r>
    <n v="80232"/>
    <d v="2020-09-24T00:00:00"/>
    <x v="3"/>
    <n v="900"/>
    <s v="P6"/>
    <s v=" Heineken 350 ml"/>
    <s v="Alcoólico"/>
    <n v="200"/>
    <s v="F8"/>
    <x v="16"/>
    <s v="Guriri Norte"/>
    <x v="1"/>
  </r>
  <r>
    <n v="80231"/>
    <d v="2020-09-25T00:00:00"/>
    <x v="3"/>
    <n v="144"/>
    <s v="P5"/>
    <s v=" Budweiser 350 ml"/>
    <s v="Alcoólico"/>
    <n v="36"/>
    <s v="F7"/>
    <x v="17"/>
    <s v="Vila da Saúde"/>
    <x v="3"/>
  </r>
  <r>
    <n v="80230"/>
    <d v="2020-09-26T00:00:00"/>
    <x v="3"/>
    <n v="350"/>
    <s v="P4"/>
    <s v=" Imperio 350 ml"/>
    <s v="Alcoólico"/>
    <n v="100"/>
    <s v="F5"/>
    <x v="18"/>
    <s v="Jardim Sumaré"/>
    <x v="2"/>
  </r>
  <r>
    <n v="80229"/>
    <d v="2020-09-27T00:00:00"/>
    <x v="3"/>
    <n v="240"/>
    <s v="P3"/>
    <s v=" Cristal 350 ml"/>
    <s v="Alcoólico"/>
    <n v="100"/>
    <s v="F2"/>
    <x v="12"/>
    <s v="Guará I"/>
    <x v="0"/>
  </r>
  <r>
    <n v="80228"/>
    <d v="2020-09-28T00:00:00"/>
    <x v="3"/>
    <n v="300"/>
    <s v="P2"/>
    <s v=" Brahma 350 ml"/>
    <s v="Alcoólico"/>
    <n v="100"/>
    <s v="F6"/>
    <x v="19"/>
    <s v="Vila Joana"/>
    <x v="0"/>
  </r>
  <r>
    <n v="80227"/>
    <d v="2020-09-29T00:00:00"/>
    <x v="3"/>
    <n v="300"/>
    <s v="P1"/>
    <s v=" Skol 350 ml"/>
    <s v="Alcoólico"/>
    <n v="100"/>
    <s v="F1"/>
    <x v="14"/>
    <s v="Bom Retiro"/>
    <x v="0"/>
  </r>
  <r>
    <n v="80226"/>
    <d v="2020-08-01T00:00:00"/>
    <x v="4"/>
    <n v="699"/>
    <s v="P22"/>
    <s v="Ruffles"/>
    <s v="Salgado"/>
    <n v="100"/>
    <s v="F14"/>
    <x v="0"/>
    <s v="Vila da Saúde"/>
    <x v="0"/>
  </r>
  <r>
    <n v="80225"/>
    <d v="2020-08-02T00:00:00"/>
    <x v="4"/>
    <n v="225"/>
    <s v="P10"/>
    <s v=" Bavaria 350 ml"/>
    <s v="Alcoólico"/>
    <n v="100"/>
    <s v="F19"/>
    <x v="1"/>
    <s v="Zona Portuária"/>
    <x v="1"/>
  </r>
  <r>
    <n v="80224"/>
    <d v="2020-08-03T00:00:00"/>
    <x v="4"/>
    <n v="400"/>
    <s v="P5"/>
    <s v=" Budweiser 350 ml"/>
    <s v="Alcoólico"/>
    <n v="100"/>
    <s v="F18"/>
    <x v="2"/>
    <s v="Centro"/>
    <x v="0"/>
  </r>
  <r>
    <n v="80223"/>
    <d v="2020-08-04T00:00:00"/>
    <x v="4"/>
    <n v="699"/>
    <s v="P22"/>
    <s v="Ruffles"/>
    <s v="Salgado"/>
    <n v="100"/>
    <s v="F11"/>
    <x v="3"/>
    <s v="Real Parque"/>
    <x v="2"/>
  </r>
  <r>
    <n v="80222"/>
    <d v="2020-08-05T00:00:00"/>
    <x v="4"/>
    <n v="160"/>
    <s v="P21"/>
    <s v="Bisnack Cebola"/>
    <s v="Salgado"/>
    <n v="100"/>
    <s v="F12"/>
    <x v="4"/>
    <s v="Vila Olímpia"/>
    <x v="0"/>
  </r>
  <r>
    <n v="80221"/>
    <d v="2020-08-06T00:00:00"/>
    <x v="4"/>
    <n v="60"/>
    <s v="P2"/>
    <s v=" Brahma 350 ml"/>
    <s v="Alcoólico"/>
    <n v="20"/>
    <s v="F10"/>
    <x v="5"/>
    <s v="Vila Gomes "/>
    <x v="0"/>
  </r>
  <r>
    <n v="80220"/>
    <d v="2020-08-07T00:00:00"/>
    <x v="4"/>
    <n v="24"/>
    <s v="P7"/>
    <s v=" Glacial 350 ml"/>
    <s v="Alcoólico"/>
    <n v="12"/>
    <s v="F3"/>
    <x v="6"/>
    <s v="Centro"/>
    <x v="1"/>
  </r>
  <r>
    <n v="80219"/>
    <d v="2020-08-08T00:00:00"/>
    <x v="4"/>
    <n v="22.68"/>
    <s v="P20"/>
    <s v="Agua 1L"/>
    <s v="Sem alcool"/>
    <n v="12"/>
    <s v="F20"/>
    <x v="7"/>
    <s v="Igrejinha"/>
    <x v="0"/>
  </r>
  <r>
    <n v="80218"/>
    <d v="2020-08-09T00:00:00"/>
    <x v="4"/>
    <n v="27.599999999999998"/>
    <s v="P19"/>
    <s v="Agua 500 ml"/>
    <s v="Sem alcool"/>
    <n v="23"/>
    <s v="F20"/>
    <x v="7"/>
    <s v="Igrejinha"/>
    <x v="0"/>
  </r>
  <r>
    <n v="80217"/>
    <d v="2020-08-10T00:00:00"/>
    <x v="4"/>
    <n v="60"/>
    <s v="P18"/>
    <s v="Gelo 12 KG"/>
    <s v="Outros"/>
    <n v="3"/>
    <s v="F15"/>
    <x v="8"/>
    <s v="Cidade São Mateus"/>
    <x v="2"/>
  </r>
  <r>
    <n v="80216"/>
    <d v="2020-08-11T00:00:00"/>
    <x v="4"/>
    <n v="26.700000000000003"/>
    <s v="P17"/>
    <s v="Gelo 03 KG"/>
    <s v="Outros"/>
    <n v="3"/>
    <s v="F15"/>
    <x v="8"/>
    <s v="Cidade São Mateus"/>
    <x v="2"/>
  </r>
  <r>
    <n v="80215"/>
    <d v="2020-08-12T00:00:00"/>
    <x v="4"/>
    <n v="110"/>
    <s v="P16"/>
    <s v="Carvão 10 KG"/>
    <s v="Outros"/>
    <n v="5"/>
    <s v="F17"/>
    <x v="9"/>
    <s v="Real Parque"/>
    <x v="2"/>
  </r>
  <r>
    <n v="80214"/>
    <d v="2020-08-13T00:00:00"/>
    <x v="4"/>
    <n v="79.95"/>
    <s v="P15"/>
    <s v="Carvão 06 KG"/>
    <s v="Outros"/>
    <n v="5"/>
    <s v="F17"/>
    <x v="9"/>
    <s v="Real Parque"/>
    <x v="2"/>
  </r>
  <r>
    <n v="80213"/>
    <d v="2020-08-14T00:00:00"/>
    <x v="4"/>
    <n v="110"/>
    <s v="P16"/>
    <s v="Carvão 10 KG"/>
    <s v="Outros"/>
    <n v="5"/>
    <s v="F16"/>
    <x v="10"/>
    <s v="Jardim Sumaré"/>
    <x v="3"/>
  </r>
  <r>
    <n v="80212"/>
    <d v="2020-08-15T00:00:00"/>
    <x v="4"/>
    <n v="79.95"/>
    <s v="P15"/>
    <s v="Carvão 06 KG"/>
    <s v="Outros"/>
    <n v="5"/>
    <s v="F16"/>
    <x v="10"/>
    <s v="Jardim Sumaré"/>
    <x v="3"/>
  </r>
  <r>
    <n v="80211"/>
    <d v="2020-08-16T00:00:00"/>
    <x v="4"/>
    <n v="105"/>
    <s v="P9"/>
    <s v=" Ant. Boa 350 ml"/>
    <s v="Alcoólico"/>
    <n v="35"/>
    <s v="F4"/>
    <x v="11"/>
    <s v="Casa Grande"/>
    <x v="0"/>
  </r>
  <r>
    <n v="80210"/>
    <d v="2020-08-17T00:00:00"/>
    <x v="4"/>
    <n v="126"/>
    <s v="P14"/>
    <s v="Coca-Cola 350 ml"/>
    <s v="Refrigerante"/>
    <n v="36"/>
    <s v="F2"/>
    <x v="12"/>
    <s v="Guará I"/>
    <x v="0"/>
  </r>
  <r>
    <n v="80209"/>
    <d v="2020-08-18T00:00:00"/>
    <x v="4"/>
    <n v="40"/>
    <s v="P13"/>
    <s v="Limão 2L"/>
    <s v="Refrigerante"/>
    <n v="8"/>
    <s v="F13"/>
    <x v="13"/>
    <s v="Monte Castelo"/>
    <x v="1"/>
  </r>
  <r>
    <n v="80208"/>
    <d v="2020-08-19T00:00:00"/>
    <x v="4"/>
    <n v="40"/>
    <s v="P12"/>
    <s v="Tubaina 2L"/>
    <s v="Refrigerante"/>
    <n v="8"/>
    <s v="F13"/>
    <x v="13"/>
    <s v="Monte Castelo"/>
    <x v="1"/>
  </r>
  <r>
    <n v="80207"/>
    <d v="2020-08-20T00:00:00"/>
    <x v="4"/>
    <n v="64"/>
    <s v="P11"/>
    <s v="Coca-Cola 2L"/>
    <s v="Refrigerante"/>
    <n v="8"/>
    <s v="F2"/>
    <x v="12"/>
    <s v="Guará I"/>
    <x v="0"/>
  </r>
  <r>
    <n v="80206"/>
    <d v="2020-08-21T00:00:00"/>
    <x v="4"/>
    <n v="81"/>
    <s v="P10"/>
    <s v=" Bavaria 350 ml"/>
    <s v="Alcoólico"/>
    <n v="36"/>
    <s v="F2"/>
    <x v="12"/>
    <s v="Guará I"/>
    <x v="0"/>
  </r>
  <r>
    <n v="80205"/>
    <d v="2020-08-22T00:00:00"/>
    <x v="4"/>
    <n v="90"/>
    <s v="P8"/>
    <s v=" Sub-Zero 350 ml"/>
    <s v="Alcoólico"/>
    <n v="36"/>
    <s v="F1"/>
    <x v="14"/>
    <s v="Bom Retiro"/>
    <x v="0"/>
  </r>
  <r>
    <n v="80204"/>
    <d v="2020-08-23T00:00:00"/>
    <x v="4"/>
    <n v="48"/>
    <s v="P7"/>
    <s v=" Glacial 350 ml"/>
    <s v="Alcoólico"/>
    <n v="24"/>
    <s v="F9"/>
    <x v="15"/>
    <s v="Warta"/>
    <x v="0"/>
  </r>
  <r>
    <n v="80203"/>
    <d v="2020-08-24T00:00:00"/>
    <x v="4"/>
    <n v="450"/>
    <s v="P6"/>
    <s v=" Heineken 350 ml"/>
    <s v="Alcoólico"/>
    <n v="100"/>
    <s v="F8"/>
    <x v="16"/>
    <s v="Guriri Norte"/>
    <x v="1"/>
  </r>
  <r>
    <n v="80202"/>
    <d v="2020-08-25T00:00:00"/>
    <x v="4"/>
    <n v="144"/>
    <s v="P5"/>
    <s v=" Budweiser 350 ml"/>
    <s v="Alcoólico"/>
    <n v="36"/>
    <s v="F7"/>
    <x v="17"/>
    <s v="Vila da Saúde"/>
    <x v="3"/>
  </r>
  <r>
    <n v="80201"/>
    <d v="2020-08-26T00:00:00"/>
    <x v="4"/>
    <n v="168"/>
    <s v="P4"/>
    <s v=" Imperio 350 ml"/>
    <s v="Alcoólico"/>
    <n v="48"/>
    <s v="F5"/>
    <x v="18"/>
    <s v="Jardim Sumaré"/>
    <x v="2"/>
  </r>
  <r>
    <n v="80200"/>
    <d v="2020-08-27T00:00:00"/>
    <x v="4"/>
    <n v="57.599999999999994"/>
    <s v="P3"/>
    <s v=" Cristal 350 ml"/>
    <s v="Alcoólico"/>
    <n v="24"/>
    <s v="F2"/>
    <x v="12"/>
    <s v="Guará I"/>
    <x v="0"/>
  </r>
  <r>
    <n v="80199"/>
    <d v="2020-08-28T00:00:00"/>
    <x v="4"/>
    <n v="72"/>
    <s v="P2"/>
    <s v=" Brahma 350 ml"/>
    <s v="Alcoólico"/>
    <n v="24"/>
    <s v="F6"/>
    <x v="19"/>
    <s v="Vila Joana"/>
    <x v="0"/>
  </r>
  <r>
    <n v="80198"/>
    <d v="2020-08-29T00:00:00"/>
    <x v="4"/>
    <n v="72"/>
    <s v="P1"/>
    <s v=" Skol 350 ml"/>
    <s v="Alcoólico"/>
    <n v="24"/>
    <s v="F1"/>
    <x v="14"/>
    <s v="Bom Retiro"/>
    <x v="0"/>
  </r>
  <r>
    <n v="80197"/>
    <d v="2020-07-01T00:00:00"/>
    <x v="5"/>
    <n v="55.92"/>
    <s v="P22"/>
    <s v="Ruffles"/>
    <s v="Salgado"/>
    <n v="8"/>
    <s v="F11"/>
    <x v="3"/>
    <s v="Real Parque"/>
    <x v="2"/>
  </r>
  <r>
    <n v="80196"/>
    <d v="2020-07-02T00:00:00"/>
    <x v="5"/>
    <n v="25.6"/>
    <s v="P21"/>
    <s v="Bisnack Cebola"/>
    <s v="Salgado"/>
    <n v="16"/>
    <s v="F12"/>
    <x v="4"/>
    <s v="Vila Olímpia"/>
    <x v="0"/>
  </r>
  <r>
    <n v="80195"/>
    <d v="2020-07-03T00:00:00"/>
    <x v="5"/>
    <n v="300"/>
    <s v="P2"/>
    <s v=" Brahma 350 ml"/>
    <s v="Alcoólico"/>
    <n v="100"/>
    <s v="F10"/>
    <x v="5"/>
    <s v="Vila Gomes "/>
    <x v="0"/>
  </r>
  <r>
    <n v="80194"/>
    <d v="2020-07-04T00:00:00"/>
    <x v="5"/>
    <n v="200"/>
    <s v="P7"/>
    <s v=" Glacial 350 ml"/>
    <s v="Alcoólico"/>
    <n v="100"/>
    <s v="F3"/>
    <x v="6"/>
    <s v="Centro"/>
    <x v="1"/>
  </r>
  <r>
    <n v="80193"/>
    <d v="2020-07-05T00:00:00"/>
    <x v="5"/>
    <n v="189"/>
    <s v="P20"/>
    <s v="Agua 1L"/>
    <s v="Sem alcool"/>
    <n v="100"/>
    <s v="F20"/>
    <x v="7"/>
    <s v="Igrejinha"/>
    <x v="0"/>
  </r>
  <r>
    <n v="80192"/>
    <d v="2020-07-06T00:00:00"/>
    <x v="5"/>
    <n v="120"/>
    <s v="P19"/>
    <s v="Agua 500 ml"/>
    <s v="Sem alcool"/>
    <n v="100"/>
    <s v="F20"/>
    <x v="7"/>
    <s v="Igrejinha"/>
    <x v="0"/>
  </r>
  <r>
    <n v="80191"/>
    <d v="2020-07-07T00:00:00"/>
    <x v="5"/>
    <n v="2000"/>
    <s v="P18"/>
    <s v="Gelo 12 KG"/>
    <s v="Outros"/>
    <n v="100"/>
    <s v="F15"/>
    <x v="8"/>
    <s v="Cidade São Mateus"/>
    <x v="2"/>
  </r>
  <r>
    <n v="80190"/>
    <d v="2020-07-08T00:00:00"/>
    <x v="5"/>
    <n v="890"/>
    <s v="P17"/>
    <s v="Gelo 03 KG"/>
    <s v="Outros"/>
    <n v="100"/>
    <s v="F15"/>
    <x v="8"/>
    <s v="Cidade São Mateus"/>
    <x v="2"/>
  </r>
  <r>
    <n v="80189"/>
    <d v="2020-07-09T00:00:00"/>
    <x v="5"/>
    <n v="2200"/>
    <s v="P16"/>
    <s v="Carvão 10 KG"/>
    <s v="Outros"/>
    <n v="100"/>
    <s v="F17"/>
    <x v="9"/>
    <s v="Real Parque"/>
    <x v="2"/>
  </r>
  <r>
    <n v="80188"/>
    <d v="2020-07-10T00:00:00"/>
    <x v="5"/>
    <n v="1599"/>
    <s v="P15"/>
    <s v="Carvão 06 KG"/>
    <s v="Outros"/>
    <n v="100"/>
    <s v="F17"/>
    <x v="9"/>
    <s v="Real Parque"/>
    <x v="2"/>
  </r>
  <r>
    <n v="80187"/>
    <d v="2020-07-11T00:00:00"/>
    <x v="5"/>
    <n v="2200"/>
    <s v="P16"/>
    <s v="Carvão 10 KG"/>
    <s v="Outros"/>
    <n v="100"/>
    <s v="F16"/>
    <x v="10"/>
    <s v="Jardim Sumaré"/>
    <x v="3"/>
  </r>
  <r>
    <n v="80186"/>
    <d v="2020-07-12T00:00:00"/>
    <x v="5"/>
    <n v="95.94"/>
    <s v="P15"/>
    <s v="Carvão 06 KG"/>
    <s v="Outros"/>
    <n v="6"/>
    <s v="F16"/>
    <x v="10"/>
    <s v="Jardim Sumaré"/>
    <x v="3"/>
  </r>
  <r>
    <n v="80185"/>
    <d v="2020-07-13T00:00:00"/>
    <x v="5"/>
    <n v="108"/>
    <s v="P9"/>
    <s v=" Ant. Boa 350 ml"/>
    <s v="Alcoólico"/>
    <n v="36"/>
    <s v="F4"/>
    <x v="11"/>
    <s v="Casa Grande"/>
    <x v="0"/>
  </r>
  <r>
    <n v="80184"/>
    <d v="2020-07-14T00:00:00"/>
    <x v="5"/>
    <n v="168"/>
    <s v="P14"/>
    <s v="Coca-Cola 350 ml"/>
    <s v="Refrigerante"/>
    <n v="48"/>
    <s v="F2"/>
    <x v="12"/>
    <s v="Guará I"/>
    <x v="0"/>
  </r>
  <r>
    <n v="80183"/>
    <d v="2020-07-15T00:00:00"/>
    <x v="5"/>
    <n v="60"/>
    <s v="P13"/>
    <s v="Limão 2L"/>
    <s v="Refrigerante"/>
    <n v="12"/>
    <s v="F13"/>
    <x v="13"/>
    <s v="Monte Castelo"/>
    <x v="1"/>
  </r>
  <r>
    <n v="80182"/>
    <d v="2020-07-16T00:00:00"/>
    <x v="5"/>
    <n v="60"/>
    <s v="P12"/>
    <s v="Tubaina 2L"/>
    <s v="Refrigerante"/>
    <n v="12"/>
    <s v="F13"/>
    <x v="13"/>
    <s v="Monte Castelo"/>
    <x v="1"/>
  </r>
  <r>
    <n v="80181"/>
    <d v="2020-07-17T00:00:00"/>
    <x v="5"/>
    <n v="96"/>
    <s v="P11"/>
    <s v="Coca-Cola 2L"/>
    <s v="Refrigerante"/>
    <n v="12"/>
    <s v="F2"/>
    <x v="12"/>
    <s v="Guará I"/>
    <x v="0"/>
  </r>
  <r>
    <n v="80180"/>
    <d v="2020-07-18T00:00:00"/>
    <x v="5"/>
    <n v="225"/>
    <s v="P10"/>
    <s v=" Bavaria 350 ml"/>
    <s v="Alcoólico"/>
    <n v="100"/>
    <s v="F2"/>
    <x v="12"/>
    <s v="Guará I"/>
    <x v="0"/>
  </r>
  <r>
    <n v="80179"/>
    <d v="2020-07-19T00:00:00"/>
    <x v="5"/>
    <n v="250"/>
    <s v="P8"/>
    <s v=" Sub-Zero 350 ml"/>
    <s v="Alcoólico"/>
    <n v="100"/>
    <s v="F1"/>
    <x v="14"/>
    <s v="Bom Retiro"/>
    <x v="0"/>
  </r>
  <r>
    <n v="80178"/>
    <d v="2020-07-20T00:00:00"/>
    <x v="5"/>
    <n v="200"/>
    <s v="P7"/>
    <s v=" Glacial 350 ml"/>
    <s v="Alcoólico"/>
    <n v="100"/>
    <s v="F9"/>
    <x v="15"/>
    <s v="Warta"/>
    <x v="0"/>
  </r>
  <r>
    <n v="80177"/>
    <d v="2020-07-21T00:00:00"/>
    <x v="5"/>
    <n v="450"/>
    <s v="P6"/>
    <s v=" Heineken 350 ml"/>
    <s v="Alcoólico"/>
    <n v="100"/>
    <s v="F8"/>
    <x v="16"/>
    <s v="Guriri Norte"/>
    <x v="1"/>
  </r>
  <r>
    <n v="80176"/>
    <d v="2020-07-22T00:00:00"/>
    <x v="5"/>
    <n v="400"/>
    <s v="P5"/>
    <s v=" Budweiser 350 ml"/>
    <s v="Alcoólico"/>
    <n v="100"/>
    <s v="F7"/>
    <x v="17"/>
    <s v="Vila da Saúde"/>
    <x v="3"/>
  </r>
  <r>
    <n v="80175"/>
    <d v="2020-07-23T00:00:00"/>
    <x v="5"/>
    <n v="350"/>
    <s v="P4"/>
    <s v=" Imperio 350 ml"/>
    <s v="Alcoólico"/>
    <n v="100"/>
    <s v="F5"/>
    <x v="18"/>
    <s v="Jardim Sumaré"/>
    <x v="2"/>
  </r>
  <r>
    <n v="80174"/>
    <d v="2020-07-24T00:00:00"/>
    <x v="5"/>
    <n v="240"/>
    <s v="P3"/>
    <s v=" Cristal 350 ml"/>
    <s v="Alcoólico"/>
    <n v="100"/>
    <s v="F2"/>
    <x v="12"/>
    <s v="Guará I"/>
    <x v="0"/>
  </r>
  <r>
    <n v="80173"/>
    <d v="2020-07-25T00:00:00"/>
    <x v="5"/>
    <n v="300"/>
    <s v="P2"/>
    <s v=" Brahma 350 ml"/>
    <s v="Alcoólico"/>
    <n v="100"/>
    <s v="F6"/>
    <x v="19"/>
    <s v="Vila Joana"/>
    <x v="0"/>
  </r>
  <r>
    <n v="80172"/>
    <d v="2020-07-26T00:00:00"/>
    <x v="5"/>
    <n v="300"/>
    <s v="P1"/>
    <s v=" Skol 350 ml"/>
    <s v="Alcoólico"/>
    <n v="100"/>
    <s v="F1"/>
    <x v="14"/>
    <s v="Bom Retiro"/>
    <x v="0"/>
  </r>
  <r>
    <n v="80171"/>
    <d v="2020-06-01T00:00:00"/>
    <x v="6"/>
    <n v="34.950000000000003"/>
    <s v="P22"/>
    <s v="Ruffles"/>
    <s v="Salgado"/>
    <n v="5"/>
    <s v="F14"/>
    <x v="0"/>
    <s v="Vila da Saúde"/>
    <x v="0"/>
  </r>
  <r>
    <n v="80170"/>
    <d v="2020-06-02T00:00:00"/>
    <x v="6"/>
    <n v="33.75"/>
    <s v="P10"/>
    <s v=" Bavaria 350 ml"/>
    <s v="Alcoólico"/>
    <n v="15"/>
    <s v="F19"/>
    <x v="1"/>
    <s v="Zona Portuária"/>
    <x v="1"/>
  </r>
  <r>
    <n v="80169"/>
    <d v="2020-06-03T00:00:00"/>
    <x v="6"/>
    <n v="60"/>
    <s v="P5"/>
    <s v=" Budweiser 350 ml"/>
    <s v="Alcoólico"/>
    <n v="15"/>
    <s v="F18"/>
    <x v="2"/>
    <s v="Centro"/>
    <x v="0"/>
  </r>
  <r>
    <n v="80168"/>
    <d v="2020-06-04T00:00:00"/>
    <x v="6"/>
    <n v="27.96"/>
    <s v="P22"/>
    <s v="Ruffles"/>
    <s v="Salgado"/>
    <n v="4"/>
    <s v="F11"/>
    <x v="3"/>
    <s v="Real Parque"/>
    <x v="2"/>
  </r>
  <r>
    <n v="80167"/>
    <d v="2020-06-05T00:00:00"/>
    <x v="6"/>
    <n v="16"/>
    <s v="P21"/>
    <s v="Bisnack Cebola"/>
    <s v="Salgado"/>
    <n v="10"/>
    <s v="F12"/>
    <x v="4"/>
    <s v="Vila Olímpia"/>
    <x v="0"/>
  </r>
  <r>
    <n v="80166"/>
    <d v="2020-06-06T00:00:00"/>
    <x v="6"/>
    <n v="60"/>
    <s v="P2"/>
    <s v=" Brahma 350 ml"/>
    <s v="Alcoólico"/>
    <n v="20"/>
    <s v="F10"/>
    <x v="5"/>
    <s v="Vila Gomes "/>
    <x v="0"/>
  </r>
  <r>
    <n v="80165"/>
    <d v="2020-06-07T00:00:00"/>
    <x v="6"/>
    <n v="24"/>
    <s v="P7"/>
    <s v=" Glacial 350 ml"/>
    <s v="Alcoólico"/>
    <n v="12"/>
    <s v="F3"/>
    <x v="6"/>
    <s v="Centro"/>
    <x v="1"/>
  </r>
  <r>
    <n v="80164"/>
    <d v="2020-06-08T00:00:00"/>
    <x v="6"/>
    <n v="22.68"/>
    <s v="P20"/>
    <s v="Agua 1L"/>
    <s v="Sem alcool"/>
    <n v="12"/>
    <s v="F20"/>
    <x v="7"/>
    <s v="Igrejinha"/>
    <x v="0"/>
  </r>
  <r>
    <n v="80163"/>
    <d v="2020-06-09T00:00:00"/>
    <x v="6"/>
    <n v="27.599999999999998"/>
    <s v="P19"/>
    <s v="Agua 500 ml"/>
    <s v="Sem alcool"/>
    <n v="23"/>
    <s v="F20"/>
    <x v="7"/>
    <s v="Igrejinha"/>
    <x v="0"/>
  </r>
  <r>
    <n v="80162"/>
    <d v="2020-06-10T00:00:00"/>
    <x v="6"/>
    <n v="80"/>
    <s v="P18"/>
    <s v="Gelo 12 KG"/>
    <s v="Outros"/>
    <n v="4"/>
    <s v="F15"/>
    <x v="8"/>
    <s v="Cidade São Mateus"/>
    <x v="2"/>
  </r>
  <r>
    <n v="80161"/>
    <d v="2020-06-11T00:00:00"/>
    <x v="6"/>
    <n v="35.6"/>
    <s v="P17"/>
    <s v="Gelo 03 KG"/>
    <s v="Outros"/>
    <n v="4"/>
    <s v="F15"/>
    <x v="8"/>
    <s v="Cidade São Mateus"/>
    <x v="2"/>
  </r>
  <r>
    <n v="80160"/>
    <d v="2020-06-12T00:00:00"/>
    <x v="6"/>
    <n v="154"/>
    <s v="P16"/>
    <s v="Carvão 10 KG"/>
    <s v="Outros"/>
    <n v="7"/>
    <s v="F17"/>
    <x v="9"/>
    <s v="Real Parque"/>
    <x v="2"/>
  </r>
  <r>
    <n v="80159"/>
    <d v="2020-06-13T00:00:00"/>
    <x v="6"/>
    <n v="111.93"/>
    <s v="P15"/>
    <s v="Carvão 06 KG"/>
    <s v="Outros"/>
    <n v="7"/>
    <s v="F17"/>
    <x v="9"/>
    <s v="Real Parque"/>
    <x v="2"/>
  </r>
  <r>
    <n v="80158"/>
    <d v="2020-06-14T00:00:00"/>
    <x v="6"/>
    <n v="132"/>
    <s v="P16"/>
    <s v="Carvão 10 KG"/>
    <s v="Outros"/>
    <n v="6"/>
    <s v="F16"/>
    <x v="10"/>
    <s v="Jardim Sumaré"/>
    <x v="3"/>
  </r>
  <r>
    <n v="80157"/>
    <d v="2020-06-15T00:00:00"/>
    <x v="6"/>
    <n v="95.94"/>
    <s v="P15"/>
    <s v="Carvão 06 KG"/>
    <s v="Outros"/>
    <n v="6"/>
    <s v="F16"/>
    <x v="10"/>
    <s v="Jardim Sumaré"/>
    <x v="3"/>
  </r>
  <r>
    <n v="80156"/>
    <d v="2020-06-16T00:00:00"/>
    <x v="6"/>
    <n v="90"/>
    <s v="P9"/>
    <s v=" Ant. Boa 350 ml"/>
    <s v="Alcoólico"/>
    <n v="30"/>
    <s v="F4"/>
    <x v="11"/>
    <s v="Casa Grande"/>
    <x v="0"/>
  </r>
  <r>
    <n v="80155"/>
    <d v="2020-06-17T00:00:00"/>
    <x v="6"/>
    <n v="84"/>
    <s v="P14"/>
    <s v="Coca-Cola 350 ml"/>
    <s v="Refrigerante"/>
    <n v="24"/>
    <s v="F2"/>
    <x v="12"/>
    <s v="Guará I"/>
    <x v="0"/>
  </r>
  <r>
    <n v="80154"/>
    <d v="2020-06-18T00:00:00"/>
    <x v="6"/>
    <n v="20"/>
    <s v="P13"/>
    <s v="Limão 2L"/>
    <s v="Refrigerante"/>
    <n v="4"/>
    <s v="F13"/>
    <x v="13"/>
    <s v="Monte Castelo"/>
    <x v="1"/>
  </r>
  <r>
    <n v="80153"/>
    <d v="2020-06-19T00:00:00"/>
    <x v="6"/>
    <n v="20"/>
    <s v="P12"/>
    <s v="Tubaina 2L"/>
    <s v="Refrigerante"/>
    <n v="4"/>
    <s v="F13"/>
    <x v="13"/>
    <s v="Monte Castelo"/>
    <x v="1"/>
  </r>
  <r>
    <n v="80152"/>
    <d v="2020-06-20T00:00:00"/>
    <x v="6"/>
    <n v="32"/>
    <s v="P11"/>
    <s v="Coca-Cola 2L"/>
    <s v="Refrigerante"/>
    <n v="4"/>
    <s v="F2"/>
    <x v="12"/>
    <s v="Guará I"/>
    <x v="0"/>
  </r>
  <r>
    <n v="80151"/>
    <d v="2020-06-21T00:00:00"/>
    <x v="6"/>
    <n v="225"/>
    <s v="P10"/>
    <s v=" Bavaria 350 ml"/>
    <s v="Alcoólico"/>
    <n v="100"/>
    <s v="F2"/>
    <x v="12"/>
    <s v="Guará I"/>
    <x v="0"/>
  </r>
  <r>
    <n v="80150"/>
    <d v="2020-06-22T00:00:00"/>
    <x v="6"/>
    <n v="250"/>
    <s v="P8"/>
    <s v=" Sub-Zero 350 ml"/>
    <s v="Alcoólico"/>
    <n v="100"/>
    <s v="F1"/>
    <x v="14"/>
    <s v="Bom Retiro"/>
    <x v="0"/>
  </r>
  <r>
    <n v="80149"/>
    <d v="2020-06-23T00:00:00"/>
    <x v="6"/>
    <n v="200"/>
    <s v="P7"/>
    <s v=" Glacial 350 ml"/>
    <s v="Alcoólico"/>
    <n v="100"/>
    <s v="F9"/>
    <x v="15"/>
    <s v="Warta"/>
    <x v="0"/>
  </r>
  <r>
    <n v="80148"/>
    <d v="2020-06-24T00:00:00"/>
    <x v="6"/>
    <n v="900"/>
    <s v="P6"/>
    <s v=" Heineken 350 ml"/>
    <s v="Alcoólico"/>
    <n v="200"/>
    <s v="F8"/>
    <x v="16"/>
    <s v="Guriri Norte"/>
    <x v="1"/>
  </r>
  <r>
    <n v="80147"/>
    <d v="2020-06-25T00:00:00"/>
    <x v="6"/>
    <n v="400"/>
    <s v="P5"/>
    <s v=" Budweiser 350 ml"/>
    <s v="Alcoólico"/>
    <n v="100"/>
    <s v="F7"/>
    <x v="17"/>
    <s v="Vila da Saúde"/>
    <x v="3"/>
  </r>
  <r>
    <n v="80146"/>
    <d v="2020-06-26T00:00:00"/>
    <x v="6"/>
    <n v="350"/>
    <s v="P4"/>
    <s v=" Imperio 350 ml"/>
    <s v="Alcoólico"/>
    <n v="100"/>
    <s v="F5"/>
    <x v="18"/>
    <s v="Jardim Sumaré"/>
    <x v="2"/>
  </r>
  <r>
    <n v="80145"/>
    <d v="2020-06-27T00:00:00"/>
    <x v="6"/>
    <n v="240"/>
    <s v="P3"/>
    <s v=" Cristal 350 ml"/>
    <s v="Alcoólico"/>
    <n v="100"/>
    <s v="F2"/>
    <x v="12"/>
    <s v="Guará I"/>
    <x v="0"/>
  </r>
  <r>
    <n v="80144"/>
    <d v="2020-06-28T00:00:00"/>
    <x v="6"/>
    <n v="300"/>
    <s v="P2"/>
    <s v=" Brahma 350 ml"/>
    <s v="Alcoólico"/>
    <n v="100"/>
    <s v="F6"/>
    <x v="19"/>
    <s v="Vila Joana"/>
    <x v="0"/>
  </r>
  <r>
    <n v="80143"/>
    <d v="2020-06-29T00:00:00"/>
    <x v="6"/>
    <n v="300"/>
    <s v="P1"/>
    <s v=" Skol 350 ml"/>
    <s v="Alcoólico"/>
    <n v="100"/>
    <s v="F1"/>
    <x v="14"/>
    <s v="Bom Retiro"/>
    <x v="0"/>
  </r>
  <r>
    <n v="80142"/>
    <d v="2020-05-01T00:00:00"/>
    <x v="7"/>
    <n v="34.950000000000003"/>
    <s v="P22"/>
    <s v="Ruffles"/>
    <s v="Salgado"/>
    <n v="5"/>
    <s v="F14"/>
    <x v="0"/>
    <s v="Vila da Saúde"/>
    <x v="0"/>
  </r>
  <r>
    <n v="80141"/>
    <d v="2020-05-02T00:00:00"/>
    <x v="7"/>
    <n v="33.75"/>
    <s v="P10"/>
    <s v=" Bavaria 350 ml"/>
    <s v="Alcoólico"/>
    <n v="15"/>
    <s v="F19"/>
    <x v="1"/>
    <s v="Zona Portuária"/>
    <x v="1"/>
  </r>
  <r>
    <n v="80140"/>
    <d v="2020-05-03T00:00:00"/>
    <x v="7"/>
    <n v="60"/>
    <s v="P5"/>
    <s v=" Budweiser 350 ml"/>
    <s v="Alcoólico"/>
    <n v="15"/>
    <s v="F18"/>
    <x v="2"/>
    <s v="Centro"/>
    <x v="0"/>
  </r>
  <r>
    <n v="80139"/>
    <d v="2020-05-04T00:00:00"/>
    <x v="7"/>
    <n v="27.96"/>
    <s v="P22"/>
    <s v="Ruffles"/>
    <s v="Salgado"/>
    <n v="4"/>
    <s v="F11"/>
    <x v="3"/>
    <s v="Real Parque"/>
    <x v="2"/>
  </r>
  <r>
    <n v="80138"/>
    <d v="2020-05-05T00:00:00"/>
    <x v="7"/>
    <n v="22.400000000000002"/>
    <s v="P21"/>
    <s v="Bisnack Cebola"/>
    <s v="Salgado"/>
    <n v="14"/>
    <s v="F12"/>
    <x v="4"/>
    <s v="Vila Olímpia"/>
    <x v="0"/>
  </r>
  <r>
    <n v="80137"/>
    <d v="2020-05-06T00:00:00"/>
    <x v="7"/>
    <n v="66"/>
    <s v="P2"/>
    <s v=" Brahma 350 ml"/>
    <s v="Alcoólico"/>
    <n v="22"/>
    <s v="F10"/>
    <x v="5"/>
    <s v="Vila Gomes "/>
    <x v="0"/>
  </r>
  <r>
    <n v="80136"/>
    <d v="2020-05-07T00:00:00"/>
    <x v="7"/>
    <n v="20"/>
    <s v="P7"/>
    <s v=" Glacial 350 ml"/>
    <s v="Alcoólico"/>
    <n v="10"/>
    <s v="F3"/>
    <x v="6"/>
    <s v="Centro"/>
    <x v="1"/>
  </r>
  <r>
    <n v="80135"/>
    <d v="2020-05-08T00:00:00"/>
    <x v="7"/>
    <n v="18.899999999999999"/>
    <s v="P20"/>
    <s v="Agua 1L"/>
    <s v="Sem alcool"/>
    <n v="10"/>
    <s v="F20"/>
    <x v="7"/>
    <s v="Igrejinha"/>
    <x v="0"/>
  </r>
  <r>
    <n v="80134"/>
    <d v="2020-05-09T00:00:00"/>
    <x v="7"/>
    <n v="24"/>
    <s v="P19"/>
    <s v="Agua 500 ml"/>
    <s v="Sem alcool"/>
    <n v="20"/>
    <s v="F20"/>
    <x v="7"/>
    <s v="Igrejinha"/>
    <x v="0"/>
  </r>
  <r>
    <n v="80133"/>
    <d v="2020-05-10T00:00:00"/>
    <x v="7"/>
    <n v="60"/>
    <s v="P18"/>
    <s v="Gelo 12 KG"/>
    <s v="Outros"/>
    <n v="3"/>
    <s v="F15"/>
    <x v="8"/>
    <s v="Cidade São Mateus"/>
    <x v="2"/>
  </r>
  <r>
    <n v="80132"/>
    <d v="2020-05-11T00:00:00"/>
    <x v="7"/>
    <n v="26.700000000000003"/>
    <s v="P17"/>
    <s v="Gelo 03 KG"/>
    <s v="Outros"/>
    <n v="3"/>
    <s v="F15"/>
    <x v="8"/>
    <s v="Cidade São Mateus"/>
    <x v="2"/>
  </r>
  <r>
    <n v="80131"/>
    <d v="2020-05-12T00:00:00"/>
    <x v="7"/>
    <n v="110"/>
    <s v="P16"/>
    <s v="Carvão 10 KG"/>
    <s v="Outros"/>
    <n v="5"/>
    <s v="F17"/>
    <x v="9"/>
    <s v="Real Parque"/>
    <x v="2"/>
  </r>
  <r>
    <n v="80130"/>
    <d v="2020-05-13T00:00:00"/>
    <x v="7"/>
    <n v="79.95"/>
    <s v="P15"/>
    <s v="Carvão 06 KG"/>
    <s v="Outros"/>
    <n v="5"/>
    <s v="F17"/>
    <x v="9"/>
    <s v="Real Parque"/>
    <x v="2"/>
  </r>
  <r>
    <n v="80129"/>
    <d v="2020-05-14T00:00:00"/>
    <x v="7"/>
    <n v="110"/>
    <s v="P16"/>
    <s v="Carvão 10 KG"/>
    <s v="Outros"/>
    <n v="5"/>
    <s v="F16"/>
    <x v="10"/>
    <s v="Jardim Sumaré"/>
    <x v="3"/>
  </r>
  <r>
    <n v="80128"/>
    <d v="2020-05-15T00:00:00"/>
    <x v="7"/>
    <n v="79.95"/>
    <s v="P15"/>
    <s v="Carvão 06 KG"/>
    <s v="Outros"/>
    <n v="5"/>
    <s v="F16"/>
    <x v="10"/>
    <s v="Jardim Sumaré"/>
    <x v="3"/>
  </r>
  <r>
    <n v="80127"/>
    <d v="2020-05-16T00:00:00"/>
    <x v="7"/>
    <n v="105"/>
    <s v="P9"/>
    <s v=" Ant. Boa 350 ml"/>
    <s v="Alcoólico"/>
    <n v="35"/>
    <s v="F4"/>
    <x v="11"/>
    <s v="Casa Grande"/>
    <x v="0"/>
  </r>
  <r>
    <n v="80126"/>
    <d v="2020-05-17T00:00:00"/>
    <x v="7"/>
    <n v="126"/>
    <s v="P14"/>
    <s v="Coca-Cola 350 ml"/>
    <s v="Refrigerante"/>
    <n v="36"/>
    <s v="F2"/>
    <x v="12"/>
    <s v="Guará I"/>
    <x v="0"/>
  </r>
  <r>
    <n v="80125"/>
    <d v="2020-05-18T00:00:00"/>
    <x v="7"/>
    <n v="40"/>
    <s v="P13"/>
    <s v="Limão 2L"/>
    <s v="Refrigerante"/>
    <n v="8"/>
    <s v="F13"/>
    <x v="13"/>
    <s v="Monte Castelo"/>
    <x v="1"/>
  </r>
  <r>
    <n v="80124"/>
    <d v="2020-05-19T00:00:00"/>
    <x v="7"/>
    <n v="40"/>
    <s v="P12"/>
    <s v="Tubaina 2L"/>
    <s v="Refrigerante"/>
    <n v="8"/>
    <s v="F13"/>
    <x v="13"/>
    <s v="Monte Castelo"/>
    <x v="1"/>
  </r>
  <r>
    <n v="80123"/>
    <d v="2020-05-20T00:00:00"/>
    <x v="7"/>
    <n v="64"/>
    <s v="P11"/>
    <s v="Coca-Cola 2L"/>
    <s v="Refrigerante"/>
    <n v="8"/>
    <s v="F2"/>
    <x v="12"/>
    <s v="Guará I"/>
    <x v="0"/>
  </r>
  <r>
    <n v="80122"/>
    <d v="2020-05-21T00:00:00"/>
    <x v="7"/>
    <n v="225"/>
    <s v="P10"/>
    <s v=" Bavaria 350 ml"/>
    <s v="Alcoólico"/>
    <n v="100"/>
    <s v="F2"/>
    <x v="12"/>
    <s v="Guará I"/>
    <x v="0"/>
  </r>
  <r>
    <n v="80121"/>
    <d v="2020-05-22T00:00:00"/>
    <x v="7"/>
    <n v="250"/>
    <s v="P8"/>
    <s v=" Sub-Zero 350 ml"/>
    <s v="Alcoólico"/>
    <n v="100"/>
    <s v="F1"/>
    <x v="14"/>
    <s v="Bom Retiro"/>
    <x v="0"/>
  </r>
  <r>
    <n v="80120"/>
    <d v="2020-05-23T00:00:00"/>
    <x v="7"/>
    <n v="200"/>
    <s v="P7"/>
    <s v=" Glacial 350 ml"/>
    <s v="Alcoólico"/>
    <n v="100"/>
    <s v="F9"/>
    <x v="15"/>
    <s v="Warta"/>
    <x v="0"/>
  </r>
  <r>
    <n v="80119"/>
    <d v="2020-05-24T00:00:00"/>
    <x v="7"/>
    <n v="450"/>
    <s v="P6"/>
    <s v=" Heineken 350 ml"/>
    <s v="Alcoólico"/>
    <n v="100"/>
    <s v="F8"/>
    <x v="16"/>
    <s v="Guriri Norte"/>
    <x v="1"/>
  </r>
  <r>
    <n v="80118"/>
    <d v="2020-05-25T00:00:00"/>
    <x v="7"/>
    <n v="400"/>
    <s v="P5"/>
    <s v=" Budweiser 350 ml"/>
    <s v="Alcoólico"/>
    <n v="100"/>
    <s v="F7"/>
    <x v="17"/>
    <s v="Vila da Saúde"/>
    <x v="3"/>
  </r>
  <r>
    <n v="80117"/>
    <d v="2020-05-26T00:00:00"/>
    <x v="7"/>
    <n v="350"/>
    <s v="P4"/>
    <s v=" Imperio 350 ml"/>
    <s v="Alcoólico"/>
    <n v="100"/>
    <s v="F5"/>
    <x v="18"/>
    <s v="Jardim Sumaré"/>
    <x v="2"/>
  </r>
  <r>
    <n v="80116"/>
    <d v="2020-05-27T00:00:00"/>
    <x v="7"/>
    <n v="240"/>
    <s v="P3"/>
    <s v=" Cristal 350 ml"/>
    <s v="Alcoólico"/>
    <n v="100"/>
    <s v="F2"/>
    <x v="12"/>
    <s v="Guará I"/>
    <x v="0"/>
  </r>
  <r>
    <n v="80115"/>
    <d v="2020-05-28T00:00:00"/>
    <x v="7"/>
    <n v="300"/>
    <s v="P2"/>
    <s v=" Brahma 350 ml"/>
    <s v="Alcoólico"/>
    <n v="100"/>
    <s v="F6"/>
    <x v="19"/>
    <s v="Vila Joana"/>
    <x v="0"/>
  </r>
  <r>
    <n v="80114"/>
    <d v="2020-05-29T00:00:00"/>
    <x v="7"/>
    <n v="300"/>
    <s v="P1"/>
    <s v=" Skol 350 ml"/>
    <s v="Alcoólico"/>
    <n v="100"/>
    <s v="F1"/>
    <x v="14"/>
    <s v="Bom Retiro"/>
    <x v="0"/>
  </r>
  <r>
    <n v="80113"/>
    <d v="2020-04-01T00:00:00"/>
    <x v="8"/>
    <n v="34.950000000000003"/>
    <s v="P22"/>
    <s v="Ruffles"/>
    <s v="Salgado"/>
    <n v="5"/>
    <s v="F14"/>
    <x v="0"/>
    <s v="Vila da Saúde"/>
    <x v="0"/>
  </r>
  <r>
    <n v="80112"/>
    <d v="2020-04-02T00:00:00"/>
    <x v="8"/>
    <n v="33.75"/>
    <s v="P10"/>
    <s v=" Bavaria 350 ml"/>
    <s v="Alcoólico"/>
    <n v="15"/>
    <s v="F19"/>
    <x v="1"/>
    <s v="Zona Portuária"/>
    <x v="1"/>
  </r>
  <r>
    <n v="80111"/>
    <d v="2020-04-03T00:00:00"/>
    <x v="8"/>
    <n v="60"/>
    <s v="P5"/>
    <s v=" Budweiser 350 ml"/>
    <s v="Alcoólico"/>
    <n v="15"/>
    <s v="F18"/>
    <x v="2"/>
    <s v="Centro"/>
    <x v="0"/>
  </r>
  <r>
    <n v="80110"/>
    <d v="2020-04-04T00:00:00"/>
    <x v="8"/>
    <n v="27.96"/>
    <s v="P22"/>
    <s v="Ruffles"/>
    <s v="Salgado"/>
    <n v="4"/>
    <s v="F11"/>
    <x v="3"/>
    <s v="Real Parque"/>
    <x v="2"/>
  </r>
  <r>
    <n v="80109"/>
    <d v="2020-04-05T00:00:00"/>
    <x v="8"/>
    <n v="16"/>
    <s v="P21"/>
    <s v="Bisnack Cebola"/>
    <s v="Salgado"/>
    <n v="10"/>
    <s v="F12"/>
    <x v="4"/>
    <s v="Vila Olímpia"/>
    <x v="0"/>
  </r>
  <r>
    <n v="80108"/>
    <d v="2020-04-06T00:00:00"/>
    <x v="8"/>
    <n v="60"/>
    <s v="P2"/>
    <s v=" Brahma 350 ml"/>
    <s v="Alcoólico"/>
    <n v="20"/>
    <s v="F10"/>
    <x v="5"/>
    <s v="Vila Gomes "/>
    <x v="0"/>
  </r>
  <r>
    <n v="80107"/>
    <d v="2020-04-07T00:00:00"/>
    <x v="8"/>
    <n v="24"/>
    <s v="P7"/>
    <s v=" Glacial 350 ml"/>
    <s v="Alcoólico"/>
    <n v="12"/>
    <s v="F3"/>
    <x v="6"/>
    <s v="Centro"/>
    <x v="1"/>
  </r>
  <r>
    <n v="80106"/>
    <d v="2020-04-08T00:00:00"/>
    <x v="8"/>
    <n v="22.68"/>
    <s v="P20"/>
    <s v="Agua 1L"/>
    <s v="Sem alcool"/>
    <n v="12"/>
    <s v="F20"/>
    <x v="7"/>
    <s v="Igrejinha"/>
    <x v="0"/>
  </r>
  <r>
    <n v="80105"/>
    <d v="2020-04-09T00:00:00"/>
    <x v="8"/>
    <n v="27.599999999999998"/>
    <s v="P19"/>
    <s v="Agua 500 ml"/>
    <s v="Sem alcool"/>
    <n v="23"/>
    <s v="F20"/>
    <x v="7"/>
    <s v="Igrejinha"/>
    <x v="0"/>
  </r>
  <r>
    <n v="80104"/>
    <d v="2020-04-10T00:00:00"/>
    <x v="8"/>
    <n v="60"/>
    <s v="P18"/>
    <s v="Gelo 12 KG"/>
    <s v="Outros"/>
    <n v="3"/>
    <s v="F15"/>
    <x v="8"/>
    <s v="Cidade São Mateus"/>
    <x v="2"/>
  </r>
  <r>
    <n v="80103"/>
    <d v="2020-04-11T00:00:00"/>
    <x v="8"/>
    <n v="26.700000000000003"/>
    <s v="P17"/>
    <s v="Gelo 03 KG"/>
    <s v="Outros"/>
    <n v="3"/>
    <s v="F15"/>
    <x v="8"/>
    <s v="Cidade São Mateus"/>
    <x v="2"/>
  </r>
  <r>
    <n v="80102"/>
    <d v="2020-04-12T00:00:00"/>
    <x v="8"/>
    <n v="110"/>
    <s v="P16"/>
    <s v="Carvão 10 KG"/>
    <s v="Outros"/>
    <n v="5"/>
    <s v="F17"/>
    <x v="9"/>
    <s v="Real Parque"/>
    <x v="2"/>
  </r>
  <r>
    <n v="80101"/>
    <d v="2020-04-13T00:00:00"/>
    <x v="8"/>
    <n v="79.95"/>
    <s v="P15"/>
    <s v="Carvão 06 KG"/>
    <s v="Outros"/>
    <n v="5"/>
    <s v="F17"/>
    <x v="9"/>
    <s v="Real Parque"/>
    <x v="2"/>
  </r>
  <r>
    <n v="80100"/>
    <d v="2020-04-14T00:00:00"/>
    <x v="8"/>
    <n v="110"/>
    <s v="P16"/>
    <s v="Carvão 10 KG"/>
    <s v="Outros"/>
    <n v="5"/>
    <s v="F16"/>
    <x v="10"/>
    <s v="Jardim Sumaré"/>
    <x v="3"/>
  </r>
  <r>
    <n v="80099"/>
    <d v="2020-04-15T00:00:00"/>
    <x v="8"/>
    <n v="79.95"/>
    <s v="P15"/>
    <s v="Carvão 06 KG"/>
    <s v="Outros"/>
    <n v="5"/>
    <s v="F16"/>
    <x v="10"/>
    <s v="Jardim Sumaré"/>
    <x v="3"/>
  </r>
  <r>
    <n v="80098"/>
    <d v="2020-04-16T00:00:00"/>
    <x v="8"/>
    <n v="105"/>
    <s v="P9"/>
    <s v=" Ant. Boa 350 ml"/>
    <s v="Alcoólico"/>
    <n v="35"/>
    <s v="F4"/>
    <x v="11"/>
    <s v="Casa Grande"/>
    <x v="0"/>
  </r>
  <r>
    <n v="80097"/>
    <d v="2020-04-17T00:00:00"/>
    <x v="8"/>
    <n v="126"/>
    <s v="P14"/>
    <s v="Coca-Cola 350 ml"/>
    <s v="Refrigerante"/>
    <n v="36"/>
    <s v="F2"/>
    <x v="12"/>
    <s v="Guará I"/>
    <x v="0"/>
  </r>
  <r>
    <n v="80096"/>
    <d v="2020-04-18T00:00:00"/>
    <x v="8"/>
    <n v="40"/>
    <s v="P13"/>
    <s v="Limão 2L"/>
    <s v="Refrigerante"/>
    <n v="8"/>
    <s v="F13"/>
    <x v="13"/>
    <s v="Monte Castelo"/>
    <x v="1"/>
  </r>
  <r>
    <n v="80095"/>
    <d v="2020-04-19T00:00:00"/>
    <x v="8"/>
    <n v="40"/>
    <s v="P12"/>
    <s v="Tubaina 2L"/>
    <s v="Refrigerante"/>
    <n v="8"/>
    <s v="F13"/>
    <x v="13"/>
    <s v="Monte Castelo"/>
    <x v="1"/>
  </r>
  <r>
    <n v="80094"/>
    <d v="2020-04-20T00:00:00"/>
    <x v="8"/>
    <n v="64"/>
    <s v="P11"/>
    <s v="Coca-Cola 2L"/>
    <s v="Refrigerante"/>
    <n v="8"/>
    <s v="F2"/>
    <x v="12"/>
    <s v="Guará I"/>
    <x v="0"/>
  </r>
  <r>
    <n v="80093"/>
    <d v="2020-04-21T00:00:00"/>
    <x v="8"/>
    <n v="225"/>
    <s v="P10"/>
    <s v=" Bavaria 350 ml"/>
    <s v="Alcoólico"/>
    <n v="100"/>
    <s v="F2"/>
    <x v="12"/>
    <s v="Guará I"/>
    <x v="0"/>
  </r>
  <r>
    <n v="80092"/>
    <d v="2020-04-22T00:00:00"/>
    <x v="8"/>
    <n v="250"/>
    <s v="P8"/>
    <s v=" Sub-Zero 350 ml"/>
    <s v="Alcoólico"/>
    <n v="100"/>
    <s v="F1"/>
    <x v="14"/>
    <s v="Bom Retiro"/>
    <x v="0"/>
  </r>
  <r>
    <n v="80091"/>
    <d v="2020-04-23T00:00:00"/>
    <x v="8"/>
    <n v="200"/>
    <s v="P7"/>
    <s v=" Glacial 350 ml"/>
    <s v="Alcoólico"/>
    <n v="100"/>
    <s v="F9"/>
    <x v="15"/>
    <s v="Warta"/>
    <x v="0"/>
  </r>
  <r>
    <n v="80090"/>
    <d v="2020-04-24T00:00:00"/>
    <x v="8"/>
    <n v="450"/>
    <s v="P6"/>
    <s v=" Heineken 350 ml"/>
    <s v="Alcoólico"/>
    <n v="100"/>
    <s v="F8"/>
    <x v="16"/>
    <s v="Guriri Norte"/>
    <x v="1"/>
  </r>
  <r>
    <n v="80089"/>
    <d v="2020-04-25T00:00:00"/>
    <x v="8"/>
    <n v="400"/>
    <s v="P5"/>
    <s v=" Budweiser 350 ml"/>
    <s v="Alcoólico"/>
    <n v="100"/>
    <s v="F7"/>
    <x v="17"/>
    <s v="Vila da Saúde"/>
    <x v="3"/>
  </r>
  <r>
    <n v="80088"/>
    <d v="2020-04-26T00:00:00"/>
    <x v="8"/>
    <n v="350"/>
    <s v="P4"/>
    <s v=" Imperio 350 ml"/>
    <s v="Alcoólico"/>
    <n v="100"/>
    <s v="F5"/>
    <x v="18"/>
    <s v="Jardim Sumaré"/>
    <x v="2"/>
  </r>
  <r>
    <n v="80087"/>
    <d v="2020-04-27T00:00:00"/>
    <x v="8"/>
    <n v="240"/>
    <s v="P3"/>
    <s v=" Cristal 350 ml"/>
    <s v="Alcoólico"/>
    <n v="100"/>
    <s v="F2"/>
    <x v="12"/>
    <s v="Guará I"/>
    <x v="0"/>
  </r>
  <r>
    <n v="80086"/>
    <d v="2020-04-28T00:00:00"/>
    <x v="8"/>
    <n v="300"/>
    <s v="P2"/>
    <s v=" Brahma 350 ml"/>
    <s v="Alcoólico"/>
    <n v="100"/>
    <s v="F6"/>
    <x v="19"/>
    <s v="Vila Joana"/>
    <x v="0"/>
  </r>
  <r>
    <n v="80085"/>
    <d v="2020-04-29T00:00:00"/>
    <x v="8"/>
    <n v="300"/>
    <s v="P1"/>
    <s v=" Skol 350 ml"/>
    <s v="Alcoólico"/>
    <n v="100"/>
    <s v="F1"/>
    <x v="14"/>
    <s v="Bom Retiro"/>
    <x v="0"/>
  </r>
  <r>
    <n v="80084"/>
    <d v="2020-03-01T00:00:00"/>
    <x v="9"/>
    <n v="34.950000000000003"/>
    <s v="P22"/>
    <s v="Ruffles"/>
    <s v="Salgado"/>
    <n v="5"/>
    <s v="F14"/>
    <x v="0"/>
    <s v="Vila da Saúde"/>
    <x v="0"/>
  </r>
  <r>
    <n v="80083"/>
    <d v="2020-03-02T00:00:00"/>
    <x v="9"/>
    <n v="33.75"/>
    <s v="P10"/>
    <s v=" Bavaria 350 ml"/>
    <s v="Alcoólico"/>
    <n v="15"/>
    <s v="F19"/>
    <x v="1"/>
    <s v="Zona Portuária"/>
    <x v="1"/>
  </r>
  <r>
    <n v="80082"/>
    <d v="2020-03-03T00:00:00"/>
    <x v="9"/>
    <n v="60"/>
    <s v="P5"/>
    <s v=" Budweiser 350 ml"/>
    <s v="Alcoólico"/>
    <n v="15"/>
    <s v="F18"/>
    <x v="2"/>
    <s v="Centro"/>
    <x v="0"/>
  </r>
  <r>
    <n v="80081"/>
    <d v="2020-03-04T00:00:00"/>
    <x v="9"/>
    <n v="27.96"/>
    <s v="P22"/>
    <s v="Ruffles"/>
    <s v="Salgado"/>
    <n v="4"/>
    <s v="F11"/>
    <x v="3"/>
    <s v="Real Parque"/>
    <x v="2"/>
  </r>
  <r>
    <n v="80080"/>
    <d v="2020-03-05T00:00:00"/>
    <x v="9"/>
    <n v="16"/>
    <s v="P21"/>
    <s v="Bisnack Cebola"/>
    <s v="Salgado"/>
    <n v="10"/>
    <s v="F12"/>
    <x v="4"/>
    <s v="Vila Olímpia"/>
    <x v="0"/>
  </r>
  <r>
    <n v="80079"/>
    <d v="2020-03-06T00:00:00"/>
    <x v="9"/>
    <n v="60"/>
    <s v="P2"/>
    <s v=" Brahma 350 ml"/>
    <s v="Alcoólico"/>
    <n v="20"/>
    <s v="F10"/>
    <x v="5"/>
    <s v="Vila Gomes "/>
    <x v="0"/>
  </r>
  <r>
    <n v="80078"/>
    <d v="2020-03-07T00:00:00"/>
    <x v="9"/>
    <n v="24"/>
    <s v="P7"/>
    <s v=" Glacial 350 ml"/>
    <s v="Alcoólico"/>
    <n v="12"/>
    <s v="F3"/>
    <x v="6"/>
    <s v="Centro"/>
    <x v="1"/>
  </r>
  <r>
    <n v="80077"/>
    <d v="2020-03-08T00:00:00"/>
    <x v="9"/>
    <n v="22.68"/>
    <s v="P20"/>
    <s v="Agua 1L"/>
    <s v="Sem alcool"/>
    <n v="12"/>
    <s v="F20"/>
    <x v="7"/>
    <s v="Igrejinha"/>
    <x v="0"/>
  </r>
  <r>
    <n v="80076"/>
    <d v="2020-03-09T00:00:00"/>
    <x v="9"/>
    <n v="27.599999999999998"/>
    <s v="P19"/>
    <s v="Agua 500 ml"/>
    <s v="Sem alcool"/>
    <n v="23"/>
    <s v="F20"/>
    <x v="7"/>
    <s v="Igrejinha"/>
    <x v="0"/>
  </r>
  <r>
    <n v="80075"/>
    <d v="2020-03-10T00:00:00"/>
    <x v="9"/>
    <n v="80"/>
    <s v="P18"/>
    <s v="Gelo 12 KG"/>
    <s v="Outros"/>
    <n v="4"/>
    <s v="F15"/>
    <x v="8"/>
    <s v="Cidade São Mateus"/>
    <x v="2"/>
  </r>
  <r>
    <n v="80074"/>
    <d v="2020-03-11T00:00:00"/>
    <x v="9"/>
    <n v="35.6"/>
    <s v="P17"/>
    <s v="Gelo 03 KG"/>
    <s v="Outros"/>
    <n v="4"/>
    <s v="F15"/>
    <x v="8"/>
    <s v="Cidade São Mateus"/>
    <x v="2"/>
  </r>
  <r>
    <n v="80073"/>
    <d v="2020-03-12T00:00:00"/>
    <x v="9"/>
    <n v="154"/>
    <s v="P16"/>
    <s v="Carvão 10 KG"/>
    <s v="Outros"/>
    <n v="7"/>
    <s v="F17"/>
    <x v="9"/>
    <s v="Real Parque"/>
    <x v="2"/>
  </r>
  <r>
    <n v="80072"/>
    <d v="2020-03-13T00:00:00"/>
    <x v="9"/>
    <n v="111.93"/>
    <s v="P15"/>
    <s v="Carvão 06 KG"/>
    <s v="Outros"/>
    <n v="7"/>
    <s v="F17"/>
    <x v="9"/>
    <s v="Real Parque"/>
    <x v="2"/>
  </r>
  <r>
    <n v="80071"/>
    <d v="2020-03-14T00:00:00"/>
    <x v="9"/>
    <n v="132"/>
    <s v="P16"/>
    <s v="Carvão 10 KG"/>
    <s v="Outros"/>
    <n v="6"/>
    <s v="F16"/>
    <x v="10"/>
    <s v="Jardim Sumaré"/>
    <x v="3"/>
  </r>
  <r>
    <n v="80070"/>
    <d v="2020-03-15T00:00:00"/>
    <x v="9"/>
    <n v="95.94"/>
    <s v="P15"/>
    <s v="Carvão 06 KG"/>
    <s v="Outros"/>
    <n v="6"/>
    <s v="F16"/>
    <x v="10"/>
    <s v="Jardim Sumaré"/>
    <x v="3"/>
  </r>
  <r>
    <n v="80069"/>
    <d v="2020-03-16T00:00:00"/>
    <x v="9"/>
    <n v="90"/>
    <s v="P9"/>
    <s v=" Ant. Boa 350 ml"/>
    <s v="Alcoólico"/>
    <n v="30"/>
    <s v="F4"/>
    <x v="11"/>
    <s v="Casa Grande"/>
    <x v="0"/>
  </r>
  <r>
    <n v="80068"/>
    <d v="2020-03-17T00:00:00"/>
    <x v="9"/>
    <n v="84"/>
    <s v="P14"/>
    <s v="Coca-Cola 350 ml"/>
    <s v="Refrigerante"/>
    <n v="24"/>
    <s v="F2"/>
    <x v="12"/>
    <s v="Guará I"/>
    <x v="0"/>
  </r>
  <r>
    <n v="80067"/>
    <d v="2020-03-18T00:00:00"/>
    <x v="9"/>
    <n v="20"/>
    <s v="P13"/>
    <s v="Limão 2L"/>
    <s v="Refrigerante"/>
    <n v="4"/>
    <s v="F13"/>
    <x v="13"/>
    <s v="Monte Castelo"/>
    <x v="1"/>
  </r>
  <r>
    <n v="80066"/>
    <d v="2020-03-19T00:00:00"/>
    <x v="9"/>
    <n v="20"/>
    <s v="P12"/>
    <s v="Tubaina 2L"/>
    <s v="Refrigerante"/>
    <n v="4"/>
    <s v="F13"/>
    <x v="13"/>
    <s v="Monte Castelo"/>
    <x v="1"/>
  </r>
  <r>
    <n v="80065"/>
    <d v="2020-03-20T00:00:00"/>
    <x v="9"/>
    <n v="32"/>
    <s v="P11"/>
    <s v="Coca-Cola 2L"/>
    <s v="Refrigerante"/>
    <n v="4"/>
    <s v="F2"/>
    <x v="12"/>
    <s v="Guará I"/>
    <x v="0"/>
  </r>
  <r>
    <n v="80064"/>
    <d v="2020-03-21T00:00:00"/>
    <x v="9"/>
    <n v="225"/>
    <s v="P10"/>
    <s v=" Bavaria 350 ml"/>
    <s v="Alcoólico"/>
    <n v="100"/>
    <s v="F2"/>
    <x v="12"/>
    <s v="Guará I"/>
    <x v="0"/>
  </r>
  <r>
    <n v="80063"/>
    <d v="2020-03-22T00:00:00"/>
    <x v="9"/>
    <n v="250"/>
    <s v="P8"/>
    <s v=" Sub-Zero 350 ml"/>
    <s v="Alcoólico"/>
    <n v="100"/>
    <s v="F1"/>
    <x v="14"/>
    <s v="Bom Retiro"/>
    <x v="0"/>
  </r>
  <r>
    <n v="80062"/>
    <d v="2020-03-23T00:00:00"/>
    <x v="9"/>
    <n v="200"/>
    <s v="P7"/>
    <s v=" Glacial 350 ml"/>
    <s v="Alcoólico"/>
    <n v="100"/>
    <s v="F9"/>
    <x v="15"/>
    <s v="Warta"/>
    <x v="0"/>
  </r>
  <r>
    <n v="80061"/>
    <d v="2020-03-24T00:00:00"/>
    <x v="9"/>
    <n v="450"/>
    <s v="P6"/>
    <s v=" Heineken 350 ml"/>
    <s v="Alcoólico"/>
    <n v="100"/>
    <s v="F8"/>
    <x v="16"/>
    <s v="Guriri Norte"/>
    <x v="1"/>
  </r>
  <r>
    <n v="80060"/>
    <d v="2020-03-25T00:00:00"/>
    <x v="9"/>
    <n v="400"/>
    <s v="P5"/>
    <s v=" Budweiser 350 ml"/>
    <s v="Alcoólico"/>
    <n v="100"/>
    <s v="F7"/>
    <x v="17"/>
    <s v="Vila da Saúde"/>
    <x v="3"/>
  </r>
  <r>
    <n v="80059"/>
    <d v="2020-03-26T00:00:00"/>
    <x v="9"/>
    <n v="350"/>
    <s v="P4"/>
    <s v=" Imperio 350 ml"/>
    <s v="Alcoólico"/>
    <n v="100"/>
    <s v="F5"/>
    <x v="18"/>
    <s v="Jardim Sumaré"/>
    <x v="2"/>
  </r>
  <r>
    <n v="80058"/>
    <d v="2020-03-27T00:00:00"/>
    <x v="9"/>
    <n v="240"/>
    <s v="P3"/>
    <s v=" Cristal 350 ml"/>
    <s v="Alcoólico"/>
    <n v="100"/>
    <s v="F2"/>
    <x v="12"/>
    <s v="Guará I"/>
    <x v="0"/>
  </r>
  <r>
    <n v="80057"/>
    <d v="2020-03-28T00:00:00"/>
    <x v="9"/>
    <n v="300"/>
    <s v="P2"/>
    <s v=" Brahma 350 ml"/>
    <s v="Alcoólico"/>
    <n v="100"/>
    <s v="F6"/>
    <x v="19"/>
    <s v="Vila Joana"/>
    <x v="0"/>
  </r>
  <r>
    <n v="80056"/>
    <d v="2020-03-29T00:00:00"/>
    <x v="9"/>
    <n v="300"/>
    <s v="P1"/>
    <s v=" Skol 350 ml"/>
    <s v="Alcoólico"/>
    <n v="100"/>
    <s v="F1"/>
    <x v="14"/>
    <s v="Bom Retiro"/>
    <x v="0"/>
  </r>
  <r>
    <n v="80055"/>
    <d v="2020-02-01T00:00:00"/>
    <x v="10"/>
    <n v="27.96"/>
    <s v="P22"/>
    <s v="Ruffles"/>
    <s v="Salgado"/>
    <n v="4"/>
    <s v="F14"/>
    <x v="0"/>
    <s v="Vila da Saúde"/>
    <x v="0"/>
  </r>
  <r>
    <n v="80054"/>
    <d v="2020-02-02T00:00:00"/>
    <x v="10"/>
    <n v="27"/>
    <s v="P10"/>
    <s v=" Bavaria 350 ml"/>
    <s v="Alcoólico"/>
    <n v="12"/>
    <s v="F19"/>
    <x v="1"/>
    <s v="Zona Portuária"/>
    <x v="1"/>
  </r>
  <r>
    <n v="80053"/>
    <d v="2020-02-03T00:00:00"/>
    <x v="10"/>
    <n v="48"/>
    <s v="P5"/>
    <s v=" Budweiser 350 ml"/>
    <s v="Alcoólico"/>
    <n v="12"/>
    <s v="F18"/>
    <x v="2"/>
    <s v="Centro"/>
    <x v="0"/>
  </r>
  <r>
    <n v="80052"/>
    <d v="2020-02-04T00:00:00"/>
    <x v="10"/>
    <n v="41.94"/>
    <s v="P22"/>
    <s v="Ruffles"/>
    <s v="Salgado"/>
    <n v="6"/>
    <s v="F11"/>
    <x v="3"/>
    <s v="Real Parque"/>
    <x v="2"/>
  </r>
  <r>
    <n v="80051"/>
    <d v="2020-02-05T00:00:00"/>
    <x v="10"/>
    <n v="22.400000000000002"/>
    <s v="P21"/>
    <s v="Bisnack Cebola"/>
    <s v="Salgado"/>
    <n v="14"/>
    <s v="F12"/>
    <x v="4"/>
    <s v="Vila Olímpia"/>
    <x v="0"/>
  </r>
  <r>
    <n v="80050"/>
    <d v="2020-02-06T00:00:00"/>
    <x v="10"/>
    <n v="66"/>
    <s v="P2"/>
    <s v=" Brahma 350 ml"/>
    <s v="Alcoólico"/>
    <n v="22"/>
    <s v="F10"/>
    <x v="5"/>
    <s v="Vila Gomes "/>
    <x v="0"/>
  </r>
  <r>
    <n v="80049"/>
    <d v="2020-02-07T00:00:00"/>
    <x v="10"/>
    <n v="20"/>
    <s v="P7"/>
    <s v=" Glacial 350 ml"/>
    <s v="Alcoólico"/>
    <n v="10"/>
    <s v="F3"/>
    <x v="6"/>
    <s v="Centro"/>
    <x v="1"/>
  </r>
  <r>
    <n v="80048"/>
    <d v="2020-02-08T00:00:00"/>
    <x v="10"/>
    <n v="18.899999999999999"/>
    <s v="P20"/>
    <s v="Agua 1L"/>
    <s v="Sem alcool"/>
    <n v="10"/>
    <s v="F20"/>
    <x v="7"/>
    <s v="Igrejinha"/>
    <x v="0"/>
  </r>
  <r>
    <n v="80047"/>
    <d v="2020-02-09T00:00:00"/>
    <x v="10"/>
    <n v="24"/>
    <s v="P19"/>
    <s v="Agua 500 ml"/>
    <s v="Sem alcool"/>
    <n v="20"/>
    <s v="F20"/>
    <x v="7"/>
    <s v="Igrejinha"/>
    <x v="0"/>
  </r>
  <r>
    <n v="80046"/>
    <d v="2020-02-10T00:00:00"/>
    <x v="10"/>
    <n v="60"/>
    <s v="P18"/>
    <s v="Gelo 12 KG"/>
    <s v="Outros"/>
    <n v="3"/>
    <s v="F15"/>
    <x v="8"/>
    <s v="Cidade São Mateus"/>
    <x v="2"/>
  </r>
  <r>
    <n v="80045"/>
    <d v="2020-02-11T00:00:00"/>
    <x v="10"/>
    <n v="26.700000000000003"/>
    <s v="P17"/>
    <s v="Gelo 03 KG"/>
    <s v="Outros"/>
    <n v="3"/>
    <s v="F15"/>
    <x v="8"/>
    <s v="Cidade São Mateus"/>
    <x v="2"/>
  </r>
  <r>
    <n v="80044"/>
    <d v="2020-02-12T00:00:00"/>
    <x v="10"/>
    <n v="110"/>
    <s v="P16"/>
    <s v="Carvão 10 KG"/>
    <s v="Outros"/>
    <n v="5"/>
    <s v="F17"/>
    <x v="9"/>
    <s v="Real Parque"/>
    <x v="2"/>
  </r>
  <r>
    <n v="80043"/>
    <d v="2020-02-13T00:00:00"/>
    <x v="10"/>
    <n v="79.95"/>
    <s v="P15"/>
    <s v="Carvão 06 KG"/>
    <s v="Outros"/>
    <n v="5"/>
    <s v="F17"/>
    <x v="9"/>
    <s v="Real Parque"/>
    <x v="2"/>
  </r>
  <r>
    <n v="80042"/>
    <d v="2020-02-14T00:00:00"/>
    <x v="10"/>
    <n v="110"/>
    <s v="P16"/>
    <s v="Carvão 10 KG"/>
    <s v="Outros"/>
    <n v="5"/>
    <s v="F16"/>
    <x v="10"/>
    <s v="Jardim Sumaré"/>
    <x v="3"/>
  </r>
  <r>
    <n v="80041"/>
    <d v="2020-02-15T00:00:00"/>
    <x v="10"/>
    <n v="79.95"/>
    <s v="P15"/>
    <s v="Carvão 06 KG"/>
    <s v="Outros"/>
    <n v="5"/>
    <s v="F16"/>
    <x v="10"/>
    <s v="Jardim Sumaré"/>
    <x v="3"/>
  </r>
  <r>
    <n v="80040"/>
    <d v="2020-02-16T00:00:00"/>
    <x v="10"/>
    <n v="105"/>
    <s v="P9"/>
    <s v=" Ant. Boa 350 ml"/>
    <s v="Alcoólico"/>
    <n v="35"/>
    <s v="F4"/>
    <x v="11"/>
    <s v="Casa Grande"/>
    <x v="0"/>
  </r>
  <r>
    <n v="80039"/>
    <d v="2020-02-17T00:00:00"/>
    <x v="10"/>
    <n v="126"/>
    <s v="P14"/>
    <s v="Coca-Cola 350 ml"/>
    <s v="Refrigerante"/>
    <n v="36"/>
    <s v="F2"/>
    <x v="12"/>
    <s v="Guará I"/>
    <x v="0"/>
  </r>
  <r>
    <n v="80038"/>
    <d v="2020-02-18T00:00:00"/>
    <x v="10"/>
    <n v="40"/>
    <s v="P13"/>
    <s v="Limão 2L"/>
    <s v="Refrigerante"/>
    <n v="8"/>
    <s v="F13"/>
    <x v="13"/>
    <s v="Monte Castelo"/>
    <x v="1"/>
  </r>
  <r>
    <n v="80037"/>
    <d v="2020-02-19T00:00:00"/>
    <x v="10"/>
    <n v="40"/>
    <s v="P12"/>
    <s v="Tubaina 2L"/>
    <s v="Refrigerante"/>
    <n v="8"/>
    <s v="F13"/>
    <x v="13"/>
    <s v="Monte Castelo"/>
    <x v="1"/>
  </r>
  <r>
    <n v="80036"/>
    <d v="2020-02-20T00:00:00"/>
    <x v="10"/>
    <n v="64"/>
    <s v="P11"/>
    <s v="Coca-Cola 2L"/>
    <s v="Refrigerante"/>
    <n v="8"/>
    <s v="F2"/>
    <x v="12"/>
    <s v="Guará I"/>
    <x v="0"/>
  </r>
  <r>
    <n v="80035"/>
    <d v="2020-02-21T00:00:00"/>
    <x v="10"/>
    <n v="225"/>
    <s v="P10"/>
    <s v=" Bavaria 350 ml"/>
    <s v="Alcoólico"/>
    <n v="100"/>
    <s v="F2"/>
    <x v="12"/>
    <s v="Guará I"/>
    <x v="0"/>
  </r>
  <r>
    <n v="80034"/>
    <d v="2020-02-22T00:00:00"/>
    <x v="10"/>
    <n v="250"/>
    <s v="P8"/>
    <s v=" Sub-Zero 350 ml"/>
    <s v="Alcoólico"/>
    <n v="100"/>
    <s v="F1"/>
    <x v="14"/>
    <s v="Bom Retiro"/>
    <x v="0"/>
  </r>
  <r>
    <n v="80033"/>
    <d v="2020-02-23T00:00:00"/>
    <x v="10"/>
    <n v="200"/>
    <s v="P7"/>
    <s v=" Glacial 350 ml"/>
    <s v="Alcoólico"/>
    <n v="100"/>
    <s v="F9"/>
    <x v="15"/>
    <s v="Warta"/>
    <x v="0"/>
  </r>
  <r>
    <n v="80032"/>
    <d v="2020-02-24T00:00:00"/>
    <x v="10"/>
    <n v="450"/>
    <s v="P6"/>
    <s v=" Heineken 350 ml"/>
    <s v="Alcoólico"/>
    <n v="100"/>
    <s v="F8"/>
    <x v="16"/>
    <s v="Guriri Norte"/>
    <x v="1"/>
  </r>
  <r>
    <n v="80031"/>
    <d v="2020-02-25T00:00:00"/>
    <x v="10"/>
    <n v="400"/>
    <s v="P5"/>
    <s v=" Budweiser 350 ml"/>
    <s v="Alcoólico"/>
    <n v="100"/>
    <s v="F7"/>
    <x v="17"/>
    <s v="Vila da Saúde"/>
    <x v="3"/>
  </r>
  <r>
    <n v="80030"/>
    <d v="2020-02-26T00:00:00"/>
    <x v="10"/>
    <n v="350"/>
    <s v="P4"/>
    <s v=" Imperio 350 ml"/>
    <s v="Alcoólico"/>
    <n v="100"/>
    <s v="F5"/>
    <x v="18"/>
    <s v="Jardim Sumaré"/>
    <x v="2"/>
  </r>
  <r>
    <n v="80029"/>
    <d v="2020-02-27T00:00:00"/>
    <x v="10"/>
    <n v="240"/>
    <s v="P3"/>
    <s v=" Cristal 350 ml"/>
    <s v="Alcoólico"/>
    <n v="100"/>
    <s v="F2"/>
    <x v="12"/>
    <s v="Guará I"/>
    <x v="0"/>
  </r>
  <r>
    <n v="80028"/>
    <d v="2020-02-28T00:00:00"/>
    <x v="10"/>
    <n v="300"/>
    <s v="P2"/>
    <s v=" Brahma 350 ml"/>
    <s v="Alcoólico"/>
    <n v="100"/>
    <s v="F6"/>
    <x v="19"/>
    <s v="Vila Joana"/>
    <x v="0"/>
  </r>
  <r>
    <n v="80027"/>
    <d v="2020-02-29T00:00:00"/>
    <x v="10"/>
    <n v="300"/>
    <s v="P1"/>
    <s v=" Skol 350 ml"/>
    <s v="Alcoólico"/>
    <n v="100"/>
    <s v="F1"/>
    <x v="14"/>
    <s v="Bom Retiro"/>
    <x v="0"/>
  </r>
  <r>
    <n v="80026"/>
    <d v="2020-01-01T00:00:00"/>
    <x v="11"/>
    <n v="55.92"/>
    <s v="P22"/>
    <s v="Ruffles"/>
    <s v="Salgado"/>
    <n v="8"/>
    <s v="F11"/>
    <x v="3"/>
    <s v="Real Parque"/>
    <x v="2"/>
  </r>
  <r>
    <n v="80025"/>
    <d v="2020-01-02T00:00:00"/>
    <x v="11"/>
    <n v="25.6"/>
    <s v="P21"/>
    <s v="Bisnack Cebola"/>
    <s v="Salgado"/>
    <n v="16"/>
    <s v="F12"/>
    <x v="4"/>
    <s v="Vila Olímpia"/>
    <x v="0"/>
  </r>
  <r>
    <n v="80024"/>
    <d v="2020-01-03T00:00:00"/>
    <x v="11"/>
    <n v="72"/>
    <s v="P2"/>
    <s v=" Brahma 350 ml"/>
    <s v="Alcoólico"/>
    <n v="24"/>
    <s v="F10"/>
    <x v="5"/>
    <s v="Vila Gomes "/>
    <x v="0"/>
  </r>
  <r>
    <n v="80023"/>
    <d v="2020-01-04T00:00:00"/>
    <x v="11"/>
    <n v="24"/>
    <s v="P7"/>
    <s v=" Glacial 350 ml"/>
    <s v="Alcoólico"/>
    <n v="12"/>
    <s v="F3"/>
    <x v="6"/>
    <s v="Centro"/>
    <x v="1"/>
  </r>
  <r>
    <n v="80022"/>
    <d v="2020-01-05T00:00:00"/>
    <x v="11"/>
    <n v="22.68"/>
    <s v="P20"/>
    <s v="Agua 1L"/>
    <s v="Sem alcool"/>
    <n v="12"/>
    <s v="F20"/>
    <x v="7"/>
    <s v="Igrejinha"/>
    <x v="0"/>
  </r>
  <r>
    <n v="80021"/>
    <d v="2020-01-06T00:00:00"/>
    <x v="11"/>
    <n v="28.799999999999997"/>
    <s v="P19"/>
    <s v="Agua 500 ml"/>
    <s v="Sem alcool"/>
    <n v="24"/>
    <s v="F20"/>
    <x v="7"/>
    <s v="Igrejinha"/>
    <x v="0"/>
  </r>
  <r>
    <n v="80020"/>
    <d v="2020-01-07T00:00:00"/>
    <x v="11"/>
    <n v="80"/>
    <s v="P18"/>
    <s v="Gelo 12 KG"/>
    <s v="Outros"/>
    <n v="4"/>
    <s v="F15"/>
    <x v="8"/>
    <s v="Cidade São Mateus"/>
    <x v="2"/>
  </r>
  <r>
    <n v="80019"/>
    <d v="2020-01-08T00:00:00"/>
    <x v="11"/>
    <n v="35.6"/>
    <s v="P17"/>
    <s v="Gelo 03 KG"/>
    <s v="Outros"/>
    <n v="4"/>
    <s v="F15"/>
    <x v="8"/>
    <s v="Cidade São Mateus"/>
    <x v="2"/>
  </r>
  <r>
    <n v="80018"/>
    <d v="2020-01-09T00:00:00"/>
    <x v="11"/>
    <n v="132"/>
    <s v="P16"/>
    <s v="Carvão 10 KG"/>
    <s v="Outros"/>
    <n v="6"/>
    <s v="F17"/>
    <x v="9"/>
    <s v="Real Parque"/>
    <x v="2"/>
  </r>
  <r>
    <n v="80017"/>
    <d v="2020-01-10T00:00:00"/>
    <x v="11"/>
    <n v="95.94"/>
    <s v="P15"/>
    <s v="Carvão 06 KG"/>
    <s v="Outros"/>
    <n v="6"/>
    <s v="F17"/>
    <x v="9"/>
    <s v="Real Parque"/>
    <x v="2"/>
  </r>
  <r>
    <n v="80016"/>
    <d v="2020-01-11T00:00:00"/>
    <x v="11"/>
    <n v="132"/>
    <s v="P16"/>
    <s v="Carvão 10 KG"/>
    <s v="Outros"/>
    <n v="6"/>
    <s v="F16"/>
    <x v="10"/>
    <s v="Jardim Sumaré"/>
    <x v="3"/>
  </r>
  <r>
    <n v="80015"/>
    <d v="2020-01-12T00:00:00"/>
    <x v="11"/>
    <n v="95.94"/>
    <s v="P15"/>
    <s v="Carvão 06 KG"/>
    <s v="Outros"/>
    <n v="6"/>
    <s v="F16"/>
    <x v="10"/>
    <s v="Jardim Sumaré"/>
    <x v="3"/>
  </r>
  <r>
    <n v="80014"/>
    <d v="2020-01-13T00:00:00"/>
    <x v="11"/>
    <n v="108"/>
    <s v="P9"/>
    <s v=" Ant. Boa 350 ml"/>
    <s v="Alcoólico"/>
    <n v="36"/>
    <s v="F4"/>
    <x v="11"/>
    <s v="Casa Grande"/>
    <x v="0"/>
  </r>
  <r>
    <n v="80013"/>
    <d v="2020-01-14T00:00:00"/>
    <x v="11"/>
    <n v="168"/>
    <s v="P14"/>
    <s v="Coca-Cola 350 ml"/>
    <s v="Refrigerante"/>
    <n v="48"/>
    <s v="F2"/>
    <x v="12"/>
    <s v="Guará I"/>
    <x v="0"/>
  </r>
  <r>
    <n v="80012"/>
    <d v="2020-01-15T00:00:00"/>
    <x v="11"/>
    <n v="60"/>
    <s v="P13"/>
    <s v="Limão 2L"/>
    <s v="Refrigerante"/>
    <n v="12"/>
    <s v="F13"/>
    <x v="13"/>
    <s v="Monte Castelo"/>
    <x v="1"/>
  </r>
  <r>
    <n v="80011"/>
    <d v="2020-01-16T00:00:00"/>
    <x v="11"/>
    <n v="60"/>
    <s v="P12"/>
    <s v="Tubaina 2L"/>
    <s v="Refrigerante"/>
    <n v="12"/>
    <s v="F13"/>
    <x v="13"/>
    <s v="Monte Castelo"/>
    <x v="1"/>
  </r>
  <r>
    <n v="80010"/>
    <d v="2020-01-17T00:00:00"/>
    <x v="11"/>
    <n v="96"/>
    <s v="P11"/>
    <s v="Coca-Cola 2L"/>
    <s v="Refrigerante"/>
    <n v="12"/>
    <s v="F2"/>
    <x v="12"/>
    <s v="Guará I"/>
    <x v="0"/>
  </r>
  <r>
    <n v="80009"/>
    <d v="2020-01-18T00:00:00"/>
    <x v="11"/>
    <n v="225"/>
    <s v="P10"/>
    <s v=" Bavaria 350 ml"/>
    <s v="Alcoólico"/>
    <n v="100"/>
    <s v="F2"/>
    <x v="12"/>
    <s v="Guará I"/>
    <x v="0"/>
  </r>
  <r>
    <n v="80008"/>
    <d v="2020-01-19T00:00:00"/>
    <x v="11"/>
    <n v="250"/>
    <s v="P8"/>
    <s v=" Sub-Zero 350 ml"/>
    <s v="Alcoólico"/>
    <n v="100"/>
    <s v="F1"/>
    <x v="14"/>
    <s v="Bom Retiro"/>
    <x v="0"/>
  </r>
  <r>
    <n v="80007"/>
    <d v="2020-01-20T00:00:00"/>
    <x v="11"/>
    <n v="200"/>
    <s v="P7"/>
    <s v=" Glacial 350 ml"/>
    <s v="Alcoólico"/>
    <n v="100"/>
    <s v="F9"/>
    <x v="15"/>
    <s v="Warta"/>
    <x v="0"/>
  </r>
  <r>
    <n v="80006"/>
    <d v="2020-01-21T00:00:00"/>
    <x v="11"/>
    <n v="450"/>
    <s v="P6"/>
    <s v=" Heineken 350 ml"/>
    <s v="Alcoólico"/>
    <n v="100"/>
    <s v="F8"/>
    <x v="16"/>
    <s v="Guriri Norte"/>
    <x v="1"/>
  </r>
  <r>
    <n v="80005"/>
    <d v="2020-01-22T00:00:00"/>
    <x v="11"/>
    <n v="400"/>
    <s v="P5"/>
    <s v=" Budweiser 350 ml"/>
    <s v="Alcoólico"/>
    <n v="100"/>
    <s v="F7"/>
    <x v="17"/>
    <s v="Vila da Saúde"/>
    <x v="3"/>
  </r>
  <r>
    <n v="80004"/>
    <d v="2020-01-23T00:00:00"/>
    <x v="11"/>
    <n v="350"/>
    <s v="P4"/>
    <s v=" Imperio 350 ml"/>
    <s v="Alcoólico"/>
    <n v="100"/>
    <s v="F5"/>
    <x v="18"/>
    <s v="Jardim Sumaré"/>
    <x v="2"/>
  </r>
  <r>
    <n v="80003"/>
    <d v="2020-01-24T00:00:00"/>
    <x v="11"/>
    <n v="240"/>
    <s v="P3"/>
    <s v=" Cristal 350 ml"/>
    <s v="Alcoólico"/>
    <n v="100"/>
    <s v="F2"/>
    <x v="12"/>
    <s v="Guará I"/>
    <x v="0"/>
  </r>
  <r>
    <n v="80002"/>
    <d v="2020-01-25T00:00:00"/>
    <x v="11"/>
    <n v="300"/>
    <s v="P2"/>
    <s v=" Brahma 350 ml"/>
    <s v="Alcoólico"/>
    <n v="100"/>
    <s v="F6"/>
    <x v="19"/>
    <s v="Vila Joana"/>
    <x v="0"/>
  </r>
  <r>
    <n v="80001"/>
    <d v="2020-01-26T00:00:00"/>
    <x v="11"/>
    <n v="300"/>
    <s v="P1"/>
    <s v=" Skol 350 ml"/>
    <s v="Alcoólico"/>
    <n v="100"/>
    <s v="F1"/>
    <x v="14"/>
    <s v="Bom Retiro"/>
    <x v="0"/>
  </r>
  <r>
    <m/>
    <m/>
    <x v="12"/>
    <m/>
    <m/>
    <m/>
    <m/>
    <m/>
    <m/>
    <x v="20"/>
    <m/>
    <x v="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43">
  <r>
    <n v="80342"/>
    <d v="2020-12-01T00:00:00"/>
    <x v="0"/>
    <n v="27.96"/>
    <s v="P22"/>
    <x v="0"/>
    <s v="Salgado"/>
    <n v="4"/>
    <s v="F14"/>
    <x v="0"/>
    <s v="Vila da Saúde"/>
    <x v="0"/>
  </r>
  <r>
    <n v="80341"/>
    <d v="2020-12-02T00:00:00"/>
    <x v="0"/>
    <n v="27"/>
    <s v="P10"/>
    <x v="1"/>
    <s v="Alcoólico"/>
    <n v="12"/>
    <s v="F19"/>
    <x v="1"/>
    <s v="Zona Portuária"/>
    <x v="1"/>
  </r>
  <r>
    <n v="80340"/>
    <d v="2020-12-03T00:00:00"/>
    <x v="0"/>
    <n v="48"/>
    <s v="P5"/>
    <x v="2"/>
    <s v="Alcoólico"/>
    <n v="12"/>
    <s v="F18"/>
    <x v="2"/>
    <s v="Centro"/>
    <x v="0"/>
  </r>
  <r>
    <n v="80339"/>
    <d v="2020-12-04T00:00:00"/>
    <x v="0"/>
    <n v="41.94"/>
    <s v="P22"/>
    <x v="0"/>
    <s v="Salgado"/>
    <n v="6"/>
    <s v="F11"/>
    <x v="3"/>
    <s v="Real Parque"/>
    <x v="2"/>
  </r>
  <r>
    <n v="80338"/>
    <d v="2020-12-05T00:00:00"/>
    <x v="0"/>
    <n v="22.400000000000002"/>
    <s v="P21"/>
    <x v="3"/>
    <s v="Salgado"/>
    <n v="14"/>
    <s v="F12"/>
    <x v="4"/>
    <s v="Vila Olímpia"/>
    <x v="0"/>
  </r>
  <r>
    <n v="80337"/>
    <d v="2020-12-06T00:00:00"/>
    <x v="0"/>
    <n v="66"/>
    <s v="P2"/>
    <x v="4"/>
    <s v="Alcoólico"/>
    <n v="22"/>
    <s v="F10"/>
    <x v="5"/>
    <s v="Vila Gomes "/>
    <x v="0"/>
  </r>
  <r>
    <n v="80336"/>
    <d v="2020-12-07T00:00:00"/>
    <x v="0"/>
    <n v="20"/>
    <s v="P7"/>
    <x v="5"/>
    <s v="Alcoólico"/>
    <n v="10"/>
    <s v="F3"/>
    <x v="6"/>
    <s v="Centro"/>
    <x v="1"/>
  </r>
  <r>
    <n v="80335"/>
    <d v="2020-12-08T00:00:00"/>
    <x v="0"/>
    <n v="18.899999999999999"/>
    <s v="P20"/>
    <x v="6"/>
    <s v="Sem alcool"/>
    <n v="10"/>
    <s v="F20"/>
    <x v="7"/>
    <s v="Igrejinha"/>
    <x v="0"/>
  </r>
  <r>
    <n v="80334"/>
    <d v="2020-12-09T00:00:00"/>
    <x v="0"/>
    <n v="24"/>
    <s v="P19"/>
    <x v="7"/>
    <s v="Sem alcool"/>
    <n v="20"/>
    <s v="F20"/>
    <x v="7"/>
    <s v="Igrejinha"/>
    <x v="0"/>
  </r>
  <r>
    <n v="80333"/>
    <d v="2020-12-10T00:00:00"/>
    <x v="0"/>
    <n v="60"/>
    <s v="P18"/>
    <x v="8"/>
    <s v="Outros"/>
    <n v="3"/>
    <s v="F15"/>
    <x v="8"/>
    <s v="Cidade São Mateus"/>
    <x v="2"/>
  </r>
  <r>
    <n v="80332"/>
    <d v="2020-12-11T00:00:00"/>
    <x v="0"/>
    <n v="26.700000000000003"/>
    <s v="P17"/>
    <x v="9"/>
    <s v="Outros"/>
    <n v="3"/>
    <s v="F15"/>
    <x v="8"/>
    <s v="Cidade São Mateus"/>
    <x v="2"/>
  </r>
  <r>
    <n v="80331"/>
    <d v="2020-12-12T00:00:00"/>
    <x v="0"/>
    <n v="110"/>
    <s v="P16"/>
    <x v="10"/>
    <s v="Outros"/>
    <n v="5"/>
    <s v="F17"/>
    <x v="9"/>
    <s v="Real Parque"/>
    <x v="2"/>
  </r>
  <r>
    <n v="80330"/>
    <d v="2020-12-13T00:00:00"/>
    <x v="0"/>
    <n v="79.95"/>
    <s v="P15"/>
    <x v="11"/>
    <s v="Outros"/>
    <n v="5"/>
    <s v="F17"/>
    <x v="9"/>
    <s v="Real Parque"/>
    <x v="2"/>
  </r>
  <r>
    <n v="80329"/>
    <d v="2020-12-14T00:00:00"/>
    <x v="0"/>
    <n v="110"/>
    <s v="P16"/>
    <x v="10"/>
    <s v="Outros"/>
    <n v="5"/>
    <s v="F16"/>
    <x v="10"/>
    <s v="Jardim Sumaré"/>
    <x v="3"/>
  </r>
  <r>
    <n v="80328"/>
    <d v="2020-12-15T00:00:00"/>
    <x v="0"/>
    <n v="79.95"/>
    <s v="P15"/>
    <x v="11"/>
    <s v="Outros"/>
    <n v="5"/>
    <s v="F16"/>
    <x v="10"/>
    <s v="Jardim Sumaré"/>
    <x v="3"/>
  </r>
  <r>
    <n v="80327"/>
    <d v="2020-12-16T00:00:00"/>
    <x v="0"/>
    <n v="105"/>
    <s v="P9"/>
    <x v="12"/>
    <s v="Alcoólico"/>
    <n v="35"/>
    <s v="F4"/>
    <x v="11"/>
    <s v="Casa Grande"/>
    <x v="0"/>
  </r>
  <r>
    <n v="80326"/>
    <d v="2020-12-17T00:00:00"/>
    <x v="0"/>
    <n v="126"/>
    <s v="P14"/>
    <x v="13"/>
    <s v="Refrigerante"/>
    <n v="36"/>
    <s v="F2"/>
    <x v="12"/>
    <s v="Guará I"/>
    <x v="0"/>
  </r>
  <r>
    <n v="80325"/>
    <d v="2020-12-18T00:00:00"/>
    <x v="0"/>
    <n v="40"/>
    <s v="P13"/>
    <x v="14"/>
    <s v="Refrigerante"/>
    <n v="8"/>
    <s v="F13"/>
    <x v="13"/>
    <s v="Monte Castelo"/>
    <x v="1"/>
  </r>
  <r>
    <n v="80324"/>
    <d v="2020-12-19T00:00:00"/>
    <x v="0"/>
    <n v="40"/>
    <s v="P12"/>
    <x v="15"/>
    <s v="Refrigerante"/>
    <n v="8"/>
    <s v="F13"/>
    <x v="13"/>
    <s v="Monte Castelo"/>
    <x v="1"/>
  </r>
  <r>
    <n v="80323"/>
    <d v="2020-12-20T00:00:00"/>
    <x v="0"/>
    <n v="64"/>
    <s v="P11"/>
    <x v="16"/>
    <s v="Refrigerante"/>
    <n v="8"/>
    <s v="F2"/>
    <x v="12"/>
    <s v="Guará I"/>
    <x v="0"/>
  </r>
  <r>
    <n v="80322"/>
    <d v="2020-12-21T00:00:00"/>
    <x v="0"/>
    <n v="225"/>
    <s v="P10"/>
    <x v="1"/>
    <s v="Alcoólico"/>
    <n v="100"/>
    <s v="F2"/>
    <x v="12"/>
    <s v="Guará I"/>
    <x v="0"/>
  </r>
  <r>
    <n v="80321"/>
    <d v="2020-12-22T00:00:00"/>
    <x v="0"/>
    <n v="250"/>
    <s v="P8"/>
    <x v="17"/>
    <s v="Alcoólico"/>
    <n v="100"/>
    <s v="F1"/>
    <x v="14"/>
    <s v="Bom Retiro"/>
    <x v="0"/>
  </r>
  <r>
    <n v="80320"/>
    <d v="2020-12-23T00:00:00"/>
    <x v="0"/>
    <n v="200"/>
    <s v="P7"/>
    <x v="5"/>
    <s v="Alcoólico"/>
    <n v="100"/>
    <s v="F9"/>
    <x v="15"/>
    <s v="Warta"/>
    <x v="0"/>
  </r>
  <r>
    <n v="80319"/>
    <d v="2020-12-24T00:00:00"/>
    <x v="0"/>
    <n v="450"/>
    <s v="P6"/>
    <x v="18"/>
    <s v="Alcoólico"/>
    <n v="100"/>
    <s v="F8"/>
    <x v="16"/>
    <s v="Guriri Norte"/>
    <x v="1"/>
  </r>
  <r>
    <n v="80318"/>
    <d v="2020-12-25T00:00:00"/>
    <x v="0"/>
    <n v="400"/>
    <s v="P5"/>
    <x v="2"/>
    <s v="Alcoólico"/>
    <n v="100"/>
    <s v="F7"/>
    <x v="17"/>
    <s v="Vila da Saúde"/>
    <x v="3"/>
  </r>
  <r>
    <n v="80317"/>
    <d v="2020-12-26T00:00:00"/>
    <x v="0"/>
    <n v="1050"/>
    <s v="P4"/>
    <x v="19"/>
    <s v="Alcoólico"/>
    <n v="300"/>
    <s v="F5"/>
    <x v="18"/>
    <s v="Jardim Sumaré"/>
    <x v="2"/>
  </r>
  <r>
    <n v="80316"/>
    <d v="2020-12-27T00:00:00"/>
    <x v="0"/>
    <n v="240"/>
    <s v="P3"/>
    <x v="20"/>
    <s v="Alcoólico"/>
    <n v="100"/>
    <s v="F2"/>
    <x v="12"/>
    <s v="Guará I"/>
    <x v="0"/>
  </r>
  <r>
    <n v="80315"/>
    <d v="2020-12-28T00:00:00"/>
    <x v="0"/>
    <n v="300"/>
    <s v="P2"/>
    <x v="4"/>
    <s v="Alcoólico"/>
    <n v="100"/>
    <s v="F6"/>
    <x v="19"/>
    <s v="Vila Joana"/>
    <x v="0"/>
  </r>
  <r>
    <n v="80314"/>
    <d v="2020-12-29T00:00:00"/>
    <x v="0"/>
    <n v="300"/>
    <s v="P1"/>
    <x v="21"/>
    <s v="Alcoólico"/>
    <n v="100"/>
    <s v="F1"/>
    <x v="14"/>
    <s v="Bom Retiro"/>
    <x v="0"/>
  </r>
  <r>
    <n v="80313"/>
    <d v="2020-11-01T00:00:00"/>
    <x v="1"/>
    <n v="34.950000000000003"/>
    <s v="P22"/>
    <x v="0"/>
    <s v="Salgado"/>
    <n v="5"/>
    <s v="F14"/>
    <x v="0"/>
    <s v="Vila da Saúde"/>
    <x v="0"/>
  </r>
  <r>
    <n v="80312"/>
    <d v="2020-11-02T00:00:00"/>
    <x v="1"/>
    <n v="225"/>
    <s v="P10"/>
    <x v="1"/>
    <s v="Alcoólico"/>
    <n v="100"/>
    <s v="F19"/>
    <x v="1"/>
    <s v="Zona Portuária"/>
    <x v="1"/>
  </r>
  <r>
    <n v="80311"/>
    <d v="2020-11-03T00:00:00"/>
    <x v="1"/>
    <n v="400"/>
    <s v="P5"/>
    <x v="2"/>
    <s v="Alcoólico"/>
    <n v="100"/>
    <s v="F18"/>
    <x v="2"/>
    <s v="Centro"/>
    <x v="0"/>
  </r>
  <r>
    <n v="80310"/>
    <d v="2020-11-04T00:00:00"/>
    <x v="1"/>
    <n v="699"/>
    <s v="P22"/>
    <x v="0"/>
    <s v="Salgado"/>
    <n v="100"/>
    <s v="F11"/>
    <x v="3"/>
    <s v="Real Parque"/>
    <x v="2"/>
  </r>
  <r>
    <n v="80309"/>
    <d v="2020-11-05T00:00:00"/>
    <x v="1"/>
    <n v="160"/>
    <s v="P21"/>
    <x v="3"/>
    <s v="Salgado"/>
    <n v="100"/>
    <s v="F12"/>
    <x v="4"/>
    <s v="Vila Olímpia"/>
    <x v="0"/>
  </r>
  <r>
    <n v="80308"/>
    <d v="2020-11-06T00:00:00"/>
    <x v="1"/>
    <n v="300"/>
    <s v="P2"/>
    <x v="4"/>
    <s v="Alcoólico"/>
    <n v="100"/>
    <s v="F10"/>
    <x v="5"/>
    <s v="Vila Gomes "/>
    <x v="0"/>
  </r>
  <r>
    <n v="80307"/>
    <d v="2020-11-07T00:00:00"/>
    <x v="1"/>
    <n v="200"/>
    <s v="P7"/>
    <x v="5"/>
    <s v="Alcoólico"/>
    <n v="100"/>
    <s v="F3"/>
    <x v="6"/>
    <s v="Centro"/>
    <x v="1"/>
  </r>
  <r>
    <n v="80306"/>
    <d v="2020-11-08T00:00:00"/>
    <x v="1"/>
    <n v="189"/>
    <s v="P20"/>
    <x v="6"/>
    <s v="Sem alcool"/>
    <n v="100"/>
    <s v="F20"/>
    <x v="7"/>
    <s v="Igrejinha"/>
    <x v="0"/>
  </r>
  <r>
    <n v="80305"/>
    <d v="2020-11-09T00:00:00"/>
    <x v="1"/>
    <n v="120"/>
    <s v="P19"/>
    <x v="7"/>
    <s v="Sem alcool"/>
    <n v="100"/>
    <s v="F20"/>
    <x v="7"/>
    <s v="Igrejinha"/>
    <x v="0"/>
  </r>
  <r>
    <n v="80304"/>
    <d v="2020-11-10T00:00:00"/>
    <x v="1"/>
    <n v="2000"/>
    <s v="P18"/>
    <x v="8"/>
    <s v="Outros"/>
    <n v="100"/>
    <s v="F15"/>
    <x v="8"/>
    <s v="Cidade São Mateus"/>
    <x v="2"/>
  </r>
  <r>
    <n v="80303"/>
    <d v="2020-11-11T00:00:00"/>
    <x v="1"/>
    <n v="26.700000000000003"/>
    <s v="P17"/>
    <x v="9"/>
    <s v="Outros"/>
    <n v="3"/>
    <s v="F15"/>
    <x v="8"/>
    <s v="Cidade São Mateus"/>
    <x v="2"/>
  </r>
  <r>
    <n v="80302"/>
    <d v="2020-11-12T00:00:00"/>
    <x v="1"/>
    <n v="110"/>
    <s v="P16"/>
    <x v="10"/>
    <s v="Outros"/>
    <n v="5"/>
    <s v="F17"/>
    <x v="9"/>
    <s v="Real Parque"/>
    <x v="2"/>
  </r>
  <r>
    <n v="80301"/>
    <d v="2020-11-13T00:00:00"/>
    <x v="1"/>
    <n v="79.95"/>
    <s v="P15"/>
    <x v="11"/>
    <s v="Outros"/>
    <n v="5"/>
    <s v="F17"/>
    <x v="9"/>
    <s v="Real Parque"/>
    <x v="2"/>
  </r>
  <r>
    <n v="80300"/>
    <d v="2020-11-14T00:00:00"/>
    <x v="1"/>
    <n v="110"/>
    <s v="P16"/>
    <x v="10"/>
    <s v="Outros"/>
    <n v="5"/>
    <s v="F16"/>
    <x v="10"/>
    <s v="Jardim Sumaré"/>
    <x v="3"/>
  </r>
  <r>
    <n v="80299"/>
    <d v="2020-11-15T00:00:00"/>
    <x v="1"/>
    <n v="79.95"/>
    <s v="P15"/>
    <x v="11"/>
    <s v="Outros"/>
    <n v="5"/>
    <s v="F16"/>
    <x v="10"/>
    <s v="Jardim Sumaré"/>
    <x v="3"/>
  </r>
  <r>
    <n v="80298"/>
    <d v="2020-11-16T00:00:00"/>
    <x v="1"/>
    <n v="105"/>
    <s v="P9"/>
    <x v="12"/>
    <s v="Alcoólico"/>
    <n v="35"/>
    <s v="F4"/>
    <x v="11"/>
    <s v="Casa Grande"/>
    <x v="0"/>
  </r>
  <r>
    <n v="80297"/>
    <d v="2020-11-17T00:00:00"/>
    <x v="1"/>
    <n v="126"/>
    <s v="P14"/>
    <x v="13"/>
    <s v="Refrigerante"/>
    <n v="36"/>
    <s v="F2"/>
    <x v="12"/>
    <s v="Guará I"/>
    <x v="0"/>
  </r>
  <r>
    <n v="80296"/>
    <d v="2020-11-18T00:00:00"/>
    <x v="1"/>
    <n v="40"/>
    <s v="P13"/>
    <x v="14"/>
    <s v="Refrigerante"/>
    <n v="8"/>
    <s v="F13"/>
    <x v="13"/>
    <s v="Monte Castelo"/>
    <x v="1"/>
  </r>
  <r>
    <n v="80295"/>
    <d v="2020-11-19T00:00:00"/>
    <x v="1"/>
    <n v="40"/>
    <s v="P12"/>
    <x v="15"/>
    <s v="Refrigerante"/>
    <n v="8"/>
    <s v="F13"/>
    <x v="13"/>
    <s v="Monte Castelo"/>
    <x v="1"/>
  </r>
  <r>
    <n v="80294"/>
    <d v="2020-11-20T00:00:00"/>
    <x v="1"/>
    <n v="64"/>
    <s v="P11"/>
    <x v="16"/>
    <s v="Refrigerante"/>
    <n v="8"/>
    <s v="F2"/>
    <x v="12"/>
    <s v="Guará I"/>
    <x v="0"/>
  </r>
  <r>
    <n v="80293"/>
    <d v="2020-11-21T00:00:00"/>
    <x v="1"/>
    <n v="81"/>
    <s v="P10"/>
    <x v="1"/>
    <s v="Alcoólico"/>
    <n v="36"/>
    <s v="F2"/>
    <x v="12"/>
    <s v="Guará I"/>
    <x v="0"/>
  </r>
  <r>
    <n v="80292"/>
    <d v="2020-11-22T00:00:00"/>
    <x v="1"/>
    <n v="90"/>
    <s v="P8"/>
    <x v="17"/>
    <s v="Alcoólico"/>
    <n v="36"/>
    <s v="F1"/>
    <x v="14"/>
    <s v="Bom Retiro"/>
    <x v="0"/>
  </r>
  <r>
    <n v="80291"/>
    <d v="2020-11-23T00:00:00"/>
    <x v="1"/>
    <n v="48"/>
    <s v="P7"/>
    <x v="5"/>
    <s v="Alcoólico"/>
    <n v="24"/>
    <s v="F9"/>
    <x v="15"/>
    <s v="Warta"/>
    <x v="0"/>
  </r>
  <r>
    <n v="80290"/>
    <d v="2020-11-24T00:00:00"/>
    <x v="1"/>
    <n v="216"/>
    <s v="P6"/>
    <x v="18"/>
    <s v="Alcoólico"/>
    <n v="48"/>
    <s v="F8"/>
    <x v="16"/>
    <s v="Guriri Norte"/>
    <x v="1"/>
  </r>
  <r>
    <n v="80289"/>
    <d v="2020-11-25T00:00:00"/>
    <x v="1"/>
    <n v="144"/>
    <s v="P5"/>
    <x v="2"/>
    <s v="Alcoólico"/>
    <n v="36"/>
    <s v="F7"/>
    <x v="17"/>
    <s v="Vila da Saúde"/>
    <x v="3"/>
  </r>
  <r>
    <n v="80288"/>
    <d v="2020-11-26T00:00:00"/>
    <x v="1"/>
    <n v="350"/>
    <s v="P4"/>
    <x v="19"/>
    <s v="Alcoólico"/>
    <n v="100"/>
    <s v="F5"/>
    <x v="18"/>
    <s v="Jardim Sumaré"/>
    <x v="2"/>
  </r>
  <r>
    <n v="80287"/>
    <d v="2020-11-27T00:00:00"/>
    <x v="1"/>
    <n v="240"/>
    <s v="P3"/>
    <x v="20"/>
    <s v="Alcoólico"/>
    <n v="100"/>
    <s v="F2"/>
    <x v="12"/>
    <s v="Guará I"/>
    <x v="0"/>
  </r>
  <r>
    <n v="80286"/>
    <d v="2020-11-28T00:00:00"/>
    <x v="1"/>
    <n v="300"/>
    <s v="P2"/>
    <x v="4"/>
    <s v="Alcoólico"/>
    <n v="100"/>
    <s v="F6"/>
    <x v="19"/>
    <s v="Vila Joana"/>
    <x v="0"/>
  </r>
  <r>
    <n v="80285"/>
    <d v="2020-11-29T00:00:00"/>
    <x v="1"/>
    <n v="300"/>
    <s v="P1"/>
    <x v="21"/>
    <s v="Alcoólico"/>
    <n v="100"/>
    <s v="F1"/>
    <x v="14"/>
    <s v="Bom Retiro"/>
    <x v="0"/>
  </r>
  <r>
    <n v="80284"/>
    <d v="2020-10-01T00:00:00"/>
    <x v="2"/>
    <n v="699"/>
    <s v="P22"/>
    <x v="0"/>
    <s v="Salgado"/>
    <n v="100"/>
    <s v="F14"/>
    <x v="0"/>
    <s v="Vila da Saúde"/>
    <x v="0"/>
  </r>
  <r>
    <n v="80283"/>
    <d v="2020-10-02T00:00:00"/>
    <x v="2"/>
    <n v="225"/>
    <s v="P10"/>
    <x v="1"/>
    <s v="Alcoólico"/>
    <n v="100"/>
    <s v="F19"/>
    <x v="1"/>
    <s v="Zona Portuária"/>
    <x v="1"/>
  </r>
  <r>
    <n v="80282"/>
    <d v="2020-10-03T00:00:00"/>
    <x v="2"/>
    <n v="400"/>
    <s v="P5"/>
    <x v="2"/>
    <s v="Alcoólico"/>
    <n v="100"/>
    <s v="F18"/>
    <x v="2"/>
    <s v="Centro"/>
    <x v="0"/>
  </r>
  <r>
    <n v="80281"/>
    <d v="2020-10-04T00:00:00"/>
    <x v="2"/>
    <n v="699"/>
    <s v="P22"/>
    <x v="0"/>
    <s v="Salgado"/>
    <n v="100"/>
    <s v="F11"/>
    <x v="3"/>
    <s v="Real Parque"/>
    <x v="2"/>
  </r>
  <r>
    <n v="80280"/>
    <d v="2020-10-05T00:00:00"/>
    <x v="2"/>
    <n v="160"/>
    <s v="P21"/>
    <x v="3"/>
    <s v="Salgado"/>
    <n v="100"/>
    <s v="F12"/>
    <x v="4"/>
    <s v="Vila Olímpia"/>
    <x v="0"/>
  </r>
  <r>
    <n v="80279"/>
    <d v="2020-10-06T00:00:00"/>
    <x v="2"/>
    <n v="300"/>
    <s v="P2"/>
    <x v="4"/>
    <s v="Alcoólico"/>
    <n v="100"/>
    <s v="F10"/>
    <x v="5"/>
    <s v="Vila Gomes "/>
    <x v="0"/>
  </r>
  <r>
    <n v="80278"/>
    <d v="2020-10-07T00:00:00"/>
    <x v="2"/>
    <n v="20"/>
    <s v="P7"/>
    <x v="5"/>
    <s v="Alcoólico"/>
    <n v="10"/>
    <s v="F3"/>
    <x v="6"/>
    <s v="Centro"/>
    <x v="1"/>
  </r>
  <r>
    <n v="80277"/>
    <d v="2020-10-08T00:00:00"/>
    <x v="2"/>
    <n v="18.899999999999999"/>
    <s v="P20"/>
    <x v="6"/>
    <s v="Sem alcool"/>
    <n v="10"/>
    <s v="F20"/>
    <x v="7"/>
    <s v="Igrejinha"/>
    <x v="0"/>
  </r>
  <r>
    <n v="80276"/>
    <d v="2020-10-09T00:00:00"/>
    <x v="2"/>
    <n v="24"/>
    <s v="P19"/>
    <x v="7"/>
    <s v="Sem alcool"/>
    <n v="20"/>
    <s v="F20"/>
    <x v="7"/>
    <s v="Igrejinha"/>
    <x v="0"/>
  </r>
  <r>
    <n v="80275"/>
    <d v="2020-10-10T00:00:00"/>
    <x v="2"/>
    <n v="60"/>
    <s v="P18"/>
    <x v="8"/>
    <s v="Outros"/>
    <n v="3"/>
    <s v="F15"/>
    <x v="8"/>
    <s v="Cidade São Mateus"/>
    <x v="2"/>
  </r>
  <r>
    <n v="80274"/>
    <d v="2020-10-11T00:00:00"/>
    <x v="2"/>
    <n v="26.700000000000003"/>
    <s v="P17"/>
    <x v="9"/>
    <s v="Outros"/>
    <n v="3"/>
    <s v="F15"/>
    <x v="8"/>
    <s v="Cidade São Mateus"/>
    <x v="2"/>
  </r>
  <r>
    <n v="80273"/>
    <d v="2020-10-12T00:00:00"/>
    <x v="2"/>
    <n v="110"/>
    <s v="P16"/>
    <x v="10"/>
    <s v="Outros"/>
    <n v="5"/>
    <s v="F17"/>
    <x v="9"/>
    <s v="Real Parque"/>
    <x v="2"/>
  </r>
  <r>
    <n v="80272"/>
    <d v="2020-10-13T00:00:00"/>
    <x v="2"/>
    <n v="79.95"/>
    <s v="P15"/>
    <x v="11"/>
    <s v="Outros"/>
    <n v="5"/>
    <s v="F17"/>
    <x v="9"/>
    <s v="Real Parque"/>
    <x v="2"/>
  </r>
  <r>
    <n v="80271"/>
    <d v="2020-10-14T00:00:00"/>
    <x v="2"/>
    <n v="110"/>
    <s v="P16"/>
    <x v="10"/>
    <s v="Outros"/>
    <n v="5"/>
    <s v="F16"/>
    <x v="10"/>
    <s v="Jardim Sumaré"/>
    <x v="3"/>
  </r>
  <r>
    <n v="80270"/>
    <d v="2020-10-15T00:00:00"/>
    <x v="2"/>
    <n v="79.95"/>
    <s v="P15"/>
    <x v="11"/>
    <s v="Outros"/>
    <n v="5"/>
    <s v="F16"/>
    <x v="10"/>
    <s v="Jardim Sumaré"/>
    <x v="3"/>
  </r>
  <r>
    <n v="80269"/>
    <d v="2020-10-16T00:00:00"/>
    <x v="2"/>
    <n v="105"/>
    <s v="P9"/>
    <x v="12"/>
    <s v="Alcoólico"/>
    <n v="35"/>
    <s v="F4"/>
    <x v="11"/>
    <s v="Casa Grande"/>
    <x v="0"/>
  </r>
  <r>
    <n v="80268"/>
    <d v="2020-10-17T00:00:00"/>
    <x v="2"/>
    <n v="126"/>
    <s v="P14"/>
    <x v="13"/>
    <s v="Refrigerante"/>
    <n v="36"/>
    <s v="F2"/>
    <x v="12"/>
    <s v="Guará I"/>
    <x v="0"/>
  </r>
  <r>
    <n v="80267"/>
    <d v="2020-10-18T00:00:00"/>
    <x v="2"/>
    <n v="40"/>
    <s v="P13"/>
    <x v="14"/>
    <s v="Refrigerante"/>
    <n v="8"/>
    <s v="F13"/>
    <x v="13"/>
    <s v="Monte Castelo"/>
    <x v="1"/>
  </r>
  <r>
    <n v="80266"/>
    <d v="2020-10-19T00:00:00"/>
    <x v="2"/>
    <n v="40"/>
    <s v="P12"/>
    <x v="15"/>
    <s v="Refrigerante"/>
    <n v="8"/>
    <s v="F13"/>
    <x v="13"/>
    <s v="Monte Castelo"/>
    <x v="1"/>
  </r>
  <r>
    <n v="80265"/>
    <d v="2020-10-20T00:00:00"/>
    <x v="2"/>
    <n v="64"/>
    <s v="P11"/>
    <x v="16"/>
    <s v="Refrigerante"/>
    <n v="8"/>
    <s v="F2"/>
    <x v="12"/>
    <s v="Guará I"/>
    <x v="0"/>
  </r>
  <r>
    <n v="80264"/>
    <d v="2020-10-21T00:00:00"/>
    <x v="2"/>
    <n v="81"/>
    <s v="P10"/>
    <x v="1"/>
    <s v="Alcoólico"/>
    <n v="36"/>
    <s v="F2"/>
    <x v="12"/>
    <s v="Guará I"/>
    <x v="0"/>
  </r>
  <r>
    <n v="80263"/>
    <d v="2020-10-22T00:00:00"/>
    <x v="2"/>
    <n v="90"/>
    <s v="P8"/>
    <x v="17"/>
    <s v="Alcoólico"/>
    <n v="36"/>
    <s v="F1"/>
    <x v="14"/>
    <s v="Bom Retiro"/>
    <x v="0"/>
  </r>
  <r>
    <n v="80262"/>
    <d v="2020-10-23T00:00:00"/>
    <x v="2"/>
    <n v="24"/>
    <s v="P7"/>
    <x v="5"/>
    <s v="Alcoólico"/>
    <n v="12"/>
    <s v="F9"/>
    <x v="15"/>
    <s v="Warta"/>
    <x v="0"/>
  </r>
  <r>
    <n v="80261"/>
    <d v="2020-10-24T00:00:00"/>
    <x v="2"/>
    <n v="900"/>
    <s v="P6"/>
    <x v="18"/>
    <s v="Alcoólico"/>
    <n v="200"/>
    <s v="F8"/>
    <x v="16"/>
    <s v="Guriri Norte"/>
    <x v="1"/>
  </r>
  <r>
    <n v="80260"/>
    <d v="2020-10-25T00:00:00"/>
    <x v="2"/>
    <n v="144"/>
    <s v="P5"/>
    <x v="2"/>
    <s v="Alcoólico"/>
    <n v="36"/>
    <s v="F7"/>
    <x v="17"/>
    <s v="Vila da Saúde"/>
    <x v="3"/>
  </r>
  <r>
    <n v="80259"/>
    <d v="2020-10-26T00:00:00"/>
    <x v="2"/>
    <n v="280"/>
    <s v="P4"/>
    <x v="19"/>
    <s v="Alcoólico"/>
    <n v="80"/>
    <s v="F5"/>
    <x v="18"/>
    <s v="Jardim Sumaré"/>
    <x v="2"/>
  </r>
  <r>
    <n v="80258"/>
    <d v="2020-10-27T00:00:00"/>
    <x v="2"/>
    <n v="240"/>
    <s v="P3"/>
    <x v="20"/>
    <s v="Alcoólico"/>
    <n v="100"/>
    <s v="F2"/>
    <x v="12"/>
    <s v="Guará I"/>
    <x v="0"/>
  </r>
  <r>
    <n v="80257"/>
    <d v="2020-10-28T00:00:00"/>
    <x v="2"/>
    <n v="300"/>
    <s v="P2"/>
    <x v="4"/>
    <s v="Alcoólico"/>
    <n v="100"/>
    <s v="F6"/>
    <x v="19"/>
    <s v="Vila Joana"/>
    <x v="0"/>
  </r>
  <r>
    <n v="80256"/>
    <d v="2020-10-29T00:00:00"/>
    <x v="2"/>
    <n v="300"/>
    <s v="P1"/>
    <x v="21"/>
    <s v="Alcoólico"/>
    <n v="100"/>
    <s v="F1"/>
    <x v="14"/>
    <s v="Bom Retiro"/>
    <x v="0"/>
  </r>
  <r>
    <n v="80255"/>
    <d v="2020-09-01T00:00:00"/>
    <x v="3"/>
    <n v="699"/>
    <s v="P22"/>
    <x v="0"/>
    <s v="Salgado"/>
    <n v="100"/>
    <s v="F14"/>
    <x v="0"/>
    <s v="Vila da Saúde"/>
    <x v="0"/>
  </r>
  <r>
    <n v="80254"/>
    <d v="2020-09-02T00:00:00"/>
    <x v="3"/>
    <n v="225"/>
    <s v="P10"/>
    <x v="1"/>
    <s v="Alcoólico"/>
    <n v="100"/>
    <s v="F19"/>
    <x v="1"/>
    <s v="Zona Portuária"/>
    <x v="1"/>
  </r>
  <r>
    <n v="80253"/>
    <d v="2020-09-03T00:00:00"/>
    <x v="3"/>
    <n v="400"/>
    <s v="P5"/>
    <x v="2"/>
    <s v="Alcoólico"/>
    <n v="100"/>
    <s v="F18"/>
    <x v="2"/>
    <s v="Centro"/>
    <x v="0"/>
  </r>
  <r>
    <n v="80252"/>
    <d v="2020-09-04T00:00:00"/>
    <x v="3"/>
    <n v="699"/>
    <s v="P22"/>
    <x v="0"/>
    <s v="Salgado"/>
    <n v="100"/>
    <s v="F11"/>
    <x v="3"/>
    <s v="Real Parque"/>
    <x v="2"/>
  </r>
  <r>
    <n v="80251"/>
    <d v="2020-09-05T00:00:00"/>
    <x v="3"/>
    <n v="160"/>
    <s v="P21"/>
    <x v="3"/>
    <s v="Salgado"/>
    <n v="100"/>
    <s v="F12"/>
    <x v="4"/>
    <s v="Vila Olímpia"/>
    <x v="0"/>
  </r>
  <r>
    <n v="80250"/>
    <d v="2020-09-06T00:00:00"/>
    <x v="3"/>
    <n v="300"/>
    <s v="P2"/>
    <x v="4"/>
    <s v="Alcoólico"/>
    <n v="100"/>
    <s v="F10"/>
    <x v="5"/>
    <s v="Vila Gomes "/>
    <x v="0"/>
  </r>
  <r>
    <n v="80249"/>
    <d v="2020-09-07T00:00:00"/>
    <x v="3"/>
    <n v="24"/>
    <s v="P7"/>
    <x v="5"/>
    <s v="Alcoólico"/>
    <n v="12"/>
    <s v="F3"/>
    <x v="6"/>
    <s v="Centro"/>
    <x v="1"/>
  </r>
  <r>
    <n v="80248"/>
    <d v="2020-09-08T00:00:00"/>
    <x v="3"/>
    <n v="22.68"/>
    <s v="P20"/>
    <x v="6"/>
    <s v="Sem alcool"/>
    <n v="12"/>
    <s v="F20"/>
    <x v="7"/>
    <s v="Igrejinha"/>
    <x v="0"/>
  </r>
  <r>
    <n v="80247"/>
    <d v="2020-09-09T00:00:00"/>
    <x v="3"/>
    <n v="27.599999999999998"/>
    <s v="P19"/>
    <x v="7"/>
    <s v="Sem alcool"/>
    <n v="23"/>
    <s v="F20"/>
    <x v="7"/>
    <s v="Igrejinha"/>
    <x v="0"/>
  </r>
  <r>
    <n v="80246"/>
    <d v="2020-09-10T00:00:00"/>
    <x v="3"/>
    <n v="80"/>
    <s v="P18"/>
    <x v="8"/>
    <s v="Outros"/>
    <n v="4"/>
    <s v="F15"/>
    <x v="8"/>
    <s v="Cidade São Mateus"/>
    <x v="2"/>
  </r>
  <r>
    <n v="80245"/>
    <d v="2020-09-11T00:00:00"/>
    <x v="3"/>
    <n v="35.6"/>
    <s v="P17"/>
    <x v="9"/>
    <s v="Outros"/>
    <n v="4"/>
    <s v="F15"/>
    <x v="8"/>
    <s v="Cidade São Mateus"/>
    <x v="2"/>
  </r>
  <r>
    <n v="80244"/>
    <d v="2020-09-12T00:00:00"/>
    <x v="3"/>
    <n v="154"/>
    <s v="P16"/>
    <x v="10"/>
    <s v="Outros"/>
    <n v="7"/>
    <s v="F17"/>
    <x v="9"/>
    <s v="Real Parque"/>
    <x v="2"/>
  </r>
  <r>
    <n v="80243"/>
    <d v="2020-09-13T00:00:00"/>
    <x v="3"/>
    <n v="111.93"/>
    <s v="P15"/>
    <x v="11"/>
    <s v="Outros"/>
    <n v="7"/>
    <s v="F17"/>
    <x v="9"/>
    <s v="Real Parque"/>
    <x v="2"/>
  </r>
  <r>
    <n v="80242"/>
    <d v="2020-09-14T00:00:00"/>
    <x v="3"/>
    <n v="132"/>
    <s v="P16"/>
    <x v="10"/>
    <s v="Outros"/>
    <n v="6"/>
    <s v="F16"/>
    <x v="10"/>
    <s v="Jardim Sumaré"/>
    <x v="3"/>
  </r>
  <r>
    <n v="80241"/>
    <d v="2020-09-15T00:00:00"/>
    <x v="3"/>
    <n v="95.94"/>
    <s v="P15"/>
    <x v="11"/>
    <s v="Outros"/>
    <n v="6"/>
    <s v="F16"/>
    <x v="10"/>
    <s v="Jardim Sumaré"/>
    <x v="3"/>
  </r>
  <r>
    <n v="80240"/>
    <d v="2020-09-16T00:00:00"/>
    <x v="3"/>
    <n v="90"/>
    <s v="P9"/>
    <x v="12"/>
    <s v="Alcoólico"/>
    <n v="30"/>
    <s v="F4"/>
    <x v="11"/>
    <s v="Casa Grande"/>
    <x v="0"/>
  </r>
  <r>
    <n v="80239"/>
    <d v="2020-09-17T00:00:00"/>
    <x v="3"/>
    <n v="84"/>
    <s v="P14"/>
    <x v="13"/>
    <s v="Refrigerante"/>
    <n v="24"/>
    <s v="F2"/>
    <x v="12"/>
    <s v="Guará I"/>
    <x v="0"/>
  </r>
  <r>
    <n v="80238"/>
    <d v="2020-09-18T00:00:00"/>
    <x v="3"/>
    <n v="20"/>
    <s v="P13"/>
    <x v="14"/>
    <s v="Refrigerante"/>
    <n v="4"/>
    <s v="F13"/>
    <x v="13"/>
    <s v="Monte Castelo"/>
    <x v="1"/>
  </r>
  <r>
    <n v="80237"/>
    <d v="2020-09-19T00:00:00"/>
    <x v="3"/>
    <n v="20"/>
    <s v="P12"/>
    <x v="15"/>
    <s v="Refrigerante"/>
    <n v="4"/>
    <s v="F13"/>
    <x v="13"/>
    <s v="Monte Castelo"/>
    <x v="1"/>
  </r>
  <r>
    <n v="80236"/>
    <d v="2020-09-20T00:00:00"/>
    <x v="3"/>
    <n v="32"/>
    <s v="P11"/>
    <x v="16"/>
    <s v="Refrigerante"/>
    <n v="4"/>
    <s v="F2"/>
    <x v="12"/>
    <s v="Guará I"/>
    <x v="0"/>
  </r>
  <r>
    <n v="80235"/>
    <d v="2020-09-21T00:00:00"/>
    <x v="3"/>
    <n v="54"/>
    <s v="P10"/>
    <x v="1"/>
    <s v="Alcoólico"/>
    <n v="24"/>
    <s v="F2"/>
    <x v="12"/>
    <s v="Guará I"/>
    <x v="0"/>
  </r>
  <r>
    <n v="80234"/>
    <d v="2020-09-22T00:00:00"/>
    <x v="3"/>
    <n v="60"/>
    <s v="P8"/>
    <x v="17"/>
    <s v="Alcoólico"/>
    <n v="24"/>
    <s v="F1"/>
    <x v="14"/>
    <s v="Bom Retiro"/>
    <x v="0"/>
  </r>
  <r>
    <n v="80233"/>
    <d v="2020-09-23T00:00:00"/>
    <x v="3"/>
    <n v="48"/>
    <s v="P7"/>
    <x v="5"/>
    <s v="Alcoólico"/>
    <n v="24"/>
    <s v="F9"/>
    <x v="15"/>
    <s v="Warta"/>
    <x v="0"/>
  </r>
  <r>
    <n v="80232"/>
    <d v="2020-09-24T00:00:00"/>
    <x v="3"/>
    <n v="900"/>
    <s v="P6"/>
    <x v="18"/>
    <s v="Alcoólico"/>
    <n v="200"/>
    <s v="F8"/>
    <x v="16"/>
    <s v="Guriri Norte"/>
    <x v="1"/>
  </r>
  <r>
    <n v="80231"/>
    <d v="2020-09-25T00:00:00"/>
    <x v="3"/>
    <n v="144"/>
    <s v="P5"/>
    <x v="2"/>
    <s v="Alcoólico"/>
    <n v="36"/>
    <s v="F7"/>
    <x v="17"/>
    <s v="Vila da Saúde"/>
    <x v="3"/>
  </r>
  <r>
    <n v="80230"/>
    <d v="2020-09-26T00:00:00"/>
    <x v="3"/>
    <n v="350"/>
    <s v="P4"/>
    <x v="19"/>
    <s v="Alcoólico"/>
    <n v="100"/>
    <s v="F5"/>
    <x v="18"/>
    <s v="Jardim Sumaré"/>
    <x v="2"/>
  </r>
  <r>
    <n v="80229"/>
    <d v="2020-09-27T00:00:00"/>
    <x v="3"/>
    <n v="240"/>
    <s v="P3"/>
    <x v="20"/>
    <s v="Alcoólico"/>
    <n v="100"/>
    <s v="F2"/>
    <x v="12"/>
    <s v="Guará I"/>
    <x v="0"/>
  </r>
  <r>
    <n v="80228"/>
    <d v="2020-09-28T00:00:00"/>
    <x v="3"/>
    <n v="300"/>
    <s v="P2"/>
    <x v="4"/>
    <s v="Alcoólico"/>
    <n v="100"/>
    <s v="F6"/>
    <x v="19"/>
    <s v="Vila Joana"/>
    <x v="0"/>
  </r>
  <r>
    <n v="80227"/>
    <d v="2020-09-29T00:00:00"/>
    <x v="3"/>
    <n v="300"/>
    <s v="P1"/>
    <x v="21"/>
    <s v="Alcoólico"/>
    <n v="100"/>
    <s v="F1"/>
    <x v="14"/>
    <s v="Bom Retiro"/>
    <x v="0"/>
  </r>
  <r>
    <n v="80226"/>
    <d v="2020-08-01T00:00:00"/>
    <x v="4"/>
    <n v="699"/>
    <s v="P22"/>
    <x v="0"/>
    <s v="Salgado"/>
    <n v="100"/>
    <s v="F14"/>
    <x v="0"/>
    <s v="Vila da Saúde"/>
    <x v="0"/>
  </r>
  <r>
    <n v="80225"/>
    <d v="2020-08-02T00:00:00"/>
    <x v="4"/>
    <n v="225"/>
    <s v="P10"/>
    <x v="1"/>
    <s v="Alcoólico"/>
    <n v="100"/>
    <s v="F19"/>
    <x v="1"/>
    <s v="Zona Portuária"/>
    <x v="1"/>
  </r>
  <r>
    <n v="80224"/>
    <d v="2020-08-03T00:00:00"/>
    <x v="4"/>
    <n v="400"/>
    <s v="P5"/>
    <x v="2"/>
    <s v="Alcoólico"/>
    <n v="100"/>
    <s v="F18"/>
    <x v="2"/>
    <s v="Centro"/>
    <x v="0"/>
  </r>
  <r>
    <n v="80223"/>
    <d v="2020-08-04T00:00:00"/>
    <x v="4"/>
    <n v="699"/>
    <s v="P22"/>
    <x v="0"/>
    <s v="Salgado"/>
    <n v="100"/>
    <s v="F11"/>
    <x v="3"/>
    <s v="Real Parque"/>
    <x v="2"/>
  </r>
  <r>
    <n v="80222"/>
    <d v="2020-08-05T00:00:00"/>
    <x v="4"/>
    <n v="160"/>
    <s v="P21"/>
    <x v="3"/>
    <s v="Salgado"/>
    <n v="100"/>
    <s v="F12"/>
    <x v="4"/>
    <s v="Vila Olímpia"/>
    <x v="0"/>
  </r>
  <r>
    <n v="80221"/>
    <d v="2020-08-06T00:00:00"/>
    <x v="4"/>
    <n v="60"/>
    <s v="P2"/>
    <x v="4"/>
    <s v="Alcoólico"/>
    <n v="20"/>
    <s v="F10"/>
    <x v="5"/>
    <s v="Vila Gomes "/>
    <x v="0"/>
  </r>
  <r>
    <n v="80220"/>
    <d v="2020-08-07T00:00:00"/>
    <x v="4"/>
    <n v="24"/>
    <s v="P7"/>
    <x v="5"/>
    <s v="Alcoólico"/>
    <n v="12"/>
    <s v="F3"/>
    <x v="6"/>
    <s v="Centro"/>
    <x v="1"/>
  </r>
  <r>
    <n v="80219"/>
    <d v="2020-08-08T00:00:00"/>
    <x v="4"/>
    <n v="22.68"/>
    <s v="P20"/>
    <x v="6"/>
    <s v="Sem alcool"/>
    <n v="12"/>
    <s v="F20"/>
    <x v="7"/>
    <s v="Igrejinha"/>
    <x v="0"/>
  </r>
  <r>
    <n v="80218"/>
    <d v="2020-08-09T00:00:00"/>
    <x v="4"/>
    <n v="27.599999999999998"/>
    <s v="P19"/>
    <x v="7"/>
    <s v="Sem alcool"/>
    <n v="23"/>
    <s v="F20"/>
    <x v="7"/>
    <s v="Igrejinha"/>
    <x v="0"/>
  </r>
  <r>
    <n v="80217"/>
    <d v="2020-08-10T00:00:00"/>
    <x v="4"/>
    <n v="60"/>
    <s v="P18"/>
    <x v="8"/>
    <s v="Outros"/>
    <n v="3"/>
    <s v="F15"/>
    <x v="8"/>
    <s v="Cidade São Mateus"/>
    <x v="2"/>
  </r>
  <r>
    <n v="80216"/>
    <d v="2020-08-11T00:00:00"/>
    <x v="4"/>
    <n v="26.700000000000003"/>
    <s v="P17"/>
    <x v="9"/>
    <s v="Outros"/>
    <n v="3"/>
    <s v="F15"/>
    <x v="8"/>
    <s v="Cidade São Mateus"/>
    <x v="2"/>
  </r>
  <r>
    <n v="80215"/>
    <d v="2020-08-12T00:00:00"/>
    <x v="4"/>
    <n v="110"/>
    <s v="P16"/>
    <x v="10"/>
    <s v="Outros"/>
    <n v="5"/>
    <s v="F17"/>
    <x v="9"/>
    <s v="Real Parque"/>
    <x v="2"/>
  </r>
  <r>
    <n v="80214"/>
    <d v="2020-08-13T00:00:00"/>
    <x v="4"/>
    <n v="79.95"/>
    <s v="P15"/>
    <x v="11"/>
    <s v="Outros"/>
    <n v="5"/>
    <s v="F17"/>
    <x v="9"/>
    <s v="Real Parque"/>
    <x v="2"/>
  </r>
  <r>
    <n v="80213"/>
    <d v="2020-08-14T00:00:00"/>
    <x v="4"/>
    <n v="110"/>
    <s v="P16"/>
    <x v="10"/>
    <s v="Outros"/>
    <n v="5"/>
    <s v="F16"/>
    <x v="10"/>
    <s v="Jardim Sumaré"/>
    <x v="3"/>
  </r>
  <r>
    <n v="80212"/>
    <d v="2020-08-15T00:00:00"/>
    <x v="4"/>
    <n v="79.95"/>
    <s v="P15"/>
    <x v="11"/>
    <s v="Outros"/>
    <n v="5"/>
    <s v="F16"/>
    <x v="10"/>
    <s v="Jardim Sumaré"/>
    <x v="3"/>
  </r>
  <r>
    <n v="80211"/>
    <d v="2020-08-16T00:00:00"/>
    <x v="4"/>
    <n v="105"/>
    <s v="P9"/>
    <x v="12"/>
    <s v="Alcoólico"/>
    <n v="35"/>
    <s v="F4"/>
    <x v="11"/>
    <s v="Casa Grande"/>
    <x v="0"/>
  </r>
  <r>
    <n v="80210"/>
    <d v="2020-08-17T00:00:00"/>
    <x v="4"/>
    <n v="126"/>
    <s v="P14"/>
    <x v="13"/>
    <s v="Refrigerante"/>
    <n v="36"/>
    <s v="F2"/>
    <x v="12"/>
    <s v="Guará I"/>
    <x v="0"/>
  </r>
  <r>
    <n v="80209"/>
    <d v="2020-08-18T00:00:00"/>
    <x v="4"/>
    <n v="40"/>
    <s v="P13"/>
    <x v="14"/>
    <s v="Refrigerante"/>
    <n v="8"/>
    <s v="F13"/>
    <x v="13"/>
    <s v="Monte Castelo"/>
    <x v="1"/>
  </r>
  <r>
    <n v="80208"/>
    <d v="2020-08-19T00:00:00"/>
    <x v="4"/>
    <n v="40"/>
    <s v="P12"/>
    <x v="15"/>
    <s v="Refrigerante"/>
    <n v="8"/>
    <s v="F13"/>
    <x v="13"/>
    <s v="Monte Castelo"/>
    <x v="1"/>
  </r>
  <r>
    <n v="80207"/>
    <d v="2020-08-20T00:00:00"/>
    <x v="4"/>
    <n v="64"/>
    <s v="P11"/>
    <x v="16"/>
    <s v="Refrigerante"/>
    <n v="8"/>
    <s v="F2"/>
    <x v="12"/>
    <s v="Guará I"/>
    <x v="0"/>
  </r>
  <r>
    <n v="80206"/>
    <d v="2020-08-21T00:00:00"/>
    <x v="4"/>
    <n v="81"/>
    <s v="P10"/>
    <x v="1"/>
    <s v="Alcoólico"/>
    <n v="36"/>
    <s v="F2"/>
    <x v="12"/>
    <s v="Guará I"/>
    <x v="0"/>
  </r>
  <r>
    <n v="80205"/>
    <d v="2020-08-22T00:00:00"/>
    <x v="4"/>
    <n v="90"/>
    <s v="P8"/>
    <x v="17"/>
    <s v="Alcoólico"/>
    <n v="36"/>
    <s v="F1"/>
    <x v="14"/>
    <s v="Bom Retiro"/>
    <x v="0"/>
  </r>
  <r>
    <n v="80204"/>
    <d v="2020-08-23T00:00:00"/>
    <x v="4"/>
    <n v="48"/>
    <s v="P7"/>
    <x v="5"/>
    <s v="Alcoólico"/>
    <n v="24"/>
    <s v="F9"/>
    <x v="15"/>
    <s v="Warta"/>
    <x v="0"/>
  </r>
  <r>
    <n v="80203"/>
    <d v="2020-08-24T00:00:00"/>
    <x v="4"/>
    <n v="450"/>
    <s v="P6"/>
    <x v="18"/>
    <s v="Alcoólico"/>
    <n v="100"/>
    <s v="F8"/>
    <x v="16"/>
    <s v="Guriri Norte"/>
    <x v="1"/>
  </r>
  <r>
    <n v="80202"/>
    <d v="2020-08-25T00:00:00"/>
    <x v="4"/>
    <n v="144"/>
    <s v="P5"/>
    <x v="2"/>
    <s v="Alcoólico"/>
    <n v="36"/>
    <s v="F7"/>
    <x v="17"/>
    <s v="Vila da Saúde"/>
    <x v="3"/>
  </r>
  <r>
    <n v="80201"/>
    <d v="2020-08-26T00:00:00"/>
    <x v="4"/>
    <n v="168"/>
    <s v="P4"/>
    <x v="19"/>
    <s v="Alcoólico"/>
    <n v="48"/>
    <s v="F5"/>
    <x v="18"/>
    <s v="Jardim Sumaré"/>
    <x v="2"/>
  </r>
  <r>
    <n v="80200"/>
    <d v="2020-08-27T00:00:00"/>
    <x v="4"/>
    <n v="57.599999999999994"/>
    <s v="P3"/>
    <x v="20"/>
    <s v="Alcoólico"/>
    <n v="24"/>
    <s v="F2"/>
    <x v="12"/>
    <s v="Guará I"/>
    <x v="0"/>
  </r>
  <r>
    <n v="80199"/>
    <d v="2020-08-28T00:00:00"/>
    <x v="4"/>
    <n v="72"/>
    <s v="P2"/>
    <x v="4"/>
    <s v="Alcoólico"/>
    <n v="24"/>
    <s v="F6"/>
    <x v="19"/>
    <s v="Vila Joana"/>
    <x v="0"/>
  </r>
  <r>
    <n v="80198"/>
    <d v="2020-08-29T00:00:00"/>
    <x v="4"/>
    <n v="72"/>
    <s v="P1"/>
    <x v="21"/>
    <s v="Alcoólico"/>
    <n v="24"/>
    <s v="F1"/>
    <x v="14"/>
    <s v="Bom Retiro"/>
    <x v="0"/>
  </r>
  <r>
    <n v="80197"/>
    <d v="2020-07-01T00:00:00"/>
    <x v="5"/>
    <n v="55.92"/>
    <s v="P22"/>
    <x v="0"/>
    <s v="Salgado"/>
    <n v="8"/>
    <s v="F11"/>
    <x v="3"/>
    <s v="Real Parque"/>
    <x v="2"/>
  </r>
  <r>
    <n v="80196"/>
    <d v="2020-07-02T00:00:00"/>
    <x v="5"/>
    <n v="25.6"/>
    <s v="P21"/>
    <x v="3"/>
    <s v="Salgado"/>
    <n v="16"/>
    <s v="F12"/>
    <x v="4"/>
    <s v="Vila Olímpia"/>
    <x v="0"/>
  </r>
  <r>
    <n v="80195"/>
    <d v="2020-07-03T00:00:00"/>
    <x v="5"/>
    <n v="300"/>
    <s v="P2"/>
    <x v="4"/>
    <s v="Alcoólico"/>
    <n v="100"/>
    <s v="F10"/>
    <x v="5"/>
    <s v="Vila Gomes "/>
    <x v="0"/>
  </r>
  <r>
    <n v="80194"/>
    <d v="2020-07-04T00:00:00"/>
    <x v="5"/>
    <n v="200"/>
    <s v="P7"/>
    <x v="5"/>
    <s v="Alcoólico"/>
    <n v="100"/>
    <s v="F3"/>
    <x v="6"/>
    <s v="Centro"/>
    <x v="1"/>
  </r>
  <r>
    <n v="80193"/>
    <d v="2020-07-05T00:00:00"/>
    <x v="5"/>
    <n v="189"/>
    <s v="P20"/>
    <x v="6"/>
    <s v="Sem alcool"/>
    <n v="100"/>
    <s v="F20"/>
    <x v="7"/>
    <s v="Igrejinha"/>
    <x v="0"/>
  </r>
  <r>
    <n v="80192"/>
    <d v="2020-07-06T00:00:00"/>
    <x v="5"/>
    <n v="120"/>
    <s v="P19"/>
    <x v="7"/>
    <s v="Sem alcool"/>
    <n v="100"/>
    <s v="F20"/>
    <x v="7"/>
    <s v="Igrejinha"/>
    <x v="0"/>
  </r>
  <r>
    <n v="80191"/>
    <d v="2020-07-07T00:00:00"/>
    <x v="5"/>
    <n v="2000"/>
    <s v="P18"/>
    <x v="8"/>
    <s v="Outros"/>
    <n v="100"/>
    <s v="F15"/>
    <x v="8"/>
    <s v="Cidade São Mateus"/>
    <x v="2"/>
  </r>
  <r>
    <n v="80190"/>
    <d v="2020-07-08T00:00:00"/>
    <x v="5"/>
    <n v="890"/>
    <s v="P17"/>
    <x v="9"/>
    <s v="Outros"/>
    <n v="100"/>
    <s v="F15"/>
    <x v="8"/>
    <s v="Cidade São Mateus"/>
    <x v="2"/>
  </r>
  <r>
    <n v="80189"/>
    <d v="2020-07-09T00:00:00"/>
    <x v="5"/>
    <n v="2200"/>
    <s v="P16"/>
    <x v="10"/>
    <s v="Outros"/>
    <n v="100"/>
    <s v="F17"/>
    <x v="9"/>
    <s v="Real Parque"/>
    <x v="2"/>
  </r>
  <r>
    <n v="80188"/>
    <d v="2020-07-10T00:00:00"/>
    <x v="5"/>
    <n v="1599"/>
    <s v="P15"/>
    <x v="11"/>
    <s v="Outros"/>
    <n v="100"/>
    <s v="F17"/>
    <x v="9"/>
    <s v="Real Parque"/>
    <x v="2"/>
  </r>
  <r>
    <n v="80187"/>
    <d v="2020-07-11T00:00:00"/>
    <x v="5"/>
    <n v="2200"/>
    <s v="P16"/>
    <x v="10"/>
    <s v="Outros"/>
    <n v="100"/>
    <s v="F16"/>
    <x v="10"/>
    <s v="Jardim Sumaré"/>
    <x v="3"/>
  </r>
  <r>
    <n v="80186"/>
    <d v="2020-07-12T00:00:00"/>
    <x v="5"/>
    <n v="95.94"/>
    <s v="P15"/>
    <x v="11"/>
    <s v="Outros"/>
    <n v="6"/>
    <s v="F16"/>
    <x v="10"/>
    <s v="Jardim Sumaré"/>
    <x v="3"/>
  </r>
  <r>
    <n v="80185"/>
    <d v="2020-07-13T00:00:00"/>
    <x v="5"/>
    <n v="108"/>
    <s v="P9"/>
    <x v="12"/>
    <s v="Alcoólico"/>
    <n v="36"/>
    <s v="F4"/>
    <x v="11"/>
    <s v="Casa Grande"/>
    <x v="0"/>
  </r>
  <r>
    <n v="80184"/>
    <d v="2020-07-14T00:00:00"/>
    <x v="5"/>
    <n v="168"/>
    <s v="P14"/>
    <x v="13"/>
    <s v="Refrigerante"/>
    <n v="48"/>
    <s v="F2"/>
    <x v="12"/>
    <s v="Guará I"/>
    <x v="0"/>
  </r>
  <r>
    <n v="80183"/>
    <d v="2020-07-15T00:00:00"/>
    <x v="5"/>
    <n v="60"/>
    <s v="P13"/>
    <x v="14"/>
    <s v="Refrigerante"/>
    <n v="12"/>
    <s v="F13"/>
    <x v="13"/>
    <s v="Monte Castelo"/>
    <x v="1"/>
  </r>
  <r>
    <n v="80182"/>
    <d v="2020-07-16T00:00:00"/>
    <x v="5"/>
    <n v="60"/>
    <s v="P12"/>
    <x v="15"/>
    <s v="Refrigerante"/>
    <n v="12"/>
    <s v="F13"/>
    <x v="13"/>
    <s v="Monte Castelo"/>
    <x v="1"/>
  </r>
  <r>
    <n v="80181"/>
    <d v="2020-07-17T00:00:00"/>
    <x v="5"/>
    <n v="96"/>
    <s v="P11"/>
    <x v="16"/>
    <s v="Refrigerante"/>
    <n v="12"/>
    <s v="F2"/>
    <x v="12"/>
    <s v="Guará I"/>
    <x v="0"/>
  </r>
  <r>
    <n v="80180"/>
    <d v="2020-07-18T00:00:00"/>
    <x v="5"/>
    <n v="225"/>
    <s v="P10"/>
    <x v="1"/>
    <s v="Alcoólico"/>
    <n v="100"/>
    <s v="F2"/>
    <x v="12"/>
    <s v="Guará I"/>
    <x v="0"/>
  </r>
  <r>
    <n v="80179"/>
    <d v="2020-07-19T00:00:00"/>
    <x v="5"/>
    <n v="250"/>
    <s v="P8"/>
    <x v="17"/>
    <s v="Alcoólico"/>
    <n v="100"/>
    <s v="F1"/>
    <x v="14"/>
    <s v="Bom Retiro"/>
    <x v="0"/>
  </r>
  <r>
    <n v="80178"/>
    <d v="2020-07-20T00:00:00"/>
    <x v="5"/>
    <n v="200"/>
    <s v="P7"/>
    <x v="5"/>
    <s v="Alcoólico"/>
    <n v="100"/>
    <s v="F9"/>
    <x v="15"/>
    <s v="Warta"/>
    <x v="0"/>
  </r>
  <r>
    <n v="80177"/>
    <d v="2020-07-21T00:00:00"/>
    <x v="5"/>
    <n v="450"/>
    <s v="P6"/>
    <x v="18"/>
    <s v="Alcoólico"/>
    <n v="100"/>
    <s v="F8"/>
    <x v="16"/>
    <s v="Guriri Norte"/>
    <x v="1"/>
  </r>
  <r>
    <n v="80176"/>
    <d v="2020-07-22T00:00:00"/>
    <x v="5"/>
    <n v="400"/>
    <s v="P5"/>
    <x v="2"/>
    <s v="Alcoólico"/>
    <n v="100"/>
    <s v="F7"/>
    <x v="17"/>
    <s v="Vila da Saúde"/>
    <x v="3"/>
  </r>
  <r>
    <n v="80175"/>
    <d v="2020-07-23T00:00:00"/>
    <x v="5"/>
    <n v="350"/>
    <s v="P4"/>
    <x v="19"/>
    <s v="Alcoólico"/>
    <n v="100"/>
    <s v="F5"/>
    <x v="18"/>
    <s v="Jardim Sumaré"/>
    <x v="2"/>
  </r>
  <r>
    <n v="80174"/>
    <d v="2020-07-24T00:00:00"/>
    <x v="5"/>
    <n v="240"/>
    <s v="P3"/>
    <x v="20"/>
    <s v="Alcoólico"/>
    <n v="100"/>
    <s v="F2"/>
    <x v="12"/>
    <s v="Guará I"/>
    <x v="0"/>
  </r>
  <r>
    <n v="80173"/>
    <d v="2020-07-25T00:00:00"/>
    <x v="5"/>
    <n v="300"/>
    <s v="P2"/>
    <x v="4"/>
    <s v="Alcoólico"/>
    <n v="100"/>
    <s v="F6"/>
    <x v="19"/>
    <s v="Vila Joana"/>
    <x v="0"/>
  </r>
  <r>
    <n v="80172"/>
    <d v="2020-07-26T00:00:00"/>
    <x v="5"/>
    <n v="300"/>
    <s v="P1"/>
    <x v="21"/>
    <s v="Alcoólico"/>
    <n v="100"/>
    <s v="F1"/>
    <x v="14"/>
    <s v="Bom Retiro"/>
    <x v="0"/>
  </r>
  <r>
    <n v="80171"/>
    <d v="2020-06-01T00:00:00"/>
    <x v="6"/>
    <n v="34.950000000000003"/>
    <s v="P22"/>
    <x v="0"/>
    <s v="Salgado"/>
    <n v="5"/>
    <s v="F14"/>
    <x v="0"/>
    <s v="Vila da Saúde"/>
    <x v="0"/>
  </r>
  <r>
    <n v="80170"/>
    <d v="2020-06-02T00:00:00"/>
    <x v="6"/>
    <n v="33.75"/>
    <s v="P10"/>
    <x v="1"/>
    <s v="Alcoólico"/>
    <n v="15"/>
    <s v="F19"/>
    <x v="1"/>
    <s v="Zona Portuária"/>
    <x v="1"/>
  </r>
  <r>
    <n v="80169"/>
    <d v="2020-06-03T00:00:00"/>
    <x v="6"/>
    <n v="60"/>
    <s v="P5"/>
    <x v="2"/>
    <s v="Alcoólico"/>
    <n v="15"/>
    <s v="F18"/>
    <x v="2"/>
    <s v="Centro"/>
    <x v="0"/>
  </r>
  <r>
    <n v="80168"/>
    <d v="2020-06-04T00:00:00"/>
    <x v="6"/>
    <n v="27.96"/>
    <s v="P22"/>
    <x v="0"/>
    <s v="Salgado"/>
    <n v="4"/>
    <s v="F11"/>
    <x v="3"/>
    <s v="Real Parque"/>
    <x v="2"/>
  </r>
  <r>
    <n v="80167"/>
    <d v="2020-06-05T00:00:00"/>
    <x v="6"/>
    <n v="16"/>
    <s v="P21"/>
    <x v="3"/>
    <s v="Salgado"/>
    <n v="10"/>
    <s v="F12"/>
    <x v="4"/>
    <s v="Vila Olímpia"/>
    <x v="0"/>
  </r>
  <r>
    <n v="80166"/>
    <d v="2020-06-06T00:00:00"/>
    <x v="6"/>
    <n v="60"/>
    <s v="P2"/>
    <x v="4"/>
    <s v="Alcoólico"/>
    <n v="20"/>
    <s v="F10"/>
    <x v="5"/>
    <s v="Vila Gomes "/>
    <x v="0"/>
  </r>
  <r>
    <n v="80165"/>
    <d v="2020-06-07T00:00:00"/>
    <x v="6"/>
    <n v="24"/>
    <s v="P7"/>
    <x v="5"/>
    <s v="Alcoólico"/>
    <n v="12"/>
    <s v="F3"/>
    <x v="6"/>
    <s v="Centro"/>
    <x v="1"/>
  </r>
  <r>
    <n v="80164"/>
    <d v="2020-06-08T00:00:00"/>
    <x v="6"/>
    <n v="22.68"/>
    <s v="P20"/>
    <x v="6"/>
    <s v="Sem alcool"/>
    <n v="12"/>
    <s v="F20"/>
    <x v="7"/>
    <s v="Igrejinha"/>
    <x v="0"/>
  </r>
  <r>
    <n v="80163"/>
    <d v="2020-06-09T00:00:00"/>
    <x v="6"/>
    <n v="27.599999999999998"/>
    <s v="P19"/>
    <x v="7"/>
    <s v="Sem alcool"/>
    <n v="23"/>
    <s v="F20"/>
    <x v="7"/>
    <s v="Igrejinha"/>
    <x v="0"/>
  </r>
  <r>
    <n v="80162"/>
    <d v="2020-06-10T00:00:00"/>
    <x v="6"/>
    <n v="80"/>
    <s v="P18"/>
    <x v="8"/>
    <s v="Outros"/>
    <n v="4"/>
    <s v="F15"/>
    <x v="8"/>
    <s v="Cidade São Mateus"/>
    <x v="2"/>
  </r>
  <r>
    <n v="80161"/>
    <d v="2020-06-11T00:00:00"/>
    <x v="6"/>
    <n v="35.6"/>
    <s v="P17"/>
    <x v="9"/>
    <s v="Outros"/>
    <n v="4"/>
    <s v="F15"/>
    <x v="8"/>
    <s v="Cidade São Mateus"/>
    <x v="2"/>
  </r>
  <r>
    <n v="80160"/>
    <d v="2020-06-12T00:00:00"/>
    <x v="6"/>
    <n v="154"/>
    <s v="P16"/>
    <x v="10"/>
    <s v="Outros"/>
    <n v="7"/>
    <s v="F17"/>
    <x v="9"/>
    <s v="Real Parque"/>
    <x v="2"/>
  </r>
  <r>
    <n v="80159"/>
    <d v="2020-06-13T00:00:00"/>
    <x v="6"/>
    <n v="111.93"/>
    <s v="P15"/>
    <x v="11"/>
    <s v="Outros"/>
    <n v="7"/>
    <s v="F17"/>
    <x v="9"/>
    <s v="Real Parque"/>
    <x v="2"/>
  </r>
  <r>
    <n v="80158"/>
    <d v="2020-06-14T00:00:00"/>
    <x v="6"/>
    <n v="132"/>
    <s v="P16"/>
    <x v="10"/>
    <s v="Outros"/>
    <n v="6"/>
    <s v="F16"/>
    <x v="10"/>
    <s v="Jardim Sumaré"/>
    <x v="3"/>
  </r>
  <r>
    <n v="80157"/>
    <d v="2020-06-15T00:00:00"/>
    <x v="6"/>
    <n v="95.94"/>
    <s v="P15"/>
    <x v="11"/>
    <s v="Outros"/>
    <n v="6"/>
    <s v="F16"/>
    <x v="10"/>
    <s v="Jardim Sumaré"/>
    <x v="3"/>
  </r>
  <r>
    <n v="80156"/>
    <d v="2020-06-16T00:00:00"/>
    <x v="6"/>
    <n v="90"/>
    <s v="P9"/>
    <x v="12"/>
    <s v="Alcoólico"/>
    <n v="30"/>
    <s v="F4"/>
    <x v="11"/>
    <s v="Casa Grande"/>
    <x v="0"/>
  </r>
  <r>
    <n v="80155"/>
    <d v="2020-06-17T00:00:00"/>
    <x v="6"/>
    <n v="84"/>
    <s v="P14"/>
    <x v="13"/>
    <s v="Refrigerante"/>
    <n v="24"/>
    <s v="F2"/>
    <x v="12"/>
    <s v="Guará I"/>
    <x v="0"/>
  </r>
  <r>
    <n v="80154"/>
    <d v="2020-06-18T00:00:00"/>
    <x v="6"/>
    <n v="20"/>
    <s v="P13"/>
    <x v="14"/>
    <s v="Refrigerante"/>
    <n v="4"/>
    <s v="F13"/>
    <x v="13"/>
    <s v="Monte Castelo"/>
    <x v="1"/>
  </r>
  <r>
    <n v="80153"/>
    <d v="2020-06-19T00:00:00"/>
    <x v="6"/>
    <n v="20"/>
    <s v="P12"/>
    <x v="15"/>
    <s v="Refrigerante"/>
    <n v="4"/>
    <s v="F13"/>
    <x v="13"/>
    <s v="Monte Castelo"/>
    <x v="1"/>
  </r>
  <r>
    <n v="80152"/>
    <d v="2020-06-20T00:00:00"/>
    <x v="6"/>
    <n v="32"/>
    <s v="P11"/>
    <x v="16"/>
    <s v="Refrigerante"/>
    <n v="4"/>
    <s v="F2"/>
    <x v="12"/>
    <s v="Guará I"/>
    <x v="0"/>
  </r>
  <r>
    <n v="80151"/>
    <d v="2020-06-21T00:00:00"/>
    <x v="6"/>
    <n v="225"/>
    <s v="P10"/>
    <x v="1"/>
    <s v="Alcoólico"/>
    <n v="100"/>
    <s v="F2"/>
    <x v="12"/>
    <s v="Guará I"/>
    <x v="0"/>
  </r>
  <r>
    <n v="80150"/>
    <d v="2020-06-22T00:00:00"/>
    <x v="6"/>
    <n v="250"/>
    <s v="P8"/>
    <x v="17"/>
    <s v="Alcoólico"/>
    <n v="100"/>
    <s v="F1"/>
    <x v="14"/>
    <s v="Bom Retiro"/>
    <x v="0"/>
  </r>
  <r>
    <n v="80149"/>
    <d v="2020-06-23T00:00:00"/>
    <x v="6"/>
    <n v="200"/>
    <s v="P7"/>
    <x v="5"/>
    <s v="Alcoólico"/>
    <n v="100"/>
    <s v="F9"/>
    <x v="15"/>
    <s v="Warta"/>
    <x v="0"/>
  </r>
  <r>
    <n v="80148"/>
    <d v="2020-06-24T00:00:00"/>
    <x v="6"/>
    <n v="900"/>
    <s v="P6"/>
    <x v="18"/>
    <s v="Alcoólico"/>
    <n v="200"/>
    <s v="F8"/>
    <x v="16"/>
    <s v="Guriri Norte"/>
    <x v="1"/>
  </r>
  <r>
    <n v="80147"/>
    <d v="2020-06-25T00:00:00"/>
    <x v="6"/>
    <n v="400"/>
    <s v="P5"/>
    <x v="2"/>
    <s v="Alcoólico"/>
    <n v="100"/>
    <s v="F7"/>
    <x v="17"/>
    <s v="Vila da Saúde"/>
    <x v="3"/>
  </r>
  <r>
    <n v="80146"/>
    <d v="2020-06-26T00:00:00"/>
    <x v="6"/>
    <n v="350"/>
    <s v="P4"/>
    <x v="19"/>
    <s v="Alcoólico"/>
    <n v="100"/>
    <s v="F5"/>
    <x v="18"/>
    <s v="Jardim Sumaré"/>
    <x v="2"/>
  </r>
  <r>
    <n v="80145"/>
    <d v="2020-06-27T00:00:00"/>
    <x v="6"/>
    <n v="240"/>
    <s v="P3"/>
    <x v="20"/>
    <s v="Alcoólico"/>
    <n v="100"/>
    <s v="F2"/>
    <x v="12"/>
    <s v="Guará I"/>
    <x v="0"/>
  </r>
  <r>
    <n v="80144"/>
    <d v="2020-06-28T00:00:00"/>
    <x v="6"/>
    <n v="300"/>
    <s v="P2"/>
    <x v="4"/>
    <s v="Alcoólico"/>
    <n v="100"/>
    <s v="F6"/>
    <x v="19"/>
    <s v="Vila Joana"/>
    <x v="0"/>
  </r>
  <r>
    <n v="80143"/>
    <d v="2020-06-29T00:00:00"/>
    <x v="6"/>
    <n v="300"/>
    <s v="P1"/>
    <x v="21"/>
    <s v="Alcoólico"/>
    <n v="100"/>
    <s v="F1"/>
    <x v="14"/>
    <s v="Bom Retiro"/>
    <x v="0"/>
  </r>
  <r>
    <n v="80142"/>
    <d v="2020-05-01T00:00:00"/>
    <x v="7"/>
    <n v="34.950000000000003"/>
    <s v="P22"/>
    <x v="0"/>
    <s v="Salgado"/>
    <n v="5"/>
    <s v="F14"/>
    <x v="0"/>
    <s v="Vila da Saúde"/>
    <x v="0"/>
  </r>
  <r>
    <n v="80141"/>
    <d v="2020-05-02T00:00:00"/>
    <x v="7"/>
    <n v="33.75"/>
    <s v="P10"/>
    <x v="1"/>
    <s v="Alcoólico"/>
    <n v="15"/>
    <s v="F19"/>
    <x v="1"/>
    <s v="Zona Portuária"/>
    <x v="1"/>
  </r>
  <r>
    <n v="80140"/>
    <d v="2020-05-03T00:00:00"/>
    <x v="7"/>
    <n v="60"/>
    <s v="P5"/>
    <x v="2"/>
    <s v="Alcoólico"/>
    <n v="15"/>
    <s v="F18"/>
    <x v="2"/>
    <s v="Centro"/>
    <x v="0"/>
  </r>
  <r>
    <n v="80139"/>
    <d v="2020-05-04T00:00:00"/>
    <x v="7"/>
    <n v="27.96"/>
    <s v="P22"/>
    <x v="0"/>
    <s v="Salgado"/>
    <n v="4"/>
    <s v="F11"/>
    <x v="3"/>
    <s v="Real Parque"/>
    <x v="2"/>
  </r>
  <r>
    <n v="80138"/>
    <d v="2020-05-05T00:00:00"/>
    <x v="7"/>
    <n v="22.400000000000002"/>
    <s v="P21"/>
    <x v="3"/>
    <s v="Salgado"/>
    <n v="14"/>
    <s v="F12"/>
    <x v="4"/>
    <s v="Vila Olímpia"/>
    <x v="0"/>
  </r>
  <r>
    <n v="80137"/>
    <d v="2020-05-06T00:00:00"/>
    <x v="7"/>
    <n v="66"/>
    <s v="P2"/>
    <x v="4"/>
    <s v="Alcoólico"/>
    <n v="22"/>
    <s v="F10"/>
    <x v="5"/>
    <s v="Vila Gomes "/>
    <x v="0"/>
  </r>
  <r>
    <n v="80136"/>
    <d v="2020-05-07T00:00:00"/>
    <x v="7"/>
    <n v="20"/>
    <s v="P7"/>
    <x v="5"/>
    <s v="Alcoólico"/>
    <n v="10"/>
    <s v="F3"/>
    <x v="6"/>
    <s v="Centro"/>
    <x v="1"/>
  </r>
  <r>
    <n v="80135"/>
    <d v="2020-05-08T00:00:00"/>
    <x v="7"/>
    <n v="18.899999999999999"/>
    <s v="P20"/>
    <x v="6"/>
    <s v="Sem alcool"/>
    <n v="10"/>
    <s v="F20"/>
    <x v="7"/>
    <s v="Igrejinha"/>
    <x v="0"/>
  </r>
  <r>
    <n v="80134"/>
    <d v="2020-05-09T00:00:00"/>
    <x v="7"/>
    <n v="24"/>
    <s v="P19"/>
    <x v="7"/>
    <s v="Sem alcool"/>
    <n v="20"/>
    <s v="F20"/>
    <x v="7"/>
    <s v="Igrejinha"/>
    <x v="0"/>
  </r>
  <r>
    <n v="80133"/>
    <d v="2020-05-10T00:00:00"/>
    <x v="7"/>
    <n v="60"/>
    <s v="P18"/>
    <x v="8"/>
    <s v="Outros"/>
    <n v="3"/>
    <s v="F15"/>
    <x v="8"/>
    <s v="Cidade São Mateus"/>
    <x v="2"/>
  </r>
  <r>
    <n v="80132"/>
    <d v="2020-05-11T00:00:00"/>
    <x v="7"/>
    <n v="26.700000000000003"/>
    <s v="P17"/>
    <x v="9"/>
    <s v="Outros"/>
    <n v="3"/>
    <s v="F15"/>
    <x v="8"/>
    <s v="Cidade São Mateus"/>
    <x v="2"/>
  </r>
  <r>
    <n v="80131"/>
    <d v="2020-05-12T00:00:00"/>
    <x v="7"/>
    <n v="110"/>
    <s v="P16"/>
    <x v="10"/>
    <s v="Outros"/>
    <n v="5"/>
    <s v="F17"/>
    <x v="9"/>
    <s v="Real Parque"/>
    <x v="2"/>
  </r>
  <r>
    <n v="80130"/>
    <d v="2020-05-13T00:00:00"/>
    <x v="7"/>
    <n v="79.95"/>
    <s v="P15"/>
    <x v="11"/>
    <s v="Outros"/>
    <n v="5"/>
    <s v="F17"/>
    <x v="9"/>
    <s v="Real Parque"/>
    <x v="2"/>
  </r>
  <r>
    <n v="80129"/>
    <d v="2020-05-14T00:00:00"/>
    <x v="7"/>
    <n v="110"/>
    <s v="P16"/>
    <x v="10"/>
    <s v="Outros"/>
    <n v="5"/>
    <s v="F16"/>
    <x v="10"/>
    <s v="Jardim Sumaré"/>
    <x v="3"/>
  </r>
  <r>
    <n v="80128"/>
    <d v="2020-05-15T00:00:00"/>
    <x v="7"/>
    <n v="79.95"/>
    <s v="P15"/>
    <x v="11"/>
    <s v="Outros"/>
    <n v="5"/>
    <s v="F16"/>
    <x v="10"/>
    <s v="Jardim Sumaré"/>
    <x v="3"/>
  </r>
  <r>
    <n v="80127"/>
    <d v="2020-05-16T00:00:00"/>
    <x v="7"/>
    <n v="105"/>
    <s v="P9"/>
    <x v="12"/>
    <s v="Alcoólico"/>
    <n v="35"/>
    <s v="F4"/>
    <x v="11"/>
    <s v="Casa Grande"/>
    <x v="0"/>
  </r>
  <r>
    <n v="80126"/>
    <d v="2020-05-17T00:00:00"/>
    <x v="7"/>
    <n v="126"/>
    <s v="P14"/>
    <x v="13"/>
    <s v="Refrigerante"/>
    <n v="36"/>
    <s v="F2"/>
    <x v="12"/>
    <s v="Guará I"/>
    <x v="0"/>
  </r>
  <r>
    <n v="80125"/>
    <d v="2020-05-18T00:00:00"/>
    <x v="7"/>
    <n v="40"/>
    <s v="P13"/>
    <x v="14"/>
    <s v="Refrigerante"/>
    <n v="8"/>
    <s v="F13"/>
    <x v="13"/>
    <s v="Monte Castelo"/>
    <x v="1"/>
  </r>
  <r>
    <n v="80124"/>
    <d v="2020-05-19T00:00:00"/>
    <x v="7"/>
    <n v="40"/>
    <s v="P12"/>
    <x v="15"/>
    <s v="Refrigerante"/>
    <n v="8"/>
    <s v="F13"/>
    <x v="13"/>
    <s v="Monte Castelo"/>
    <x v="1"/>
  </r>
  <r>
    <n v="80123"/>
    <d v="2020-05-20T00:00:00"/>
    <x v="7"/>
    <n v="64"/>
    <s v="P11"/>
    <x v="16"/>
    <s v="Refrigerante"/>
    <n v="8"/>
    <s v="F2"/>
    <x v="12"/>
    <s v="Guará I"/>
    <x v="0"/>
  </r>
  <r>
    <n v="80122"/>
    <d v="2020-05-21T00:00:00"/>
    <x v="7"/>
    <n v="225"/>
    <s v="P10"/>
    <x v="1"/>
    <s v="Alcoólico"/>
    <n v="100"/>
    <s v="F2"/>
    <x v="12"/>
    <s v="Guará I"/>
    <x v="0"/>
  </r>
  <r>
    <n v="80121"/>
    <d v="2020-05-22T00:00:00"/>
    <x v="7"/>
    <n v="250"/>
    <s v="P8"/>
    <x v="17"/>
    <s v="Alcoólico"/>
    <n v="100"/>
    <s v="F1"/>
    <x v="14"/>
    <s v="Bom Retiro"/>
    <x v="0"/>
  </r>
  <r>
    <n v="80120"/>
    <d v="2020-05-23T00:00:00"/>
    <x v="7"/>
    <n v="200"/>
    <s v="P7"/>
    <x v="5"/>
    <s v="Alcoólico"/>
    <n v="100"/>
    <s v="F9"/>
    <x v="15"/>
    <s v="Warta"/>
    <x v="0"/>
  </r>
  <r>
    <n v="80119"/>
    <d v="2020-05-24T00:00:00"/>
    <x v="7"/>
    <n v="450"/>
    <s v="P6"/>
    <x v="18"/>
    <s v="Alcoólico"/>
    <n v="100"/>
    <s v="F8"/>
    <x v="16"/>
    <s v="Guriri Norte"/>
    <x v="1"/>
  </r>
  <r>
    <n v="80118"/>
    <d v="2020-05-25T00:00:00"/>
    <x v="7"/>
    <n v="400"/>
    <s v="P5"/>
    <x v="2"/>
    <s v="Alcoólico"/>
    <n v="100"/>
    <s v="F7"/>
    <x v="17"/>
    <s v="Vila da Saúde"/>
    <x v="3"/>
  </r>
  <r>
    <n v="80117"/>
    <d v="2020-05-26T00:00:00"/>
    <x v="7"/>
    <n v="350"/>
    <s v="P4"/>
    <x v="19"/>
    <s v="Alcoólico"/>
    <n v="100"/>
    <s v="F5"/>
    <x v="18"/>
    <s v="Jardim Sumaré"/>
    <x v="2"/>
  </r>
  <r>
    <n v="80116"/>
    <d v="2020-05-27T00:00:00"/>
    <x v="7"/>
    <n v="240"/>
    <s v="P3"/>
    <x v="20"/>
    <s v="Alcoólico"/>
    <n v="100"/>
    <s v="F2"/>
    <x v="12"/>
    <s v="Guará I"/>
    <x v="0"/>
  </r>
  <r>
    <n v="80115"/>
    <d v="2020-05-28T00:00:00"/>
    <x v="7"/>
    <n v="300"/>
    <s v="P2"/>
    <x v="4"/>
    <s v="Alcoólico"/>
    <n v="100"/>
    <s v="F6"/>
    <x v="19"/>
    <s v="Vila Joana"/>
    <x v="0"/>
  </r>
  <r>
    <n v="80114"/>
    <d v="2020-05-29T00:00:00"/>
    <x v="7"/>
    <n v="300"/>
    <s v="P1"/>
    <x v="21"/>
    <s v="Alcoólico"/>
    <n v="100"/>
    <s v="F1"/>
    <x v="14"/>
    <s v="Bom Retiro"/>
    <x v="0"/>
  </r>
  <r>
    <n v="80113"/>
    <d v="2020-04-01T00:00:00"/>
    <x v="8"/>
    <n v="34.950000000000003"/>
    <s v="P22"/>
    <x v="0"/>
    <s v="Salgado"/>
    <n v="5"/>
    <s v="F14"/>
    <x v="0"/>
    <s v="Vila da Saúde"/>
    <x v="0"/>
  </r>
  <r>
    <n v="80112"/>
    <d v="2020-04-02T00:00:00"/>
    <x v="8"/>
    <n v="33.75"/>
    <s v="P10"/>
    <x v="1"/>
    <s v="Alcoólico"/>
    <n v="15"/>
    <s v="F19"/>
    <x v="1"/>
    <s v="Zona Portuária"/>
    <x v="1"/>
  </r>
  <r>
    <n v="80111"/>
    <d v="2020-04-03T00:00:00"/>
    <x v="8"/>
    <n v="60"/>
    <s v="P5"/>
    <x v="2"/>
    <s v="Alcoólico"/>
    <n v="15"/>
    <s v="F18"/>
    <x v="2"/>
    <s v="Centro"/>
    <x v="0"/>
  </r>
  <r>
    <n v="80110"/>
    <d v="2020-04-04T00:00:00"/>
    <x v="8"/>
    <n v="27.96"/>
    <s v="P22"/>
    <x v="0"/>
    <s v="Salgado"/>
    <n v="4"/>
    <s v="F11"/>
    <x v="3"/>
    <s v="Real Parque"/>
    <x v="2"/>
  </r>
  <r>
    <n v="80109"/>
    <d v="2020-04-05T00:00:00"/>
    <x v="8"/>
    <n v="16"/>
    <s v="P21"/>
    <x v="3"/>
    <s v="Salgado"/>
    <n v="10"/>
    <s v="F12"/>
    <x v="4"/>
    <s v="Vila Olímpia"/>
    <x v="0"/>
  </r>
  <r>
    <n v="80108"/>
    <d v="2020-04-06T00:00:00"/>
    <x v="8"/>
    <n v="60"/>
    <s v="P2"/>
    <x v="4"/>
    <s v="Alcoólico"/>
    <n v="20"/>
    <s v="F10"/>
    <x v="5"/>
    <s v="Vila Gomes "/>
    <x v="0"/>
  </r>
  <r>
    <n v="80107"/>
    <d v="2020-04-07T00:00:00"/>
    <x v="8"/>
    <n v="24"/>
    <s v="P7"/>
    <x v="5"/>
    <s v="Alcoólico"/>
    <n v="12"/>
    <s v="F3"/>
    <x v="6"/>
    <s v="Centro"/>
    <x v="1"/>
  </r>
  <r>
    <n v="80106"/>
    <d v="2020-04-08T00:00:00"/>
    <x v="8"/>
    <n v="22.68"/>
    <s v="P20"/>
    <x v="6"/>
    <s v="Sem alcool"/>
    <n v="12"/>
    <s v="F20"/>
    <x v="7"/>
    <s v="Igrejinha"/>
    <x v="0"/>
  </r>
  <r>
    <n v="80105"/>
    <d v="2020-04-09T00:00:00"/>
    <x v="8"/>
    <n v="27.599999999999998"/>
    <s v="P19"/>
    <x v="7"/>
    <s v="Sem alcool"/>
    <n v="23"/>
    <s v="F20"/>
    <x v="7"/>
    <s v="Igrejinha"/>
    <x v="0"/>
  </r>
  <r>
    <n v="80104"/>
    <d v="2020-04-10T00:00:00"/>
    <x v="8"/>
    <n v="60"/>
    <s v="P18"/>
    <x v="8"/>
    <s v="Outros"/>
    <n v="3"/>
    <s v="F15"/>
    <x v="8"/>
    <s v="Cidade São Mateus"/>
    <x v="2"/>
  </r>
  <r>
    <n v="80103"/>
    <d v="2020-04-11T00:00:00"/>
    <x v="8"/>
    <n v="26.700000000000003"/>
    <s v="P17"/>
    <x v="9"/>
    <s v="Outros"/>
    <n v="3"/>
    <s v="F15"/>
    <x v="8"/>
    <s v="Cidade São Mateus"/>
    <x v="2"/>
  </r>
  <r>
    <n v="80102"/>
    <d v="2020-04-12T00:00:00"/>
    <x v="8"/>
    <n v="110"/>
    <s v="P16"/>
    <x v="10"/>
    <s v="Outros"/>
    <n v="5"/>
    <s v="F17"/>
    <x v="9"/>
    <s v="Real Parque"/>
    <x v="2"/>
  </r>
  <r>
    <n v="80101"/>
    <d v="2020-04-13T00:00:00"/>
    <x v="8"/>
    <n v="79.95"/>
    <s v="P15"/>
    <x v="11"/>
    <s v="Outros"/>
    <n v="5"/>
    <s v="F17"/>
    <x v="9"/>
    <s v="Real Parque"/>
    <x v="2"/>
  </r>
  <r>
    <n v="80100"/>
    <d v="2020-04-14T00:00:00"/>
    <x v="8"/>
    <n v="110"/>
    <s v="P16"/>
    <x v="10"/>
    <s v="Outros"/>
    <n v="5"/>
    <s v="F16"/>
    <x v="10"/>
    <s v="Jardim Sumaré"/>
    <x v="3"/>
  </r>
  <r>
    <n v="80099"/>
    <d v="2020-04-15T00:00:00"/>
    <x v="8"/>
    <n v="79.95"/>
    <s v="P15"/>
    <x v="11"/>
    <s v="Outros"/>
    <n v="5"/>
    <s v="F16"/>
    <x v="10"/>
    <s v="Jardim Sumaré"/>
    <x v="3"/>
  </r>
  <r>
    <n v="80098"/>
    <d v="2020-04-16T00:00:00"/>
    <x v="8"/>
    <n v="105"/>
    <s v="P9"/>
    <x v="12"/>
    <s v="Alcoólico"/>
    <n v="35"/>
    <s v="F4"/>
    <x v="11"/>
    <s v="Casa Grande"/>
    <x v="0"/>
  </r>
  <r>
    <n v="80097"/>
    <d v="2020-04-17T00:00:00"/>
    <x v="8"/>
    <n v="126"/>
    <s v="P14"/>
    <x v="13"/>
    <s v="Refrigerante"/>
    <n v="36"/>
    <s v="F2"/>
    <x v="12"/>
    <s v="Guará I"/>
    <x v="0"/>
  </r>
  <r>
    <n v="80096"/>
    <d v="2020-04-18T00:00:00"/>
    <x v="8"/>
    <n v="40"/>
    <s v="P13"/>
    <x v="14"/>
    <s v="Refrigerante"/>
    <n v="8"/>
    <s v="F13"/>
    <x v="13"/>
    <s v="Monte Castelo"/>
    <x v="1"/>
  </r>
  <r>
    <n v="80095"/>
    <d v="2020-04-19T00:00:00"/>
    <x v="8"/>
    <n v="40"/>
    <s v="P12"/>
    <x v="15"/>
    <s v="Refrigerante"/>
    <n v="8"/>
    <s v="F13"/>
    <x v="13"/>
    <s v="Monte Castelo"/>
    <x v="1"/>
  </r>
  <r>
    <n v="80094"/>
    <d v="2020-04-20T00:00:00"/>
    <x v="8"/>
    <n v="64"/>
    <s v="P11"/>
    <x v="16"/>
    <s v="Refrigerante"/>
    <n v="8"/>
    <s v="F2"/>
    <x v="12"/>
    <s v="Guará I"/>
    <x v="0"/>
  </r>
  <r>
    <n v="80093"/>
    <d v="2020-04-21T00:00:00"/>
    <x v="8"/>
    <n v="225"/>
    <s v="P10"/>
    <x v="1"/>
    <s v="Alcoólico"/>
    <n v="100"/>
    <s v="F2"/>
    <x v="12"/>
    <s v="Guará I"/>
    <x v="0"/>
  </r>
  <r>
    <n v="80092"/>
    <d v="2020-04-22T00:00:00"/>
    <x v="8"/>
    <n v="250"/>
    <s v="P8"/>
    <x v="17"/>
    <s v="Alcoólico"/>
    <n v="100"/>
    <s v="F1"/>
    <x v="14"/>
    <s v="Bom Retiro"/>
    <x v="0"/>
  </r>
  <r>
    <n v="80091"/>
    <d v="2020-04-23T00:00:00"/>
    <x v="8"/>
    <n v="200"/>
    <s v="P7"/>
    <x v="5"/>
    <s v="Alcoólico"/>
    <n v="100"/>
    <s v="F9"/>
    <x v="15"/>
    <s v="Warta"/>
    <x v="0"/>
  </r>
  <r>
    <n v="80090"/>
    <d v="2020-04-24T00:00:00"/>
    <x v="8"/>
    <n v="450"/>
    <s v="P6"/>
    <x v="18"/>
    <s v="Alcoólico"/>
    <n v="100"/>
    <s v="F8"/>
    <x v="16"/>
    <s v="Guriri Norte"/>
    <x v="1"/>
  </r>
  <r>
    <n v="80089"/>
    <d v="2020-04-25T00:00:00"/>
    <x v="8"/>
    <n v="400"/>
    <s v="P5"/>
    <x v="2"/>
    <s v="Alcoólico"/>
    <n v="100"/>
    <s v="F7"/>
    <x v="17"/>
    <s v="Vila da Saúde"/>
    <x v="3"/>
  </r>
  <r>
    <n v="80088"/>
    <d v="2020-04-26T00:00:00"/>
    <x v="8"/>
    <n v="350"/>
    <s v="P4"/>
    <x v="19"/>
    <s v="Alcoólico"/>
    <n v="100"/>
    <s v="F5"/>
    <x v="18"/>
    <s v="Jardim Sumaré"/>
    <x v="2"/>
  </r>
  <r>
    <n v="80087"/>
    <d v="2020-04-27T00:00:00"/>
    <x v="8"/>
    <n v="240"/>
    <s v="P3"/>
    <x v="20"/>
    <s v="Alcoólico"/>
    <n v="100"/>
    <s v="F2"/>
    <x v="12"/>
    <s v="Guará I"/>
    <x v="0"/>
  </r>
  <r>
    <n v="80086"/>
    <d v="2020-04-28T00:00:00"/>
    <x v="8"/>
    <n v="300"/>
    <s v="P2"/>
    <x v="4"/>
    <s v="Alcoólico"/>
    <n v="100"/>
    <s v="F6"/>
    <x v="19"/>
    <s v="Vila Joana"/>
    <x v="0"/>
  </r>
  <r>
    <n v="80085"/>
    <d v="2020-04-29T00:00:00"/>
    <x v="8"/>
    <n v="300"/>
    <s v="P1"/>
    <x v="21"/>
    <s v="Alcoólico"/>
    <n v="100"/>
    <s v="F1"/>
    <x v="14"/>
    <s v="Bom Retiro"/>
    <x v="0"/>
  </r>
  <r>
    <n v="80084"/>
    <d v="2020-03-01T00:00:00"/>
    <x v="9"/>
    <n v="34.950000000000003"/>
    <s v="P22"/>
    <x v="0"/>
    <s v="Salgado"/>
    <n v="5"/>
    <s v="F14"/>
    <x v="0"/>
    <s v="Vila da Saúde"/>
    <x v="0"/>
  </r>
  <r>
    <n v="80083"/>
    <d v="2020-03-02T00:00:00"/>
    <x v="9"/>
    <n v="33.75"/>
    <s v="P10"/>
    <x v="1"/>
    <s v="Alcoólico"/>
    <n v="15"/>
    <s v="F19"/>
    <x v="1"/>
    <s v="Zona Portuária"/>
    <x v="1"/>
  </r>
  <r>
    <n v="80082"/>
    <d v="2020-03-03T00:00:00"/>
    <x v="9"/>
    <n v="60"/>
    <s v="P5"/>
    <x v="2"/>
    <s v="Alcoólico"/>
    <n v="15"/>
    <s v="F18"/>
    <x v="2"/>
    <s v="Centro"/>
    <x v="0"/>
  </r>
  <r>
    <n v="80081"/>
    <d v="2020-03-04T00:00:00"/>
    <x v="9"/>
    <n v="27.96"/>
    <s v="P22"/>
    <x v="0"/>
    <s v="Salgado"/>
    <n v="4"/>
    <s v="F11"/>
    <x v="3"/>
    <s v="Real Parque"/>
    <x v="2"/>
  </r>
  <r>
    <n v="80080"/>
    <d v="2020-03-05T00:00:00"/>
    <x v="9"/>
    <n v="16"/>
    <s v="P21"/>
    <x v="3"/>
    <s v="Salgado"/>
    <n v="10"/>
    <s v="F12"/>
    <x v="4"/>
    <s v="Vila Olímpia"/>
    <x v="0"/>
  </r>
  <r>
    <n v="80079"/>
    <d v="2020-03-06T00:00:00"/>
    <x v="9"/>
    <n v="60"/>
    <s v="P2"/>
    <x v="4"/>
    <s v="Alcoólico"/>
    <n v="20"/>
    <s v="F10"/>
    <x v="5"/>
    <s v="Vila Gomes "/>
    <x v="0"/>
  </r>
  <r>
    <n v="80078"/>
    <d v="2020-03-07T00:00:00"/>
    <x v="9"/>
    <n v="24"/>
    <s v="P7"/>
    <x v="5"/>
    <s v="Alcoólico"/>
    <n v="12"/>
    <s v="F3"/>
    <x v="6"/>
    <s v="Centro"/>
    <x v="1"/>
  </r>
  <r>
    <n v="80077"/>
    <d v="2020-03-08T00:00:00"/>
    <x v="9"/>
    <n v="22.68"/>
    <s v="P20"/>
    <x v="6"/>
    <s v="Sem alcool"/>
    <n v="12"/>
    <s v="F20"/>
    <x v="7"/>
    <s v="Igrejinha"/>
    <x v="0"/>
  </r>
  <r>
    <n v="80076"/>
    <d v="2020-03-09T00:00:00"/>
    <x v="9"/>
    <n v="27.599999999999998"/>
    <s v="P19"/>
    <x v="7"/>
    <s v="Sem alcool"/>
    <n v="23"/>
    <s v="F20"/>
    <x v="7"/>
    <s v="Igrejinha"/>
    <x v="0"/>
  </r>
  <r>
    <n v="80075"/>
    <d v="2020-03-10T00:00:00"/>
    <x v="9"/>
    <n v="80"/>
    <s v="P18"/>
    <x v="8"/>
    <s v="Outros"/>
    <n v="4"/>
    <s v="F15"/>
    <x v="8"/>
    <s v="Cidade São Mateus"/>
    <x v="2"/>
  </r>
  <r>
    <n v="80074"/>
    <d v="2020-03-11T00:00:00"/>
    <x v="9"/>
    <n v="35.6"/>
    <s v="P17"/>
    <x v="9"/>
    <s v="Outros"/>
    <n v="4"/>
    <s v="F15"/>
    <x v="8"/>
    <s v="Cidade São Mateus"/>
    <x v="2"/>
  </r>
  <r>
    <n v="80073"/>
    <d v="2020-03-12T00:00:00"/>
    <x v="9"/>
    <n v="154"/>
    <s v="P16"/>
    <x v="10"/>
    <s v="Outros"/>
    <n v="7"/>
    <s v="F17"/>
    <x v="9"/>
    <s v="Real Parque"/>
    <x v="2"/>
  </r>
  <r>
    <n v="80072"/>
    <d v="2020-03-13T00:00:00"/>
    <x v="9"/>
    <n v="111.93"/>
    <s v="P15"/>
    <x v="11"/>
    <s v="Outros"/>
    <n v="7"/>
    <s v="F17"/>
    <x v="9"/>
    <s v="Real Parque"/>
    <x v="2"/>
  </r>
  <r>
    <n v="80071"/>
    <d v="2020-03-14T00:00:00"/>
    <x v="9"/>
    <n v="132"/>
    <s v="P16"/>
    <x v="10"/>
    <s v="Outros"/>
    <n v="6"/>
    <s v="F16"/>
    <x v="10"/>
    <s v="Jardim Sumaré"/>
    <x v="3"/>
  </r>
  <r>
    <n v="80070"/>
    <d v="2020-03-15T00:00:00"/>
    <x v="9"/>
    <n v="95.94"/>
    <s v="P15"/>
    <x v="11"/>
    <s v="Outros"/>
    <n v="6"/>
    <s v="F16"/>
    <x v="10"/>
    <s v="Jardim Sumaré"/>
    <x v="3"/>
  </r>
  <r>
    <n v="80069"/>
    <d v="2020-03-16T00:00:00"/>
    <x v="9"/>
    <n v="90"/>
    <s v="P9"/>
    <x v="12"/>
    <s v="Alcoólico"/>
    <n v="30"/>
    <s v="F4"/>
    <x v="11"/>
    <s v="Casa Grande"/>
    <x v="0"/>
  </r>
  <r>
    <n v="80068"/>
    <d v="2020-03-17T00:00:00"/>
    <x v="9"/>
    <n v="84"/>
    <s v="P14"/>
    <x v="13"/>
    <s v="Refrigerante"/>
    <n v="24"/>
    <s v="F2"/>
    <x v="12"/>
    <s v="Guará I"/>
    <x v="0"/>
  </r>
  <r>
    <n v="80067"/>
    <d v="2020-03-18T00:00:00"/>
    <x v="9"/>
    <n v="20"/>
    <s v="P13"/>
    <x v="14"/>
    <s v="Refrigerante"/>
    <n v="4"/>
    <s v="F13"/>
    <x v="13"/>
    <s v="Monte Castelo"/>
    <x v="1"/>
  </r>
  <r>
    <n v="80066"/>
    <d v="2020-03-19T00:00:00"/>
    <x v="9"/>
    <n v="20"/>
    <s v="P12"/>
    <x v="15"/>
    <s v="Refrigerante"/>
    <n v="4"/>
    <s v="F13"/>
    <x v="13"/>
    <s v="Monte Castelo"/>
    <x v="1"/>
  </r>
  <r>
    <n v="80065"/>
    <d v="2020-03-20T00:00:00"/>
    <x v="9"/>
    <n v="32"/>
    <s v="P11"/>
    <x v="16"/>
    <s v="Refrigerante"/>
    <n v="4"/>
    <s v="F2"/>
    <x v="12"/>
    <s v="Guará I"/>
    <x v="0"/>
  </r>
  <r>
    <n v="80064"/>
    <d v="2020-03-21T00:00:00"/>
    <x v="9"/>
    <n v="225"/>
    <s v="P10"/>
    <x v="1"/>
    <s v="Alcoólico"/>
    <n v="100"/>
    <s v="F2"/>
    <x v="12"/>
    <s v="Guará I"/>
    <x v="0"/>
  </r>
  <r>
    <n v="80063"/>
    <d v="2020-03-22T00:00:00"/>
    <x v="9"/>
    <n v="250"/>
    <s v="P8"/>
    <x v="17"/>
    <s v="Alcoólico"/>
    <n v="100"/>
    <s v="F1"/>
    <x v="14"/>
    <s v="Bom Retiro"/>
    <x v="0"/>
  </r>
  <r>
    <n v="80062"/>
    <d v="2020-03-23T00:00:00"/>
    <x v="9"/>
    <n v="200"/>
    <s v="P7"/>
    <x v="5"/>
    <s v="Alcoólico"/>
    <n v="100"/>
    <s v="F9"/>
    <x v="15"/>
    <s v="Warta"/>
    <x v="0"/>
  </r>
  <r>
    <n v="80061"/>
    <d v="2020-03-24T00:00:00"/>
    <x v="9"/>
    <n v="450"/>
    <s v="P6"/>
    <x v="18"/>
    <s v="Alcoólico"/>
    <n v="100"/>
    <s v="F8"/>
    <x v="16"/>
    <s v="Guriri Norte"/>
    <x v="1"/>
  </r>
  <r>
    <n v="80060"/>
    <d v="2020-03-25T00:00:00"/>
    <x v="9"/>
    <n v="400"/>
    <s v="P5"/>
    <x v="2"/>
    <s v="Alcoólico"/>
    <n v="100"/>
    <s v="F7"/>
    <x v="17"/>
    <s v="Vila da Saúde"/>
    <x v="3"/>
  </r>
  <r>
    <n v="80059"/>
    <d v="2020-03-26T00:00:00"/>
    <x v="9"/>
    <n v="350"/>
    <s v="P4"/>
    <x v="19"/>
    <s v="Alcoólico"/>
    <n v="100"/>
    <s v="F5"/>
    <x v="18"/>
    <s v="Jardim Sumaré"/>
    <x v="2"/>
  </r>
  <r>
    <n v="80058"/>
    <d v="2020-03-27T00:00:00"/>
    <x v="9"/>
    <n v="240"/>
    <s v="P3"/>
    <x v="20"/>
    <s v="Alcoólico"/>
    <n v="100"/>
    <s v="F2"/>
    <x v="12"/>
    <s v="Guará I"/>
    <x v="0"/>
  </r>
  <r>
    <n v="80057"/>
    <d v="2020-03-28T00:00:00"/>
    <x v="9"/>
    <n v="300"/>
    <s v="P2"/>
    <x v="4"/>
    <s v="Alcoólico"/>
    <n v="100"/>
    <s v="F6"/>
    <x v="19"/>
    <s v="Vila Joana"/>
    <x v="0"/>
  </r>
  <r>
    <n v="80056"/>
    <d v="2020-03-29T00:00:00"/>
    <x v="9"/>
    <n v="300"/>
    <s v="P1"/>
    <x v="21"/>
    <s v="Alcoólico"/>
    <n v="100"/>
    <s v="F1"/>
    <x v="14"/>
    <s v="Bom Retiro"/>
    <x v="0"/>
  </r>
  <r>
    <n v="80055"/>
    <d v="2020-02-01T00:00:00"/>
    <x v="10"/>
    <n v="27.96"/>
    <s v="P22"/>
    <x v="0"/>
    <s v="Salgado"/>
    <n v="4"/>
    <s v="F14"/>
    <x v="0"/>
    <s v="Vila da Saúde"/>
    <x v="0"/>
  </r>
  <r>
    <n v="80054"/>
    <d v="2020-02-02T00:00:00"/>
    <x v="10"/>
    <n v="27"/>
    <s v="P10"/>
    <x v="1"/>
    <s v="Alcoólico"/>
    <n v="12"/>
    <s v="F19"/>
    <x v="1"/>
    <s v="Zona Portuária"/>
    <x v="1"/>
  </r>
  <r>
    <n v="80053"/>
    <d v="2020-02-03T00:00:00"/>
    <x v="10"/>
    <n v="48"/>
    <s v="P5"/>
    <x v="2"/>
    <s v="Alcoólico"/>
    <n v="12"/>
    <s v="F18"/>
    <x v="2"/>
    <s v="Centro"/>
    <x v="0"/>
  </r>
  <r>
    <n v="80052"/>
    <d v="2020-02-04T00:00:00"/>
    <x v="10"/>
    <n v="41.94"/>
    <s v="P22"/>
    <x v="0"/>
    <s v="Salgado"/>
    <n v="6"/>
    <s v="F11"/>
    <x v="3"/>
    <s v="Real Parque"/>
    <x v="2"/>
  </r>
  <r>
    <n v="80051"/>
    <d v="2020-02-05T00:00:00"/>
    <x v="10"/>
    <n v="22.400000000000002"/>
    <s v="P21"/>
    <x v="3"/>
    <s v="Salgado"/>
    <n v="14"/>
    <s v="F12"/>
    <x v="4"/>
    <s v="Vila Olímpia"/>
    <x v="0"/>
  </r>
  <r>
    <n v="80050"/>
    <d v="2020-02-06T00:00:00"/>
    <x v="10"/>
    <n v="66"/>
    <s v="P2"/>
    <x v="4"/>
    <s v="Alcoólico"/>
    <n v="22"/>
    <s v="F10"/>
    <x v="5"/>
    <s v="Vila Gomes "/>
    <x v="0"/>
  </r>
  <r>
    <n v="80049"/>
    <d v="2020-02-07T00:00:00"/>
    <x v="10"/>
    <n v="20"/>
    <s v="P7"/>
    <x v="5"/>
    <s v="Alcoólico"/>
    <n v="10"/>
    <s v="F3"/>
    <x v="6"/>
    <s v="Centro"/>
    <x v="1"/>
  </r>
  <r>
    <n v="80048"/>
    <d v="2020-02-08T00:00:00"/>
    <x v="10"/>
    <n v="18.899999999999999"/>
    <s v="P20"/>
    <x v="6"/>
    <s v="Sem alcool"/>
    <n v="10"/>
    <s v="F20"/>
    <x v="7"/>
    <s v="Igrejinha"/>
    <x v="0"/>
  </r>
  <r>
    <n v="80047"/>
    <d v="2020-02-09T00:00:00"/>
    <x v="10"/>
    <n v="24"/>
    <s v="P19"/>
    <x v="7"/>
    <s v="Sem alcool"/>
    <n v="20"/>
    <s v="F20"/>
    <x v="7"/>
    <s v="Igrejinha"/>
    <x v="0"/>
  </r>
  <r>
    <n v="80046"/>
    <d v="2020-02-10T00:00:00"/>
    <x v="10"/>
    <n v="60"/>
    <s v="P18"/>
    <x v="8"/>
    <s v="Outros"/>
    <n v="3"/>
    <s v="F15"/>
    <x v="8"/>
    <s v="Cidade São Mateus"/>
    <x v="2"/>
  </r>
  <r>
    <n v="80045"/>
    <d v="2020-02-11T00:00:00"/>
    <x v="10"/>
    <n v="26.700000000000003"/>
    <s v="P17"/>
    <x v="9"/>
    <s v="Outros"/>
    <n v="3"/>
    <s v="F15"/>
    <x v="8"/>
    <s v="Cidade São Mateus"/>
    <x v="2"/>
  </r>
  <r>
    <n v="80044"/>
    <d v="2020-02-12T00:00:00"/>
    <x v="10"/>
    <n v="110"/>
    <s v="P16"/>
    <x v="10"/>
    <s v="Outros"/>
    <n v="5"/>
    <s v="F17"/>
    <x v="9"/>
    <s v="Real Parque"/>
    <x v="2"/>
  </r>
  <r>
    <n v="80043"/>
    <d v="2020-02-13T00:00:00"/>
    <x v="10"/>
    <n v="79.95"/>
    <s v="P15"/>
    <x v="11"/>
    <s v="Outros"/>
    <n v="5"/>
    <s v="F17"/>
    <x v="9"/>
    <s v="Real Parque"/>
    <x v="2"/>
  </r>
  <r>
    <n v="80042"/>
    <d v="2020-02-14T00:00:00"/>
    <x v="10"/>
    <n v="110"/>
    <s v="P16"/>
    <x v="10"/>
    <s v="Outros"/>
    <n v="5"/>
    <s v="F16"/>
    <x v="10"/>
    <s v="Jardim Sumaré"/>
    <x v="3"/>
  </r>
  <r>
    <n v="80041"/>
    <d v="2020-02-15T00:00:00"/>
    <x v="10"/>
    <n v="79.95"/>
    <s v="P15"/>
    <x v="11"/>
    <s v="Outros"/>
    <n v="5"/>
    <s v="F16"/>
    <x v="10"/>
    <s v="Jardim Sumaré"/>
    <x v="3"/>
  </r>
  <r>
    <n v="80040"/>
    <d v="2020-02-16T00:00:00"/>
    <x v="10"/>
    <n v="105"/>
    <s v="P9"/>
    <x v="12"/>
    <s v="Alcoólico"/>
    <n v="35"/>
    <s v="F4"/>
    <x v="11"/>
    <s v="Casa Grande"/>
    <x v="0"/>
  </r>
  <r>
    <n v="80039"/>
    <d v="2020-02-17T00:00:00"/>
    <x v="10"/>
    <n v="126"/>
    <s v="P14"/>
    <x v="13"/>
    <s v="Refrigerante"/>
    <n v="36"/>
    <s v="F2"/>
    <x v="12"/>
    <s v="Guará I"/>
    <x v="0"/>
  </r>
  <r>
    <n v="80038"/>
    <d v="2020-02-18T00:00:00"/>
    <x v="10"/>
    <n v="40"/>
    <s v="P13"/>
    <x v="14"/>
    <s v="Refrigerante"/>
    <n v="8"/>
    <s v="F13"/>
    <x v="13"/>
    <s v="Monte Castelo"/>
    <x v="1"/>
  </r>
  <r>
    <n v="80037"/>
    <d v="2020-02-19T00:00:00"/>
    <x v="10"/>
    <n v="40"/>
    <s v="P12"/>
    <x v="15"/>
    <s v="Refrigerante"/>
    <n v="8"/>
    <s v="F13"/>
    <x v="13"/>
    <s v="Monte Castelo"/>
    <x v="1"/>
  </r>
  <r>
    <n v="80036"/>
    <d v="2020-02-20T00:00:00"/>
    <x v="10"/>
    <n v="64"/>
    <s v="P11"/>
    <x v="16"/>
    <s v="Refrigerante"/>
    <n v="8"/>
    <s v="F2"/>
    <x v="12"/>
    <s v="Guará I"/>
    <x v="0"/>
  </r>
  <r>
    <n v="80035"/>
    <d v="2020-02-21T00:00:00"/>
    <x v="10"/>
    <n v="225"/>
    <s v="P10"/>
    <x v="1"/>
    <s v="Alcoólico"/>
    <n v="100"/>
    <s v="F2"/>
    <x v="12"/>
    <s v="Guará I"/>
    <x v="0"/>
  </r>
  <r>
    <n v="80034"/>
    <d v="2020-02-22T00:00:00"/>
    <x v="10"/>
    <n v="250"/>
    <s v="P8"/>
    <x v="17"/>
    <s v="Alcoólico"/>
    <n v="100"/>
    <s v="F1"/>
    <x v="14"/>
    <s v="Bom Retiro"/>
    <x v="0"/>
  </r>
  <r>
    <n v="80033"/>
    <d v="2020-02-23T00:00:00"/>
    <x v="10"/>
    <n v="200"/>
    <s v="P7"/>
    <x v="5"/>
    <s v="Alcoólico"/>
    <n v="100"/>
    <s v="F9"/>
    <x v="15"/>
    <s v="Warta"/>
    <x v="0"/>
  </r>
  <r>
    <n v="80032"/>
    <d v="2020-02-24T00:00:00"/>
    <x v="10"/>
    <n v="450"/>
    <s v="P6"/>
    <x v="18"/>
    <s v="Alcoólico"/>
    <n v="100"/>
    <s v="F8"/>
    <x v="16"/>
    <s v="Guriri Norte"/>
    <x v="1"/>
  </r>
  <r>
    <n v="80031"/>
    <d v="2020-02-25T00:00:00"/>
    <x v="10"/>
    <n v="400"/>
    <s v="P5"/>
    <x v="2"/>
    <s v="Alcoólico"/>
    <n v="100"/>
    <s v="F7"/>
    <x v="17"/>
    <s v="Vila da Saúde"/>
    <x v="3"/>
  </r>
  <r>
    <n v="80030"/>
    <d v="2020-02-26T00:00:00"/>
    <x v="10"/>
    <n v="350"/>
    <s v="P4"/>
    <x v="19"/>
    <s v="Alcoólico"/>
    <n v="100"/>
    <s v="F5"/>
    <x v="18"/>
    <s v="Jardim Sumaré"/>
    <x v="2"/>
  </r>
  <r>
    <n v="80029"/>
    <d v="2020-02-27T00:00:00"/>
    <x v="10"/>
    <n v="240"/>
    <s v="P3"/>
    <x v="20"/>
    <s v="Alcoólico"/>
    <n v="100"/>
    <s v="F2"/>
    <x v="12"/>
    <s v="Guará I"/>
    <x v="0"/>
  </r>
  <r>
    <n v="80028"/>
    <d v="2020-02-28T00:00:00"/>
    <x v="10"/>
    <n v="300"/>
    <s v="P2"/>
    <x v="4"/>
    <s v="Alcoólico"/>
    <n v="100"/>
    <s v="F6"/>
    <x v="19"/>
    <s v="Vila Joana"/>
    <x v="0"/>
  </r>
  <r>
    <n v="80027"/>
    <d v="2020-02-29T00:00:00"/>
    <x v="10"/>
    <n v="300"/>
    <s v="P1"/>
    <x v="21"/>
    <s v="Alcoólico"/>
    <n v="100"/>
    <s v="F1"/>
    <x v="14"/>
    <s v="Bom Retiro"/>
    <x v="0"/>
  </r>
  <r>
    <n v="80026"/>
    <d v="2020-01-01T00:00:00"/>
    <x v="11"/>
    <n v="55.92"/>
    <s v="P22"/>
    <x v="0"/>
    <s v="Salgado"/>
    <n v="8"/>
    <s v="F11"/>
    <x v="3"/>
    <s v="Real Parque"/>
    <x v="2"/>
  </r>
  <r>
    <n v="80025"/>
    <d v="2020-01-02T00:00:00"/>
    <x v="11"/>
    <n v="25.6"/>
    <s v="P21"/>
    <x v="3"/>
    <s v="Salgado"/>
    <n v="16"/>
    <s v="F12"/>
    <x v="4"/>
    <s v="Vila Olímpia"/>
    <x v="0"/>
  </r>
  <r>
    <n v="80024"/>
    <d v="2020-01-03T00:00:00"/>
    <x v="11"/>
    <n v="72"/>
    <s v="P2"/>
    <x v="4"/>
    <s v="Alcoólico"/>
    <n v="24"/>
    <s v="F10"/>
    <x v="5"/>
    <s v="Vila Gomes "/>
    <x v="0"/>
  </r>
  <r>
    <n v="80023"/>
    <d v="2020-01-04T00:00:00"/>
    <x v="11"/>
    <n v="24"/>
    <s v="P7"/>
    <x v="5"/>
    <s v="Alcoólico"/>
    <n v="12"/>
    <s v="F3"/>
    <x v="6"/>
    <s v="Centro"/>
    <x v="1"/>
  </r>
  <r>
    <n v="80022"/>
    <d v="2020-01-05T00:00:00"/>
    <x v="11"/>
    <n v="22.68"/>
    <s v="P20"/>
    <x v="6"/>
    <s v="Sem alcool"/>
    <n v="12"/>
    <s v="F20"/>
    <x v="7"/>
    <s v="Igrejinha"/>
    <x v="0"/>
  </r>
  <r>
    <n v="80021"/>
    <d v="2020-01-06T00:00:00"/>
    <x v="11"/>
    <n v="28.799999999999997"/>
    <s v="P19"/>
    <x v="7"/>
    <s v="Sem alcool"/>
    <n v="24"/>
    <s v="F20"/>
    <x v="7"/>
    <s v="Igrejinha"/>
    <x v="0"/>
  </r>
  <r>
    <n v="80020"/>
    <d v="2020-01-07T00:00:00"/>
    <x v="11"/>
    <n v="80"/>
    <s v="P18"/>
    <x v="8"/>
    <s v="Outros"/>
    <n v="4"/>
    <s v="F15"/>
    <x v="8"/>
    <s v="Cidade São Mateus"/>
    <x v="2"/>
  </r>
  <r>
    <n v="80019"/>
    <d v="2020-01-08T00:00:00"/>
    <x v="11"/>
    <n v="35.6"/>
    <s v="P17"/>
    <x v="9"/>
    <s v="Outros"/>
    <n v="4"/>
    <s v="F15"/>
    <x v="8"/>
    <s v="Cidade São Mateus"/>
    <x v="2"/>
  </r>
  <r>
    <n v="80018"/>
    <d v="2020-01-09T00:00:00"/>
    <x v="11"/>
    <n v="132"/>
    <s v="P16"/>
    <x v="10"/>
    <s v="Outros"/>
    <n v="6"/>
    <s v="F17"/>
    <x v="9"/>
    <s v="Real Parque"/>
    <x v="2"/>
  </r>
  <r>
    <n v="80017"/>
    <d v="2020-01-10T00:00:00"/>
    <x v="11"/>
    <n v="95.94"/>
    <s v="P15"/>
    <x v="11"/>
    <s v="Outros"/>
    <n v="6"/>
    <s v="F17"/>
    <x v="9"/>
    <s v="Real Parque"/>
    <x v="2"/>
  </r>
  <r>
    <n v="80016"/>
    <d v="2020-01-11T00:00:00"/>
    <x v="11"/>
    <n v="132"/>
    <s v="P16"/>
    <x v="10"/>
    <s v="Outros"/>
    <n v="6"/>
    <s v="F16"/>
    <x v="10"/>
    <s v="Jardim Sumaré"/>
    <x v="3"/>
  </r>
  <r>
    <n v="80015"/>
    <d v="2020-01-12T00:00:00"/>
    <x v="11"/>
    <n v="95.94"/>
    <s v="P15"/>
    <x v="11"/>
    <s v="Outros"/>
    <n v="6"/>
    <s v="F16"/>
    <x v="10"/>
    <s v="Jardim Sumaré"/>
    <x v="3"/>
  </r>
  <r>
    <n v="80014"/>
    <d v="2020-01-13T00:00:00"/>
    <x v="11"/>
    <n v="108"/>
    <s v="P9"/>
    <x v="12"/>
    <s v="Alcoólico"/>
    <n v="36"/>
    <s v="F4"/>
    <x v="11"/>
    <s v="Casa Grande"/>
    <x v="0"/>
  </r>
  <r>
    <n v="80013"/>
    <d v="2020-01-14T00:00:00"/>
    <x v="11"/>
    <n v="168"/>
    <s v="P14"/>
    <x v="13"/>
    <s v="Refrigerante"/>
    <n v="48"/>
    <s v="F2"/>
    <x v="12"/>
    <s v="Guará I"/>
    <x v="0"/>
  </r>
  <r>
    <n v="80012"/>
    <d v="2020-01-15T00:00:00"/>
    <x v="11"/>
    <n v="60"/>
    <s v="P13"/>
    <x v="14"/>
    <s v="Refrigerante"/>
    <n v="12"/>
    <s v="F13"/>
    <x v="13"/>
    <s v="Monte Castelo"/>
    <x v="1"/>
  </r>
  <r>
    <n v="80011"/>
    <d v="2020-01-16T00:00:00"/>
    <x v="11"/>
    <n v="60"/>
    <s v="P12"/>
    <x v="15"/>
    <s v="Refrigerante"/>
    <n v="12"/>
    <s v="F13"/>
    <x v="13"/>
    <s v="Monte Castelo"/>
    <x v="1"/>
  </r>
  <r>
    <n v="80010"/>
    <d v="2020-01-17T00:00:00"/>
    <x v="11"/>
    <n v="96"/>
    <s v="P11"/>
    <x v="16"/>
    <s v="Refrigerante"/>
    <n v="12"/>
    <s v="F2"/>
    <x v="12"/>
    <s v="Guará I"/>
    <x v="0"/>
  </r>
  <r>
    <n v="80009"/>
    <d v="2020-01-18T00:00:00"/>
    <x v="11"/>
    <n v="225"/>
    <s v="P10"/>
    <x v="1"/>
    <s v="Alcoólico"/>
    <n v="100"/>
    <s v="F2"/>
    <x v="12"/>
    <s v="Guará I"/>
    <x v="0"/>
  </r>
  <r>
    <n v="80008"/>
    <d v="2020-01-19T00:00:00"/>
    <x v="11"/>
    <n v="250"/>
    <s v="P8"/>
    <x v="17"/>
    <s v="Alcoólico"/>
    <n v="100"/>
    <s v="F1"/>
    <x v="14"/>
    <s v="Bom Retiro"/>
    <x v="0"/>
  </r>
  <r>
    <n v="80007"/>
    <d v="2020-01-20T00:00:00"/>
    <x v="11"/>
    <n v="200"/>
    <s v="P7"/>
    <x v="5"/>
    <s v="Alcoólico"/>
    <n v="100"/>
    <s v="F9"/>
    <x v="15"/>
    <s v="Warta"/>
    <x v="0"/>
  </r>
  <r>
    <n v="80006"/>
    <d v="2020-01-21T00:00:00"/>
    <x v="11"/>
    <n v="450"/>
    <s v="P6"/>
    <x v="18"/>
    <s v="Alcoólico"/>
    <n v="100"/>
    <s v="F8"/>
    <x v="16"/>
    <s v="Guriri Norte"/>
    <x v="1"/>
  </r>
  <r>
    <n v="80005"/>
    <d v="2020-01-22T00:00:00"/>
    <x v="11"/>
    <n v="400"/>
    <s v="P5"/>
    <x v="2"/>
    <s v="Alcoólico"/>
    <n v="100"/>
    <s v="F7"/>
    <x v="17"/>
    <s v="Vila da Saúde"/>
    <x v="3"/>
  </r>
  <r>
    <n v="80004"/>
    <d v="2020-01-23T00:00:00"/>
    <x v="11"/>
    <n v="350"/>
    <s v="P4"/>
    <x v="19"/>
    <s v="Alcoólico"/>
    <n v="100"/>
    <s v="F5"/>
    <x v="18"/>
    <s v="Jardim Sumaré"/>
    <x v="2"/>
  </r>
  <r>
    <n v="80003"/>
    <d v="2020-01-24T00:00:00"/>
    <x v="11"/>
    <n v="240"/>
    <s v="P3"/>
    <x v="20"/>
    <s v="Alcoólico"/>
    <n v="100"/>
    <s v="F2"/>
    <x v="12"/>
    <s v="Guará I"/>
    <x v="0"/>
  </r>
  <r>
    <n v="80002"/>
    <d v="2020-01-25T00:00:00"/>
    <x v="11"/>
    <n v="300"/>
    <s v="P2"/>
    <x v="4"/>
    <s v="Alcoólico"/>
    <n v="100"/>
    <s v="F6"/>
    <x v="19"/>
    <s v="Vila Joana"/>
    <x v="0"/>
  </r>
  <r>
    <n v="80001"/>
    <d v="2020-01-26T00:00:00"/>
    <x v="11"/>
    <n v="300"/>
    <s v="P1"/>
    <x v="21"/>
    <s v="Alcoólico"/>
    <n v="100"/>
    <s v="F1"/>
    <x v="14"/>
    <s v="Bom Retiro"/>
    <x v="0"/>
  </r>
  <r>
    <m/>
    <m/>
    <x v="12"/>
    <m/>
    <m/>
    <x v="22"/>
    <m/>
    <m/>
    <m/>
    <x v="20"/>
    <m/>
    <x v="4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792">
  <r>
    <n v="792"/>
    <d v="2020-12-30T00:00:00"/>
    <n v="12"/>
    <n v="27.96"/>
    <s v="P22"/>
    <x v="0"/>
    <s v="Salgado"/>
    <n v="4"/>
    <s v="C10"/>
    <x v="0"/>
    <s v="Bela Vista"/>
    <x v="0"/>
  </r>
  <r>
    <n v="791"/>
    <d v="2020-12-29T00:00:00"/>
    <n v="12"/>
    <n v="8"/>
    <s v="P21"/>
    <x v="1"/>
    <s v="Salgado"/>
    <n v="5"/>
    <s v="C11"/>
    <x v="1"/>
    <s v="Bela Vista"/>
    <x v="1"/>
  </r>
  <r>
    <n v="790"/>
    <d v="2020-12-28T00:00:00"/>
    <n v="12"/>
    <n v="9.4499999999999993"/>
    <s v="P20"/>
    <x v="2"/>
    <s v="Sem alcool"/>
    <n v="5"/>
    <s v="C12"/>
    <x v="2"/>
    <s v="Raio do Sol"/>
    <x v="0"/>
  </r>
  <r>
    <n v="789"/>
    <d v="2020-12-27T00:00:00"/>
    <n v="12"/>
    <n v="2.4"/>
    <s v="P19"/>
    <x v="3"/>
    <s v="Sem alcool"/>
    <n v="2"/>
    <s v="C13"/>
    <x v="3"/>
    <s v="São José"/>
    <x v="2"/>
  </r>
  <r>
    <n v="788"/>
    <d v="2020-12-26T00:00:00"/>
    <n v="12"/>
    <n v="80"/>
    <s v="P18"/>
    <x v="4"/>
    <s v="Outros"/>
    <n v="4"/>
    <s v="C14"/>
    <x v="4"/>
    <s v="Vila Paulista"/>
    <x v="0"/>
  </r>
  <r>
    <n v="787"/>
    <d v="2020-12-25T00:00:00"/>
    <n v="12"/>
    <n v="26.700000000000003"/>
    <s v="P17"/>
    <x v="5"/>
    <s v="Outros"/>
    <n v="3"/>
    <s v="C15"/>
    <x v="5"/>
    <s v="Centro"/>
    <x v="1"/>
  </r>
  <r>
    <n v="786"/>
    <d v="2020-12-24T00:00:00"/>
    <n v="12"/>
    <n v="44"/>
    <s v="P16"/>
    <x v="6"/>
    <s v="Outros"/>
    <n v="2"/>
    <s v="C16"/>
    <x v="6"/>
    <s v="Raio do Sol"/>
    <x v="3"/>
  </r>
  <r>
    <n v="785"/>
    <d v="2020-12-23T00:00:00"/>
    <n v="12"/>
    <n v="31.98"/>
    <s v="P15"/>
    <x v="7"/>
    <s v="Outros"/>
    <n v="2"/>
    <s v="C17"/>
    <x v="7"/>
    <s v="Centro"/>
    <x v="1"/>
  </r>
  <r>
    <n v="784"/>
    <d v="2020-12-22T00:00:00"/>
    <n v="12"/>
    <n v="14"/>
    <s v="P14"/>
    <x v="8"/>
    <s v="Refrigerante"/>
    <n v="4"/>
    <s v="C18"/>
    <x v="8"/>
    <s v="São José"/>
    <x v="0"/>
  </r>
  <r>
    <n v="783"/>
    <d v="2020-12-21T00:00:00"/>
    <n v="12"/>
    <n v="30"/>
    <s v="P13"/>
    <x v="9"/>
    <s v="Refrigerante"/>
    <n v="6"/>
    <s v="C19"/>
    <x v="9"/>
    <s v="Bela Vista"/>
    <x v="2"/>
  </r>
  <r>
    <n v="782"/>
    <d v="2020-12-20T00:00:00"/>
    <n v="12"/>
    <n v="30"/>
    <s v="P12"/>
    <x v="10"/>
    <s v="Refrigerante"/>
    <n v="6"/>
    <s v="C20"/>
    <x v="10"/>
    <s v="Matadouro"/>
    <x v="0"/>
  </r>
  <r>
    <n v="781"/>
    <d v="2020-12-19T00:00:00"/>
    <n v="12"/>
    <n v="40"/>
    <s v="P11"/>
    <x v="11"/>
    <s v="Refrigerante"/>
    <n v="5"/>
    <s v="C3"/>
    <x v="11"/>
    <s v="Centro"/>
    <x v="2"/>
  </r>
  <r>
    <n v="780"/>
    <d v="2020-12-18T00:00:00"/>
    <n v="12"/>
    <n v="108"/>
    <s v="P10"/>
    <x v="12"/>
    <s v="Alcoólico"/>
    <n v="48"/>
    <s v="C1"/>
    <x v="12"/>
    <s v="São José"/>
    <x v="0"/>
  </r>
  <r>
    <n v="779"/>
    <d v="2020-12-17T00:00:00"/>
    <n v="12"/>
    <n v="72"/>
    <s v="P9"/>
    <x v="13"/>
    <s v="Alcoólico"/>
    <n v="24"/>
    <s v="C2"/>
    <x v="13"/>
    <s v="Raio do Sol"/>
    <x v="0"/>
  </r>
  <r>
    <n v="778"/>
    <d v="2020-12-16T00:00:00"/>
    <n v="12"/>
    <n v="45"/>
    <s v="P8"/>
    <x v="14"/>
    <s v="Alcoólico"/>
    <n v="18"/>
    <s v="C3"/>
    <x v="11"/>
    <s v="Centro"/>
    <x v="2"/>
  </r>
  <r>
    <n v="777"/>
    <d v="2020-12-15T00:00:00"/>
    <n v="12"/>
    <n v="48"/>
    <s v="P7"/>
    <x v="15"/>
    <s v="Alcoólico"/>
    <n v="24"/>
    <s v="C4"/>
    <x v="14"/>
    <s v="Bela Vista"/>
    <x v="0"/>
  </r>
  <r>
    <n v="776"/>
    <d v="2020-12-30T00:00:00"/>
    <n v="12"/>
    <n v="216"/>
    <s v="P6"/>
    <x v="16"/>
    <s v="Alcoólico"/>
    <n v="48"/>
    <s v="C5"/>
    <x v="15"/>
    <s v="Vila Paulista"/>
    <x v="1"/>
  </r>
  <r>
    <n v="775"/>
    <d v="2020-12-29T00:00:00"/>
    <n v="12"/>
    <n v="144"/>
    <s v="P5"/>
    <x v="17"/>
    <s v="Alcoólico"/>
    <n v="36"/>
    <s v="C6"/>
    <x v="16"/>
    <s v="Matadouro"/>
    <x v="0"/>
  </r>
  <r>
    <n v="774"/>
    <d v="2020-12-28T00:00:00"/>
    <n v="12"/>
    <n v="168"/>
    <s v="P4"/>
    <x v="18"/>
    <s v="Alcoólico"/>
    <n v="48"/>
    <s v="C7"/>
    <x v="17"/>
    <s v="Centro"/>
    <x v="3"/>
  </r>
  <r>
    <n v="773"/>
    <d v="2020-12-27T00:00:00"/>
    <n v="12"/>
    <n v="86.399999999999991"/>
    <s v="P3"/>
    <x v="19"/>
    <s v="Alcoólico"/>
    <n v="36"/>
    <s v="C8"/>
    <x v="18"/>
    <s v="São José"/>
    <x v="2"/>
  </r>
  <r>
    <n v="772"/>
    <d v="2020-12-26T00:00:00"/>
    <n v="12"/>
    <n v="72"/>
    <s v="P2"/>
    <x v="20"/>
    <s v="Alcoólico"/>
    <n v="24"/>
    <s v="C9"/>
    <x v="19"/>
    <s v="Vila Paulista"/>
    <x v="0"/>
  </r>
  <r>
    <n v="771"/>
    <d v="2020-12-25T00:00:00"/>
    <n v="12"/>
    <n v="108"/>
    <s v="P1"/>
    <x v="21"/>
    <s v="Alcoólico"/>
    <n v="36"/>
    <s v="C5"/>
    <x v="15"/>
    <s v="Vila Paulista"/>
    <x v="1"/>
  </r>
  <r>
    <n v="770"/>
    <d v="2020-12-24T00:00:00"/>
    <n v="12"/>
    <n v="41.94"/>
    <s v="P22"/>
    <x v="0"/>
    <s v="Salgado"/>
    <n v="6"/>
    <s v="C1"/>
    <x v="12"/>
    <s v="São José"/>
    <x v="0"/>
  </r>
  <r>
    <n v="769"/>
    <d v="2020-12-23T00:00:00"/>
    <n v="12"/>
    <n v="6.4"/>
    <s v="P21"/>
    <x v="1"/>
    <s v="Salgado"/>
    <n v="4"/>
    <s v="C2"/>
    <x v="13"/>
    <s v="Raio do Sol"/>
    <x v="0"/>
  </r>
  <r>
    <n v="768"/>
    <d v="2020-12-22T00:00:00"/>
    <n v="12"/>
    <n v="7.56"/>
    <s v="P20"/>
    <x v="2"/>
    <s v="Sem alcool"/>
    <n v="4"/>
    <s v="C3"/>
    <x v="11"/>
    <s v="Centro"/>
    <x v="2"/>
  </r>
  <r>
    <n v="767"/>
    <d v="2020-12-21T00:00:00"/>
    <n v="12"/>
    <n v="6"/>
    <s v="P19"/>
    <x v="3"/>
    <s v="Sem alcool"/>
    <n v="5"/>
    <s v="C4"/>
    <x v="14"/>
    <s v="Bela Vista"/>
    <x v="0"/>
  </r>
  <r>
    <n v="766"/>
    <d v="2020-12-20T00:00:00"/>
    <n v="12"/>
    <n v="60"/>
    <s v="P18"/>
    <x v="4"/>
    <s v="Outros"/>
    <n v="3"/>
    <s v="C5"/>
    <x v="15"/>
    <s v="Vila Paulista"/>
    <x v="1"/>
  </r>
  <r>
    <n v="765"/>
    <d v="2020-12-19T00:00:00"/>
    <n v="12"/>
    <n v="44.5"/>
    <s v="P17"/>
    <x v="5"/>
    <s v="Outros"/>
    <n v="5"/>
    <s v="C6"/>
    <x v="16"/>
    <s v="Matadouro"/>
    <x v="0"/>
  </r>
  <r>
    <n v="764"/>
    <d v="2020-12-18T00:00:00"/>
    <n v="12"/>
    <n v="44"/>
    <s v="P16"/>
    <x v="6"/>
    <s v="Outros"/>
    <n v="2"/>
    <s v="C7"/>
    <x v="17"/>
    <s v="Centro"/>
    <x v="3"/>
  </r>
  <r>
    <n v="763"/>
    <d v="2020-12-17T00:00:00"/>
    <n v="12"/>
    <n v="31.98"/>
    <s v="P15"/>
    <x v="7"/>
    <s v="Outros"/>
    <n v="2"/>
    <s v="C8"/>
    <x v="18"/>
    <s v="São José"/>
    <x v="2"/>
  </r>
  <r>
    <n v="762"/>
    <d v="2020-12-16T00:00:00"/>
    <n v="12"/>
    <n v="42"/>
    <s v="P14"/>
    <x v="8"/>
    <s v="Refrigerante"/>
    <n v="12"/>
    <s v="C9"/>
    <x v="19"/>
    <s v="Vila Paulista"/>
    <x v="0"/>
  </r>
  <r>
    <n v="761"/>
    <d v="2020-12-15T00:00:00"/>
    <n v="12"/>
    <n v="20"/>
    <s v="P13"/>
    <x v="9"/>
    <s v="Refrigerante"/>
    <n v="4"/>
    <s v="C10"/>
    <x v="0"/>
    <s v="Bela Vista"/>
    <x v="0"/>
  </r>
  <r>
    <n v="760"/>
    <d v="2020-12-14T00:00:00"/>
    <n v="12"/>
    <n v="15"/>
    <s v="P12"/>
    <x v="10"/>
    <s v="Refrigerante"/>
    <n v="3"/>
    <s v="C11"/>
    <x v="1"/>
    <s v="Bela Vista"/>
    <x v="1"/>
  </r>
  <r>
    <n v="759"/>
    <d v="2020-12-13T00:00:00"/>
    <n v="12"/>
    <n v="48"/>
    <s v="P11"/>
    <x v="11"/>
    <s v="Refrigerante"/>
    <n v="6"/>
    <s v="C12"/>
    <x v="2"/>
    <s v="Raio do Sol"/>
    <x v="0"/>
  </r>
  <r>
    <n v="758"/>
    <d v="2020-12-12T00:00:00"/>
    <n v="12"/>
    <n v="27"/>
    <s v="P10"/>
    <x v="12"/>
    <s v="Alcoólico"/>
    <n v="12"/>
    <s v="C13"/>
    <x v="3"/>
    <s v="São José"/>
    <x v="2"/>
  </r>
  <r>
    <n v="757"/>
    <d v="2020-12-11T00:00:00"/>
    <n v="12"/>
    <n v="72"/>
    <s v="P9"/>
    <x v="13"/>
    <s v="Alcoólico"/>
    <n v="24"/>
    <s v="C14"/>
    <x v="4"/>
    <s v="Vila Paulista"/>
    <x v="0"/>
  </r>
  <r>
    <n v="756"/>
    <d v="2020-12-10T00:00:00"/>
    <n v="12"/>
    <n v="60"/>
    <s v="P8"/>
    <x v="14"/>
    <s v="Alcoólico"/>
    <n v="24"/>
    <s v="C15"/>
    <x v="5"/>
    <s v="Centro"/>
    <x v="1"/>
  </r>
  <r>
    <n v="755"/>
    <d v="2020-12-09T00:00:00"/>
    <n v="12"/>
    <n v="32"/>
    <s v="P7"/>
    <x v="15"/>
    <s v="Alcoólico"/>
    <n v="16"/>
    <s v="C16"/>
    <x v="6"/>
    <s v="Raio do Sol"/>
    <x v="3"/>
  </r>
  <r>
    <n v="754"/>
    <d v="2020-12-08T00:00:00"/>
    <n v="12"/>
    <n v="162"/>
    <s v="P6"/>
    <x v="16"/>
    <s v="Alcoólico"/>
    <n v="36"/>
    <s v="C17"/>
    <x v="7"/>
    <s v="Centro"/>
    <x v="1"/>
  </r>
  <r>
    <n v="753"/>
    <d v="2020-12-07T00:00:00"/>
    <n v="12"/>
    <n v="120"/>
    <s v="P5"/>
    <x v="17"/>
    <s v="Alcoólico"/>
    <n v="30"/>
    <s v="C18"/>
    <x v="8"/>
    <s v="São José"/>
    <x v="0"/>
  </r>
  <r>
    <n v="752"/>
    <d v="2020-12-06T00:00:00"/>
    <n v="12"/>
    <n v="168"/>
    <s v="P4"/>
    <x v="18"/>
    <s v="Alcoólico"/>
    <n v="48"/>
    <s v="C19"/>
    <x v="9"/>
    <s v="Bela Vista"/>
    <x v="2"/>
  </r>
  <r>
    <n v="751"/>
    <d v="2020-12-05T00:00:00"/>
    <n v="12"/>
    <n v="57.599999999999994"/>
    <s v="P3"/>
    <x v="19"/>
    <s v="Alcoólico"/>
    <n v="24"/>
    <s v="C20"/>
    <x v="10"/>
    <s v="Matadouro"/>
    <x v="0"/>
  </r>
  <r>
    <n v="750"/>
    <d v="2020-12-04T00:00:00"/>
    <n v="12"/>
    <n v="72"/>
    <s v="P2"/>
    <x v="20"/>
    <s v="Alcoólico"/>
    <n v="24"/>
    <s v="C4"/>
    <x v="14"/>
    <s v="Bela Vista"/>
    <x v="0"/>
  </r>
  <r>
    <n v="749"/>
    <d v="2020-12-03T00:00:00"/>
    <n v="12"/>
    <n v="108"/>
    <s v="P1"/>
    <x v="21"/>
    <s v="Alcoólico"/>
    <n v="36"/>
    <s v="C8"/>
    <x v="18"/>
    <s v="São José"/>
    <x v="2"/>
  </r>
  <r>
    <n v="748"/>
    <d v="2020-12-02T00:00:00"/>
    <n v="12"/>
    <n v="27.96"/>
    <s v="P22"/>
    <x v="0"/>
    <s v="Salgado"/>
    <n v="4"/>
    <s v="C7"/>
    <x v="17"/>
    <s v="Centro"/>
    <x v="3"/>
  </r>
  <r>
    <n v="747"/>
    <d v="2020-12-01T00:00:00"/>
    <n v="12"/>
    <n v="8"/>
    <s v="P21"/>
    <x v="1"/>
    <s v="Salgado"/>
    <n v="5"/>
    <s v="C6"/>
    <x v="16"/>
    <s v="Matadouro"/>
    <x v="0"/>
  </r>
  <r>
    <n v="746"/>
    <d v="2020-12-20T00:00:00"/>
    <n v="12"/>
    <n v="5.67"/>
    <s v="P20"/>
    <x v="2"/>
    <s v="Sem alcool"/>
    <n v="3"/>
    <s v="C20"/>
    <x v="10"/>
    <s v="Matadouro"/>
    <x v="0"/>
  </r>
  <r>
    <n v="745"/>
    <d v="2020-12-19T00:00:00"/>
    <n v="12"/>
    <n v="7.2"/>
    <s v="P19"/>
    <x v="3"/>
    <s v="Sem alcool"/>
    <n v="6"/>
    <s v="C19"/>
    <x v="9"/>
    <s v="Bela Vista"/>
    <x v="2"/>
  </r>
  <r>
    <n v="744"/>
    <d v="2020-12-18T00:00:00"/>
    <n v="12"/>
    <n v="40"/>
    <s v="P18"/>
    <x v="4"/>
    <s v="Outros"/>
    <n v="2"/>
    <s v="C18"/>
    <x v="8"/>
    <s v="São José"/>
    <x v="0"/>
  </r>
  <r>
    <n v="743"/>
    <d v="2020-12-17T00:00:00"/>
    <n v="12"/>
    <n v="26.700000000000003"/>
    <s v="P17"/>
    <x v="5"/>
    <s v="Outros"/>
    <n v="3"/>
    <s v="C17"/>
    <x v="7"/>
    <s v="Centro"/>
    <x v="1"/>
  </r>
  <r>
    <n v="742"/>
    <d v="2020-12-16T00:00:00"/>
    <n v="12"/>
    <n v="88"/>
    <s v="P16"/>
    <x v="6"/>
    <s v="Outros"/>
    <n v="4"/>
    <s v="C16"/>
    <x v="6"/>
    <s v="Raio do Sol"/>
    <x v="3"/>
  </r>
  <r>
    <n v="741"/>
    <d v="2020-12-15T00:00:00"/>
    <n v="12"/>
    <n v="31.98"/>
    <s v="P15"/>
    <x v="7"/>
    <s v="Outros"/>
    <n v="2"/>
    <s v="C15"/>
    <x v="5"/>
    <s v="Centro"/>
    <x v="1"/>
  </r>
  <r>
    <n v="740"/>
    <d v="2020-12-14T00:00:00"/>
    <n v="12"/>
    <n v="35"/>
    <s v="P14"/>
    <x v="8"/>
    <s v="Refrigerante"/>
    <n v="10"/>
    <s v="C14"/>
    <x v="4"/>
    <s v="Vila Paulista"/>
    <x v="0"/>
  </r>
  <r>
    <n v="739"/>
    <d v="2020-12-13T00:00:00"/>
    <n v="12"/>
    <n v="25"/>
    <s v="P13"/>
    <x v="9"/>
    <s v="Refrigerante"/>
    <n v="5"/>
    <s v="C13"/>
    <x v="3"/>
    <s v="São José"/>
    <x v="2"/>
  </r>
  <r>
    <n v="738"/>
    <d v="2020-12-12T00:00:00"/>
    <n v="12"/>
    <n v="25"/>
    <s v="P12"/>
    <x v="10"/>
    <s v="Refrigerante"/>
    <n v="5"/>
    <s v="C12"/>
    <x v="2"/>
    <s v="Raio do Sol"/>
    <x v="0"/>
  </r>
  <r>
    <n v="737"/>
    <d v="2020-12-11T00:00:00"/>
    <n v="12"/>
    <n v="40"/>
    <s v="P11"/>
    <x v="11"/>
    <s v="Refrigerante"/>
    <n v="5"/>
    <s v="C11"/>
    <x v="1"/>
    <s v="Bela Vista"/>
    <x v="1"/>
  </r>
  <r>
    <n v="736"/>
    <d v="2020-12-10T00:00:00"/>
    <n v="12"/>
    <n v="54"/>
    <s v="P10"/>
    <x v="12"/>
    <s v="Alcoólico"/>
    <n v="24"/>
    <s v="C10"/>
    <x v="0"/>
    <s v="Bela Vista"/>
    <x v="0"/>
  </r>
  <r>
    <n v="735"/>
    <d v="2020-12-09T00:00:00"/>
    <n v="12"/>
    <n v="54"/>
    <s v="P9"/>
    <x v="13"/>
    <s v="Alcoólico"/>
    <n v="18"/>
    <s v="C9"/>
    <x v="19"/>
    <s v="Vila Paulista"/>
    <x v="0"/>
  </r>
  <r>
    <n v="734"/>
    <d v="2020-12-08T00:00:00"/>
    <n v="12"/>
    <n v="60"/>
    <s v="P8"/>
    <x v="14"/>
    <s v="Alcoólico"/>
    <n v="24"/>
    <s v="C8"/>
    <x v="18"/>
    <s v="São José"/>
    <x v="2"/>
  </r>
  <r>
    <n v="733"/>
    <d v="2020-12-07T00:00:00"/>
    <n v="12"/>
    <n v="72"/>
    <s v="P7"/>
    <x v="15"/>
    <s v="Alcoólico"/>
    <n v="36"/>
    <s v="C7"/>
    <x v="17"/>
    <s v="Centro"/>
    <x v="3"/>
  </r>
  <r>
    <n v="732"/>
    <d v="2020-12-06T00:00:00"/>
    <n v="12"/>
    <n v="108"/>
    <s v="P6"/>
    <x v="16"/>
    <s v="Alcoólico"/>
    <n v="24"/>
    <s v="C6"/>
    <x v="16"/>
    <s v="Matadouro"/>
    <x v="0"/>
  </r>
  <r>
    <n v="731"/>
    <d v="2020-12-05T00:00:00"/>
    <n v="12"/>
    <n v="72"/>
    <s v="P5"/>
    <x v="17"/>
    <s v="Alcoólico"/>
    <n v="18"/>
    <s v="C5"/>
    <x v="15"/>
    <s v="Vila Paulista"/>
    <x v="1"/>
  </r>
  <r>
    <n v="730"/>
    <d v="2020-12-04T00:00:00"/>
    <n v="12"/>
    <n v="126"/>
    <s v="P4"/>
    <x v="18"/>
    <s v="Alcoólico"/>
    <n v="36"/>
    <s v="C4"/>
    <x v="14"/>
    <s v="Bela Vista"/>
    <x v="0"/>
  </r>
  <r>
    <n v="729"/>
    <d v="2020-12-03T00:00:00"/>
    <n v="12"/>
    <n v="86.399999999999991"/>
    <s v="P3"/>
    <x v="19"/>
    <s v="Alcoólico"/>
    <n v="36"/>
    <s v="C3"/>
    <x v="11"/>
    <s v="Centro"/>
    <x v="2"/>
  </r>
  <r>
    <n v="728"/>
    <d v="2020-12-02T00:00:00"/>
    <n v="12"/>
    <n v="48"/>
    <s v="P2"/>
    <x v="20"/>
    <s v="Alcoólico"/>
    <n v="16"/>
    <s v="C2"/>
    <x v="13"/>
    <s v="Raio do Sol"/>
    <x v="0"/>
  </r>
  <r>
    <n v="727"/>
    <d v="2020-12-01T00:00:00"/>
    <n v="12"/>
    <n v="72"/>
    <s v="P1"/>
    <x v="21"/>
    <s v="Alcoólico"/>
    <n v="24"/>
    <s v="C1"/>
    <x v="12"/>
    <s v="São José"/>
    <x v="0"/>
  </r>
  <r>
    <n v="726"/>
    <d v="2020-11-30T00:00:00"/>
    <n v="11"/>
    <n v="27.96"/>
    <s v="P22"/>
    <x v="0"/>
    <s v="Salgado"/>
    <n v="4"/>
    <s v="C10"/>
    <x v="0"/>
    <s v="Bela Vista"/>
    <x v="0"/>
  </r>
  <r>
    <n v="725"/>
    <d v="2020-11-29T00:00:00"/>
    <n v="11"/>
    <n v="8"/>
    <s v="P21"/>
    <x v="1"/>
    <s v="Salgado"/>
    <n v="5"/>
    <s v="C11"/>
    <x v="1"/>
    <s v="Bela Vista"/>
    <x v="1"/>
  </r>
  <r>
    <n v="724"/>
    <d v="2020-11-28T00:00:00"/>
    <n v="11"/>
    <n v="9.4499999999999993"/>
    <s v="P20"/>
    <x v="2"/>
    <s v="Sem alcool"/>
    <n v="5"/>
    <s v="C12"/>
    <x v="2"/>
    <s v="Raio do Sol"/>
    <x v="0"/>
  </r>
  <r>
    <n v="723"/>
    <d v="2020-11-27T00:00:00"/>
    <n v="11"/>
    <n v="2.4"/>
    <s v="P19"/>
    <x v="3"/>
    <s v="Sem alcool"/>
    <n v="2"/>
    <s v="C13"/>
    <x v="3"/>
    <s v="São José"/>
    <x v="2"/>
  </r>
  <r>
    <n v="722"/>
    <d v="2020-11-26T00:00:00"/>
    <n v="11"/>
    <n v="80"/>
    <s v="P18"/>
    <x v="4"/>
    <s v="Outros"/>
    <n v="4"/>
    <s v="C14"/>
    <x v="4"/>
    <s v="Vila Paulista"/>
    <x v="0"/>
  </r>
  <r>
    <n v="721"/>
    <d v="2020-11-25T00:00:00"/>
    <n v="11"/>
    <n v="26.700000000000003"/>
    <s v="P17"/>
    <x v="5"/>
    <s v="Outros"/>
    <n v="3"/>
    <s v="C15"/>
    <x v="5"/>
    <s v="Centro"/>
    <x v="1"/>
  </r>
  <r>
    <n v="720"/>
    <d v="2020-11-24T00:00:00"/>
    <n v="11"/>
    <n v="44"/>
    <s v="P16"/>
    <x v="6"/>
    <s v="Outros"/>
    <n v="2"/>
    <s v="C16"/>
    <x v="6"/>
    <s v="Raio do Sol"/>
    <x v="3"/>
  </r>
  <r>
    <n v="719"/>
    <d v="2020-11-23T00:00:00"/>
    <n v="11"/>
    <n v="31.98"/>
    <s v="P15"/>
    <x v="7"/>
    <s v="Outros"/>
    <n v="2"/>
    <s v="C17"/>
    <x v="7"/>
    <s v="Centro"/>
    <x v="1"/>
  </r>
  <r>
    <n v="718"/>
    <d v="2020-11-22T00:00:00"/>
    <n v="11"/>
    <n v="14"/>
    <s v="P14"/>
    <x v="8"/>
    <s v="Refrigerante"/>
    <n v="4"/>
    <s v="C18"/>
    <x v="8"/>
    <s v="São José"/>
    <x v="0"/>
  </r>
  <r>
    <n v="717"/>
    <d v="2020-11-21T00:00:00"/>
    <n v="11"/>
    <n v="30"/>
    <s v="P13"/>
    <x v="9"/>
    <s v="Refrigerante"/>
    <n v="6"/>
    <s v="C19"/>
    <x v="9"/>
    <s v="Bela Vista"/>
    <x v="2"/>
  </r>
  <r>
    <n v="716"/>
    <d v="2020-11-20T00:00:00"/>
    <n v="11"/>
    <n v="30"/>
    <s v="P12"/>
    <x v="10"/>
    <s v="Refrigerante"/>
    <n v="6"/>
    <s v="C20"/>
    <x v="10"/>
    <s v="Matadouro"/>
    <x v="0"/>
  </r>
  <r>
    <n v="715"/>
    <d v="2020-11-19T00:00:00"/>
    <n v="11"/>
    <n v="40"/>
    <s v="P11"/>
    <x v="11"/>
    <s v="Refrigerante"/>
    <n v="5"/>
    <s v="C3"/>
    <x v="11"/>
    <s v="Centro"/>
    <x v="2"/>
  </r>
  <r>
    <n v="714"/>
    <d v="2020-11-18T00:00:00"/>
    <n v="11"/>
    <n v="108"/>
    <s v="P10"/>
    <x v="12"/>
    <s v="Alcoólico"/>
    <n v="48"/>
    <s v="C1"/>
    <x v="12"/>
    <s v="São José"/>
    <x v="0"/>
  </r>
  <r>
    <n v="713"/>
    <d v="2020-11-17T00:00:00"/>
    <n v="11"/>
    <n v="72"/>
    <s v="P9"/>
    <x v="13"/>
    <s v="Alcoólico"/>
    <n v="24"/>
    <s v="C2"/>
    <x v="13"/>
    <s v="Raio do Sol"/>
    <x v="0"/>
  </r>
  <r>
    <n v="712"/>
    <d v="2020-11-16T00:00:00"/>
    <n v="11"/>
    <n v="45"/>
    <s v="P8"/>
    <x v="14"/>
    <s v="Alcoólico"/>
    <n v="18"/>
    <s v="C3"/>
    <x v="11"/>
    <s v="Centro"/>
    <x v="2"/>
  </r>
  <r>
    <n v="711"/>
    <d v="2020-11-15T00:00:00"/>
    <n v="11"/>
    <n v="48"/>
    <s v="P7"/>
    <x v="15"/>
    <s v="Alcoólico"/>
    <n v="24"/>
    <s v="C4"/>
    <x v="14"/>
    <s v="Bela Vista"/>
    <x v="0"/>
  </r>
  <r>
    <n v="710"/>
    <d v="2020-11-14T00:00:00"/>
    <n v="11"/>
    <n v="216"/>
    <s v="P6"/>
    <x v="16"/>
    <s v="Alcoólico"/>
    <n v="48"/>
    <s v="C5"/>
    <x v="15"/>
    <s v="Vila Paulista"/>
    <x v="1"/>
  </r>
  <r>
    <n v="709"/>
    <d v="2020-11-13T00:00:00"/>
    <n v="11"/>
    <n v="144"/>
    <s v="P5"/>
    <x v="17"/>
    <s v="Alcoólico"/>
    <n v="36"/>
    <s v="C6"/>
    <x v="16"/>
    <s v="Matadouro"/>
    <x v="0"/>
  </r>
  <r>
    <n v="708"/>
    <d v="2020-11-12T00:00:00"/>
    <n v="11"/>
    <n v="168"/>
    <s v="P4"/>
    <x v="18"/>
    <s v="Alcoólico"/>
    <n v="48"/>
    <s v="C7"/>
    <x v="17"/>
    <s v="Centro"/>
    <x v="3"/>
  </r>
  <r>
    <n v="707"/>
    <d v="2020-11-30T00:00:00"/>
    <n v="11"/>
    <n v="86.399999999999991"/>
    <s v="P3"/>
    <x v="19"/>
    <s v="Alcoólico"/>
    <n v="36"/>
    <s v="C8"/>
    <x v="18"/>
    <s v="São José"/>
    <x v="2"/>
  </r>
  <r>
    <n v="706"/>
    <d v="2020-11-29T00:00:00"/>
    <n v="11"/>
    <n v="72"/>
    <s v="P2"/>
    <x v="20"/>
    <s v="Alcoólico"/>
    <n v="24"/>
    <s v="C9"/>
    <x v="19"/>
    <s v="Vila Paulista"/>
    <x v="0"/>
  </r>
  <r>
    <n v="705"/>
    <d v="2020-11-28T00:00:00"/>
    <n v="11"/>
    <n v="108"/>
    <s v="P1"/>
    <x v="21"/>
    <s v="Alcoólico"/>
    <n v="36"/>
    <s v="C5"/>
    <x v="15"/>
    <s v="Vila Paulista"/>
    <x v="1"/>
  </r>
  <r>
    <n v="704"/>
    <d v="2020-11-27T00:00:00"/>
    <n v="11"/>
    <n v="41.94"/>
    <s v="P22"/>
    <x v="0"/>
    <s v="Salgado"/>
    <n v="6"/>
    <s v="C1"/>
    <x v="12"/>
    <s v="São José"/>
    <x v="0"/>
  </r>
  <r>
    <n v="703"/>
    <d v="2020-11-26T00:00:00"/>
    <n v="11"/>
    <n v="6.4"/>
    <s v="P21"/>
    <x v="1"/>
    <s v="Salgado"/>
    <n v="4"/>
    <s v="C2"/>
    <x v="13"/>
    <s v="Raio do Sol"/>
    <x v="0"/>
  </r>
  <r>
    <n v="702"/>
    <d v="2020-11-25T00:00:00"/>
    <n v="11"/>
    <n v="7.56"/>
    <s v="P20"/>
    <x v="2"/>
    <s v="Sem alcool"/>
    <n v="4"/>
    <s v="C3"/>
    <x v="11"/>
    <s v="Centro"/>
    <x v="2"/>
  </r>
  <r>
    <n v="701"/>
    <d v="2020-11-24T00:00:00"/>
    <n v="11"/>
    <n v="6"/>
    <s v="P19"/>
    <x v="3"/>
    <s v="Sem alcool"/>
    <n v="5"/>
    <s v="C4"/>
    <x v="14"/>
    <s v="Bela Vista"/>
    <x v="0"/>
  </r>
  <r>
    <n v="700"/>
    <d v="2020-11-23T00:00:00"/>
    <n v="11"/>
    <n v="60"/>
    <s v="P18"/>
    <x v="4"/>
    <s v="Outros"/>
    <n v="3"/>
    <s v="C5"/>
    <x v="15"/>
    <s v="Vila Paulista"/>
    <x v="1"/>
  </r>
  <r>
    <n v="699"/>
    <d v="2020-11-22T00:00:00"/>
    <n v="11"/>
    <n v="44.5"/>
    <s v="P17"/>
    <x v="5"/>
    <s v="Outros"/>
    <n v="5"/>
    <s v="C6"/>
    <x v="16"/>
    <s v="Matadouro"/>
    <x v="0"/>
  </r>
  <r>
    <n v="698"/>
    <d v="2020-11-21T00:00:00"/>
    <n v="11"/>
    <n v="44"/>
    <s v="P16"/>
    <x v="6"/>
    <s v="Outros"/>
    <n v="2"/>
    <s v="C7"/>
    <x v="17"/>
    <s v="Centro"/>
    <x v="3"/>
  </r>
  <r>
    <n v="697"/>
    <d v="2020-11-20T00:00:00"/>
    <n v="11"/>
    <n v="31.98"/>
    <s v="P15"/>
    <x v="7"/>
    <s v="Outros"/>
    <n v="2"/>
    <s v="C8"/>
    <x v="18"/>
    <s v="São José"/>
    <x v="2"/>
  </r>
  <r>
    <n v="696"/>
    <d v="2020-11-19T00:00:00"/>
    <n v="11"/>
    <n v="42"/>
    <s v="P14"/>
    <x v="8"/>
    <s v="Refrigerante"/>
    <n v="12"/>
    <s v="C9"/>
    <x v="19"/>
    <s v="Vila Paulista"/>
    <x v="0"/>
  </r>
  <r>
    <n v="695"/>
    <d v="2020-11-18T00:00:00"/>
    <n v="11"/>
    <n v="20"/>
    <s v="P13"/>
    <x v="9"/>
    <s v="Refrigerante"/>
    <n v="4"/>
    <s v="C10"/>
    <x v="0"/>
    <s v="Bela Vista"/>
    <x v="0"/>
  </r>
  <r>
    <n v="694"/>
    <d v="2020-11-17T00:00:00"/>
    <n v="11"/>
    <n v="15"/>
    <s v="P12"/>
    <x v="10"/>
    <s v="Refrigerante"/>
    <n v="3"/>
    <s v="C11"/>
    <x v="1"/>
    <s v="Bela Vista"/>
    <x v="1"/>
  </r>
  <r>
    <n v="693"/>
    <d v="2020-11-16T00:00:00"/>
    <n v="11"/>
    <n v="48"/>
    <s v="P11"/>
    <x v="11"/>
    <s v="Refrigerante"/>
    <n v="6"/>
    <s v="C12"/>
    <x v="2"/>
    <s v="Raio do Sol"/>
    <x v="0"/>
  </r>
  <r>
    <n v="692"/>
    <d v="2020-11-15T00:00:00"/>
    <n v="11"/>
    <n v="27"/>
    <s v="P10"/>
    <x v="12"/>
    <s v="Alcoólico"/>
    <n v="12"/>
    <s v="C13"/>
    <x v="3"/>
    <s v="São José"/>
    <x v="2"/>
  </r>
  <r>
    <n v="691"/>
    <d v="2020-11-14T00:00:00"/>
    <n v="11"/>
    <n v="72"/>
    <s v="P9"/>
    <x v="13"/>
    <s v="Alcoólico"/>
    <n v="24"/>
    <s v="C14"/>
    <x v="4"/>
    <s v="Vila Paulista"/>
    <x v="0"/>
  </r>
  <r>
    <n v="690"/>
    <d v="2020-11-13T00:00:00"/>
    <n v="11"/>
    <n v="60"/>
    <s v="P8"/>
    <x v="14"/>
    <s v="Alcoólico"/>
    <n v="24"/>
    <s v="C15"/>
    <x v="5"/>
    <s v="Centro"/>
    <x v="1"/>
  </r>
  <r>
    <n v="689"/>
    <d v="2020-11-12T00:00:00"/>
    <n v="11"/>
    <n v="32"/>
    <s v="P7"/>
    <x v="15"/>
    <s v="Alcoólico"/>
    <n v="16"/>
    <s v="C16"/>
    <x v="6"/>
    <s v="Raio do Sol"/>
    <x v="3"/>
  </r>
  <r>
    <n v="688"/>
    <d v="2020-11-11T00:00:00"/>
    <n v="11"/>
    <n v="162"/>
    <s v="P6"/>
    <x v="16"/>
    <s v="Alcoólico"/>
    <n v="36"/>
    <s v="C17"/>
    <x v="7"/>
    <s v="Centro"/>
    <x v="1"/>
  </r>
  <r>
    <n v="687"/>
    <d v="2020-11-10T00:00:00"/>
    <n v="11"/>
    <n v="120"/>
    <s v="P5"/>
    <x v="17"/>
    <s v="Alcoólico"/>
    <n v="30"/>
    <s v="C18"/>
    <x v="8"/>
    <s v="São José"/>
    <x v="0"/>
  </r>
  <r>
    <n v="686"/>
    <d v="2020-11-09T00:00:00"/>
    <n v="11"/>
    <n v="168"/>
    <s v="P4"/>
    <x v="18"/>
    <s v="Alcoólico"/>
    <n v="48"/>
    <s v="C19"/>
    <x v="9"/>
    <s v="Bela Vista"/>
    <x v="2"/>
  </r>
  <r>
    <n v="685"/>
    <d v="2020-11-08T00:00:00"/>
    <n v="11"/>
    <n v="57.599999999999994"/>
    <s v="P3"/>
    <x v="19"/>
    <s v="Alcoólico"/>
    <n v="24"/>
    <s v="C20"/>
    <x v="10"/>
    <s v="Matadouro"/>
    <x v="0"/>
  </r>
  <r>
    <n v="684"/>
    <d v="2020-11-07T00:00:00"/>
    <n v="11"/>
    <n v="72"/>
    <s v="P2"/>
    <x v="20"/>
    <s v="Alcoólico"/>
    <n v="24"/>
    <s v="C4"/>
    <x v="14"/>
    <s v="Bela Vista"/>
    <x v="0"/>
  </r>
  <r>
    <n v="683"/>
    <d v="2020-11-06T00:00:00"/>
    <n v="11"/>
    <n v="108"/>
    <s v="P1"/>
    <x v="21"/>
    <s v="Alcoólico"/>
    <n v="36"/>
    <s v="C8"/>
    <x v="18"/>
    <s v="São José"/>
    <x v="2"/>
  </r>
  <r>
    <n v="682"/>
    <d v="2020-11-05T00:00:00"/>
    <n v="11"/>
    <n v="20.97"/>
    <s v="P22"/>
    <x v="0"/>
    <s v="Salgado"/>
    <n v="3"/>
    <s v="C7"/>
    <x v="17"/>
    <s v="Centro"/>
    <x v="3"/>
  </r>
  <r>
    <n v="681"/>
    <d v="2020-11-04T00:00:00"/>
    <n v="11"/>
    <n v="4.8000000000000007"/>
    <s v="P21"/>
    <x v="1"/>
    <s v="Salgado"/>
    <n v="3"/>
    <s v="C6"/>
    <x v="16"/>
    <s v="Matadouro"/>
    <x v="0"/>
  </r>
  <r>
    <n v="680"/>
    <d v="2020-11-03T00:00:00"/>
    <n v="11"/>
    <n v="1.89"/>
    <s v="P20"/>
    <x v="2"/>
    <s v="Sem alcool"/>
    <n v="1"/>
    <s v="C20"/>
    <x v="10"/>
    <s v="Matadouro"/>
    <x v="0"/>
  </r>
  <r>
    <n v="679"/>
    <d v="2020-11-02T00:00:00"/>
    <n v="11"/>
    <n v="2.4"/>
    <s v="P19"/>
    <x v="3"/>
    <s v="Sem alcool"/>
    <n v="2"/>
    <s v="C19"/>
    <x v="9"/>
    <s v="Bela Vista"/>
    <x v="2"/>
  </r>
  <r>
    <n v="678"/>
    <d v="2020-11-01T00:00:00"/>
    <n v="11"/>
    <n v="20"/>
    <s v="P18"/>
    <x v="4"/>
    <s v="Outros"/>
    <n v="1"/>
    <s v="C18"/>
    <x v="8"/>
    <s v="São José"/>
    <x v="0"/>
  </r>
  <r>
    <n v="677"/>
    <d v="2020-11-17T00:00:00"/>
    <n v="11"/>
    <n v="17.8"/>
    <s v="P17"/>
    <x v="5"/>
    <s v="Outros"/>
    <n v="2"/>
    <s v="C17"/>
    <x v="7"/>
    <s v="Centro"/>
    <x v="1"/>
  </r>
  <r>
    <n v="676"/>
    <d v="2020-11-16T00:00:00"/>
    <n v="11"/>
    <n v="22"/>
    <s v="P16"/>
    <x v="6"/>
    <s v="Outros"/>
    <n v="1"/>
    <s v="C16"/>
    <x v="6"/>
    <s v="Raio do Sol"/>
    <x v="3"/>
  </r>
  <r>
    <n v="675"/>
    <d v="2020-11-15T00:00:00"/>
    <n v="11"/>
    <n v="15.99"/>
    <s v="P15"/>
    <x v="7"/>
    <s v="Outros"/>
    <n v="1"/>
    <s v="C15"/>
    <x v="5"/>
    <s v="Centro"/>
    <x v="1"/>
  </r>
  <r>
    <n v="674"/>
    <d v="2020-11-14T00:00:00"/>
    <n v="11"/>
    <n v="7"/>
    <s v="P14"/>
    <x v="8"/>
    <s v="Refrigerante"/>
    <n v="2"/>
    <s v="C14"/>
    <x v="4"/>
    <s v="Vila Paulista"/>
    <x v="0"/>
  </r>
  <r>
    <n v="673"/>
    <d v="2020-11-13T00:00:00"/>
    <n v="11"/>
    <n v="20"/>
    <s v="P13"/>
    <x v="9"/>
    <s v="Refrigerante"/>
    <n v="4"/>
    <s v="C13"/>
    <x v="3"/>
    <s v="São José"/>
    <x v="2"/>
  </r>
  <r>
    <n v="672"/>
    <d v="2020-11-12T00:00:00"/>
    <n v="11"/>
    <n v="20"/>
    <s v="P12"/>
    <x v="10"/>
    <s v="Refrigerante"/>
    <n v="4"/>
    <s v="C12"/>
    <x v="2"/>
    <s v="Raio do Sol"/>
    <x v="0"/>
  </r>
  <r>
    <n v="671"/>
    <d v="2020-11-11T00:00:00"/>
    <n v="11"/>
    <n v="24"/>
    <s v="P11"/>
    <x v="11"/>
    <s v="Refrigerante"/>
    <n v="3"/>
    <s v="C11"/>
    <x v="1"/>
    <s v="Bela Vista"/>
    <x v="1"/>
  </r>
  <r>
    <n v="670"/>
    <d v="2020-11-10T00:00:00"/>
    <n v="11"/>
    <n v="135"/>
    <s v="P10"/>
    <x v="12"/>
    <s v="Alcoólico"/>
    <n v="60"/>
    <s v="C10"/>
    <x v="0"/>
    <s v="Bela Vista"/>
    <x v="0"/>
  </r>
  <r>
    <n v="669"/>
    <d v="2020-11-09T00:00:00"/>
    <n v="11"/>
    <n v="72"/>
    <s v="P9"/>
    <x v="13"/>
    <s v="Alcoólico"/>
    <n v="24"/>
    <s v="C9"/>
    <x v="19"/>
    <s v="Vila Paulista"/>
    <x v="0"/>
  </r>
  <r>
    <n v="668"/>
    <d v="2020-11-08T00:00:00"/>
    <n v="11"/>
    <n v="90"/>
    <s v="P8"/>
    <x v="14"/>
    <s v="Alcoólico"/>
    <n v="36"/>
    <s v="C8"/>
    <x v="18"/>
    <s v="São José"/>
    <x v="2"/>
  </r>
  <r>
    <n v="667"/>
    <d v="2020-11-07T00:00:00"/>
    <n v="11"/>
    <n v="48"/>
    <s v="P7"/>
    <x v="15"/>
    <s v="Alcoólico"/>
    <n v="24"/>
    <s v="C7"/>
    <x v="17"/>
    <s v="Centro"/>
    <x v="3"/>
  </r>
  <r>
    <n v="666"/>
    <d v="2020-11-06T00:00:00"/>
    <n v="11"/>
    <n v="270"/>
    <s v="P6"/>
    <x v="16"/>
    <s v="Alcoólico"/>
    <n v="60"/>
    <s v="C6"/>
    <x v="16"/>
    <s v="Matadouro"/>
    <x v="0"/>
  </r>
  <r>
    <n v="665"/>
    <d v="2020-11-05T00:00:00"/>
    <n v="11"/>
    <n v="144"/>
    <s v="P5"/>
    <x v="17"/>
    <s v="Alcoólico"/>
    <n v="36"/>
    <s v="C5"/>
    <x v="15"/>
    <s v="Vila Paulista"/>
    <x v="1"/>
  </r>
  <r>
    <n v="664"/>
    <d v="2020-11-04T00:00:00"/>
    <n v="11"/>
    <n v="126"/>
    <s v="P4"/>
    <x v="18"/>
    <s v="Alcoólico"/>
    <n v="36"/>
    <s v="C4"/>
    <x v="14"/>
    <s v="Bela Vista"/>
    <x v="0"/>
  </r>
  <r>
    <n v="663"/>
    <d v="2020-11-03T00:00:00"/>
    <n v="11"/>
    <n v="43.199999999999996"/>
    <s v="P3"/>
    <x v="19"/>
    <s v="Alcoólico"/>
    <n v="18"/>
    <s v="C3"/>
    <x v="11"/>
    <s v="Centro"/>
    <x v="2"/>
  </r>
  <r>
    <n v="662"/>
    <d v="2020-11-02T00:00:00"/>
    <n v="11"/>
    <n v="54"/>
    <s v="P2"/>
    <x v="20"/>
    <s v="Alcoólico"/>
    <n v="18"/>
    <s v="C2"/>
    <x v="13"/>
    <s v="Raio do Sol"/>
    <x v="0"/>
  </r>
  <r>
    <n v="661"/>
    <d v="2020-11-01T00:00:00"/>
    <n v="11"/>
    <n v="72"/>
    <s v="P1"/>
    <x v="21"/>
    <s v="Alcoólico"/>
    <n v="24"/>
    <s v="C1"/>
    <x v="12"/>
    <s v="São José"/>
    <x v="0"/>
  </r>
  <r>
    <n v="660"/>
    <d v="2020-10-30T00:00:00"/>
    <n v="10"/>
    <n v="27.96"/>
    <s v="P22"/>
    <x v="0"/>
    <s v="Salgado"/>
    <n v="4"/>
    <s v="C10"/>
    <x v="0"/>
    <s v="Bela Vista"/>
    <x v="0"/>
  </r>
  <r>
    <n v="659"/>
    <d v="2020-10-29T00:00:00"/>
    <n v="10"/>
    <n v="8"/>
    <s v="P21"/>
    <x v="1"/>
    <s v="Salgado"/>
    <n v="5"/>
    <s v="C11"/>
    <x v="1"/>
    <s v="Bela Vista"/>
    <x v="1"/>
  </r>
  <r>
    <n v="658"/>
    <d v="2020-10-28T00:00:00"/>
    <n v="10"/>
    <n v="9.4499999999999993"/>
    <s v="P20"/>
    <x v="2"/>
    <s v="Sem alcool"/>
    <n v="5"/>
    <s v="C12"/>
    <x v="2"/>
    <s v="Raio do Sol"/>
    <x v="0"/>
  </r>
  <r>
    <n v="657"/>
    <d v="2020-10-27T00:00:00"/>
    <n v="10"/>
    <n v="2.4"/>
    <s v="P19"/>
    <x v="3"/>
    <s v="Sem alcool"/>
    <n v="2"/>
    <s v="C13"/>
    <x v="3"/>
    <s v="São José"/>
    <x v="2"/>
  </r>
  <r>
    <n v="656"/>
    <d v="2020-10-26T00:00:00"/>
    <n v="10"/>
    <n v="80"/>
    <s v="P18"/>
    <x v="4"/>
    <s v="Outros"/>
    <n v="4"/>
    <s v="C14"/>
    <x v="4"/>
    <s v="Vila Paulista"/>
    <x v="0"/>
  </r>
  <r>
    <n v="655"/>
    <d v="2020-10-25T00:00:00"/>
    <n v="10"/>
    <n v="26.700000000000003"/>
    <s v="P17"/>
    <x v="5"/>
    <s v="Outros"/>
    <n v="3"/>
    <s v="C15"/>
    <x v="5"/>
    <s v="Centro"/>
    <x v="1"/>
  </r>
  <r>
    <n v="654"/>
    <d v="2020-10-24T00:00:00"/>
    <n v="10"/>
    <n v="44"/>
    <s v="P16"/>
    <x v="6"/>
    <s v="Outros"/>
    <n v="2"/>
    <s v="C16"/>
    <x v="6"/>
    <s v="Raio do Sol"/>
    <x v="3"/>
  </r>
  <r>
    <n v="653"/>
    <d v="2020-10-23T00:00:00"/>
    <n v="10"/>
    <n v="31.98"/>
    <s v="P15"/>
    <x v="7"/>
    <s v="Outros"/>
    <n v="2"/>
    <s v="C17"/>
    <x v="7"/>
    <s v="Centro"/>
    <x v="1"/>
  </r>
  <r>
    <n v="652"/>
    <d v="2020-10-22T00:00:00"/>
    <n v="10"/>
    <n v="14"/>
    <s v="P14"/>
    <x v="8"/>
    <s v="Refrigerante"/>
    <n v="4"/>
    <s v="C18"/>
    <x v="8"/>
    <s v="São José"/>
    <x v="0"/>
  </r>
  <r>
    <n v="651"/>
    <d v="2020-10-21T00:00:00"/>
    <n v="10"/>
    <n v="30"/>
    <s v="P13"/>
    <x v="9"/>
    <s v="Refrigerante"/>
    <n v="6"/>
    <s v="C19"/>
    <x v="9"/>
    <s v="Bela Vista"/>
    <x v="2"/>
  </r>
  <r>
    <n v="650"/>
    <d v="2020-10-20T00:00:00"/>
    <n v="10"/>
    <n v="30"/>
    <s v="P12"/>
    <x v="10"/>
    <s v="Refrigerante"/>
    <n v="6"/>
    <s v="C20"/>
    <x v="10"/>
    <s v="Matadouro"/>
    <x v="0"/>
  </r>
  <r>
    <n v="649"/>
    <d v="2020-10-19T00:00:00"/>
    <n v="10"/>
    <n v="40"/>
    <s v="P11"/>
    <x v="11"/>
    <s v="Refrigerante"/>
    <n v="5"/>
    <s v="C3"/>
    <x v="11"/>
    <s v="Centro"/>
    <x v="2"/>
  </r>
  <r>
    <n v="648"/>
    <d v="2020-10-18T00:00:00"/>
    <n v="10"/>
    <n v="108"/>
    <s v="P10"/>
    <x v="12"/>
    <s v="Alcoólico"/>
    <n v="48"/>
    <s v="C1"/>
    <x v="12"/>
    <s v="São José"/>
    <x v="0"/>
  </r>
  <r>
    <n v="647"/>
    <d v="2020-10-17T00:00:00"/>
    <n v="10"/>
    <n v="72"/>
    <s v="P9"/>
    <x v="13"/>
    <s v="Alcoólico"/>
    <n v="24"/>
    <s v="C2"/>
    <x v="13"/>
    <s v="Raio do Sol"/>
    <x v="0"/>
  </r>
  <r>
    <n v="646"/>
    <d v="2020-10-16T00:00:00"/>
    <n v="10"/>
    <n v="45"/>
    <s v="P8"/>
    <x v="14"/>
    <s v="Alcoólico"/>
    <n v="18"/>
    <s v="C3"/>
    <x v="11"/>
    <s v="Centro"/>
    <x v="2"/>
  </r>
  <r>
    <n v="645"/>
    <d v="2020-10-15T00:00:00"/>
    <n v="10"/>
    <n v="48"/>
    <s v="P7"/>
    <x v="15"/>
    <s v="Alcoólico"/>
    <n v="24"/>
    <s v="C4"/>
    <x v="14"/>
    <s v="Bela Vista"/>
    <x v="0"/>
  </r>
  <r>
    <n v="644"/>
    <d v="2020-10-14T00:00:00"/>
    <n v="10"/>
    <n v="216"/>
    <s v="P6"/>
    <x v="16"/>
    <s v="Alcoólico"/>
    <n v="48"/>
    <s v="C5"/>
    <x v="15"/>
    <s v="Vila Paulista"/>
    <x v="1"/>
  </r>
  <r>
    <n v="643"/>
    <d v="2020-10-30T00:00:00"/>
    <n v="10"/>
    <n v="144"/>
    <s v="P5"/>
    <x v="17"/>
    <s v="Alcoólico"/>
    <n v="36"/>
    <s v="C6"/>
    <x v="16"/>
    <s v="Matadouro"/>
    <x v="0"/>
  </r>
  <r>
    <n v="642"/>
    <d v="2020-10-29T00:00:00"/>
    <n v="10"/>
    <n v="168"/>
    <s v="P4"/>
    <x v="18"/>
    <s v="Alcoólico"/>
    <n v="48"/>
    <s v="C7"/>
    <x v="17"/>
    <s v="Centro"/>
    <x v="3"/>
  </r>
  <r>
    <n v="641"/>
    <d v="2020-10-28T00:00:00"/>
    <n v="10"/>
    <n v="86.399999999999991"/>
    <s v="P3"/>
    <x v="19"/>
    <s v="Alcoólico"/>
    <n v="36"/>
    <s v="C8"/>
    <x v="18"/>
    <s v="São José"/>
    <x v="2"/>
  </r>
  <r>
    <n v="640"/>
    <d v="2020-10-27T00:00:00"/>
    <n v="10"/>
    <n v="72"/>
    <s v="P2"/>
    <x v="20"/>
    <s v="Alcoólico"/>
    <n v="24"/>
    <s v="C9"/>
    <x v="19"/>
    <s v="Vila Paulista"/>
    <x v="0"/>
  </r>
  <r>
    <n v="639"/>
    <d v="2020-10-26T00:00:00"/>
    <n v="10"/>
    <n v="108"/>
    <s v="P1"/>
    <x v="21"/>
    <s v="Alcoólico"/>
    <n v="36"/>
    <s v="C5"/>
    <x v="15"/>
    <s v="Vila Paulista"/>
    <x v="1"/>
  </r>
  <r>
    <n v="638"/>
    <d v="2020-10-25T00:00:00"/>
    <n v="10"/>
    <n v="27.96"/>
    <s v="P22"/>
    <x v="0"/>
    <s v="Salgado"/>
    <n v="4"/>
    <s v="C1"/>
    <x v="12"/>
    <s v="São José"/>
    <x v="0"/>
  </r>
  <r>
    <n v="637"/>
    <d v="2020-10-24T00:00:00"/>
    <n v="10"/>
    <n v="9.6000000000000014"/>
    <s v="P21"/>
    <x v="1"/>
    <s v="Salgado"/>
    <n v="6"/>
    <s v="C2"/>
    <x v="13"/>
    <s v="Raio do Sol"/>
    <x v="0"/>
  </r>
  <r>
    <n v="636"/>
    <d v="2020-10-23T00:00:00"/>
    <n v="10"/>
    <n v="5.67"/>
    <s v="P20"/>
    <x v="2"/>
    <s v="Sem alcool"/>
    <n v="3"/>
    <s v="C3"/>
    <x v="11"/>
    <s v="Centro"/>
    <x v="2"/>
  </r>
  <r>
    <n v="635"/>
    <d v="2020-10-22T00:00:00"/>
    <n v="10"/>
    <n v="1.2"/>
    <s v="P19"/>
    <x v="3"/>
    <s v="Sem alcool"/>
    <n v="1"/>
    <s v="C4"/>
    <x v="14"/>
    <s v="Bela Vista"/>
    <x v="0"/>
  </r>
  <r>
    <n v="634"/>
    <d v="2020-10-21T00:00:00"/>
    <n v="10"/>
    <n v="40"/>
    <s v="P18"/>
    <x v="4"/>
    <s v="Outros"/>
    <n v="2"/>
    <s v="C5"/>
    <x v="15"/>
    <s v="Vila Paulista"/>
    <x v="1"/>
  </r>
  <r>
    <n v="633"/>
    <d v="2020-10-20T00:00:00"/>
    <n v="10"/>
    <n v="35.6"/>
    <s v="P17"/>
    <x v="5"/>
    <s v="Outros"/>
    <n v="4"/>
    <s v="C6"/>
    <x v="16"/>
    <s v="Matadouro"/>
    <x v="0"/>
  </r>
  <r>
    <n v="632"/>
    <d v="2020-10-19T00:00:00"/>
    <n v="10"/>
    <n v="44"/>
    <s v="P16"/>
    <x v="6"/>
    <s v="Outros"/>
    <n v="2"/>
    <s v="C7"/>
    <x v="17"/>
    <s v="Centro"/>
    <x v="3"/>
  </r>
  <r>
    <n v="631"/>
    <d v="2020-10-18T00:00:00"/>
    <n v="10"/>
    <n v="47.97"/>
    <s v="P15"/>
    <x v="7"/>
    <s v="Outros"/>
    <n v="3"/>
    <s v="C8"/>
    <x v="18"/>
    <s v="São José"/>
    <x v="2"/>
  </r>
  <r>
    <n v="630"/>
    <d v="2020-10-17T00:00:00"/>
    <n v="10"/>
    <n v="21"/>
    <s v="P14"/>
    <x v="8"/>
    <s v="Refrigerante"/>
    <n v="6"/>
    <s v="C9"/>
    <x v="19"/>
    <s v="Vila Paulista"/>
    <x v="0"/>
  </r>
  <r>
    <n v="629"/>
    <d v="2020-10-16T00:00:00"/>
    <n v="10"/>
    <n v="10"/>
    <s v="P13"/>
    <x v="9"/>
    <s v="Refrigerante"/>
    <n v="2"/>
    <s v="C10"/>
    <x v="0"/>
    <s v="Bela Vista"/>
    <x v="0"/>
  </r>
  <r>
    <n v="628"/>
    <d v="2020-10-15T00:00:00"/>
    <n v="10"/>
    <n v="10"/>
    <s v="P12"/>
    <x v="10"/>
    <s v="Refrigerante"/>
    <n v="2"/>
    <s v="C11"/>
    <x v="1"/>
    <s v="Bela Vista"/>
    <x v="1"/>
  </r>
  <r>
    <n v="627"/>
    <d v="2020-10-14T00:00:00"/>
    <n v="10"/>
    <n v="32"/>
    <s v="P11"/>
    <x v="11"/>
    <s v="Refrigerante"/>
    <n v="4"/>
    <s v="C12"/>
    <x v="2"/>
    <s v="Raio do Sol"/>
    <x v="0"/>
  </r>
  <r>
    <n v="626"/>
    <d v="2020-10-13T00:00:00"/>
    <n v="10"/>
    <n v="108"/>
    <s v="P10"/>
    <x v="12"/>
    <s v="Alcoólico"/>
    <n v="48"/>
    <s v="C13"/>
    <x v="3"/>
    <s v="São José"/>
    <x v="2"/>
  </r>
  <r>
    <n v="625"/>
    <d v="2020-10-12T00:00:00"/>
    <n v="10"/>
    <n v="36"/>
    <s v="P9"/>
    <x v="13"/>
    <s v="Alcoólico"/>
    <n v="12"/>
    <s v="C14"/>
    <x v="4"/>
    <s v="Vila Paulista"/>
    <x v="0"/>
  </r>
  <r>
    <n v="624"/>
    <d v="2020-10-11T00:00:00"/>
    <n v="10"/>
    <n v="30"/>
    <s v="P8"/>
    <x v="14"/>
    <s v="Alcoólico"/>
    <n v="12"/>
    <s v="C15"/>
    <x v="5"/>
    <s v="Centro"/>
    <x v="1"/>
  </r>
  <r>
    <n v="623"/>
    <d v="2020-10-10T00:00:00"/>
    <n v="10"/>
    <n v="24"/>
    <s v="P7"/>
    <x v="15"/>
    <s v="Alcoólico"/>
    <n v="12"/>
    <s v="C16"/>
    <x v="6"/>
    <s v="Raio do Sol"/>
    <x v="3"/>
  </r>
  <r>
    <n v="622"/>
    <d v="2020-10-09T00:00:00"/>
    <n v="10"/>
    <n v="216"/>
    <s v="P6"/>
    <x v="16"/>
    <s v="Alcoólico"/>
    <n v="48"/>
    <s v="C17"/>
    <x v="7"/>
    <s v="Centro"/>
    <x v="1"/>
  </r>
  <r>
    <n v="621"/>
    <d v="2020-10-08T00:00:00"/>
    <n v="10"/>
    <n v="96"/>
    <s v="P5"/>
    <x v="17"/>
    <s v="Alcoólico"/>
    <n v="24"/>
    <s v="C18"/>
    <x v="8"/>
    <s v="São José"/>
    <x v="0"/>
  </r>
  <r>
    <n v="620"/>
    <d v="2020-10-07T00:00:00"/>
    <n v="10"/>
    <n v="126"/>
    <s v="P4"/>
    <x v="18"/>
    <s v="Alcoólico"/>
    <n v="36"/>
    <s v="C19"/>
    <x v="9"/>
    <s v="Bela Vista"/>
    <x v="2"/>
  </r>
  <r>
    <n v="619"/>
    <d v="2020-10-06T00:00:00"/>
    <n v="10"/>
    <n v="43.199999999999996"/>
    <s v="P3"/>
    <x v="19"/>
    <s v="Alcoólico"/>
    <n v="18"/>
    <s v="C20"/>
    <x v="10"/>
    <s v="Matadouro"/>
    <x v="0"/>
  </r>
  <r>
    <n v="618"/>
    <d v="2020-10-05T00:00:00"/>
    <n v="10"/>
    <n v="36"/>
    <s v="P2"/>
    <x v="20"/>
    <s v="Alcoólico"/>
    <n v="12"/>
    <s v="C4"/>
    <x v="14"/>
    <s v="Bela Vista"/>
    <x v="0"/>
  </r>
  <r>
    <n v="617"/>
    <d v="2020-10-04T00:00:00"/>
    <n v="10"/>
    <n v="48"/>
    <s v="P1"/>
    <x v="21"/>
    <s v="Alcoólico"/>
    <n v="16"/>
    <s v="C8"/>
    <x v="18"/>
    <s v="São José"/>
    <x v="2"/>
  </r>
  <r>
    <n v="616"/>
    <d v="2020-10-03T00:00:00"/>
    <n v="10"/>
    <n v="20.97"/>
    <s v="P22"/>
    <x v="0"/>
    <s v="Salgado"/>
    <n v="3"/>
    <s v="C7"/>
    <x v="17"/>
    <s v="Centro"/>
    <x v="3"/>
  </r>
  <r>
    <n v="615"/>
    <d v="2020-10-02T00:00:00"/>
    <n v="10"/>
    <n v="4.8000000000000007"/>
    <s v="P21"/>
    <x v="1"/>
    <s v="Salgado"/>
    <n v="3"/>
    <s v="C6"/>
    <x v="16"/>
    <s v="Matadouro"/>
    <x v="0"/>
  </r>
  <r>
    <n v="614"/>
    <d v="2020-10-01T00:00:00"/>
    <n v="10"/>
    <n v="1.89"/>
    <s v="P20"/>
    <x v="2"/>
    <s v="Sem alcool"/>
    <n v="1"/>
    <s v="C20"/>
    <x v="10"/>
    <s v="Matadouro"/>
    <x v="0"/>
  </r>
  <r>
    <n v="613"/>
    <d v="2020-10-19T00:00:00"/>
    <n v="10"/>
    <n v="2.4"/>
    <s v="P19"/>
    <x v="3"/>
    <s v="Sem alcool"/>
    <n v="2"/>
    <s v="C19"/>
    <x v="9"/>
    <s v="Bela Vista"/>
    <x v="2"/>
  </r>
  <r>
    <n v="612"/>
    <d v="2020-10-18T00:00:00"/>
    <n v="10"/>
    <n v="20"/>
    <s v="P18"/>
    <x v="4"/>
    <s v="Outros"/>
    <n v="1"/>
    <s v="C18"/>
    <x v="8"/>
    <s v="São José"/>
    <x v="0"/>
  </r>
  <r>
    <n v="611"/>
    <d v="2020-10-17T00:00:00"/>
    <n v="10"/>
    <n v="17.8"/>
    <s v="P17"/>
    <x v="5"/>
    <s v="Outros"/>
    <n v="2"/>
    <s v="C17"/>
    <x v="7"/>
    <s v="Centro"/>
    <x v="1"/>
  </r>
  <r>
    <n v="610"/>
    <d v="2020-10-16T00:00:00"/>
    <n v="10"/>
    <n v="22"/>
    <s v="P16"/>
    <x v="6"/>
    <s v="Outros"/>
    <n v="1"/>
    <s v="C16"/>
    <x v="6"/>
    <s v="Raio do Sol"/>
    <x v="3"/>
  </r>
  <r>
    <n v="609"/>
    <d v="2020-10-15T00:00:00"/>
    <n v="10"/>
    <n v="15.99"/>
    <s v="P15"/>
    <x v="7"/>
    <s v="Outros"/>
    <n v="1"/>
    <s v="C15"/>
    <x v="5"/>
    <s v="Centro"/>
    <x v="1"/>
  </r>
  <r>
    <n v="608"/>
    <d v="2020-10-14T00:00:00"/>
    <n v="10"/>
    <n v="7"/>
    <s v="P14"/>
    <x v="8"/>
    <s v="Refrigerante"/>
    <n v="2"/>
    <s v="C14"/>
    <x v="4"/>
    <s v="Vila Paulista"/>
    <x v="0"/>
  </r>
  <r>
    <n v="607"/>
    <d v="2020-10-13T00:00:00"/>
    <n v="10"/>
    <n v="20"/>
    <s v="P13"/>
    <x v="9"/>
    <s v="Refrigerante"/>
    <n v="4"/>
    <s v="C13"/>
    <x v="3"/>
    <s v="São José"/>
    <x v="2"/>
  </r>
  <r>
    <n v="606"/>
    <d v="2020-10-12T00:00:00"/>
    <n v="10"/>
    <n v="20"/>
    <s v="P12"/>
    <x v="10"/>
    <s v="Refrigerante"/>
    <n v="4"/>
    <s v="C12"/>
    <x v="2"/>
    <s v="Raio do Sol"/>
    <x v="0"/>
  </r>
  <r>
    <n v="605"/>
    <d v="2020-10-11T00:00:00"/>
    <n v="10"/>
    <n v="24"/>
    <s v="P11"/>
    <x v="11"/>
    <s v="Refrigerante"/>
    <n v="3"/>
    <s v="C11"/>
    <x v="1"/>
    <s v="Bela Vista"/>
    <x v="1"/>
  </r>
  <r>
    <n v="604"/>
    <d v="2020-10-10T00:00:00"/>
    <n v="10"/>
    <n v="135"/>
    <s v="P10"/>
    <x v="12"/>
    <s v="Alcoólico"/>
    <n v="60"/>
    <s v="C10"/>
    <x v="0"/>
    <s v="Bela Vista"/>
    <x v="0"/>
  </r>
  <r>
    <n v="603"/>
    <d v="2020-10-09T00:00:00"/>
    <n v="10"/>
    <n v="72"/>
    <s v="P9"/>
    <x v="13"/>
    <s v="Alcoólico"/>
    <n v="24"/>
    <s v="C9"/>
    <x v="19"/>
    <s v="Vila Paulista"/>
    <x v="0"/>
  </r>
  <r>
    <n v="602"/>
    <d v="2020-10-08T00:00:00"/>
    <n v="10"/>
    <n v="90"/>
    <s v="P8"/>
    <x v="14"/>
    <s v="Alcoólico"/>
    <n v="36"/>
    <s v="C8"/>
    <x v="18"/>
    <s v="São José"/>
    <x v="2"/>
  </r>
  <r>
    <n v="601"/>
    <d v="2020-10-07T00:00:00"/>
    <n v="10"/>
    <n v="48"/>
    <s v="P7"/>
    <x v="15"/>
    <s v="Alcoólico"/>
    <n v="24"/>
    <s v="C7"/>
    <x v="17"/>
    <s v="Centro"/>
    <x v="3"/>
  </r>
  <r>
    <n v="600"/>
    <d v="2020-10-06T00:00:00"/>
    <n v="10"/>
    <n v="270"/>
    <s v="P6"/>
    <x v="16"/>
    <s v="Alcoólico"/>
    <n v="60"/>
    <s v="C6"/>
    <x v="16"/>
    <s v="Matadouro"/>
    <x v="0"/>
  </r>
  <r>
    <n v="599"/>
    <d v="2020-10-05T00:00:00"/>
    <n v="10"/>
    <n v="144"/>
    <s v="P5"/>
    <x v="17"/>
    <s v="Alcoólico"/>
    <n v="36"/>
    <s v="C5"/>
    <x v="15"/>
    <s v="Vila Paulista"/>
    <x v="1"/>
  </r>
  <r>
    <n v="598"/>
    <d v="2020-10-04T00:00:00"/>
    <n v="10"/>
    <n v="126"/>
    <s v="P4"/>
    <x v="18"/>
    <s v="Alcoólico"/>
    <n v="36"/>
    <s v="C4"/>
    <x v="14"/>
    <s v="Bela Vista"/>
    <x v="0"/>
  </r>
  <r>
    <n v="597"/>
    <d v="2020-10-03T00:00:00"/>
    <n v="10"/>
    <n v="43.199999999999996"/>
    <s v="P3"/>
    <x v="19"/>
    <s v="Alcoólico"/>
    <n v="18"/>
    <s v="C3"/>
    <x v="11"/>
    <s v="Centro"/>
    <x v="2"/>
  </r>
  <r>
    <n v="596"/>
    <d v="2020-10-02T00:00:00"/>
    <n v="10"/>
    <n v="54"/>
    <s v="P2"/>
    <x v="20"/>
    <s v="Alcoólico"/>
    <n v="18"/>
    <s v="C2"/>
    <x v="13"/>
    <s v="Raio do Sol"/>
    <x v="0"/>
  </r>
  <r>
    <n v="595"/>
    <d v="2020-10-01T00:00:00"/>
    <n v="10"/>
    <n v="72"/>
    <s v="P1"/>
    <x v="21"/>
    <s v="Alcoólico"/>
    <n v="24"/>
    <s v="C1"/>
    <x v="12"/>
    <s v="São José"/>
    <x v="0"/>
  </r>
  <r>
    <n v="594"/>
    <d v="2020-09-28T00:00:00"/>
    <n v="9"/>
    <n v="27.96"/>
    <s v="P22"/>
    <x v="0"/>
    <s v="Salgado"/>
    <n v="4"/>
    <s v="C10"/>
    <x v="0"/>
    <s v="Bela Vista"/>
    <x v="0"/>
  </r>
  <r>
    <n v="593"/>
    <d v="2020-09-27T00:00:00"/>
    <n v="9"/>
    <n v="8"/>
    <s v="P21"/>
    <x v="1"/>
    <s v="Salgado"/>
    <n v="5"/>
    <s v="C11"/>
    <x v="1"/>
    <s v="Bela Vista"/>
    <x v="1"/>
  </r>
  <r>
    <n v="592"/>
    <d v="2020-09-26T00:00:00"/>
    <n v="9"/>
    <n v="5.67"/>
    <s v="P20"/>
    <x v="2"/>
    <s v="Sem alcool"/>
    <n v="3"/>
    <s v="C12"/>
    <x v="2"/>
    <s v="Raio do Sol"/>
    <x v="0"/>
  </r>
  <r>
    <n v="591"/>
    <d v="2020-09-25T00:00:00"/>
    <n v="9"/>
    <n v="7.2"/>
    <s v="P19"/>
    <x v="3"/>
    <s v="Sem alcool"/>
    <n v="6"/>
    <s v="C13"/>
    <x v="3"/>
    <s v="São José"/>
    <x v="2"/>
  </r>
  <r>
    <n v="590"/>
    <d v="2020-09-24T00:00:00"/>
    <n v="9"/>
    <n v="40"/>
    <s v="P18"/>
    <x v="4"/>
    <s v="Outros"/>
    <n v="2"/>
    <s v="C14"/>
    <x v="4"/>
    <s v="Vila Paulista"/>
    <x v="0"/>
  </r>
  <r>
    <n v="589"/>
    <d v="2020-09-23T00:00:00"/>
    <n v="9"/>
    <n v="26.700000000000003"/>
    <s v="P17"/>
    <x v="5"/>
    <s v="Outros"/>
    <n v="3"/>
    <s v="C15"/>
    <x v="5"/>
    <s v="Centro"/>
    <x v="1"/>
  </r>
  <r>
    <n v="588"/>
    <d v="2020-09-22T00:00:00"/>
    <n v="9"/>
    <n v="88"/>
    <s v="P16"/>
    <x v="6"/>
    <s v="Outros"/>
    <n v="4"/>
    <s v="C16"/>
    <x v="6"/>
    <s v="Raio do Sol"/>
    <x v="3"/>
  </r>
  <r>
    <n v="587"/>
    <d v="2020-09-21T00:00:00"/>
    <n v="9"/>
    <n v="31.98"/>
    <s v="P15"/>
    <x v="7"/>
    <s v="Outros"/>
    <n v="2"/>
    <s v="C17"/>
    <x v="7"/>
    <s v="Centro"/>
    <x v="1"/>
  </r>
  <r>
    <n v="586"/>
    <d v="2020-09-20T00:00:00"/>
    <n v="9"/>
    <n v="35"/>
    <s v="P14"/>
    <x v="8"/>
    <s v="Refrigerante"/>
    <n v="10"/>
    <s v="C18"/>
    <x v="8"/>
    <s v="São José"/>
    <x v="0"/>
  </r>
  <r>
    <n v="585"/>
    <d v="2020-09-19T00:00:00"/>
    <n v="9"/>
    <n v="25"/>
    <s v="P13"/>
    <x v="9"/>
    <s v="Refrigerante"/>
    <n v="5"/>
    <s v="C19"/>
    <x v="9"/>
    <s v="Bela Vista"/>
    <x v="2"/>
  </r>
  <r>
    <n v="584"/>
    <d v="2020-09-18T00:00:00"/>
    <n v="9"/>
    <n v="25"/>
    <s v="P12"/>
    <x v="10"/>
    <s v="Refrigerante"/>
    <n v="5"/>
    <s v="C20"/>
    <x v="10"/>
    <s v="Matadouro"/>
    <x v="0"/>
  </r>
  <r>
    <n v="583"/>
    <d v="2020-09-17T00:00:00"/>
    <n v="9"/>
    <n v="40"/>
    <s v="P11"/>
    <x v="11"/>
    <s v="Refrigerante"/>
    <n v="5"/>
    <s v="C3"/>
    <x v="11"/>
    <s v="Centro"/>
    <x v="2"/>
  </r>
  <r>
    <n v="582"/>
    <d v="2020-09-16T00:00:00"/>
    <n v="9"/>
    <n v="54"/>
    <s v="P10"/>
    <x v="12"/>
    <s v="Alcoólico"/>
    <n v="24"/>
    <s v="C1"/>
    <x v="12"/>
    <s v="São José"/>
    <x v="0"/>
  </r>
  <r>
    <n v="581"/>
    <d v="2020-09-15T00:00:00"/>
    <n v="9"/>
    <n v="54"/>
    <s v="P9"/>
    <x v="13"/>
    <s v="Alcoólico"/>
    <n v="18"/>
    <s v="C2"/>
    <x v="13"/>
    <s v="Raio do Sol"/>
    <x v="0"/>
  </r>
  <r>
    <n v="580"/>
    <d v="2020-09-14T00:00:00"/>
    <n v="9"/>
    <n v="60"/>
    <s v="P8"/>
    <x v="14"/>
    <s v="Alcoólico"/>
    <n v="24"/>
    <s v="C3"/>
    <x v="11"/>
    <s v="Centro"/>
    <x v="2"/>
  </r>
  <r>
    <n v="579"/>
    <d v="2020-09-13T00:00:00"/>
    <n v="9"/>
    <n v="72"/>
    <s v="P7"/>
    <x v="15"/>
    <s v="Alcoólico"/>
    <n v="36"/>
    <s v="C4"/>
    <x v="14"/>
    <s v="Bela Vista"/>
    <x v="0"/>
  </r>
  <r>
    <n v="578"/>
    <d v="2020-09-12T00:00:00"/>
    <n v="9"/>
    <n v="108"/>
    <s v="P6"/>
    <x v="16"/>
    <s v="Alcoólico"/>
    <n v="24"/>
    <s v="C5"/>
    <x v="15"/>
    <s v="Vila Paulista"/>
    <x v="1"/>
  </r>
  <r>
    <n v="577"/>
    <d v="2020-09-11T00:00:00"/>
    <n v="9"/>
    <n v="72"/>
    <s v="P5"/>
    <x v="17"/>
    <s v="Alcoólico"/>
    <n v="18"/>
    <s v="C6"/>
    <x v="16"/>
    <s v="Matadouro"/>
    <x v="0"/>
  </r>
  <r>
    <n v="576"/>
    <d v="2020-09-10T00:00:00"/>
    <n v="9"/>
    <n v="126"/>
    <s v="P4"/>
    <x v="18"/>
    <s v="Alcoólico"/>
    <n v="36"/>
    <s v="C7"/>
    <x v="17"/>
    <s v="Centro"/>
    <x v="3"/>
  </r>
  <r>
    <n v="575"/>
    <d v="2020-09-28T00:00:00"/>
    <n v="9"/>
    <n v="86.399999999999991"/>
    <s v="P3"/>
    <x v="19"/>
    <s v="Alcoólico"/>
    <n v="36"/>
    <s v="C8"/>
    <x v="18"/>
    <s v="São José"/>
    <x v="2"/>
  </r>
  <r>
    <n v="574"/>
    <d v="2020-09-27T00:00:00"/>
    <n v="9"/>
    <n v="48"/>
    <s v="P2"/>
    <x v="20"/>
    <s v="Alcoólico"/>
    <n v="16"/>
    <s v="C9"/>
    <x v="19"/>
    <s v="Vila Paulista"/>
    <x v="0"/>
  </r>
  <r>
    <n v="573"/>
    <d v="2020-09-26T00:00:00"/>
    <n v="9"/>
    <n v="72"/>
    <s v="P1"/>
    <x v="21"/>
    <s v="Alcoólico"/>
    <n v="24"/>
    <s v="C5"/>
    <x v="15"/>
    <s v="Vila Paulista"/>
    <x v="1"/>
  </r>
  <r>
    <n v="572"/>
    <d v="2020-09-25T00:00:00"/>
    <n v="9"/>
    <n v="27.96"/>
    <s v="P22"/>
    <x v="0"/>
    <s v="Salgado"/>
    <n v="4"/>
    <s v="C1"/>
    <x v="12"/>
    <s v="São José"/>
    <x v="0"/>
  </r>
  <r>
    <n v="571"/>
    <d v="2020-09-24T00:00:00"/>
    <n v="9"/>
    <n v="9.6000000000000014"/>
    <s v="P21"/>
    <x v="1"/>
    <s v="Salgado"/>
    <n v="6"/>
    <s v="C2"/>
    <x v="13"/>
    <s v="Raio do Sol"/>
    <x v="0"/>
  </r>
  <r>
    <n v="570"/>
    <d v="2020-09-23T00:00:00"/>
    <n v="9"/>
    <n v="5.67"/>
    <s v="P20"/>
    <x v="2"/>
    <s v="Sem alcool"/>
    <n v="3"/>
    <s v="C3"/>
    <x v="11"/>
    <s v="Centro"/>
    <x v="2"/>
  </r>
  <r>
    <n v="569"/>
    <d v="2020-09-22T00:00:00"/>
    <n v="9"/>
    <n v="1.2"/>
    <s v="P19"/>
    <x v="3"/>
    <s v="Sem alcool"/>
    <n v="1"/>
    <s v="C4"/>
    <x v="14"/>
    <s v="Bela Vista"/>
    <x v="0"/>
  </r>
  <r>
    <n v="568"/>
    <d v="2020-09-21T00:00:00"/>
    <n v="9"/>
    <n v="40"/>
    <s v="P18"/>
    <x v="4"/>
    <s v="Outros"/>
    <n v="2"/>
    <s v="C5"/>
    <x v="15"/>
    <s v="Vila Paulista"/>
    <x v="1"/>
  </r>
  <r>
    <n v="567"/>
    <d v="2020-09-20T00:00:00"/>
    <n v="9"/>
    <n v="35.6"/>
    <s v="P17"/>
    <x v="5"/>
    <s v="Outros"/>
    <n v="4"/>
    <s v="C6"/>
    <x v="16"/>
    <s v="Matadouro"/>
    <x v="0"/>
  </r>
  <r>
    <n v="566"/>
    <d v="2020-09-19T00:00:00"/>
    <n v="9"/>
    <n v="44"/>
    <s v="P16"/>
    <x v="6"/>
    <s v="Outros"/>
    <n v="2"/>
    <s v="C7"/>
    <x v="17"/>
    <s v="Centro"/>
    <x v="3"/>
  </r>
  <r>
    <n v="565"/>
    <d v="2020-09-18T00:00:00"/>
    <n v="9"/>
    <n v="47.97"/>
    <s v="P15"/>
    <x v="7"/>
    <s v="Outros"/>
    <n v="3"/>
    <s v="C8"/>
    <x v="18"/>
    <s v="São José"/>
    <x v="2"/>
  </r>
  <r>
    <n v="564"/>
    <d v="2020-09-17T00:00:00"/>
    <n v="9"/>
    <n v="21"/>
    <s v="P14"/>
    <x v="8"/>
    <s v="Refrigerante"/>
    <n v="6"/>
    <s v="C9"/>
    <x v="19"/>
    <s v="Vila Paulista"/>
    <x v="0"/>
  </r>
  <r>
    <n v="563"/>
    <d v="2020-09-16T00:00:00"/>
    <n v="9"/>
    <n v="10"/>
    <s v="P13"/>
    <x v="9"/>
    <s v="Refrigerante"/>
    <n v="2"/>
    <s v="C10"/>
    <x v="0"/>
    <s v="Bela Vista"/>
    <x v="0"/>
  </r>
  <r>
    <n v="562"/>
    <d v="2020-09-15T00:00:00"/>
    <n v="9"/>
    <n v="10"/>
    <s v="P12"/>
    <x v="10"/>
    <s v="Refrigerante"/>
    <n v="2"/>
    <s v="C11"/>
    <x v="1"/>
    <s v="Bela Vista"/>
    <x v="1"/>
  </r>
  <r>
    <n v="561"/>
    <d v="2020-09-14T00:00:00"/>
    <n v="9"/>
    <n v="32"/>
    <s v="P11"/>
    <x v="11"/>
    <s v="Refrigerante"/>
    <n v="4"/>
    <s v="C12"/>
    <x v="2"/>
    <s v="Raio do Sol"/>
    <x v="0"/>
  </r>
  <r>
    <n v="560"/>
    <d v="2020-09-13T00:00:00"/>
    <n v="9"/>
    <n v="108"/>
    <s v="P10"/>
    <x v="12"/>
    <s v="Alcoólico"/>
    <n v="48"/>
    <s v="C13"/>
    <x v="3"/>
    <s v="São José"/>
    <x v="2"/>
  </r>
  <r>
    <n v="559"/>
    <d v="2020-09-12T00:00:00"/>
    <n v="9"/>
    <n v="36"/>
    <s v="P9"/>
    <x v="13"/>
    <s v="Alcoólico"/>
    <n v="12"/>
    <s v="C14"/>
    <x v="4"/>
    <s v="Vila Paulista"/>
    <x v="0"/>
  </r>
  <r>
    <n v="558"/>
    <d v="2020-09-11T00:00:00"/>
    <n v="9"/>
    <n v="30"/>
    <s v="P8"/>
    <x v="14"/>
    <s v="Alcoólico"/>
    <n v="12"/>
    <s v="C15"/>
    <x v="5"/>
    <s v="Centro"/>
    <x v="1"/>
  </r>
  <r>
    <n v="557"/>
    <d v="2020-09-10T00:00:00"/>
    <n v="9"/>
    <n v="24"/>
    <s v="P7"/>
    <x v="15"/>
    <s v="Alcoólico"/>
    <n v="12"/>
    <s v="C16"/>
    <x v="6"/>
    <s v="Raio do Sol"/>
    <x v="3"/>
  </r>
  <r>
    <n v="556"/>
    <d v="2020-09-09T00:00:00"/>
    <n v="9"/>
    <n v="216"/>
    <s v="P6"/>
    <x v="16"/>
    <s v="Alcoólico"/>
    <n v="48"/>
    <s v="C17"/>
    <x v="7"/>
    <s v="Centro"/>
    <x v="1"/>
  </r>
  <r>
    <n v="555"/>
    <d v="2020-09-08T00:00:00"/>
    <n v="9"/>
    <n v="96"/>
    <s v="P5"/>
    <x v="17"/>
    <s v="Alcoólico"/>
    <n v="24"/>
    <s v="C18"/>
    <x v="8"/>
    <s v="São José"/>
    <x v="0"/>
  </r>
  <r>
    <n v="554"/>
    <d v="2020-09-07T00:00:00"/>
    <n v="9"/>
    <n v="126"/>
    <s v="P4"/>
    <x v="18"/>
    <s v="Alcoólico"/>
    <n v="36"/>
    <s v="C19"/>
    <x v="9"/>
    <s v="Bela Vista"/>
    <x v="2"/>
  </r>
  <r>
    <n v="553"/>
    <d v="2020-09-06T00:00:00"/>
    <n v="9"/>
    <n v="43.199999999999996"/>
    <s v="P3"/>
    <x v="19"/>
    <s v="Alcoólico"/>
    <n v="18"/>
    <s v="C20"/>
    <x v="10"/>
    <s v="Matadouro"/>
    <x v="0"/>
  </r>
  <r>
    <n v="552"/>
    <d v="2020-09-05T00:00:00"/>
    <n v="9"/>
    <n v="36"/>
    <s v="P2"/>
    <x v="20"/>
    <s v="Alcoólico"/>
    <n v="12"/>
    <s v="C4"/>
    <x v="14"/>
    <s v="Bela Vista"/>
    <x v="0"/>
  </r>
  <r>
    <n v="551"/>
    <d v="2020-09-04T00:00:00"/>
    <n v="9"/>
    <n v="48"/>
    <s v="P1"/>
    <x v="21"/>
    <s v="Alcoólico"/>
    <n v="16"/>
    <s v="C8"/>
    <x v="18"/>
    <s v="São José"/>
    <x v="2"/>
  </r>
  <r>
    <n v="550"/>
    <d v="2020-09-03T00:00:00"/>
    <n v="9"/>
    <n v="41.94"/>
    <s v="P22"/>
    <x v="0"/>
    <s v="Salgado"/>
    <n v="6"/>
    <s v="C7"/>
    <x v="17"/>
    <s v="Centro"/>
    <x v="3"/>
  </r>
  <r>
    <n v="549"/>
    <d v="2020-09-02T00:00:00"/>
    <n v="9"/>
    <n v="6.4"/>
    <s v="P21"/>
    <x v="1"/>
    <s v="Salgado"/>
    <n v="4"/>
    <s v="C6"/>
    <x v="16"/>
    <s v="Matadouro"/>
    <x v="0"/>
  </r>
  <r>
    <n v="548"/>
    <d v="2020-09-01T00:00:00"/>
    <n v="9"/>
    <n v="7.56"/>
    <s v="P20"/>
    <x v="2"/>
    <s v="Sem alcool"/>
    <n v="4"/>
    <s v="C20"/>
    <x v="10"/>
    <s v="Matadouro"/>
    <x v="0"/>
  </r>
  <r>
    <n v="547"/>
    <d v="2020-09-19T00:00:00"/>
    <n v="9"/>
    <n v="6"/>
    <s v="P19"/>
    <x v="3"/>
    <s v="Sem alcool"/>
    <n v="5"/>
    <s v="C19"/>
    <x v="9"/>
    <s v="Bela Vista"/>
    <x v="2"/>
  </r>
  <r>
    <n v="546"/>
    <d v="2020-09-18T00:00:00"/>
    <n v="9"/>
    <n v="60"/>
    <s v="P18"/>
    <x v="4"/>
    <s v="Outros"/>
    <n v="3"/>
    <s v="C18"/>
    <x v="8"/>
    <s v="São José"/>
    <x v="0"/>
  </r>
  <r>
    <n v="545"/>
    <d v="2020-09-17T00:00:00"/>
    <n v="9"/>
    <n v="44.5"/>
    <s v="P17"/>
    <x v="5"/>
    <s v="Outros"/>
    <n v="5"/>
    <s v="C17"/>
    <x v="7"/>
    <s v="Centro"/>
    <x v="1"/>
  </r>
  <r>
    <n v="544"/>
    <d v="2020-09-16T00:00:00"/>
    <n v="9"/>
    <n v="44"/>
    <s v="P16"/>
    <x v="6"/>
    <s v="Outros"/>
    <n v="2"/>
    <s v="C16"/>
    <x v="6"/>
    <s v="Raio do Sol"/>
    <x v="3"/>
  </r>
  <r>
    <n v="543"/>
    <d v="2020-09-15T00:00:00"/>
    <n v="9"/>
    <n v="31.98"/>
    <s v="P15"/>
    <x v="7"/>
    <s v="Outros"/>
    <n v="2"/>
    <s v="C15"/>
    <x v="5"/>
    <s v="Centro"/>
    <x v="1"/>
  </r>
  <r>
    <n v="542"/>
    <d v="2020-09-14T00:00:00"/>
    <n v="9"/>
    <n v="42"/>
    <s v="P14"/>
    <x v="8"/>
    <s v="Refrigerante"/>
    <n v="12"/>
    <s v="C14"/>
    <x v="4"/>
    <s v="Vila Paulista"/>
    <x v="0"/>
  </r>
  <r>
    <n v="541"/>
    <d v="2020-09-13T00:00:00"/>
    <n v="9"/>
    <n v="20"/>
    <s v="P13"/>
    <x v="9"/>
    <s v="Refrigerante"/>
    <n v="4"/>
    <s v="C13"/>
    <x v="3"/>
    <s v="São José"/>
    <x v="2"/>
  </r>
  <r>
    <n v="540"/>
    <d v="2020-09-12T00:00:00"/>
    <n v="9"/>
    <n v="15"/>
    <s v="P12"/>
    <x v="10"/>
    <s v="Refrigerante"/>
    <n v="3"/>
    <s v="C12"/>
    <x v="2"/>
    <s v="Raio do Sol"/>
    <x v="0"/>
  </r>
  <r>
    <n v="539"/>
    <d v="2020-09-11T00:00:00"/>
    <n v="9"/>
    <n v="48"/>
    <s v="P11"/>
    <x v="11"/>
    <s v="Refrigerante"/>
    <n v="6"/>
    <s v="C11"/>
    <x v="1"/>
    <s v="Bela Vista"/>
    <x v="1"/>
  </r>
  <r>
    <n v="538"/>
    <d v="2020-09-10T00:00:00"/>
    <n v="9"/>
    <n v="27"/>
    <s v="P10"/>
    <x v="12"/>
    <s v="Alcoólico"/>
    <n v="12"/>
    <s v="C10"/>
    <x v="0"/>
    <s v="Bela Vista"/>
    <x v="0"/>
  </r>
  <r>
    <n v="537"/>
    <d v="2020-09-09T00:00:00"/>
    <n v="9"/>
    <n v="72"/>
    <s v="P9"/>
    <x v="13"/>
    <s v="Alcoólico"/>
    <n v="24"/>
    <s v="C9"/>
    <x v="19"/>
    <s v="Vila Paulista"/>
    <x v="0"/>
  </r>
  <r>
    <n v="536"/>
    <d v="2020-09-08T00:00:00"/>
    <n v="9"/>
    <n v="60"/>
    <s v="P8"/>
    <x v="14"/>
    <s v="Alcoólico"/>
    <n v="24"/>
    <s v="C8"/>
    <x v="18"/>
    <s v="São José"/>
    <x v="2"/>
  </r>
  <r>
    <n v="535"/>
    <d v="2020-09-07T00:00:00"/>
    <n v="9"/>
    <n v="32"/>
    <s v="P7"/>
    <x v="15"/>
    <s v="Alcoólico"/>
    <n v="16"/>
    <s v="C7"/>
    <x v="17"/>
    <s v="Centro"/>
    <x v="3"/>
  </r>
  <r>
    <n v="534"/>
    <d v="2020-09-06T00:00:00"/>
    <n v="9"/>
    <n v="162"/>
    <s v="P6"/>
    <x v="16"/>
    <s v="Alcoólico"/>
    <n v="36"/>
    <s v="C6"/>
    <x v="16"/>
    <s v="Matadouro"/>
    <x v="0"/>
  </r>
  <r>
    <n v="533"/>
    <d v="2020-09-05T00:00:00"/>
    <n v="9"/>
    <n v="120"/>
    <s v="P5"/>
    <x v="17"/>
    <s v="Alcoólico"/>
    <n v="30"/>
    <s v="C5"/>
    <x v="15"/>
    <s v="Vila Paulista"/>
    <x v="1"/>
  </r>
  <r>
    <n v="532"/>
    <d v="2020-09-04T00:00:00"/>
    <n v="9"/>
    <n v="168"/>
    <s v="P4"/>
    <x v="18"/>
    <s v="Alcoólico"/>
    <n v="48"/>
    <s v="C4"/>
    <x v="14"/>
    <s v="Bela Vista"/>
    <x v="0"/>
  </r>
  <r>
    <n v="531"/>
    <d v="2020-09-03T00:00:00"/>
    <n v="9"/>
    <n v="57.599999999999994"/>
    <s v="P3"/>
    <x v="19"/>
    <s v="Alcoólico"/>
    <n v="24"/>
    <s v="C3"/>
    <x v="11"/>
    <s v="Centro"/>
    <x v="2"/>
  </r>
  <r>
    <n v="530"/>
    <d v="2020-09-02T00:00:00"/>
    <n v="9"/>
    <n v="72"/>
    <s v="P2"/>
    <x v="20"/>
    <s v="Alcoólico"/>
    <n v="24"/>
    <s v="C2"/>
    <x v="13"/>
    <s v="Raio do Sol"/>
    <x v="0"/>
  </r>
  <r>
    <n v="529"/>
    <d v="2020-09-01T00:00:00"/>
    <n v="9"/>
    <n v="108"/>
    <s v="P1"/>
    <x v="21"/>
    <s v="Alcoólico"/>
    <n v="36"/>
    <s v="C1"/>
    <x v="12"/>
    <s v="São José"/>
    <x v="0"/>
  </r>
  <r>
    <n v="528"/>
    <d v="2020-08-29T00:00:00"/>
    <n v="8"/>
    <n v="20.97"/>
    <s v="P22"/>
    <x v="0"/>
    <s v="Salgado"/>
    <n v="3"/>
    <s v="C10"/>
    <x v="0"/>
    <s v="Bela Vista"/>
    <x v="0"/>
  </r>
  <r>
    <n v="527"/>
    <d v="2020-08-28T00:00:00"/>
    <n v="8"/>
    <n v="8"/>
    <s v="P21"/>
    <x v="1"/>
    <s v="Salgado"/>
    <n v="5"/>
    <s v="C11"/>
    <x v="1"/>
    <s v="Bela Vista"/>
    <x v="1"/>
  </r>
  <r>
    <n v="526"/>
    <d v="2020-08-27T00:00:00"/>
    <n v="8"/>
    <n v="9.4499999999999993"/>
    <s v="P20"/>
    <x v="2"/>
    <s v="Sem alcool"/>
    <n v="5"/>
    <s v="C12"/>
    <x v="2"/>
    <s v="Raio do Sol"/>
    <x v="0"/>
  </r>
  <r>
    <n v="525"/>
    <d v="2020-08-26T00:00:00"/>
    <n v="8"/>
    <n v="2.4"/>
    <s v="P19"/>
    <x v="3"/>
    <s v="Sem alcool"/>
    <n v="2"/>
    <s v="C13"/>
    <x v="3"/>
    <s v="São José"/>
    <x v="2"/>
  </r>
  <r>
    <n v="524"/>
    <d v="2020-08-25T00:00:00"/>
    <n v="8"/>
    <n v="20"/>
    <s v="P18"/>
    <x v="4"/>
    <s v="Outros"/>
    <n v="1"/>
    <s v="C14"/>
    <x v="4"/>
    <s v="Vila Paulista"/>
    <x v="0"/>
  </r>
  <r>
    <n v="523"/>
    <d v="2020-08-24T00:00:00"/>
    <n v="8"/>
    <n v="26.700000000000003"/>
    <s v="P17"/>
    <x v="5"/>
    <s v="Outros"/>
    <n v="3"/>
    <s v="C15"/>
    <x v="5"/>
    <s v="Centro"/>
    <x v="1"/>
  </r>
  <r>
    <n v="522"/>
    <d v="2020-08-23T00:00:00"/>
    <n v="8"/>
    <n v="66"/>
    <s v="P16"/>
    <x v="6"/>
    <s v="Outros"/>
    <n v="3"/>
    <s v="C16"/>
    <x v="6"/>
    <s v="Raio do Sol"/>
    <x v="3"/>
  </r>
  <r>
    <n v="521"/>
    <d v="2020-08-22T00:00:00"/>
    <n v="8"/>
    <n v="31.98"/>
    <s v="P15"/>
    <x v="7"/>
    <s v="Outros"/>
    <n v="2"/>
    <s v="C17"/>
    <x v="7"/>
    <s v="Centro"/>
    <x v="1"/>
  </r>
  <r>
    <n v="520"/>
    <d v="2020-08-21T00:00:00"/>
    <n v="8"/>
    <n v="14"/>
    <s v="P14"/>
    <x v="8"/>
    <s v="Refrigerante"/>
    <n v="4"/>
    <s v="C18"/>
    <x v="8"/>
    <s v="São José"/>
    <x v="0"/>
  </r>
  <r>
    <n v="519"/>
    <d v="2020-08-20T00:00:00"/>
    <n v="8"/>
    <n v="15"/>
    <s v="P13"/>
    <x v="9"/>
    <s v="Refrigerante"/>
    <n v="3"/>
    <s v="C19"/>
    <x v="9"/>
    <s v="Bela Vista"/>
    <x v="2"/>
  </r>
  <r>
    <n v="518"/>
    <d v="2020-08-19T00:00:00"/>
    <n v="8"/>
    <n v="15"/>
    <s v="P12"/>
    <x v="10"/>
    <s v="Refrigerante"/>
    <n v="3"/>
    <s v="C20"/>
    <x v="10"/>
    <s v="Matadouro"/>
    <x v="0"/>
  </r>
  <r>
    <n v="517"/>
    <d v="2020-08-18T00:00:00"/>
    <n v="8"/>
    <n v="24"/>
    <s v="P11"/>
    <x v="11"/>
    <s v="Refrigerante"/>
    <n v="3"/>
    <s v="C3"/>
    <x v="11"/>
    <s v="Centro"/>
    <x v="2"/>
  </r>
  <r>
    <n v="516"/>
    <d v="2020-08-17T00:00:00"/>
    <n v="8"/>
    <n v="54"/>
    <s v="P10"/>
    <x v="12"/>
    <s v="Alcoólico"/>
    <n v="24"/>
    <s v="C1"/>
    <x v="12"/>
    <s v="São José"/>
    <x v="0"/>
  </r>
  <r>
    <n v="515"/>
    <d v="2020-08-16T00:00:00"/>
    <n v="8"/>
    <n v="54"/>
    <s v="P9"/>
    <x v="13"/>
    <s v="Alcoólico"/>
    <n v="18"/>
    <s v="C2"/>
    <x v="13"/>
    <s v="Raio do Sol"/>
    <x v="0"/>
  </r>
  <r>
    <n v="514"/>
    <d v="2020-08-15T00:00:00"/>
    <n v="8"/>
    <n v="60"/>
    <s v="P8"/>
    <x v="14"/>
    <s v="Alcoólico"/>
    <n v="24"/>
    <s v="C3"/>
    <x v="11"/>
    <s v="Centro"/>
    <x v="2"/>
  </r>
  <r>
    <n v="513"/>
    <d v="2020-08-14T00:00:00"/>
    <n v="8"/>
    <n v="24"/>
    <s v="P7"/>
    <x v="15"/>
    <s v="Alcoólico"/>
    <n v="12"/>
    <s v="C4"/>
    <x v="14"/>
    <s v="Bela Vista"/>
    <x v="0"/>
  </r>
  <r>
    <n v="512"/>
    <d v="2020-08-13T00:00:00"/>
    <n v="8"/>
    <n v="108"/>
    <s v="P6"/>
    <x v="16"/>
    <s v="Alcoólico"/>
    <n v="24"/>
    <s v="C5"/>
    <x v="15"/>
    <s v="Vila Paulista"/>
    <x v="1"/>
  </r>
  <r>
    <n v="511"/>
    <d v="2020-08-12T00:00:00"/>
    <n v="8"/>
    <n v="72"/>
    <s v="P5"/>
    <x v="17"/>
    <s v="Alcoólico"/>
    <n v="18"/>
    <s v="C6"/>
    <x v="16"/>
    <s v="Matadouro"/>
    <x v="0"/>
  </r>
  <r>
    <n v="510"/>
    <d v="2020-08-11T00:00:00"/>
    <n v="8"/>
    <n v="84"/>
    <s v="P4"/>
    <x v="18"/>
    <s v="Alcoólico"/>
    <n v="24"/>
    <s v="C7"/>
    <x v="17"/>
    <s v="Centro"/>
    <x v="3"/>
  </r>
  <r>
    <n v="509"/>
    <d v="2020-08-10T00:00:00"/>
    <n v="8"/>
    <n v="57.599999999999994"/>
    <s v="P3"/>
    <x v="19"/>
    <s v="Alcoólico"/>
    <n v="24"/>
    <s v="C8"/>
    <x v="18"/>
    <s v="São José"/>
    <x v="2"/>
  </r>
  <r>
    <n v="508"/>
    <d v="2020-08-09T00:00:00"/>
    <n v="8"/>
    <n v="48"/>
    <s v="P2"/>
    <x v="20"/>
    <s v="Alcoólico"/>
    <n v="16"/>
    <s v="C9"/>
    <x v="19"/>
    <s v="Vila Paulista"/>
    <x v="0"/>
  </r>
  <r>
    <n v="507"/>
    <d v="2020-08-08T00:00:00"/>
    <n v="8"/>
    <n v="72"/>
    <s v="P1"/>
    <x v="21"/>
    <s v="Alcoólico"/>
    <n v="24"/>
    <s v="C5"/>
    <x v="15"/>
    <s v="Vila Paulista"/>
    <x v="1"/>
  </r>
  <r>
    <n v="506"/>
    <d v="2020-08-07T00:00:00"/>
    <n v="8"/>
    <n v="41.94"/>
    <s v="P22"/>
    <x v="0"/>
    <s v="Salgado"/>
    <n v="6"/>
    <s v="C1"/>
    <x v="12"/>
    <s v="São José"/>
    <x v="0"/>
  </r>
  <r>
    <n v="505"/>
    <d v="2020-08-06T00:00:00"/>
    <n v="8"/>
    <n v="6.4"/>
    <s v="P21"/>
    <x v="1"/>
    <s v="Salgado"/>
    <n v="4"/>
    <s v="C2"/>
    <x v="13"/>
    <s v="Raio do Sol"/>
    <x v="0"/>
  </r>
  <r>
    <n v="504"/>
    <d v="2020-08-05T00:00:00"/>
    <n v="8"/>
    <n v="7.56"/>
    <s v="P20"/>
    <x v="2"/>
    <s v="Sem alcool"/>
    <n v="4"/>
    <s v="C3"/>
    <x v="11"/>
    <s v="Centro"/>
    <x v="2"/>
  </r>
  <r>
    <n v="503"/>
    <d v="2020-08-04T00:00:00"/>
    <n v="8"/>
    <n v="6"/>
    <s v="P19"/>
    <x v="3"/>
    <s v="Sem alcool"/>
    <n v="5"/>
    <s v="C4"/>
    <x v="14"/>
    <s v="Bela Vista"/>
    <x v="0"/>
  </r>
  <r>
    <n v="502"/>
    <d v="2020-08-03T00:00:00"/>
    <n v="8"/>
    <n v="60"/>
    <s v="P18"/>
    <x v="4"/>
    <s v="Outros"/>
    <n v="3"/>
    <s v="C5"/>
    <x v="15"/>
    <s v="Vila Paulista"/>
    <x v="1"/>
  </r>
  <r>
    <n v="501"/>
    <d v="2020-08-02T00:00:00"/>
    <n v="8"/>
    <n v="44.5"/>
    <s v="P17"/>
    <x v="5"/>
    <s v="Outros"/>
    <n v="5"/>
    <s v="C6"/>
    <x v="16"/>
    <s v="Matadouro"/>
    <x v="0"/>
  </r>
  <r>
    <n v="500"/>
    <d v="2020-08-08T00:00:00"/>
    <n v="8"/>
    <n v="44"/>
    <s v="P16"/>
    <x v="6"/>
    <s v="Outros"/>
    <n v="2"/>
    <s v="C7"/>
    <x v="17"/>
    <s v="Centro"/>
    <x v="3"/>
  </r>
  <r>
    <n v="499"/>
    <d v="2020-08-07T00:00:00"/>
    <n v="8"/>
    <n v="31.98"/>
    <s v="P15"/>
    <x v="7"/>
    <s v="Outros"/>
    <n v="2"/>
    <s v="C8"/>
    <x v="18"/>
    <s v="São José"/>
    <x v="2"/>
  </r>
  <r>
    <n v="498"/>
    <d v="2020-08-06T00:00:00"/>
    <n v="8"/>
    <n v="42"/>
    <s v="P14"/>
    <x v="8"/>
    <s v="Refrigerante"/>
    <n v="12"/>
    <s v="C9"/>
    <x v="19"/>
    <s v="Vila Paulista"/>
    <x v="0"/>
  </r>
  <r>
    <n v="497"/>
    <d v="2020-08-05T00:00:00"/>
    <n v="8"/>
    <n v="20"/>
    <s v="P13"/>
    <x v="9"/>
    <s v="Refrigerante"/>
    <n v="4"/>
    <s v="C10"/>
    <x v="0"/>
    <s v="Bela Vista"/>
    <x v="0"/>
  </r>
  <r>
    <n v="496"/>
    <d v="2020-08-04T00:00:00"/>
    <n v="8"/>
    <n v="15"/>
    <s v="P12"/>
    <x v="10"/>
    <s v="Refrigerante"/>
    <n v="3"/>
    <s v="C11"/>
    <x v="1"/>
    <s v="Bela Vista"/>
    <x v="1"/>
  </r>
  <r>
    <n v="495"/>
    <d v="2020-08-03T00:00:00"/>
    <n v="8"/>
    <n v="48"/>
    <s v="P11"/>
    <x v="11"/>
    <s v="Refrigerante"/>
    <n v="6"/>
    <s v="C12"/>
    <x v="2"/>
    <s v="Raio do Sol"/>
    <x v="0"/>
  </r>
  <r>
    <n v="494"/>
    <d v="2020-08-02T00:00:00"/>
    <n v="8"/>
    <n v="27"/>
    <s v="P10"/>
    <x v="12"/>
    <s v="Alcoólico"/>
    <n v="12"/>
    <s v="C13"/>
    <x v="3"/>
    <s v="São José"/>
    <x v="2"/>
  </r>
  <r>
    <n v="493"/>
    <d v="2020-08-01T00:00:00"/>
    <n v="8"/>
    <n v="72"/>
    <s v="P9"/>
    <x v="13"/>
    <s v="Alcoólico"/>
    <n v="24"/>
    <s v="C14"/>
    <x v="4"/>
    <s v="Vila Paulista"/>
    <x v="0"/>
  </r>
  <r>
    <n v="492"/>
    <d v="2020-08-01T00:00:00"/>
    <n v="8"/>
    <n v="60"/>
    <s v="P8"/>
    <x v="14"/>
    <s v="Alcoólico"/>
    <n v="24"/>
    <s v="C15"/>
    <x v="5"/>
    <s v="Centro"/>
    <x v="1"/>
  </r>
  <r>
    <n v="491"/>
    <d v="2020-08-29T00:00:00"/>
    <n v="8"/>
    <n v="32"/>
    <s v="P7"/>
    <x v="15"/>
    <s v="Alcoólico"/>
    <n v="16"/>
    <s v="C16"/>
    <x v="6"/>
    <s v="Raio do Sol"/>
    <x v="3"/>
  </r>
  <r>
    <n v="490"/>
    <d v="2020-08-28T00:00:00"/>
    <n v="8"/>
    <n v="162"/>
    <s v="P6"/>
    <x v="16"/>
    <s v="Alcoólico"/>
    <n v="36"/>
    <s v="C17"/>
    <x v="7"/>
    <s v="Centro"/>
    <x v="1"/>
  </r>
  <r>
    <n v="489"/>
    <d v="2020-08-27T00:00:00"/>
    <n v="8"/>
    <n v="120"/>
    <s v="P5"/>
    <x v="17"/>
    <s v="Alcoólico"/>
    <n v="30"/>
    <s v="C18"/>
    <x v="8"/>
    <s v="São José"/>
    <x v="0"/>
  </r>
  <r>
    <n v="488"/>
    <d v="2020-08-26T00:00:00"/>
    <n v="8"/>
    <n v="168"/>
    <s v="P4"/>
    <x v="18"/>
    <s v="Alcoólico"/>
    <n v="48"/>
    <s v="C19"/>
    <x v="9"/>
    <s v="Bela Vista"/>
    <x v="2"/>
  </r>
  <r>
    <n v="487"/>
    <d v="2020-08-25T00:00:00"/>
    <n v="8"/>
    <n v="57.599999999999994"/>
    <s v="P3"/>
    <x v="19"/>
    <s v="Alcoólico"/>
    <n v="24"/>
    <s v="C20"/>
    <x v="10"/>
    <s v="Matadouro"/>
    <x v="0"/>
  </r>
  <r>
    <n v="486"/>
    <d v="2020-08-24T00:00:00"/>
    <n v="8"/>
    <n v="72"/>
    <s v="P2"/>
    <x v="20"/>
    <s v="Alcoólico"/>
    <n v="24"/>
    <s v="C4"/>
    <x v="14"/>
    <s v="Bela Vista"/>
    <x v="0"/>
  </r>
  <r>
    <n v="485"/>
    <d v="2020-08-23T00:00:00"/>
    <n v="8"/>
    <n v="108"/>
    <s v="P1"/>
    <x v="21"/>
    <s v="Alcoólico"/>
    <n v="36"/>
    <s v="C8"/>
    <x v="18"/>
    <s v="São José"/>
    <x v="2"/>
  </r>
  <r>
    <n v="484"/>
    <d v="2020-08-22T00:00:00"/>
    <n v="8"/>
    <n v="20.97"/>
    <s v="P22"/>
    <x v="0"/>
    <s v="Salgado"/>
    <n v="3"/>
    <s v="C7"/>
    <x v="17"/>
    <s v="Centro"/>
    <x v="3"/>
  </r>
  <r>
    <n v="483"/>
    <d v="2020-08-21T00:00:00"/>
    <n v="8"/>
    <n v="4.8000000000000007"/>
    <s v="P21"/>
    <x v="1"/>
    <s v="Salgado"/>
    <n v="3"/>
    <s v="C6"/>
    <x v="16"/>
    <s v="Matadouro"/>
    <x v="0"/>
  </r>
  <r>
    <n v="482"/>
    <d v="2020-08-20T00:00:00"/>
    <n v="8"/>
    <n v="1.89"/>
    <s v="P20"/>
    <x v="2"/>
    <s v="Sem alcool"/>
    <n v="1"/>
    <s v="C20"/>
    <x v="10"/>
    <s v="Matadouro"/>
    <x v="0"/>
  </r>
  <r>
    <n v="481"/>
    <d v="2020-08-19T00:00:00"/>
    <n v="8"/>
    <n v="2.4"/>
    <s v="P19"/>
    <x v="3"/>
    <s v="Sem alcool"/>
    <n v="2"/>
    <s v="C19"/>
    <x v="9"/>
    <s v="Bela Vista"/>
    <x v="2"/>
  </r>
  <r>
    <n v="480"/>
    <d v="2020-08-18T00:00:00"/>
    <n v="8"/>
    <n v="20"/>
    <s v="P18"/>
    <x v="4"/>
    <s v="Outros"/>
    <n v="1"/>
    <s v="C18"/>
    <x v="8"/>
    <s v="São José"/>
    <x v="0"/>
  </r>
  <r>
    <n v="479"/>
    <d v="2020-08-17T00:00:00"/>
    <n v="8"/>
    <n v="17.8"/>
    <s v="P17"/>
    <x v="5"/>
    <s v="Outros"/>
    <n v="2"/>
    <s v="C17"/>
    <x v="7"/>
    <s v="Centro"/>
    <x v="1"/>
  </r>
  <r>
    <n v="478"/>
    <d v="2020-08-16T00:00:00"/>
    <n v="8"/>
    <n v="22"/>
    <s v="P16"/>
    <x v="6"/>
    <s v="Outros"/>
    <n v="1"/>
    <s v="C16"/>
    <x v="6"/>
    <s v="Raio do Sol"/>
    <x v="3"/>
  </r>
  <r>
    <n v="477"/>
    <d v="2020-08-15T00:00:00"/>
    <n v="8"/>
    <n v="15.99"/>
    <s v="P15"/>
    <x v="7"/>
    <s v="Outros"/>
    <n v="1"/>
    <s v="C15"/>
    <x v="5"/>
    <s v="Centro"/>
    <x v="1"/>
  </r>
  <r>
    <n v="476"/>
    <d v="2020-08-14T00:00:00"/>
    <n v="8"/>
    <n v="7"/>
    <s v="P14"/>
    <x v="8"/>
    <s v="Refrigerante"/>
    <n v="2"/>
    <s v="C14"/>
    <x v="4"/>
    <s v="Vila Paulista"/>
    <x v="0"/>
  </r>
  <r>
    <n v="475"/>
    <d v="2020-08-13T00:00:00"/>
    <n v="8"/>
    <n v="20"/>
    <s v="P13"/>
    <x v="9"/>
    <s v="Refrigerante"/>
    <n v="4"/>
    <s v="C13"/>
    <x v="3"/>
    <s v="São José"/>
    <x v="2"/>
  </r>
  <r>
    <n v="474"/>
    <d v="2020-08-12T00:00:00"/>
    <n v="8"/>
    <n v="20"/>
    <s v="P12"/>
    <x v="10"/>
    <s v="Refrigerante"/>
    <n v="4"/>
    <s v="C12"/>
    <x v="2"/>
    <s v="Raio do Sol"/>
    <x v="0"/>
  </r>
  <r>
    <n v="473"/>
    <d v="2020-08-11T00:00:00"/>
    <n v="8"/>
    <n v="24"/>
    <s v="P11"/>
    <x v="11"/>
    <s v="Refrigerante"/>
    <n v="3"/>
    <s v="C11"/>
    <x v="1"/>
    <s v="Bela Vista"/>
    <x v="1"/>
  </r>
  <r>
    <n v="472"/>
    <d v="2020-08-10T00:00:00"/>
    <n v="8"/>
    <n v="135"/>
    <s v="P10"/>
    <x v="12"/>
    <s v="Alcoólico"/>
    <n v="60"/>
    <s v="C10"/>
    <x v="0"/>
    <s v="Bela Vista"/>
    <x v="0"/>
  </r>
  <r>
    <n v="471"/>
    <d v="2020-08-09T00:00:00"/>
    <n v="8"/>
    <n v="72"/>
    <s v="P9"/>
    <x v="13"/>
    <s v="Alcoólico"/>
    <n v="24"/>
    <s v="C9"/>
    <x v="19"/>
    <s v="Vila Paulista"/>
    <x v="0"/>
  </r>
  <r>
    <n v="470"/>
    <d v="2020-08-08T00:00:00"/>
    <n v="8"/>
    <n v="90"/>
    <s v="P8"/>
    <x v="14"/>
    <s v="Alcoólico"/>
    <n v="36"/>
    <s v="C8"/>
    <x v="18"/>
    <s v="São José"/>
    <x v="2"/>
  </r>
  <r>
    <n v="469"/>
    <d v="2020-08-07T00:00:00"/>
    <n v="8"/>
    <n v="48"/>
    <s v="P7"/>
    <x v="15"/>
    <s v="Alcoólico"/>
    <n v="24"/>
    <s v="C7"/>
    <x v="17"/>
    <s v="Centro"/>
    <x v="3"/>
  </r>
  <r>
    <n v="468"/>
    <d v="2020-08-06T00:00:00"/>
    <n v="8"/>
    <n v="270"/>
    <s v="P6"/>
    <x v="16"/>
    <s v="Alcoólico"/>
    <n v="60"/>
    <s v="C6"/>
    <x v="16"/>
    <s v="Matadouro"/>
    <x v="0"/>
  </r>
  <r>
    <n v="467"/>
    <d v="2020-08-05T00:00:00"/>
    <n v="8"/>
    <n v="144"/>
    <s v="P5"/>
    <x v="17"/>
    <s v="Alcoólico"/>
    <n v="36"/>
    <s v="C5"/>
    <x v="15"/>
    <s v="Vila Paulista"/>
    <x v="1"/>
  </r>
  <r>
    <n v="466"/>
    <d v="2020-08-04T00:00:00"/>
    <n v="8"/>
    <n v="126"/>
    <s v="P4"/>
    <x v="18"/>
    <s v="Alcoólico"/>
    <n v="36"/>
    <s v="C4"/>
    <x v="14"/>
    <s v="Bela Vista"/>
    <x v="0"/>
  </r>
  <r>
    <n v="465"/>
    <d v="2020-08-03T00:00:00"/>
    <n v="8"/>
    <n v="43.199999999999996"/>
    <s v="P3"/>
    <x v="19"/>
    <s v="Alcoólico"/>
    <n v="18"/>
    <s v="C3"/>
    <x v="11"/>
    <s v="Centro"/>
    <x v="2"/>
  </r>
  <r>
    <n v="464"/>
    <d v="2020-08-02T00:00:00"/>
    <n v="8"/>
    <n v="54"/>
    <s v="P2"/>
    <x v="20"/>
    <s v="Alcoólico"/>
    <n v="18"/>
    <s v="C2"/>
    <x v="13"/>
    <s v="Raio do Sol"/>
    <x v="0"/>
  </r>
  <r>
    <n v="463"/>
    <d v="2020-08-01T00:00:00"/>
    <n v="8"/>
    <n v="72"/>
    <s v="P1"/>
    <x v="21"/>
    <s v="Alcoólico"/>
    <n v="24"/>
    <s v="C1"/>
    <x v="12"/>
    <s v="São José"/>
    <x v="0"/>
  </r>
  <r>
    <n v="462"/>
    <d v="2020-07-30T00:00:00"/>
    <n v="7"/>
    <n v="41.94"/>
    <s v="P22"/>
    <x v="0"/>
    <s v="Salgado"/>
    <n v="6"/>
    <s v="C10"/>
    <x v="0"/>
    <s v="Bela Vista"/>
    <x v="0"/>
  </r>
  <r>
    <n v="461"/>
    <d v="2020-07-29T00:00:00"/>
    <n v="7"/>
    <n v="6.4"/>
    <s v="P21"/>
    <x v="1"/>
    <s v="Salgado"/>
    <n v="4"/>
    <s v="C11"/>
    <x v="1"/>
    <s v="Bela Vista"/>
    <x v="1"/>
  </r>
  <r>
    <n v="460"/>
    <d v="2020-07-28T00:00:00"/>
    <n v="7"/>
    <n v="7.56"/>
    <s v="P20"/>
    <x v="2"/>
    <s v="Sem alcool"/>
    <n v="4"/>
    <s v="C12"/>
    <x v="2"/>
    <s v="Raio do Sol"/>
    <x v="0"/>
  </r>
  <r>
    <n v="459"/>
    <d v="2020-07-27T00:00:00"/>
    <n v="7"/>
    <n v="6"/>
    <s v="P19"/>
    <x v="3"/>
    <s v="Sem alcool"/>
    <n v="5"/>
    <s v="C13"/>
    <x v="3"/>
    <s v="São José"/>
    <x v="2"/>
  </r>
  <r>
    <n v="458"/>
    <d v="2020-07-26T00:00:00"/>
    <n v="7"/>
    <n v="60"/>
    <s v="P18"/>
    <x v="4"/>
    <s v="Outros"/>
    <n v="3"/>
    <s v="C14"/>
    <x v="4"/>
    <s v="Vila Paulista"/>
    <x v="0"/>
  </r>
  <r>
    <n v="457"/>
    <d v="2020-07-25T00:00:00"/>
    <n v="7"/>
    <n v="44.5"/>
    <s v="P17"/>
    <x v="5"/>
    <s v="Outros"/>
    <n v="5"/>
    <s v="C15"/>
    <x v="5"/>
    <s v="Centro"/>
    <x v="1"/>
  </r>
  <r>
    <n v="456"/>
    <d v="2020-07-24T00:00:00"/>
    <n v="7"/>
    <n v="44"/>
    <s v="P16"/>
    <x v="6"/>
    <s v="Outros"/>
    <n v="2"/>
    <s v="C16"/>
    <x v="6"/>
    <s v="Raio do Sol"/>
    <x v="3"/>
  </r>
  <r>
    <n v="455"/>
    <d v="2020-07-23T00:00:00"/>
    <n v="7"/>
    <n v="31.98"/>
    <s v="P15"/>
    <x v="7"/>
    <s v="Outros"/>
    <n v="2"/>
    <s v="C17"/>
    <x v="7"/>
    <s v="Centro"/>
    <x v="1"/>
  </r>
  <r>
    <n v="454"/>
    <d v="2020-07-22T00:00:00"/>
    <n v="7"/>
    <n v="42"/>
    <s v="P14"/>
    <x v="8"/>
    <s v="Refrigerante"/>
    <n v="12"/>
    <s v="C18"/>
    <x v="8"/>
    <s v="São José"/>
    <x v="0"/>
  </r>
  <r>
    <n v="453"/>
    <d v="2020-07-21T00:00:00"/>
    <n v="7"/>
    <n v="20"/>
    <s v="P13"/>
    <x v="9"/>
    <s v="Refrigerante"/>
    <n v="4"/>
    <s v="C19"/>
    <x v="9"/>
    <s v="Bela Vista"/>
    <x v="2"/>
  </r>
  <r>
    <n v="452"/>
    <d v="2020-07-20T00:00:00"/>
    <n v="7"/>
    <n v="15"/>
    <s v="P12"/>
    <x v="10"/>
    <s v="Refrigerante"/>
    <n v="3"/>
    <s v="C20"/>
    <x v="10"/>
    <s v="Matadouro"/>
    <x v="0"/>
  </r>
  <r>
    <n v="451"/>
    <d v="2020-07-19T00:00:00"/>
    <n v="7"/>
    <n v="48"/>
    <s v="P11"/>
    <x v="11"/>
    <s v="Refrigerante"/>
    <n v="6"/>
    <s v="C3"/>
    <x v="11"/>
    <s v="Centro"/>
    <x v="2"/>
  </r>
  <r>
    <n v="450"/>
    <d v="2020-07-18T00:00:00"/>
    <n v="7"/>
    <n v="27"/>
    <s v="P10"/>
    <x v="12"/>
    <s v="Alcoólico"/>
    <n v="12"/>
    <s v="C1"/>
    <x v="12"/>
    <s v="São José"/>
    <x v="0"/>
  </r>
  <r>
    <n v="449"/>
    <d v="2020-07-17T00:00:00"/>
    <n v="7"/>
    <n v="72"/>
    <s v="P9"/>
    <x v="13"/>
    <s v="Alcoólico"/>
    <n v="24"/>
    <s v="C2"/>
    <x v="13"/>
    <s v="Raio do Sol"/>
    <x v="0"/>
  </r>
  <r>
    <n v="448"/>
    <d v="2020-07-16T00:00:00"/>
    <n v="7"/>
    <n v="60"/>
    <s v="P8"/>
    <x v="14"/>
    <s v="Alcoólico"/>
    <n v="24"/>
    <s v="C3"/>
    <x v="11"/>
    <s v="Centro"/>
    <x v="2"/>
  </r>
  <r>
    <n v="447"/>
    <d v="2020-07-15T00:00:00"/>
    <n v="7"/>
    <n v="32"/>
    <s v="P7"/>
    <x v="15"/>
    <s v="Alcoólico"/>
    <n v="16"/>
    <s v="C4"/>
    <x v="14"/>
    <s v="Bela Vista"/>
    <x v="0"/>
  </r>
  <r>
    <n v="446"/>
    <d v="2020-07-14T00:00:00"/>
    <n v="7"/>
    <n v="162"/>
    <s v="P6"/>
    <x v="16"/>
    <s v="Alcoólico"/>
    <n v="36"/>
    <s v="C5"/>
    <x v="15"/>
    <s v="Vila Paulista"/>
    <x v="1"/>
  </r>
  <r>
    <n v="445"/>
    <d v="2020-07-13T00:00:00"/>
    <n v="7"/>
    <n v="120"/>
    <s v="P5"/>
    <x v="17"/>
    <s v="Alcoólico"/>
    <n v="30"/>
    <s v="C6"/>
    <x v="16"/>
    <s v="Matadouro"/>
    <x v="0"/>
  </r>
  <r>
    <n v="444"/>
    <d v="2020-07-12T00:00:00"/>
    <n v="7"/>
    <n v="168"/>
    <s v="P4"/>
    <x v="18"/>
    <s v="Alcoólico"/>
    <n v="48"/>
    <s v="C7"/>
    <x v="17"/>
    <s v="Centro"/>
    <x v="3"/>
  </r>
  <r>
    <n v="443"/>
    <d v="2020-07-11T00:00:00"/>
    <n v="7"/>
    <n v="57.599999999999994"/>
    <s v="P3"/>
    <x v="19"/>
    <s v="Alcoólico"/>
    <n v="24"/>
    <s v="C8"/>
    <x v="18"/>
    <s v="São José"/>
    <x v="2"/>
  </r>
  <r>
    <n v="442"/>
    <d v="2020-07-10T00:00:00"/>
    <n v="7"/>
    <n v="72"/>
    <s v="P2"/>
    <x v="20"/>
    <s v="Alcoólico"/>
    <n v="24"/>
    <s v="C9"/>
    <x v="19"/>
    <s v="Vila Paulista"/>
    <x v="0"/>
  </r>
  <r>
    <n v="441"/>
    <d v="2020-07-09T00:00:00"/>
    <n v="7"/>
    <n v="108"/>
    <s v="P1"/>
    <x v="21"/>
    <s v="Alcoólico"/>
    <n v="36"/>
    <s v="C5"/>
    <x v="15"/>
    <s v="Vila Paulista"/>
    <x v="1"/>
  </r>
  <r>
    <n v="440"/>
    <d v="2020-07-08T00:00:00"/>
    <n v="7"/>
    <n v="27.96"/>
    <s v="P22"/>
    <x v="0"/>
    <s v="Salgado"/>
    <n v="4"/>
    <s v="C1"/>
    <x v="12"/>
    <s v="São José"/>
    <x v="0"/>
  </r>
  <r>
    <n v="439"/>
    <d v="2020-07-07T00:00:00"/>
    <n v="7"/>
    <n v="9.6"/>
    <s v="P21"/>
    <x v="1"/>
    <s v="Salgado"/>
    <n v="6"/>
    <s v="C2"/>
    <x v="13"/>
    <s v="Raio do Sol"/>
    <x v="0"/>
  </r>
  <r>
    <n v="438"/>
    <d v="2020-07-06T00:00:00"/>
    <n v="7"/>
    <n v="5.67"/>
    <s v="P20"/>
    <x v="2"/>
    <s v="Sem alcool"/>
    <n v="3"/>
    <s v="C3"/>
    <x v="11"/>
    <s v="Centro"/>
    <x v="2"/>
  </r>
  <r>
    <n v="437"/>
    <d v="2020-07-05T00:00:00"/>
    <n v="7"/>
    <n v="1.2"/>
    <s v="P19"/>
    <x v="3"/>
    <s v="Sem alcool"/>
    <n v="1"/>
    <s v="C4"/>
    <x v="14"/>
    <s v="Bela Vista"/>
    <x v="0"/>
  </r>
  <r>
    <n v="436"/>
    <d v="2020-07-04T00:00:00"/>
    <n v="7"/>
    <n v="40"/>
    <s v="P18"/>
    <x v="4"/>
    <s v="Outros"/>
    <n v="2"/>
    <s v="C5"/>
    <x v="15"/>
    <s v="Vila Paulista"/>
    <x v="1"/>
  </r>
  <r>
    <n v="435"/>
    <d v="2020-07-03T00:00:00"/>
    <n v="7"/>
    <n v="35.6"/>
    <s v="P17"/>
    <x v="5"/>
    <s v="Outros"/>
    <n v="4"/>
    <s v="C6"/>
    <x v="16"/>
    <s v="Matadouro"/>
    <x v="0"/>
  </r>
  <r>
    <n v="434"/>
    <d v="2020-07-02T00:00:00"/>
    <n v="7"/>
    <n v="44"/>
    <s v="P16"/>
    <x v="6"/>
    <s v="Outros"/>
    <n v="2"/>
    <s v="C7"/>
    <x v="17"/>
    <s v="Centro"/>
    <x v="3"/>
  </r>
  <r>
    <n v="433"/>
    <d v="2020-07-30T00:00:00"/>
    <n v="7"/>
    <n v="47.97"/>
    <s v="P15"/>
    <x v="7"/>
    <s v="Outros"/>
    <n v="3"/>
    <s v="C8"/>
    <x v="18"/>
    <s v="São José"/>
    <x v="2"/>
  </r>
  <r>
    <n v="432"/>
    <d v="2020-07-29T00:00:00"/>
    <n v="7"/>
    <n v="21"/>
    <s v="P14"/>
    <x v="8"/>
    <s v="Refrigerante"/>
    <n v="6"/>
    <s v="C9"/>
    <x v="19"/>
    <s v="Vila Paulista"/>
    <x v="0"/>
  </r>
  <r>
    <n v="431"/>
    <d v="2020-07-28T00:00:00"/>
    <n v="7"/>
    <n v="10"/>
    <s v="P13"/>
    <x v="9"/>
    <s v="Refrigerante"/>
    <n v="2"/>
    <s v="C10"/>
    <x v="0"/>
    <s v="Bela Vista"/>
    <x v="0"/>
  </r>
  <r>
    <n v="430"/>
    <d v="2020-07-27T00:00:00"/>
    <n v="7"/>
    <n v="10"/>
    <s v="P12"/>
    <x v="10"/>
    <s v="Refrigerante"/>
    <n v="2"/>
    <s v="C11"/>
    <x v="1"/>
    <s v="Bela Vista"/>
    <x v="1"/>
  </r>
  <r>
    <n v="429"/>
    <d v="2020-07-26T00:00:00"/>
    <n v="7"/>
    <n v="32"/>
    <s v="P11"/>
    <x v="11"/>
    <s v="Refrigerante"/>
    <n v="4"/>
    <s v="C12"/>
    <x v="2"/>
    <s v="Raio do Sol"/>
    <x v="0"/>
  </r>
  <r>
    <n v="428"/>
    <d v="2020-07-25T00:00:00"/>
    <n v="7"/>
    <n v="108"/>
    <s v="P10"/>
    <x v="12"/>
    <s v="Alcoólico"/>
    <n v="48"/>
    <s v="C13"/>
    <x v="3"/>
    <s v="São José"/>
    <x v="2"/>
  </r>
  <r>
    <n v="427"/>
    <d v="2020-07-24T00:00:00"/>
    <n v="7"/>
    <n v="36"/>
    <s v="P9"/>
    <x v="13"/>
    <s v="Alcoólico"/>
    <n v="12"/>
    <s v="C14"/>
    <x v="4"/>
    <s v="Vila Paulista"/>
    <x v="0"/>
  </r>
  <r>
    <n v="426"/>
    <d v="2020-07-23T00:00:00"/>
    <n v="7"/>
    <n v="30"/>
    <s v="P8"/>
    <x v="14"/>
    <s v="Alcoólico"/>
    <n v="12"/>
    <s v="C15"/>
    <x v="5"/>
    <s v="Centro"/>
    <x v="1"/>
  </r>
  <r>
    <n v="425"/>
    <d v="2020-07-29T00:00:00"/>
    <n v="7"/>
    <n v="24"/>
    <s v="P7"/>
    <x v="15"/>
    <s v="Alcoólico"/>
    <n v="12"/>
    <s v="C16"/>
    <x v="6"/>
    <s v="Raio do Sol"/>
    <x v="3"/>
  </r>
  <r>
    <n v="424"/>
    <d v="2020-07-28T00:00:00"/>
    <n v="7"/>
    <n v="216"/>
    <s v="P6"/>
    <x v="16"/>
    <s v="Alcoólico"/>
    <n v="48"/>
    <s v="C17"/>
    <x v="7"/>
    <s v="Centro"/>
    <x v="1"/>
  </r>
  <r>
    <n v="423"/>
    <d v="2020-07-27T00:00:00"/>
    <n v="7"/>
    <n v="96"/>
    <s v="P5"/>
    <x v="17"/>
    <s v="Alcoólico"/>
    <n v="24"/>
    <s v="C18"/>
    <x v="8"/>
    <s v="São José"/>
    <x v="0"/>
  </r>
  <r>
    <n v="422"/>
    <d v="2020-07-26T00:00:00"/>
    <n v="7"/>
    <n v="126"/>
    <s v="P4"/>
    <x v="18"/>
    <s v="Alcoólico"/>
    <n v="36"/>
    <s v="C19"/>
    <x v="9"/>
    <s v="Bela Vista"/>
    <x v="2"/>
  </r>
  <r>
    <n v="421"/>
    <d v="2020-07-25T00:00:00"/>
    <n v="7"/>
    <n v="43.199999999999996"/>
    <s v="P3"/>
    <x v="19"/>
    <s v="Alcoólico"/>
    <n v="18"/>
    <s v="C20"/>
    <x v="10"/>
    <s v="Matadouro"/>
    <x v="0"/>
  </r>
  <r>
    <n v="420"/>
    <d v="2020-07-24T00:00:00"/>
    <n v="7"/>
    <n v="36"/>
    <s v="P2"/>
    <x v="20"/>
    <s v="Alcoólico"/>
    <n v="12"/>
    <s v="C4"/>
    <x v="14"/>
    <s v="Bela Vista"/>
    <x v="0"/>
  </r>
  <r>
    <n v="419"/>
    <d v="2020-07-23T00:00:00"/>
    <n v="7"/>
    <n v="48"/>
    <s v="P1"/>
    <x v="21"/>
    <s v="Alcoólico"/>
    <n v="16"/>
    <s v="C8"/>
    <x v="18"/>
    <s v="São José"/>
    <x v="2"/>
  </r>
  <r>
    <n v="418"/>
    <d v="2020-07-22T00:00:00"/>
    <n v="7"/>
    <n v="13.98"/>
    <s v="P22"/>
    <x v="0"/>
    <s v="Salgado"/>
    <n v="2"/>
    <s v="C7"/>
    <x v="17"/>
    <s v="Centro"/>
    <x v="3"/>
  </r>
  <r>
    <n v="417"/>
    <d v="2020-07-21T00:00:00"/>
    <n v="7"/>
    <n v="4.8"/>
    <s v="P21"/>
    <x v="1"/>
    <s v="Salgado"/>
    <n v="3"/>
    <s v="C6"/>
    <x v="16"/>
    <s v="Matadouro"/>
    <x v="0"/>
  </r>
  <r>
    <n v="416"/>
    <d v="2020-07-20T00:00:00"/>
    <n v="7"/>
    <n v="1.89"/>
    <s v="P20"/>
    <x v="2"/>
    <s v="Sem alcool"/>
    <n v="1"/>
    <s v="C20"/>
    <x v="10"/>
    <s v="Matadouro"/>
    <x v="0"/>
  </r>
  <r>
    <n v="415"/>
    <d v="2020-07-19T00:00:00"/>
    <n v="7"/>
    <n v="2.4"/>
    <s v="P19"/>
    <x v="3"/>
    <s v="Sem alcool"/>
    <n v="2"/>
    <s v="C19"/>
    <x v="9"/>
    <s v="Bela Vista"/>
    <x v="2"/>
  </r>
  <r>
    <n v="414"/>
    <d v="2020-07-18T00:00:00"/>
    <n v="7"/>
    <n v="20"/>
    <s v="P18"/>
    <x v="4"/>
    <s v="Outros"/>
    <n v="1"/>
    <s v="C18"/>
    <x v="8"/>
    <s v="São José"/>
    <x v="0"/>
  </r>
  <r>
    <n v="413"/>
    <d v="2020-07-17T00:00:00"/>
    <n v="7"/>
    <n v="17.8"/>
    <s v="P17"/>
    <x v="5"/>
    <s v="Outros"/>
    <n v="2"/>
    <s v="C17"/>
    <x v="7"/>
    <s v="Centro"/>
    <x v="1"/>
  </r>
  <r>
    <n v="412"/>
    <d v="2020-07-16T00:00:00"/>
    <n v="7"/>
    <n v="22"/>
    <s v="P16"/>
    <x v="6"/>
    <s v="Outros"/>
    <n v="1"/>
    <s v="C16"/>
    <x v="6"/>
    <s v="Raio do Sol"/>
    <x v="3"/>
  </r>
  <r>
    <n v="411"/>
    <d v="2020-07-15T00:00:00"/>
    <n v="7"/>
    <n v="15.99"/>
    <s v="P15"/>
    <x v="7"/>
    <s v="Outros"/>
    <n v="1"/>
    <s v="C15"/>
    <x v="5"/>
    <s v="Centro"/>
    <x v="1"/>
  </r>
  <r>
    <n v="410"/>
    <d v="2020-07-14T00:00:00"/>
    <n v="7"/>
    <n v="7"/>
    <s v="P14"/>
    <x v="8"/>
    <s v="Refrigerante"/>
    <n v="2"/>
    <s v="C14"/>
    <x v="4"/>
    <s v="Vila Paulista"/>
    <x v="0"/>
  </r>
  <r>
    <n v="409"/>
    <d v="2020-07-13T00:00:00"/>
    <n v="7"/>
    <n v="20"/>
    <s v="P13"/>
    <x v="9"/>
    <s v="Refrigerante"/>
    <n v="4"/>
    <s v="C13"/>
    <x v="3"/>
    <s v="São José"/>
    <x v="2"/>
  </r>
  <r>
    <n v="408"/>
    <d v="2020-07-12T00:00:00"/>
    <n v="7"/>
    <n v="20"/>
    <s v="P12"/>
    <x v="10"/>
    <s v="Refrigerante"/>
    <n v="4"/>
    <s v="C12"/>
    <x v="2"/>
    <s v="Raio do Sol"/>
    <x v="0"/>
  </r>
  <r>
    <n v="407"/>
    <d v="2020-07-11T00:00:00"/>
    <n v="7"/>
    <n v="24"/>
    <s v="P11"/>
    <x v="11"/>
    <s v="Refrigerante"/>
    <n v="3"/>
    <s v="C11"/>
    <x v="1"/>
    <s v="Bela Vista"/>
    <x v="1"/>
  </r>
  <r>
    <n v="406"/>
    <d v="2020-07-10T00:00:00"/>
    <n v="7"/>
    <n v="108"/>
    <s v="P10"/>
    <x v="12"/>
    <s v="Alcoólico"/>
    <n v="48"/>
    <s v="C10"/>
    <x v="0"/>
    <s v="Bela Vista"/>
    <x v="0"/>
  </r>
  <r>
    <n v="405"/>
    <d v="2020-07-09T00:00:00"/>
    <n v="7"/>
    <n v="54"/>
    <s v="P9"/>
    <x v="13"/>
    <s v="Alcoólico"/>
    <n v="18"/>
    <s v="C9"/>
    <x v="19"/>
    <s v="Vila Paulista"/>
    <x v="0"/>
  </r>
  <r>
    <n v="404"/>
    <d v="2020-07-08T00:00:00"/>
    <n v="7"/>
    <n v="60"/>
    <s v="P8"/>
    <x v="14"/>
    <s v="Alcoólico"/>
    <n v="24"/>
    <s v="C8"/>
    <x v="18"/>
    <s v="São José"/>
    <x v="2"/>
  </r>
  <r>
    <n v="403"/>
    <d v="2020-07-07T00:00:00"/>
    <n v="7"/>
    <n v="16"/>
    <s v="P7"/>
    <x v="15"/>
    <s v="Alcoólico"/>
    <n v="8"/>
    <s v="C7"/>
    <x v="17"/>
    <s v="Centro"/>
    <x v="3"/>
  </r>
  <r>
    <n v="402"/>
    <d v="2020-07-06T00:00:00"/>
    <n v="7"/>
    <n v="162"/>
    <s v="P6"/>
    <x v="16"/>
    <s v="Alcoólico"/>
    <n v="36"/>
    <s v="C6"/>
    <x v="16"/>
    <s v="Matadouro"/>
    <x v="0"/>
  </r>
  <r>
    <n v="401"/>
    <d v="2020-07-05T00:00:00"/>
    <n v="7"/>
    <n v="72"/>
    <s v="P5"/>
    <x v="17"/>
    <s v="Alcoólico"/>
    <n v="18"/>
    <s v="C5"/>
    <x v="15"/>
    <s v="Vila Paulista"/>
    <x v="1"/>
  </r>
  <r>
    <n v="400"/>
    <d v="2020-07-04T00:00:00"/>
    <n v="7"/>
    <n v="84"/>
    <s v="P4"/>
    <x v="18"/>
    <s v="Alcoólico"/>
    <n v="24"/>
    <s v="C4"/>
    <x v="14"/>
    <s v="Bela Vista"/>
    <x v="0"/>
  </r>
  <r>
    <n v="399"/>
    <d v="2020-07-03T00:00:00"/>
    <n v="7"/>
    <n v="28.799999999999997"/>
    <s v="P3"/>
    <x v="19"/>
    <s v="Alcoólico"/>
    <n v="12"/>
    <s v="C3"/>
    <x v="11"/>
    <s v="Centro"/>
    <x v="2"/>
  </r>
  <r>
    <n v="398"/>
    <d v="2020-07-02T00:00:00"/>
    <n v="7"/>
    <n v="24"/>
    <s v="P2"/>
    <x v="20"/>
    <s v="Alcoólico"/>
    <n v="8"/>
    <s v="C2"/>
    <x v="13"/>
    <s v="Raio do Sol"/>
    <x v="0"/>
  </r>
  <r>
    <n v="397"/>
    <d v="2020-07-01T00:00:00"/>
    <n v="7"/>
    <n v="36"/>
    <s v="P1"/>
    <x v="21"/>
    <s v="Alcoólico"/>
    <n v="12"/>
    <s v="C1"/>
    <x v="12"/>
    <s v="São José"/>
    <x v="0"/>
  </r>
  <r>
    <n v="396"/>
    <d v="2020-06-29T00:00:00"/>
    <n v="6"/>
    <n v="20.97"/>
    <s v="P22"/>
    <x v="0"/>
    <s v="Salgado"/>
    <n v="3"/>
    <s v="C10"/>
    <x v="0"/>
    <s v="Bela Vista"/>
    <x v="0"/>
  </r>
  <r>
    <n v="395"/>
    <d v="2020-06-28T00:00:00"/>
    <n v="6"/>
    <n v="8"/>
    <s v="P21"/>
    <x v="1"/>
    <s v="Salgado"/>
    <n v="5"/>
    <s v="C11"/>
    <x v="1"/>
    <s v="Bela Vista"/>
    <x v="1"/>
  </r>
  <r>
    <n v="394"/>
    <d v="2020-06-27T00:00:00"/>
    <n v="6"/>
    <n v="9.4499999999999993"/>
    <s v="P20"/>
    <x v="2"/>
    <s v="Sem alcool"/>
    <n v="5"/>
    <s v="C12"/>
    <x v="2"/>
    <s v="Raio do Sol"/>
    <x v="0"/>
  </r>
  <r>
    <n v="393"/>
    <d v="2020-06-26T00:00:00"/>
    <n v="6"/>
    <n v="2.4"/>
    <s v="P19"/>
    <x v="3"/>
    <s v="Sem alcool"/>
    <n v="2"/>
    <s v="C13"/>
    <x v="3"/>
    <s v="São José"/>
    <x v="2"/>
  </r>
  <r>
    <n v="392"/>
    <d v="2020-06-25T00:00:00"/>
    <n v="6"/>
    <n v="20"/>
    <s v="P18"/>
    <x v="4"/>
    <s v="Outros"/>
    <n v="1"/>
    <s v="C14"/>
    <x v="4"/>
    <s v="Vila Paulista"/>
    <x v="0"/>
  </r>
  <r>
    <n v="391"/>
    <d v="2020-06-24T00:00:00"/>
    <n v="6"/>
    <n v="26.700000000000003"/>
    <s v="P17"/>
    <x v="5"/>
    <s v="Outros"/>
    <n v="3"/>
    <s v="C15"/>
    <x v="5"/>
    <s v="Centro"/>
    <x v="1"/>
  </r>
  <r>
    <n v="390"/>
    <d v="2020-06-23T00:00:00"/>
    <n v="6"/>
    <n v="66"/>
    <s v="P16"/>
    <x v="6"/>
    <s v="Outros"/>
    <n v="3"/>
    <s v="C16"/>
    <x v="6"/>
    <s v="Raio do Sol"/>
    <x v="3"/>
  </r>
  <r>
    <n v="389"/>
    <d v="2020-06-22T00:00:00"/>
    <n v="6"/>
    <n v="31.98"/>
    <s v="P15"/>
    <x v="7"/>
    <s v="Outros"/>
    <n v="2"/>
    <s v="C17"/>
    <x v="7"/>
    <s v="Centro"/>
    <x v="1"/>
  </r>
  <r>
    <n v="388"/>
    <d v="2020-06-21T00:00:00"/>
    <n v="6"/>
    <n v="14"/>
    <s v="P14"/>
    <x v="8"/>
    <s v="Refrigerante"/>
    <n v="4"/>
    <s v="C18"/>
    <x v="8"/>
    <s v="São José"/>
    <x v="0"/>
  </r>
  <r>
    <n v="387"/>
    <d v="2020-06-20T00:00:00"/>
    <n v="6"/>
    <n v="15"/>
    <s v="P13"/>
    <x v="9"/>
    <s v="Refrigerante"/>
    <n v="3"/>
    <s v="C19"/>
    <x v="9"/>
    <s v="Bela Vista"/>
    <x v="2"/>
  </r>
  <r>
    <n v="386"/>
    <d v="2020-06-19T00:00:00"/>
    <n v="6"/>
    <n v="15"/>
    <s v="P12"/>
    <x v="10"/>
    <s v="Refrigerante"/>
    <n v="3"/>
    <s v="C20"/>
    <x v="10"/>
    <s v="Matadouro"/>
    <x v="0"/>
  </r>
  <r>
    <n v="385"/>
    <d v="2020-06-18T00:00:00"/>
    <n v="6"/>
    <n v="24"/>
    <s v="P11"/>
    <x v="11"/>
    <s v="Refrigerante"/>
    <n v="3"/>
    <s v="C3"/>
    <x v="11"/>
    <s v="Centro"/>
    <x v="2"/>
  </r>
  <r>
    <n v="384"/>
    <d v="2020-06-17T00:00:00"/>
    <n v="6"/>
    <n v="54"/>
    <s v="P10"/>
    <x v="12"/>
    <s v="Alcoólico"/>
    <n v="24"/>
    <s v="C1"/>
    <x v="12"/>
    <s v="São José"/>
    <x v="0"/>
  </r>
  <r>
    <n v="383"/>
    <d v="2020-06-16T00:00:00"/>
    <n v="6"/>
    <n v="54"/>
    <s v="P9"/>
    <x v="13"/>
    <s v="Alcoólico"/>
    <n v="18"/>
    <s v="C2"/>
    <x v="13"/>
    <s v="Raio do Sol"/>
    <x v="0"/>
  </r>
  <r>
    <n v="382"/>
    <d v="2020-06-15T00:00:00"/>
    <n v="6"/>
    <n v="60"/>
    <s v="P8"/>
    <x v="14"/>
    <s v="Alcoólico"/>
    <n v="24"/>
    <s v="C3"/>
    <x v="11"/>
    <s v="Centro"/>
    <x v="2"/>
  </r>
  <r>
    <n v="381"/>
    <d v="2020-06-14T00:00:00"/>
    <n v="6"/>
    <n v="24"/>
    <s v="P7"/>
    <x v="15"/>
    <s v="Alcoólico"/>
    <n v="12"/>
    <s v="C4"/>
    <x v="14"/>
    <s v="Bela Vista"/>
    <x v="0"/>
  </r>
  <r>
    <n v="380"/>
    <d v="2020-06-13T00:00:00"/>
    <n v="6"/>
    <n v="108"/>
    <s v="P6"/>
    <x v="16"/>
    <s v="Alcoólico"/>
    <n v="24"/>
    <s v="C5"/>
    <x v="15"/>
    <s v="Vila Paulista"/>
    <x v="1"/>
  </r>
  <r>
    <n v="379"/>
    <d v="2020-06-12T00:00:00"/>
    <n v="6"/>
    <n v="72"/>
    <s v="P5"/>
    <x v="17"/>
    <s v="Alcoólico"/>
    <n v="18"/>
    <s v="C6"/>
    <x v="16"/>
    <s v="Matadouro"/>
    <x v="0"/>
  </r>
  <r>
    <n v="378"/>
    <d v="2020-06-11T00:00:00"/>
    <n v="6"/>
    <n v="84"/>
    <s v="P4"/>
    <x v="18"/>
    <s v="Alcoólico"/>
    <n v="24"/>
    <s v="C7"/>
    <x v="17"/>
    <s v="Centro"/>
    <x v="3"/>
  </r>
  <r>
    <n v="377"/>
    <d v="2020-06-10T00:00:00"/>
    <n v="6"/>
    <n v="57.599999999999994"/>
    <s v="P3"/>
    <x v="19"/>
    <s v="Alcoólico"/>
    <n v="24"/>
    <s v="C8"/>
    <x v="18"/>
    <s v="São José"/>
    <x v="2"/>
  </r>
  <r>
    <n v="376"/>
    <d v="2020-06-09T00:00:00"/>
    <n v="6"/>
    <n v="48"/>
    <s v="P2"/>
    <x v="20"/>
    <s v="Alcoólico"/>
    <n v="16"/>
    <s v="C9"/>
    <x v="19"/>
    <s v="Vila Paulista"/>
    <x v="0"/>
  </r>
  <r>
    <n v="375"/>
    <d v="2020-06-08T00:00:00"/>
    <n v="6"/>
    <n v="72"/>
    <s v="P1"/>
    <x v="21"/>
    <s v="Alcoólico"/>
    <n v="24"/>
    <s v="C5"/>
    <x v="15"/>
    <s v="Vila Paulista"/>
    <x v="1"/>
  </r>
  <r>
    <n v="374"/>
    <d v="2020-06-07T00:00:00"/>
    <n v="6"/>
    <n v="41.94"/>
    <s v="P22"/>
    <x v="0"/>
    <s v="Salgado"/>
    <n v="6"/>
    <s v="C1"/>
    <x v="12"/>
    <s v="São José"/>
    <x v="0"/>
  </r>
  <r>
    <n v="373"/>
    <d v="2020-06-06T00:00:00"/>
    <n v="6"/>
    <n v="6.4"/>
    <s v="P21"/>
    <x v="1"/>
    <s v="Salgado"/>
    <n v="4"/>
    <s v="C2"/>
    <x v="13"/>
    <s v="Raio do Sol"/>
    <x v="0"/>
  </r>
  <r>
    <n v="372"/>
    <d v="2020-06-05T00:00:00"/>
    <n v="6"/>
    <n v="7.56"/>
    <s v="P20"/>
    <x v="2"/>
    <s v="Sem alcool"/>
    <n v="4"/>
    <s v="C3"/>
    <x v="11"/>
    <s v="Centro"/>
    <x v="2"/>
  </r>
  <r>
    <n v="371"/>
    <d v="2020-06-04T00:00:00"/>
    <n v="6"/>
    <n v="6"/>
    <s v="P19"/>
    <x v="3"/>
    <s v="Sem alcool"/>
    <n v="5"/>
    <s v="C4"/>
    <x v="14"/>
    <s v="Bela Vista"/>
    <x v="0"/>
  </r>
  <r>
    <n v="370"/>
    <d v="2020-06-03T00:00:00"/>
    <n v="6"/>
    <n v="60"/>
    <s v="P18"/>
    <x v="4"/>
    <s v="Outros"/>
    <n v="3"/>
    <s v="C5"/>
    <x v="15"/>
    <s v="Vila Paulista"/>
    <x v="1"/>
  </r>
  <r>
    <n v="369"/>
    <d v="2020-06-02T00:00:00"/>
    <n v="6"/>
    <n v="44.5"/>
    <s v="P17"/>
    <x v="5"/>
    <s v="Outros"/>
    <n v="5"/>
    <s v="C6"/>
    <x v="16"/>
    <s v="Matadouro"/>
    <x v="0"/>
  </r>
  <r>
    <n v="368"/>
    <d v="2020-06-01T00:00:00"/>
    <n v="6"/>
    <n v="44"/>
    <s v="P16"/>
    <x v="6"/>
    <s v="Outros"/>
    <n v="2"/>
    <s v="C7"/>
    <x v="17"/>
    <s v="Centro"/>
    <x v="3"/>
  </r>
  <r>
    <n v="367"/>
    <d v="2020-06-08T00:00:00"/>
    <n v="6"/>
    <n v="31.98"/>
    <s v="P15"/>
    <x v="7"/>
    <s v="Outros"/>
    <n v="2"/>
    <s v="C8"/>
    <x v="18"/>
    <s v="São José"/>
    <x v="2"/>
  </r>
  <r>
    <n v="366"/>
    <d v="2020-06-07T00:00:00"/>
    <n v="6"/>
    <n v="42"/>
    <s v="P14"/>
    <x v="8"/>
    <s v="Refrigerante"/>
    <n v="12"/>
    <s v="C9"/>
    <x v="19"/>
    <s v="Vila Paulista"/>
    <x v="0"/>
  </r>
  <r>
    <n v="365"/>
    <d v="2020-06-06T00:00:00"/>
    <n v="6"/>
    <n v="20"/>
    <s v="P13"/>
    <x v="9"/>
    <s v="Refrigerante"/>
    <n v="4"/>
    <s v="C10"/>
    <x v="0"/>
    <s v="Bela Vista"/>
    <x v="0"/>
  </r>
  <r>
    <n v="364"/>
    <d v="2020-06-05T00:00:00"/>
    <n v="6"/>
    <n v="15"/>
    <s v="P12"/>
    <x v="10"/>
    <s v="Refrigerante"/>
    <n v="3"/>
    <s v="C11"/>
    <x v="1"/>
    <s v="Bela Vista"/>
    <x v="1"/>
  </r>
  <r>
    <n v="363"/>
    <d v="2020-06-04T00:00:00"/>
    <n v="6"/>
    <n v="48"/>
    <s v="P11"/>
    <x v="11"/>
    <s v="Refrigerante"/>
    <n v="6"/>
    <s v="C12"/>
    <x v="2"/>
    <s v="Raio do Sol"/>
    <x v="0"/>
  </r>
  <r>
    <n v="362"/>
    <d v="2020-06-03T00:00:00"/>
    <n v="6"/>
    <n v="27"/>
    <s v="P10"/>
    <x v="12"/>
    <s v="Alcoólico"/>
    <n v="12"/>
    <s v="C13"/>
    <x v="3"/>
    <s v="São José"/>
    <x v="2"/>
  </r>
  <r>
    <n v="361"/>
    <d v="2020-06-02T00:00:00"/>
    <n v="6"/>
    <n v="72"/>
    <s v="P9"/>
    <x v="13"/>
    <s v="Alcoólico"/>
    <n v="24"/>
    <s v="C14"/>
    <x v="4"/>
    <s v="Vila Paulista"/>
    <x v="0"/>
  </r>
  <r>
    <n v="360"/>
    <d v="2020-06-01T00:00:00"/>
    <n v="6"/>
    <n v="60"/>
    <s v="P8"/>
    <x v="14"/>
    <s v="Alcoólico"/>
    <n v="24"/>
    <s v="C15"/>
    <x v="5"/>
    <s v="Centro"/>
    <x v="1"/>
  </r>
  <r>
    <n v="359"/>
    <d v="2020-06-29T00:00:00"/>
    <n v="6"/>
    <n v="32"/>
    <s v="P7"/>
    <x v="15"/>
    <s v="Alcoólico"/>
    <n v="16"/>
    <s v="C16"/>
    <x v="6"/>
    <s v="Raio do Sol"/>
    <x v="3"/>
  </r>
  <r>
    <n v="358"/>
    <d v="2020-06-28T00:00:00"/>
    <n v="6"/>
    <n v="162"/>
    <s v="P6"/>
    <x v="16"/>
    <s v="Alcoólico"/>
    <n v="36"/>
    <s v="C17"/>
    <x v="7"/>
    <s v="Centro"/>
    <x v="1"/>
  </r>
  <r>
    <n v="357"/>
    <d v="2020-06-27T00:00:00"/>
    <n v="6"/>
    <n v="120"/>
    <s v="P5"/>
    <x v="17"/>
    <s v="Alcoólico"/>
    <n v="30"/>
    <s v="C18"/>
    <x v="8"/>
    <s v="São José"/>
    <x v="0"/>
  </r>
  <r>
    <n v="356"/>
    <d v="2020-06-26T00:00:00"/>
    <n v="6"/>
    <n v="168"/>
    <s v="P4"/>
    <x v="18"/>
    <s v="Alcoólico"/>
    <n v="48"/>
    <s v="C19"/>
    <x v="9"/>
    <s v="Bela Vista"/>
    <x v="2"/>
  </r>
  <r>
    <n v="355"/>
    <d v="2020-06-25T00:00:00"/>
    <n v="6"/>
    <n v="57.599999999999994"/>
    <s v="P3"/>
    <x v="19"/>
    <s v="Alcoólico"/>
    <n v="24"/>
    <s v="C20"/>
    <x v="10"/>
    <s v="Matadouro"/>
    <x v="0"/>
  </r>
  <r>
    <n v="354"/>
    <d v="2020-06-24T00:00:00"/>
    <n v="6"/>
    <n v="72"/>
    <s v="P2"/>
    <x v="20"/>
    <s v="Alcoólico"/>
    <n v="24"/>
    <s v="C4"/>
    <x v="14"/>
    <s v="Bela Vista"/>
    <x v="0"/>
  </r>
  <r>
    <n v="353"/>
    <d v="2020-06-23T00:00:00"/>
    <n v="6"/>
    <n v="108"/>
    <s v="P1"/>
    <x v="21"/>
    <s v="Alcoólico"/>
    <n v="36"/>
    <s v="C8"/>
    <x v="18"/>
    <s v="São José"/>
    <x v="2"/>
  </r>
  <r>
    <n v="352"/>
    <d v="2020-06-22T00:00:00"/>
    <n v="6"/>
    <n v="13.98"/>
    <s v="P22"/>
    <x v="0"/>
    <s v="Salgado"/>
    <n v="2"/>
    <s v="C7"/>
    <x v="17"/>
    <s v="Centro"/>
    <x v="3"/>
  </r>
  <r>
    <n v="351"/>
    <d v="2020-06-21T00:00:00"/>
    <n v="6"/>
    <n v="4.8"/>
    <s v="P21"/>
    <x v="1"/>
    <s v="Salgado"/>
    <n v="3"/>
    <s v="C6"/>
    <x v="16"/>
    <s v="Matadouro"/>
    <x v="0"/>
  </r>
  <r>
    <n v="350"/>
    <d v="2020-06-20T00:00:00"/>
    <n v="6"/>
    <n v="1.89"/>
    <s v="P20"/>
    <x v="2"/>
    <s v="Sem alcool"/>
    <n v="1"/>
    <s v="C20"/>
    <x v="10"/>
    <s v="Matadouro"/>
    <x v="0"/>
  </r>
  <r>
    <n v="349"/>
    <d v="2020-06-19T00:00:00"/>
    <n v="6"/>
    <n v="2.4"/>
    <s v="P19"/>
    <x v="3"/>
    <s v="Sem alcool"/>
    <n v="2"/>
    <s v="C19"/>
    <x v="9"/>
    <s v="Bela Vista"/>
    <x v="2"/>
  </r>
  <r>
    <n v="348"/>
    <d v="2020-06-18T00:00:00"/>
    <n v="6"/>
    <n v="20"/>
    <s v="P18"/>
    <x v="4"/>
    <s v="Outros"/>
    <n v="1"/>
    <s v="C18"/>
    <x v="8"/>
    <s v="São José"/>
    <x v="0"/>
  </r>
  <r>
    <n v="347"/>
    <d v="2020-06-17T00:00:00"/>
    <n v="6"/>
    <n v="17.8"/>
    <s v="P17"/>
    <x v="5"/>
    <s v="Outros"/>
    <n v="2"/>
    <s v="C17"/>
    <x v="7"/>
    <s v="Centro"/>
    <x v="1"/>
  </r>
  <r>
    <n v="346"/>
    <d v="2020-06-16T00:00:00"/>
    <n v="6"/>
    <n v="22"/>
    <s v="P16"/>
    <x v="6"/>
    <s v="Outros"/>
    <n v="1"/>
    <s v="C16"/>
    <x v="6"/>
    <s v="Raio do Sol"/>
    <x v="3"/>
  </r>
  <r>
    <n v="345"/>
    <d v="2020-06-15T00:00:00"/>
    <n v="6"/>
    <n v="15.99"/>
    <s v="P15"/>
    <x v="7"/>
    <s v="Outros"/>
    <n v="1"/>
    <s v="C15"/>
    <x v="5"/>
    <s v="Centro"/>
    <x v="1"/>
  </r>
  <r>
    <n v="344"/>
    <d v="2020-06-14T00:00:00"/>
    <n v="6"/>
    <n v="7"/>
    <s v="P14"/>
    <x v="8"/>
    <s v="Refrigerante"/>
    <n v="2"/>
    <s v="C14"/>
    <x v="4"/>
    <s v="Vila Paulista"/>
    <x v="0"/>
  </r>
  <r>
    <n v="343"/>
    <d v="2020-06-13T00:00:00"/>
    <n v="6"/>
    <n v="20"/>
    <s v="P13"/>
    <x v="9"/>
    <s v="Refrigerante"/>
    <n v="4"/>
    <s v="C13"/>
    <x v="3"/>
    <s v="São José"/>
    <x v="2"/>
  </r>
  <r>
    <n v="342"/>
    <d v="2020-06-12T00:00:00"/>
    <n v="6"/>
    <n v="20"/>
    <s v="P12"/>
    <x v="10"/>
    <s v="Refrigerante"/>
    <n v="4"/>
    <s v="C12"/>
    <x v="2"/>
    <s v="Raio do Sol"/>
    <x v="0"/>
  </r>
  <r>
    <n v="341"/>
    <d v="2020-06-11T00:00:00"/>
    <n v="6"/>
    <n v="24"/>
    <s v="P11"/>
    <x v="11"/>
    <s v="Refrigerante"/>
    <n v="3"/>
    <s v="C11"/>
    <x v="1"/>
    <s v="Bela Vista"/>
    <x v="1"/>
  </r>
  <r>
    <n v="340"/>
    <d v="2020-06-10T00:00:00"/>
    <n v="6"/>
    <n v="108"/>
    <s v="P10"/>
    <x v="12"/>
    <s v="Alcoólico"/>
    <n v="48"/>
    <s v="C10"/>
    <x v="0"/>
    <s v="Bela Vista"/>
    <x v="0"/>
  </r>
  <r>
    <n v="339"/>
    <d v="2020-06-09T00:00:00"/>
    <n v="6"/>
    <n v="54"/>
    <s v="P9"/>
    <x v="13"/>
    <s v="Alcoólico"/>
    <n v="18"/>
    <s v="C9"/>
    <x v="19"/>
    <s v="Vila Paulista"/>
    <x v="0"/>
  </r>
  <r>
    <n v="338"/>
    <d v="2020-06-08T00:00:00"/>
    <n v="6"/>
    <n v="60"/>
    <s v="P8"/>
    <x v="14"/>
    <s v="Alcoólico"/>
    <n v="24"/>
    <s v="C8"/>
    <x v="18"/>
    <s v="São José"/>
    <x v="2"/>
  </r>
  <r>
    <n v="337"/>
    <d v="2020-06-07T00:00:00"/>
    <n v="6"/>
    <n v="16"/>
    <s v="P7"/>
    <x v="15"/>
    <s v="Alcoólico"/>
    <n v="8"/>
    <s v="C7"/>
    <x v="17"/>
    <s v="Centro"/>
    <x v="3"/>
  </r>
  <r>
    <n v="336"/>
    <d v="2020-06-06T00:00:00"/>
    <n v="6"/>
    <n v="162"/>
    <s v="P6"/>
    <x v="16"/>
    <s v="Alcoólico"/>
    <n v="36"/>
    <s v="C6"/>
    <x v="16"/>
    <s v="Matadouro"/>
    <x v="0"/>
  </r>
  <r>
    <n v="335"/>
    <d v="2020-06-05T00:00:00"/>
    <n v="6"/>
    <n v="72"/>
    <s v="P5"/>
    <x v="17"/>
    <s v="Alcoólico"/>
    <n v="18"/>
    <s v="C5"/>
    <x v="15"/>
    <s v="Vila Paulista"/>
    <x v="1"/>
  </r>
  <r>
    <n v="334"/>
    <d v="2020-06-04T00:00:00"/>
    <n v="6"/>
    <n v="84"/>
    <s v="P4"/>
    <x v="18"/>
    <s v="Alcoólico"/>
    <n v="24"/>
    <s v="C4"/>
    <x v="14"/>
    <s v="Bela Vista"/>
    <x v="0"/>
  </r>
  <r>
    <n v="333"/>
    <d v="2020-06-03T00:00:00"/>
    <n v="6"/>
    <n v="28.799999999999997"/>
    <s v="P3"/>
    <x v="19"/>
    <s v="Alcoólico"/>
    <n v="12"/>
    <s v="C3"/>
    <x v="11"/>
    <s v="Centro"/>
    <x v="2"/>
  </r>
  <r>
    <n v="332"/>
    <d v="2020-06-02T00:00:00"/>
    <n v="6"/>
    <n v="24"/>
    <s v="P2"/>
    <x v="20"/>
    <s v="Alcoólico"/>
    <n v="8"/>
    <s v="C2"/>
    <x v="13"/>
    <s v="Raio do Sol"/>
    <x v="0"/>
  </r>
  <r>
    <n v="331"/>
    <d v="2020-06-01T00:00:00"/>
    <n v="6"/>
    <n v="36"/>
    <s v="P1"/>
    <x v="21"/>
    <s v="Alcoólico"/>
    <n v="12"/>
    <s v="C1"/>
    <x v="12"/>
    <s v="São José"/>
    <x v="0"/>
  </r>
  <r>
    <n v="330"/>
    <d v="2020-05-29T00:00:00"/>
    <n v="5"/>
    <n v="20.97"/>
    <s v="P22"/>
    <x v="0"/>
    <s v="Salgado"/>
    <n v="3"/>
    <s v="C10"/>
    <x v="0"/>
    <s v="Bela Vista"/>
    <x v="0"/>
  </r>
  <r>
    <n v="329"/>
    <d v="2020-05-28T00:00:00"/>
    <n v="5"/>
    <n v="8"/>
    <s v="P21"/>
    <x v="1"/>
    <s v="Salgado"/>
    <n v="5"/>
    <s v="C11"/>
    <x v="1"/>
    <s v="Bela Vista"/>
    <x v="1"/>
  </r>
  <r>
    <n v="328"/>
    <d v="2020-05-27T00:00:00"/>
    <n v="5"/>
    <n v="9.4499999999999993"/>
    <s v="P20"/>
    <x v="2"/>
    <s v="Sem alcool"/>
    <n v="5"/>
    <s v="C12"/>
    <x v="2"/>
    <s v="Raio do Sol"/>
    <x v="0"/>
  </r>
  <r>
    <n v="327"/>
    <d v="2020-05-26T00:00:00"/>
    <n v="5"/>
    <n v="2.4"/>
    <s v="P19"/>
    <x v="3"/>
    <s v="Sem alcool"/>
    <n v="2"/>
    <s v="C13"/>
    <x v="3"/>
    <s v="São José"/>
    <x v="2"/>
  </r>
  <r>
    <n v="326"/>
    <d v="2020-05-25T00:00:00"/>
    <n v="5"/>
    <n v="20"/>
    <s v="P18"/>
    <x v="4"/>
    <s v="Outros"/>
    <n v="1"/>
    <s v="C14"/>
    <x v="4"/>
    <s v="Vila Paulista"/>
    <x v="0"/>
  </r>
  <r>
    <n v="325"/>
    <d v="2020-05-24T00:00:00"/>
    <n v="5"/>
    <n v="26.700000000000003"/>
    <s v="P17"/>
    <x v="5"/>
    <s v="Outros"/>
    <n v="3"/>
    <s v="C15"/>
    <x v="5"/>
    <s v="Centro"/>
    <x v="1"/>
  </r>
  <r>
    <n v="324"/>
    <d v="2020-05-23T00:00:00"/>
    <n v="5"/>
    <n v="66"/>
    <s v="P16"/>
    <x v="6"/>
    <s v="Outros"/>
    <n v="3"/>
    <s v="C16"/>
    <x v="6"/>
    <s v="Raio do Sol"/>
    <x v="3"/>
  </r>
  <r>
    <n v="323"/>
    <d v="2020-05-22T00:00:00"/>
    <n v="5"/>
    <n v="31.98"/>
    <s v="P15"/>
    <x v="7"/>
    <s v="Outros"/>
    <n v="2"/>
    <s v="C17"/>
    <x v="7"/>
    <s v="Centro"/>
    <x v="1"/>
  </r>
  <r>
    <n v="322"/>
    <d v="2020-05-21T00:00:00"/>
    <n v="5"/>
    <n v="14"/>
    <s v="P14"/>
    <x v="8"/>
    <s v="Refrigerante"/>
    <n v="4"/>
    <s v="C18"/>
    <x v="8"/>
    <s v="São José"/>
    <x v="0"/>
  </r>
  <r>
    <n v="321"/>
    <d v="2020-05-20T00:00:00"/>
    <n v="5"/>
    <n v="15"/>
    <s v="P13"/>
    <x v="9"/>
    <s v="Refrigerante"/>
    <n v="3"/>
    <s v="C19"/>
    <x v="9"/>
    <s v="Bela Vista"/>
    <x v="2"/>
  </r>
  <r>
    <n v="320"/>
    <d v="2020-05-19T00:00:00"/>
    <n v="5"/>
    <n v="15"/>
    <s v="P12"/>
    <x v="10"/>
    <s v="Refrigerante"/>
    <n v="3"/>
    <s v="C20"/>
    <x v="10"/>
    <s v="Matadouro"/>
    <x v="0"/>
  </r>
  <r>
    <n v="319"/>
    <d v="2020-05-18T00:00:00"/>
    <n v="5"/>
    <n v="24"/>
    <s v="P11"/>
    <x v="11"/>
    <s v="Refrigerante"/>
    <n v="3"/>
    <s v="C3"/>
    <x v="11"/>
    <s v="Centro"/>
    <x v="2"/>
  </r>
  <r>
    <n v="318"/>
    <d v="2020-05-17T00:00:00"/>
    <n v="5"/>
    <n v="54"/>
    <s v="P10"/>
    <x v="12"/>
    <s v="Alcoólico"/>
    <n v="24"/>
    <s v="C1"/>
    <x v="12"/>
    <s v="São José"/>
    <x v="0"/>
  </r>
  <r>
    <n v="317"/>
    <d v="2020-05-16T00:00:00"/>
    <n v="5"/>
    <n v="54"/>
    <s v="P9"/>
    <x v="13"/>
    <s v="Alcoólico"/>
    <n v="18"/>
    <s v="C2"/>
    <x v="13"/>
    <s v="Raio do Sol"/>
    <x v="0"/>
  </r>
  <r>
    <n v="316"/>
    <d v="2020-05-15T00:00:00"/>
    <n v="5"/>
    <n v="60"/>
    <s v="P8"/>
    <x v="14"/>
    <s v="Alcoólico"/>
    <n v="24"/>
    <s v="C3"/>
    <x v="11"/>
    <s v="Centro"/>
    <x v="2"/>
  </r>
  <r>
    <n v="315"/>
    <d v="2020-05-14T00:00:00"/>
    <n v="5"/>
    <n v="24"/>
    <s v="P7"/>
    <x v="15"/>
    <s v="Alcoólico"/>
    <n v="12"/>
    <s v="C4"/>
    <x v="14"/>
    <s v="Bela Vista"/>
    <x v="0"/>
  </r>
  <r>
    <n v="314"/>
    <d v="2020-05-13T00:00:00"/>
    <n v="5"/>
    <n v="108"/>
    <s v="P6"/>
    <x v="16"/>
    <s v="Alcoólico"/>
    <n v="24"/>
    <s v="C5"/>
    <x v="15"/>
    <s v="Vila Paulista"/>
    <x v="1"/>
  </r>
  <r>
    <n v="313"/>
    <d v="2020-05-12T00:00:00"/>
    <n v="5"/>
    <n v="72"/>
    <s v="P5"/>
    <x v="17"/>
    <s v="Alcoólico"/>
    <n v="18"/>
    <s v="C6"/>
    <x v="16"/>
    <s v="Matadouro"/>
    <x v="0"/>
  </r>
  <r>
    <n v="312"/>
    <d v="2020-05-11T00:00:00"/>
    <n v="5"/>
    <n v="84"/>
    <s v="P4"/>
    <x v="18"/>
    <s v="Alcoólico"/>
    <n v="24"/>
    <s v="C7"/>
    <x v="17"/>
    <s v="Centro"/>
    <x v="3"/>
  </r>
  <r>
    <n v="311"/>
    <d v="2020-05-10T00:00:00"/>
    <n v="5"/>
    <n v="57.599999999999994"/>
    <s v="P3"/>
    <x v="19"/>
    <s v="Alcoólico"/>
    <n v="24"/>
    <s v="C8"/>
    <x v="18"/>
    <s v="São José"/>
    <x v="2"/>
  </r>
  <r>
    <n v="310"/>
    <d v="2020-05-09T00:00:00"/>
    <n v="5"/>
    <n v="48"/>
    <s v="P2"/>
    <x v="20"/>
    <s v="Alcoólico"/>
    <n v="16"/>
    <s v="C9"/>
    <x v="19"/>
    <s v="Vila Paulista"/>
    <x v="0"/>
  </r>
  <r>
    <n v="309"/>
    <d v="2020-05-08T00:00:00"/>
    <n v="5"/>
    <n v="72"/>
    <s v="P1"/>
    <x v="21"/>
    <s v="Alcoólico"/>
    <n v="24"/>
    <s v="C5"/>
    <x v="15"/>
    <s v="Vila Paulista"/>
    <x v="1"/>
  </r>
  <r>
    <n v="308"/>
    <d v="2020-05-07T00:00:00"/>
    <n v="5"/>
    <n v="27.96"/>
    <s v="P22"/>
    <x v="0"/>
    <s v="Salgado"/>
    <n v="4"/>
    <s v="C1"/>
    <x v="12"/>
    <s v="São José"/>
    <x v="0"/>
  </r>
  <r>
    <n v="307"/>
    <d v="2020-05-06T00:00:00"/>
    <n v="5"/>
    <n v="9.6000000000000014"/>
    <s v="P21"/>
    <x v="1"/>
    <s v="Salgado"/>
    <n v="6"/>
    <s v="C2"/>
    <x v="13"/>
    <s v="Raio do Sol"/>
    <x v="0"/>
  </r>
  <r>
    <n v="306"/>
    <d v="2020-05-05T00:00:00"/>
    <n v="5"/>
    <n v="5.67"/>
    <s v="P20"/>
    <x v="2"/>
    <s v="Sem alcool"/>
    <n v="3"/>
    <s v="C3"/>
    <x v="11"/>
    <s v="Centro"/>
    <x v="2"/>
  </r>
  <r>
    <n v="305"/>
    <d v="2020-05-04T00:00:00"/>
    <n v="5"/>
    <n v="1.2"/>
    <s v="P19"/>
    <x v="3"/>
    <s v="Sem alcool"/>
    <n v="1"/>
    <s v="C4"/>
    <x v="14"/>
    <s v="Bela Vista"/>
    <x v="0"/>
  </r>
  <r>
    <n v="304"/>
    <d v="2020-05-03T00:00:00"/>
    <n v="5"/>
    <n v="40"/>
    <s v="P18"/>
    <x v="4"/>
    <s v="Outros"/>
    <n v="2"/>
    <s v="C5"/>
    <x v="15"/>
    <s v="Vila Paulista"/>
    <x v="1"/>
  </r>
  <r>
    <n v="303"/>
    <d v="2020-05-02T00:00:00"/>
    <n v="5"/>
    <n v="35.6"/>
    <s v="P17"/>
    <x v="5"/>
    <s v="Outros"/>
    <n v="4"/>
    <s v="C6"/>
    <x v="16"/>
    <s v="Matadouro"/>
    <x v="0"/>
  </r>
  <r>
    <n v="302"/>
    <d v="2020-05-29T00:00:00"/>
    <n v="5"/>
    <n v="44"/>
    <s v="P16"/>
    <x v="6"/>
    <s v="Outros"/>
    <n v="2"/>
    <s v="C7"/>
    <x v="17"/>
    <s v="Centro"/>
    <x v="3"/>
  </r>
  <r>
    <n v="301"/>
    <d v="2020-05-28T00:00:00"/>
    <n v="5"/>
    <n v="47.97"/>
    <s v="P15"/>
    <x v="7"/>
    <s v="Outros"/>
    <n v="3"/>
    <s v="C8"/>
    <x v="18"/>
    <s v="São José"/>
    <x v="2"/>
  </r>
  <r>
    <n v="300"/>
    <d v="2020-05-27T00:00:00"/>
    <n v="5"/>
    <n v="21"/>
    <s v="P14"/>
    <x v="8"/>
    <s v="Refrigerante"/>
    <n v="6"/>
    <s v="C9"/>
    <x v="19"/>
    <s v="Vila Paulista"/>
    <x v="0"/>
  </r>
  <r>
    <n v="299"/>
    <d v="2020-05-26T00:00:00"/>
    <n v="5"/>
    <n v="10"/>
    <s v="P13"/>
    <x v="9"/>
    <s v="Refrigerante"/>
    <n v="2"/>
    <s v="C10"/>
    <x v="0"/>
    <s v="Bela Vista"/>
    <x v="0"/>
  </r>
  <r>
    <n v="298"/>
    <d v="2020-05-25T00:00:00"/>
    <n v="5"/>
    <n v="10"/>
    <s v="P12"/>
    <x v="10"/>
    <s v="Refrigerante"/>
    <n v="2"/>
    <s v="C11"/>
    <x v="1"/>
    <s v="Bela Vista"/>
    <x v="1"/>
  </r>
  <r>
    <n v="297"/>
    <d v="2020-05-24T00:00:00"/>
    <n v="5"/>
    <n v="32"/>
    <s v="P11"/>
    <x v="11"/>
    <s v="Refrigerante"/>
    <n v="4"/>
    <s v="C12"/>
    <x v="2"/>
    <s v="Raio do Sol"/>
    <x v="0"/>
  </r>
  <r>
    <n v="296"/>
    <d v="2020-05-23T00:00:00"/>
    <n v="5"/>
    <n v="108"/>
    <s v="P10"/>
    <x v="12"/>
    <s v="Alcoólico"/>
    <n v="48"/>
    <s v="C13"/>
    <x v="3"/>
    <s v="São José"/>
    <x v="2"/>
  </r>
  <r>
    <n v="295"/>
    <d v="2020-05-22T00:00:00"/>
    <n v="5"/>
    <n v="36"/>
    <s v="P9"/>
    <x v="13"/>
    <s v="Alcoólico"/>
    <n v="12"/>
    <s v="C14"/>
    <x v="4"/>
    <s v="Vila Paulista"/>
    <x v="0"/>
  </r>
  <r>
    <n v="294"/>
    <d v="2020-05-21T00:00:00"/>
    <n v="5"/>
    <n v="30"/>
    <s v="P8"/>
    <x v="14"/>
    <s v="Alcoólico"/>
    <n v="12"/>
    <s v="C15"/>
    <x v="5"/>
    <s v="Centro"/>
    <x v="1"/>
  </r>
  <r>
    <n v="293"/>
    <d v="2020-05-29T00:00:00"/>
    <n v="5"/>
    <n v="24"/>
    <s v="P7"/>
    <x v="15"/>
    <s v="Alcoólico"/>
    <n v="12"/>
    <s v="C16"/>
    <x v="6"/>
    <s v="Raio do Sol"/>
    <x v="3"/>
  </r>
  <r>
    <n v="292"/>
    <d v="2020-05-28T00:00:00"/>
    <n v="5"/>
    <n v="216"/>
    <s v="P6"/>
    <x v="16"/>
    <s v="Alcoólico"/>
    <n v="48"/>
    <s v="C17"/>
    <x v="7"/>
    <s v="Centro"/>
    <x v="1"/>
  </r>
  <r>
    <n v="291"/>
    <d v="2020-05-27T00:00:00"/>
    <n v="5"/>
    <n v="96"/>
    <s v="P5"/>
    <x v="17"/>
    <s v="Alcoólico"/>
    <n v="24"/>
    <s v="C18"/>
    <x v="8"/>
    <s v="São José"/>
    <x v="0"/>
  </r>
  <r>
    <n v="290"/>
    <d v="2020-05-26T00:00:00"/>
    <n v="5"/>
    <n v="126"/>
    <s v="P4"/>
    <x v="18"/>
    <s v="Alcoólico"/>
    <n v="36"/>
    <s v="C19"/>
    <x v="9"/>
    <s v="Bela Vista"/>
    <x v="2"/>
  </r>
  <r>
    <n v="289"/>
    <d v="2020-05-25T00:00:00"/>
    <n v="5"/>
    <n v="43.199999999999996"/>
    <s v="P3"/>
    <x v="19"/>
    <s v="Alcoólico"/>
    <n v="18"/>
    <s v="C20"/>
    <x v="10"/>
    <s v="Matadouro"/>
    <x v="0"/>
  </r>
  <r>
    <n v="288"/>
    <d v="2020-05-24T00:00:00"/>
    <n v="5"/>
    <n v="36"/>
    <s v="P2"/>
    <x v="20"/>
    <s v="Alcoólico"/>
    <n v="12"/>
    <s v="C4"/>
    <x v="14"/>
    <s v="Bela Vista"/>
    <x v="0"/>
  </r>
  <r>
    <n v="287"/>
    <d v="2020-05-23T00:00:00"/>
    <n v="5"/>
    <n v="48"/>
    <s v="P1"/>
    <x v="21"/>
    <s v="Alcoólico"/>
    <n v="16"/>
    <s v="C8"/>
    <x v="18"/>
    <s v="São José"/>
    <x v="2"/>
  </r>
  <r>
    <n v="286"/>
    <d v="2020-05-22T00:00:00"/>
    <n v="5"/>
    <n v="20.97"/>
    <s v="P22"/>
    <x v="0"/>
    <s v="Salgado"/>
    <n v="3"/>
    <s v="C7"/>
    <x v="17"/>
    <s v="Centro"/>
    <x v="3"/>
  </r>
  <r>
    <n v="285"/>
    <d v="2020-05-21T00:00:00"/>
    <n v="5"/>
    <n v="4.8000000000000007"/>
    <s v="P21"/>
    <x v="1"/>
    <s v="Salgado"/>
    <n v="3"/>
    <s v="C6"/>
    <x v="16"/>
    <s v="Matadouro"/>
    <x v="0"/>
  </r>
  <r>
    <n v="284"/>
    <d v="2020-05-20T00:00:00"/>
    <n v="5"/>
    <n v="1.89"/>
    <s v="P20"/>
    <x v="2"/>
    <s v="Sem alcool"/>
    <n v="1"/>
    <s v="C20"/>
    <x v="10"/>
    <s v="Matadouro"/>
    <x v="0"/>
  </r>
  <r>
    <n v="283"/>
    <d v="2020-05-19T00:00:00"/>
    <n v="5"/>
    <n v="2.4"/>
    <s v="P19"/>
    <x v="3"/>
    <s v="Sem alcool"/>
    <n v="2"/>
    <s v="C19"/>
    <x v="9"/>
    <s v="Bela Vista"/>
    <x v="2"/>
  </r>
  <r>
    <n v="282"/>
    <d v="2020-05-18T00:00:00"/>
    <n v="5"/>
    <n v="20"/>
    <s v="P18"/>
    <x v="4"/>
    <s v="Outros"/>
    <n v="1"/>
    <s v="C18"/>
    <x v="8"/>
    <s v="São José"/>
    <x v="0"/>
  </r>
  <r>
    <n v="281"/>
    <d v="2020-05-17T00:00:00"/>
    <n v="5"/>
    <n v="17.8"/>
    <s v="P17"/>
    <x v="5"/>
    <s v="Outros"/>
    <n v="2"/>
    <s v="C17"/>
    <x v="7"/>
    <s v="Centro"/>
    <x v="1"/>
  </r>
  <r>
    <n v="280"/>
    <d v="2020-05-16T00:00:00"/>
    <n v="5"/>
    <n v="22"/>
    <s v="P16"/>
    <x v="6"/>
    <s v="Outros"/>
    <n v="1"/>
    <s v="C16"/>
    <x v="6"/>
    <s v="Raio do Sol"/>
    <x v="3"/>
  </r>
  <r>
    <n v="279"/>
    <d v="2020-05-15T00:00:00"/>
    <n v="5"/>
    <n v="15.99"/>
    <s v="P15"/>
    <x v="7"/>
    <s v="Outros"/>
    <n v="1"/>
    <s v="C15"/>
    <x v="5"/>
    <s v="Centro"/>
    <x v="1"/>
  </r>
  <r>
    <n v="278"/>
    <d v="2020-05-14T00:00:00"/>
    <n v="5"/>
    <n v="7"/>
    <s v="P14"/>
    <x v="8"/>
    <s v="Refrigerante"/>
    <n v="2"/>
    <s v="C14"/>
    <x v="4"/>
    <s v="Vila Paulista"/>
    <x v="0"/>
  </r>
  <r>
    <n v="277"/>
    <d v="2020-05-13T00:00:00"/>
    <n v="5"/>
    <n v="20"/>
    <s v="P13"/>
    <x v="9"/>
    <s v="Refrigerante"/>
    <n v="4"/>
    <s v="C13"/>
    <x v="3"/>
    <s v="São José"/>
    <x v="2"/>
  </r>
  <r>
    <n v="276"/>
    <d v="2020-05-12T00:00:00"/>
    <n v="5"/>
    <n v="20"/>
    <s v="P12"/>
    <x v="10"/>
    <s v="Refrigerante"/>
    <n v="4"/>
    <s v="C12"/>
    <x v="2"/>
    <s v="Raio do Sol"/>
    <x v="0"/>
  </r>
  <r>
    <n v="275"/>
    <d v="2020-05-11T00:00:00"/>
    <n v="5"/>
    <n v="24"/>
    <s v="P11"/>
    <x v="11"/>
    <s v="Refrigerante"/>
    <n v="3"/>
    <s v="C11"/>
    <x v="1"/>
    <s v="Bela Vista"/>
    <x v="1"/>
  </r>
  <r>
    <n v="274"/>
    <d v="2020-05-10T00:00:00"/>
    <n v="5"/>
    <n v="135"/>
    <s v="P10"/>
    <x v="12"/>
    <s v="Alcoólico"/>
    <n v="60"/>
    <s v="C10"/>
    <x v="0"/>
    <s v="Bela Vista"/>
    <x v="0"/>
  </r>
  <r>
    <n v="273"/>
    <d v="2020-05-09T00:00:00"/>
    <n v="5"/>
    <n v="72"/>
    <s v="P9"/>
    <x v="13"/>
    <s v="Alcoólico"/>
    <n v="24"/>
    <s v="C9"/>
    <x v="19"/>
    <s v="Vila Paulista"/>
    <x v="0"/>
  </r>
  <r>
    <n v="272"/>
    <d v="2020-05-08T00:00:00"/>
    <n v="5"/>
    <n v="90"/>
    <s v="P8"/>
    <x v="14"/>
    <s v="Alcoólico"/>
    <n v="36"/>
    <s v="C8"/>
    <x v="18"/>
    <s v="São José"/>
    <x v="2"/>
  </r>
  <r>
    <n v="271"/>
    <d v="2020-05-07T00:00:00"/>
    <n v="5"/>
    <n v="48"/>
    <s v="P7"/>
    <x v="15"/>
    <s v="Alcoólico"/>
    <n v="24"/>
    <s v="C7"/>
    <x v="17"/>
    <s v="Centro"/>
    <x v="3"/>
  </r>
  <r>
    <n v="270"/>
    <d v="2020-05-06T00:00:00"/>
    <n v="5"/>
    <n v="270"/>
    <s v="P6"/>
    <x v="16"/>
    <s v="Alcoólico"/>
    <n v="60"/>
    <s v="C6"/>
    <x v="16"/>
    <s v="Matadouro"/>
    <x v="0"/>
  </r>
  <r>
    <n v="269"/>
    <d v="2020-05-05T00:00:00"/>
    <n v="5"/>
    <n v="144"/>
    <s v="P5"/>
    <x v="17"/>
    <s v="Alcoólico"/>
    <n v="36"/>
    <s v="C5"/>
    <x v="15"/>
    <s v="Vila Paulista"/>
    <x v="1"/>
  </r>
  <r>
    <n v="268"/>
    <d v="2020-05-04T00:00:00"/>
    <n v="5"/>
    <n v="126"/>
    <s v="P4"/>
    <x v="18"/>
    <s v="Alcoólico"/>
    <n v="36"/>
    <s v="C4"/>
    <x v="14"/>
    <s v="Bela Vista"/>
    <x v="0"/>
  </r>
  <r>
    <n v="267"/>
    <d v="2020-05-03T00:00:00"/>
    <n v="5"/>
    <n v="43.199999999999996"/>
    <s v="P3"/>
    <x v="19"/>
    <s v="Alcoólico"/>
    <n v="18"/>
    <s v="C3"/>
    <x v="11"/>
    <s v="Centro"/>
    <x v="2"/>
  </r>
  <r>
    <n v="266"/>
    <d v="2020-05-02T00:00:00"/>
    <n v="5"/>
    <n v="54"/>
    <s v="P2"/>
    <x v="20"/>
    <s v="Alcoólico"/>
    <n v="18"/>
    <s v="C2"/>
    <x v="13"/>
    <s v="Raio do Sol"/>
    <x v="0"/>
  </r>
  <r>
    <n v="265"/>
    <d v="2020-05-01T00:00:00"/>
    <n v="5"/>
    <n v="72"/>
    <s v="P1"/>
    <x v="21"/>
    <s v="Alcoólico"/>
    <n v="24"/>
    <s v="C1"/>
    <x v="12"/>
    <s v="São José"/>
    <x v="0"/>
  </r>
  <r>
    <n v="264"/>
    <d v="2020-04-27T00:00:00"/>
    <n v="4"/>
    <n v="20.97"/>
    <s v="P22"/>
    <x v="0"/>
    <s v="Salgado"/>
    <n v="3"/>
    <s v="C10"/>
    <x v="0"/>
    <s v="Bela Vista"/>
    <x v="0"/>
  </r>
  <r>
    <n v="263"/>
    <d v="2020-04-26T00:00:00"/>
    <n v="4"/>
    <n v="8"/>
    <s v="P21"/>
    <x v="1"/>
    <s v="Salgado"/>
    <n v="5"/>
    <s v="C11"/>
    <x v="1"/>
    <s v="Bela Vista"/>
    <x v="1"/>
  </r>
  <r>
    <n v="262"/>
    <d v="2020-04-25T00:00:00"/>
    <n v="4"/>
    <n v="9.4499999999999993"/>
    <s v="P20"/>
    <x v="2"/>
    <s v="Sem alcool"/>
    <n v="5"/>
    <s v="C12"/>
    <x v="2"/>
    <s v="Raio do Sol"/>
    <x v="0"/>
  </r>
  <r>
    <n v="261"/>
    <d v="2020-04-24T00:00:00"/>
    <n v="4"/>
    <n v="2.4"/>
    <s v="P19"/>
    <x v="3"/>
    <s v="Sem alcool"/>
    <n v="2"/>
    <s v="C13"/>
    <x v="3"/>
    <s v="São José"/>
    <x v="2"/>
  </r>
  <r>
    <n v="260"/>
    <d v="2020-04-23T00:00:00"/>
    <n v="4"/>
    <n v="20"/>
    <s v="P18"/>
    <x v="4"/>
    <s v="Outros"/>
    <n v="1"/>
    <s v="C14"/>
    <x v="4"/>
    <s v="Vila Paulista"/>
    <x v="0"/>
  </r>
  <r>
    <n v="259"/>
    <d v="2020-04-22T00:00:00"/>
    <n v="4"/>
    <n v="26.700000000000003"/>
    <s v="P17"/>
    <x v="5"/>
    <s v="Outros"/>
    <n v="3"/>
    <s v="C15"/>
    <x v="5"/>
    <s v="Centro"/>
    <x v="1"/>
  </r>
  <r>
    <n v="258"/>
    <d v="2020-04-21T00:00:00"/>
    <n v="4"/>
    <n v="66"/>
    <s v="P16"/>
    <x v="6"/>
    <s v="Outros"/>
    <n v="3"/>
    <s v="C16"/>
    <x v="6"/>
    <s v="Raio do Sol"/>
    <x v="3"/>
  </r>
  <r>
    <n v="257"/>
    <d v="2020-04-20T00:00:00"/>
    <n v="4"/>
    <n v="31.98"/>
    <s v="P15"/>
    <x v="7"/>
    <s v="Outros"/>
    <n v="2"/>
    <s v="C17"/>
    <x v="7"/>
    <s v="Centro"/>
    <x v="1"/>
  </r>
  <r>
    <n v="256"/>
    <d v="2020-04-19T00:00:00"/>
    <n v="4"/>
    <n v="14"/>
    <s v="P14"/>
    <x v="8"/>
    <s v="Refrigerante"/>
    <n v="4"/>
    <s v="C18"/>
    <x v="8"/>
    <s v="São José"/>
    <x v="0"/>
  </r>
  <r>
    <n v="255"/>
    <d v="2020-04-18T00:00:00"/>
    <n v="4"/>
    <n v="15"/>
    <s v="P13"/>
    <x v="9"/>
    <s v="Refrigerante"/>
    <n v="3"/>
    <s v="C19"/>
    <x v="9"/>
    <s v="Bela Vista"/>
    <x v="2"/>
  </r>
  <r>
    <n v="254"/>
    <d v="2020-04-17T00:00:00"/>
    <n v="4"/>
    <n v="15"/>
    <s v="P12"/>
    <x v="10"/>
    <s v="Refrigerante"/>
    <n v="3"/>
    <s v="C20"/>
    <x v="10"/>
    <s v="Matadouro"/>
    <x v="0"/>
  </r>
  <r>
    <n v="253"/>
    <d v="2020-04-16T00:00:00"/>
    <n v="4"/>
    <n v="24"/>
    <s v="P11"/>
    <x v="11"/>
    <s v="Refrigerante"/>
    <n v="3"/>
    <s v="C3"/>
    <x v="11"/>
    <s v="Centro"/>
    <x v="2"/>
  </r>
  <r>
    <n v="252"/>
    <d v="2020-04-15T00:00:00"/>
    <n v="4"/>
    <n v="54"/>
    <s v="P10"/>
    <x v="12"/>
    <s v="Alcoólico"/>
    <n v="24"/>
    <s v="C1"/>
    <x v="12"/>
    <s v="São José"/>
    <x v="0"/>
  </r>
  <r>
    <n v="251"/>
    <d v="2020-04-14T00:00:00"/>
    <n v="4"/>
    <n v="54"/>
    <s v="P9"/>
    <x v="13"/>
    <s v="Alcoólico"/>
    <n v="18"/>
    <s v="C2"/>
    <x v="13"/>
    <s v="Raio do Sol"/>
    <x v="0"/>
  </r>
  <r>
    <n v="250"/>
    <d v="2020-04-13T00:00:00"/>
    <n v="4"/>
    <n v="60"/>
    <s v="P8"/>
    <x v="14"/>
    <s v="Alcoólico"/>
    <n v="24"/>
    <s v="C3"/>
    <x v="11"/>
    <s v="Centro"/>
    <x v="2"/>
  </r>
  <r>
    <n v="249"/>
    <d v="2020-04-12T00:00:00"/>
    <n v="4"/>
    <n v="24"/>
    <s v="P7"/>
    <x v="15"/>
    <s v="Alcoólico"/>
    <n v="12"/>
    <s v="C4"/>
    <x v="14"/>
    <s v="Bela Vista"/>
    <x v="0"/>
  </r>
  <r>
    <n v="248"/>
    <d v="2020-04-11T00:00:00"/>
    <n v="4"/>
    <n v="108"/>
    <s v="P6"/>
    <x v="16"/>
    <s v="Alcoólico"/>
    <n v="24"/>
    <s v="C5"/>
    <x v="15"/>
    <s v="Vila Paulista"/>
    <x v="1"/>
  </r>
  <r>
    <n v="247"/>
    <d v="2020-04-10T00:00:00"/>
    <n v="4"/>
    <n v="72"/>
    <s v="P5"/>
    <x v="17"/>
    <s v="Alcoólico"/>
    <n v="18"/>
    <s v="C6"/>
    <x v="16"/>
    <s v="Matadouro"/>
    <x v="0"/>
  </r>
  <r>
    <n v="246"/>
    <d v="2020-04-09T00:00:00"/>
    <n v="4"/>
    <n v="84"/>
    <s v="P4"/>
    <x v="18"/>
    <s v="Alcoólico"/>
    <n v="24"/>
    <s v="C7"/>
    <x v="17"/>
    <s v="Centro"/>
    <x v="3"/>
  </r>
  <r>
    <n v="245"/>
    <d v="2020-04-08T00:00:00"/>
    <n v="4"/>
    <n v="57.599999999999994"/>
    <s v="P3"/>
    <x v="19"/>
    <s v="Alcoólico"/>
    <n v="24"/>
    <s v="C8"/>
    <x v="18"/>
    <s v="São José"/>
    <x v="2"/>
  </r>
  <r>
    <n v="244"/>
    <d v="2020-04-07T00:00:00"/>
    <n v="4"/>
    <n v="48"/>
    <s v="P2"/>
    <x v="20"/>
    <s v="Alcoólico"/>
    <n v="16"/>
    <s v="C9"/>
    <x v="19"/>
    <s v="Vila Paulista"/>
    <x v="0"/>
  </r>
  <r>
    <n v="243"/>
    <d v="2020-04-06T00:00:00"/>
    <n v="4"/>
    <n v="72"/>
    <s v="P1"/>
    <x v="21"/>
    <s v="Alcoólico"/>
    <n v="24"/>
    <s v="C5"/>
    <x v="15"/>
    <s v="Vila Paulista"/>
    <x v="1"/>
  </r>
  <r>
    <n v="242"/>
    <d v="2020-04-05T00:00:00"/>
    <n v="4"/>
    <n v="27.96"/>
    <s v="P22"/>
    <x v="0"/>
    <s v="Salgado"/>
    <n v="4"/>
    <s v="C1"/>
    <x v="12"/>
    <s v="São José"/>
    <x v="0"/>
  </r>
  <r>
    <n v="241"/>
    <d v="2020-04-04T00:00:00"/>
    <n v="4"/>
    <n v="9.6"/>
    <s v="P21"/>
    <x v="1"/>
    <s v="Salgado"/>
    <n v="6"/>
    <s v="C2"/>
    <x v="13"/>
    <s v="Raio do Sol"/>
    <x v="0"/>
  </r>
  <r>
    <n v="240"/>
    <d v="2020-04-03T00:00:00"/>
    <n v="4"/>
    <n v="5.67"/>
    <s v="P20"/>
    <x v="2"/>
    <s v="Sem alcool"/>
    <n v="3"/>
    <s v="C3"/>
    <x v="11"/>
    <s v="Centro"/>
    <x v="2"/>
  </r>
  <r>
    <n v="239"/>
    <d v="2020-04-02T00:00:00"/>
    <n v="4"/>
    <n v="1.2"/>
    <s v="P19"/>
    <x v="3"/>
    <s v="Sem alcool"/>
    <n v="1"/>
    <s v="C4"/>
    <x v="14"/>
    <s v="Bela Vista"/>
    <x v="0"/>
  </r>
  <r>
    <n v="238"/>
    <d v="2020-04-01T00:00:00"/>
    <n v="4"/>
    <n v="40"/>
    <s v="P18"/>
    <x v="4"/>
    <s v="Outros"/>
    <n v="2"/>
    <s v="C5"/>
    <x v="15"/>
    <s v="Vila Paulista"/>
    <x v="1"/>
  </r>
  <r>
    <n v="237"/>
    <d v="2020-04-27T00:00:00"/>
    <n v="4"/>
    <n v="35.6"/>
    <s v="P17"/>
    <x v="5"/>
    <s v="Outros"/>
    <n v="4"/>
    <s v="C6"/>
    <x v="16"/>
    <s v="Matadouro"/>
    <x v="0"/>
  </r>
  <r>
    <n v="236"/>
    <d v="2020-04-26T00:00:00"/>
    <n v="4"/>
    <n v="44"/>
    <s v="P16"/>
    <x v="6"/>
    <s v="Outros"/>
    <n v="2"/>
    <s v="C7"/>
    <x v="17"/>
    <s v="Centro"/>
    <x v="3"/>
  </r>
  <r>
    <n v="235"/>
    <d v="2020-04-25T00:00:00"/>
    <n v="4"/>
    <n v="47.97"/>
    <s v="P15"/>
    <x v="7"/>
    <s v="Outros"/>
    <n v="3"/>
    <s v="C8"/>
    <x v="18"/>
    <s v="São José"/>
    <x v="2"/>
  </r>
  <r>
    <n v="234"/>
    <d v="2020-04-24T00:00:00"/>
    <n v="4"/>
    <n v="21"/>
    <s v="P14"/>
    <x v="8"/>
    <s v="Refrigerante"/>
    <n v="6"/>
    <s v="C9"/>
    <x v="19"/>
    <s v="Vila Paulista"/>
    <x v="0"/>
  </r>
  <r>
    <n v="233"/>
    <d v="2020-04-23T00:00:00"/>
    <n v="4"/>
    <n v="10"/>
    <s v="P13"/>
    <x v="9"/>
    <s v="Refrigerante"/>
    <n v="2"/>
    <s v="C10"/>
    <x v="0"/>
    <s v="Bela Vista"/>
    <x v="0"/>
  </r>
  <r>
    <n v="232"/>
    <d v="2020-04-22T00:00:00"/>
    <n v="4"/>
    <n v="10"/>
    <s v="P12"/>
    <x v="10"/>
    <s v="Refrigerante"/>
    <n v="2"/>
    <s v="C11"/>
    <x v="1"/>
    <s v="Bela Vista"/>
    <x v="1"/>
  </r>
  <r>
    <n v="231"/>
    <d v="2020-04-21T00:00:00"/>
    <n v="4"/>
    <n v="32"/>
    <s v="P11"/>
    <x v="11"/>
    <s v="Refrigerante"/>
    <n v="4"/>
    <s v="C12"/>
    <x v="2"/>
    <s v="Raio do Sol"/>
    <x v="0"/>
  </r>
  <r>
    <n v="230"/>
    <d v="2020-04-20T00:00:00"/>
    <n v="4"/>
    <n v="108"/>
    <s v="P10"/>
    <x v="12"/>
    <s v="Alcoólico"/>
    <n v="48"/>
    <s v="C13"/>
    <x v="3"/>
    <s v="São José"/>
    <x v="2"/>
  </r>
  <r>
    <n v="229"/>
    <d v="2020-04-19T00:00:00"/>
    <n v="4"/>
    <n v="36"/>
    <s v="P9"/>
    <x v="13"/>
    <s v="Alcoólico"/>
    <n v="12"/>
    <s v="C14"/>
    <x v="4"/>
    <s v="Vila Paulista"/>
    <x v="0"/>
  </r>
  <r>
    <n v="228"/>
    <d v="2020-04-18T00:00:00"/>
    <n v="4"/>
    <n v="30"/>
    <s v="P8"/>
    <x v="14"/>
    <s v="Alcoólico"/>
    <n v="12"/>
    <s v="C15"/>
    <x v="5"/>
    <s v="Centro"/>
    <x v="1"/>
  </r>
  <r>
    <n v="227"/>
    <d v="2020-04-17T00:00:00"/>
    <n v="4"/>
    <n v="24"/>
    <s v="P7"/>
    <x v="15"/>
    <s v="Alcoólico"/>
    <n v="12"/>
    <s v="C16"/>
    <x v="6"/>
    <s v="Raio do Sol"/>
    <x v="3"/>
  </r>
  <r>
    <n v="226"/>
    <d v="2020-04-16T00:00:00"/>
    <n v="4"/>
    <n v="216"/>
    <s v="P6"/>
    <x v="16"/>
    <s v="Alcoólico"/>
    <n v="48"/>
    <s v="C17"/>
    <x v="7"/>
    <s v="Centro"/>
    <x v="1"/>
  </r>
  <r>
    <n v="225"/>
    <d v="2020-04-15T00:00:00"/>
    <n v="4"/>
    <n v="96"/>
    <s v="P5"/>
    <x v="17"/>
    <s v="Alcoólico"/>
    <n v="24"/>
    <s v="C18"/>
    <x v="8"/>
    <s v="São José"/>
    <x v="0"/>
  </r>
  <r>
    <n v="224"/>
    <d v="2020-04-14T00:00:00"/>
    <n v="4"/>
    <n v="126"/>
    <s v="P4"/>
    <x v="18"/>
    <s v="Alcoólico"/>
    <n v="36"/>
    <s v="C19"/>
    <x v="9"/>
    <s v="Bela Vista"/>
    <x v="2"/>
  </r>
  <r>
    <n v="223"/>
    <d v="2020-04-13T00:00:00"/>
    <n v="4"/>
    <n v="43.199999999999996"/>
    <s v="P3"/>
    <x v="19"/>
    <s v="Alcoólico"/>
    <n v="18"/>
    <s v="C20"/>
    <x v="10"/>
    <s v="Matadouro"/>
    <x v="0"/>
  </r>
  <r>
    <n v="222"/>
    <d v="2020-04-12T00:00:00"/>
    <n v="4"/>
    <n v="36"/>
    <s v="P2"/>
    <x v="20"/>
    <s v="Alcoólico"/>
    <n v="12"/>
    <s v="C4"/>
    <x v="14"/>
    <s v="Bela Vista"/>
    <x v="0"/>
  </r>
  <r>
    <n v="221"/>
    <d v="2020-04-11T00:00:00"/>
    <n v="4"/>
    <n v="48"/>
    <s v="P1"/>
    <x v="21"/>
    <s v="Alcoólico"/>
    <n v="16"/>
    <s v="C8"/>
    <x v="18"/>
    <s v="São José"/>
    <x v="2"/>
  </r>
  <r>
    <n v="220"/>
    <d v="2020-04-10T00:00:00"/>
    <n v="4"/>
    <n v="13.98"/>
    <s v="P22"/>
    <x v="0"/>
    <s v="Salgado"/>
    <n v="2"/>
    <s v="C7"/>
    <x v="17"/>
    <s v="Centro"/>
    <x v="3"/>
  </r>
  <r>
    <n v="219"/>
    <d v="2020-04-09T00:00:00"/>
    <n v="4"/>
    <n v="4.8"/>
    <s v="P21"/>
    <x v="1"/>
    <s v="Salgado"/>
    <n v="3"/>
    <s v="C6"/>
    <x v="16"/>
    <s v="Matadouro"/>
    <x v="0"/>
  </r>
  <r>
    <n v="218"/>
    <d v="2020-04-08T00:00:00"/>
    <n v="4"/>
    <n v="1.89"/>
    <s v="P20"/>
    <x v="2"/>
    <s v="Sem alcool"/>
    <n v="1"/>
    <s v="C20"/>
    <x v="10"/>
    <s v="Matadouro"/>
    <x v="0"/>
  </r>
  <r>
    <n v="217"/>
    <d v="2020-04-07T00:00:00"/>
    <n v="4"/>
    <n v="2.4"/>
    <s v="P19"/>
    <x v="3"/>
    <s v="Sem alcool"/>
    <n v="2"/>
    <s v="C19"/>
    <x v="9"/>
    <s v="Bela Vista"/>
    <x v="2"/>
  </r>
  <r>
    <n v="216"/>
    <d v="2020-04-06T00:00:00"/>
    <n v="4"/>
    <n v="20"/>
    <s v="P18"/>
    <x v="4"/>
    <s v="Outros"/>
    <n v="1"/>
    <s v="C18"/>
    <x v="8"/>
    <s v="São José"/>
    <x v="0"/>
  </r>
  <r>
    <n v="215"/>
    <d v="2020-04-05T00:00:00"/>
    <n v="4"/>
    <n v="17.8"/>
    <s v="P17"/>
    <x v="5"/>
    <s v="Outros"/>
    <n v="2"/>
    <s v="C17"/>
    <x v="7"/>
    <s v="Centro"/>
    <x v="1"/>
  </r>
  <r>
    <n v="214"/>
    <d v="2020-04-04T00:00:00"/>
    <n v="4"/>
    <n v="22"/>
    <s v="P16"/>
    <x v="6"/>
    <s v="Outros"/>
    <n v="1"/>
    <s v="C16"/>
    <x v="6"/>
    <s v="Raio do Sol"/>
    <x v="3"/>
  </r>
  <r>
    <n v="213"/>
    <d v="2020-04-03T00:00:00"/>
    <n v="4"/>
    <n v="15.99"/>
    <s v="P15"/>
    <x v="7"/>
    <s v="Outros"/>
    <n v="1"/>
    <s v="C15"/>
    <x v="5"/>
    <s v="Centro"/>
    <x v="1"/>
  </r>
  <r>
    <n v="212"/>
    <d v="2020-04-02T00:00:00"/>
    <n v="4"/>
    <n v="7"/>
    <s v="P14"/>
    <x v="8"/>
    <s v="Refrigerante"/>
    <n v="2"/>
    <s v="C14"/>
    <x v="4"/>
    <s v="Vila Paulista"/>
    <x v="0"/>
  </r>
  <r>
    <n v="211"/>
    <d v="2020-04-01T00:00:00"/>
    <n v="4"/>
    <n v="20"/>
    <s v="P13"/>
    <x v="9"/>
    <s v="Refrigerante"/>
    <n v="4"/>
    <s v="C13"/>
    <x v="3"/>
    <s v="São José"/>
    <x v="2"/>
  </r>
  <r>
    <n v="210"/>
    <d v="2020-04-12T00:00:00"/>
    <n v="4"/>
    <n v="20"/>
    <s v="P12"/>
    <x v="10"/>
    <s v="Refrigerante"/>
    <n v="4"/>
    <s v="C12"/>
    <x v="2"/>
    <s v="Raio do Sol"/>
    <x v="0"/>
  </r>
  <r>
    <n v="209"/>
    <d v="2020-04-11T00:00:00"/>
    <n v="4"/>
    <n v="24"/>
    <s v="P11"/>
    <x v="11"/>
    <s v="Refrigerante"/>
    <n v="3"/>
    <s v="C11"/>
    <x v="1"/>
    <s v="Bela Vista"/>
    <x v="1"/>
  </r>
  <r>
    <n v="208"/>
    <d v="2020-04-10T00:00:00"/>
    <n v="4"/>
    <n v="108"/>
    <s v="P10"/>
    <x v="12"/>
    <s v="Alcoólico"/>
    <n v="48"/>
    <s v="C10"/>
    <x v="0"/>
    <s v="Bela Vista"/>
    <x v="0"/>
  </r>
  <r>
    <n v="207"/>
    <d v="2020-04-09T00:00:00"/>
    <n v="4"/>
    <n v="54"/>
    <s v="P9"/>
    <x v="13"/>
    <s v="Alcoólico"/>
    <n v="18"/>
    <s v="C9"/>
    <x v="19"/>
    <s v="Vila Paulista"/>
    <x v="0"/>
  </r>
  <r>
    <n v="206"/>
    <d v="2020-04-08T00:00:00"/>
    <n v="4"/>
    <n v="60"/>
    <s v="P8"/>
    <x v="14"/>
    <s v="Alcoólico"/>
    <n v="24"/>
    <s v="C8"/>
    <x v="18"/>
    <s v="São José"/>
    <x v="2"/>
  </r>
  <r>
    <n v="205"/>
    <d v="2020-04-07T00:00:00"/>
    <n v="4"/>
    <n v="16"/>
    <s v="P7"/>
    <x v="15"/>
    <s v="Alcoólico"/>
    <n v="8"/>
    <s v="C7"/>
    <x v="17"/>
    <s v="Centro"/>
    <x v="3"/>
  </r>
  <r>
    <n v="204"/>
    <d v="2020-04-06T00:00:00"/>
    <n v="4"/>
    <n v="162"/>
    <s v="P6"/>
    <x v="16"/>
    <s v="Alcoólico"/>
    <n v="36"/>
    <s v="C6"/>
    <x v="16"/>
    <s v="Matadouro"/>
    <x v="0"/>
  </r>
  <r>
    <n v="203"/>
    <d v="2020-04-05T00:00:00"/>
    <n v="4"/>
    <n v="72"/>
    <s v="P5"/>
    <x v="17"/>
    <s v="Alcoólico"/>
    <n v="18"/>
    <s v="C5"/>
    <x v="15"/>
    <s v="Vila Paulista"/>
    <x v="1"/>
  </r>
  <r>
    <n v="202"/>
    <d v="2020-04-04T00:00:00"/>
    <n v="4"/>
    <n v="84"/>
    <s v="P4"/>
    <x v="18"/>
    <s v="Alcoólico"/>
    <n v="24"/>
    <s v="C4"/>
    <x v="14"/>
    <s v="Bela Vista"/>
    <x v="0"/>
  </r>
  <r>
    <n v="201"/>
    <d v="2020-04-03T00:00:00"/>
    <n v="4"/>
    <n v="28.799999999999997"/>
    <s v="P3"/>
    <x v="19"/>
    <s v="Alcoólico"/>
    <n v="12"/>
    <s v="C3"/>
    <x v="11"/>
    <s v="Centro"/>
    <x v="2"/>
  </r>
  <r>
    <n v="200"/>
    <d v="2020-04-02T00:00:00"/>
    <n v="4"/>
    <n v="24"/>
    <s v="P2"/>
    <x v="20"/>
    <s v="Alcoólico"/>
    <n v="8"/>
    <s v="C2"/>
    <x v="13"/>
    <s v="Raio do Sol"/>
    <x v="0"/>
  </r>
  <r>
    <n v="199"/>
    <d v="2020-04-01T00:00:00"/>
    <n v="4"/>
    <n v="36"/>
    <s v="P1"/>
    <x v="21"/>
    <s v="Alcoólico"/>
    <n v="12"/>
    <s v="C1"/>
    <x v="12"/>
    <s v="São José"/>
    <x v="0"/>
  </r>
  <r>
    <n v="198"/>
    <d v="2020-03-30T00:00:00"/>
    <n v="3"/>
    <n v="27.96"/>
    <s v="P22"/>
    <x v="0"/>
    <s v="Salgado"/>
    <n v="4"/>
    <s v="C10"/>
    <x v="0"/>
    <s v="Bela Vista"/>
    <x v="0"/>
  </r>
  <r>
    <n v="197"/>
    <d v="2020-03-29T00:00:00"/>
    <n v="3"/>
    <n v="8"/>
    <s v="P21"/>
    <x v="1"/>
    <s v="Salgado"/>
    <n v="5"/>
    <s v="C11"/>
    <x v="1"/>
    <s v="Bela Vista"/>
    <x v="1"/>
  </r>
  <r>
    <n v="196"/>
    <d v="2020-03-28T00:00:00"/>
    <n v="3"/>
    <n v="5.67"/>
    <s v="P20"/>
    <x v="2"/>
    <s v="Sem alcool"/>
    <n v="3"/>
    <s v="C12"/>
    <x v="2"/>
    <s v="Raio do Sol"/>
    <x v="0"/>
  </r>
  <r>
    <n v="195"/>
    <d v="2020-03-27T00:00:00"/>
    <n v="3"/>
    <n v="7.2"/>
    <s v="P19"/>
    <x v="3"/>
    <s v="Sem alcool"/>
    <n v="6"/>
    <s v="C13"/>
    <x v="3"/>
    <s v="São José"/>
    <x v="2"/>
  </r>
  <r>
    <n v="194"/>
    <d v="2020-03-26T00:00:00"/>
    <n v="3"/>
    <n v="40"/>
    <s v="P18"/>
    <x v="4"/>
    <s v="Outros"/>
    <n v="2"/>
    <s v="C14"/>
    <x v="4"/>
    <s v="Vila Paulista"/>
    <x v="0"/>
  </r>
  <r>
    <n v="193"/>
    <d v="2020-03-25T00:00:00"/>
    <n v="3"/>
    <n v="26.700000000000003"/>
    <s v="P17"/>
    <x v="5"/>
    <s v="Outros"/>
    <n v="3"/>
    <s v="C15"/>
    <x v="5"/>
    <s v="Centro"/>
    <x v="1"/>
  </r>
  <r>
    <n v="192"/>
    <d v="2020-03-24T00:00:00"/>
    <n v="3"/>
    <n v="88"/>
    <s v="P16"/>
    <x v="6"/>
    <s v="Outros"/>
    <n v="4"/>
    <s v="C16"/>
    <x v="6"/>
    <s v="Raio do Sol"/>
    <x v="3"/>
  </r>
  <r>
    <n v="191"/>
    <d v="2020-03-23T00:00:00"/>
    <n v="3"/>
    <n v="31.98"/>
    <s v="P15"/>
    <x v="7"/>
    <s v="Outros"/>
    <n v="2"/>
    <s v="C17"/>
    <x v="7"/>
    <s v="Centro"/>
    <x v="1"/>
  </r>
  <r>
    <n v="190"/>
    <d v="2020-03-22T00:00:00"/>
    <n v="3"/>
    <n v="35"/>
    <s v="P14"/>
    <x v="8"/>
    <s v="Refrigerante"/>
    <n v="10"/>
    <s v="C18"/>
    <x v="8"/>
    <s v="São José"/>
    <x v="0"/>
  </r>
  <r>
    <n v="189"/>
    <d v="2020-03-21T00:00:00"/>
    <n v="3"/>
    <n v="25"/>
    <s v="P13"/>
    <x v="9"/>
    <s v="Refrigerante"/>
    <n v="5"/>
    <s v="C19"/>
    <x v="9"/>
    <s v="Bela Vista"/>
    <x v="2"/>
  </r>
  <r>
    <n v="188"/>
    <d v="2020-03-20T00:00:00"/>
    <n v="3"/>
    <n v="25"/>
    <s v="P12"/>
    <x v="10"/>
    <s v="Refrigerante"/>
    <n v="5"/>
    <s v="C20"/>
    <x v="10"/>
    <s v="Matadouro"/>
    <x v="0"/>
  </r>
  <r>
    <n v="187"/>
    <d v="2020-03-19T00:00:00"/>
    <n v="3"/>
    <n v="40"/>
    <s v="P11"/>
    <x v="11"/>
    <s v="Refrigerante"/>
    <n v="5"/>
    <s v="C3"/>
    <x v="11"/>
    <s v="Centro"/>
    <x v="2"/>
  </r>
  <r>
    <n v="186"/>
    <d v="2020-03-18T00:00:00"/>
    <n v="3"/>
    <n v="54"/>
    <s v="P10"/>
    <x v="12"/>
    <s v="Alcoólico"/>
    <n v="24"/>
    <s v="C1"/>
    <x v="12"/>
    <s v="São José"/>
    <x v="0"/>
  </r>
  <r>
    <n v="185"/>
    <d v="2020-03-17T00:00:00"/>
    <n v="3"/>
    <n v="54"/>
    <s v="P9"/>
    <x v="13"/>
    <s v="Alcoólico"/>
    <n v="18"/>
    <s v="C2"/>
    <x v="13"/>
    <s v="Raio do Sol"/>
    <x v="0"/>
  </r>
  <r>
    <n v="184"/>
    <d v="2020-03-16T00:00:00"/>
    <n v="3"/>
    <n v="60"/>
    <s v="P8"/>
    <x v="14"/>
    <s v="Alcoólico"/>
    <n v="24"/>
    <s v="C3"/>
    <x v="11"/>
    <s v="Centro"/>
    <x v="2"/>
  </r>
  <r>
    <n v="183"/>
    <d v="2020-03-15T00:00:00"/>
    <n v="3"/>
    <n v="72"/>
    <s v="P7"/>
    <x v="15"/>
    <s v="Alcoólico"/>
    <n v="36"/>
    <s v="C4"/>
    <x v="14"/>
    <s v="Bela Vista"/>
    <x v="0"/>
  </r>
  <r>
    <n v="182"/>
    <d v="2020-03-14T00:00:00"/>
    <n v="3"/>
    <n v="108"/>
    <s v="P6"/>
    <x v="16"/>
    <s v="Alcoólico"/>
    <n v="24"/>
    <s v="C5"/>
    <x v="15"/>
    <s v="Vila Paulista"/>
    <x v="1"/>
  </r>
  <r>
    <n v="181"/>
    <d v="2020-03-13T00:00:00"/>
    <n v="3"/>
    <n v="72"/>
    <s v="P5"/>
    <x v="17"/>
    <s v="Alcoólico"/>
    <n v="18"/>
    <s v="C6"/>
    <x v="16"/>
    <s v="Matadouro"/>
    <x v="0"/>
  </r>
  <r>
    <n v="180"/>
    <d v="2020-03-12T00:00:00"/>
    <n v="3"/>
    <n v="126"/>
    <s v="P4"/>
    <x v="18"/>
    <s v="Alcoólico"/>
    <n v="36"/>
    <s v="C7"/>
    <x v="17"/>
    <s v="Centro"/>
    <x v="3"/>
  </r>
  <r>
    <n v="179"/>
    <d v="2020-03-11T00:00:00"/>
    <n v="3"/>
    <n v="86.399999999999991"/>
    <s v="P3"/>
    <x v="19"/>
    <s v="Alcoólico"/>
    <n v="36"/>
    <s v="C8"/>
    <x v="18"/>
    <s v="São José"/>
    <x v="2"/>
  </r>
  <r>
    <n v="178"/>
    <d v="2020-03-10T00:00:00"/>
    <n v="3"/>
    <n v="48"/>
    <s v="P2"/>
    <x v="20"/>
    <s v="Alcoólico"/>
    <n v="16"/>
    <s v="C9"/>
    <x v="19"/>
    <s v="Vila Paulista"/>
    <x v="0"/>
  </r>
  <r>
    <n v="177"/>
    <d v="2020-03-09T00:00:00"/>
    <n v="3"/>
    <n v="72"/>
    <s v="P1"/>
    <x v="21"/>
    <s v="Alcoólico"/>
    <n v="24"/>
    <s v="C5"/>
    <x v="15"/>
    <s v="Vila Paulista"/>
    <x v="1"/>
  </r>
  <r>
    <n v="176"/>
    <d v="2020-03-08T00:00:00"/>
    <n v="3"/>
    <n v="27.96"/>
    <s v="P22"/>
    <x v="0"/>
    <s v="Salgado"/>
    <n v="4"/>
    <s v="C1"/>
    <x v="12"/>
    <s v="São José"/>
    <x v="0"/>
  </r>
  <r>
    <n v="175"/>
    <d v="2020-03-07T00:00:00"/>
    <n v="3"/>
    <n v="9.6000000000000014"/>
    <s v="P21"/>
    <x v="1"/>
    <s v="Salgado"/>
    <n v="6"/>
    <s v="C2"/>
    <x v="13"/>
    <s v="Raio do Sol"/>
    <x v="0"/>
  </r>
  <r>
    <n v="174"/>
    <d v="2020-03-06T00:00:00"/>
    <n v="3"/>
    <n v="5.67"/>
    <s v="P20"/>
    <x v="2"/>
    <s v="Sem alcool"/>
    <n v="3"/>
    <s v="C3"/>
    <x v="11"/>
    <s v="Centro"/>
    <x v="2"/>
  </r>
  <r>
    <n v="173"/>
    <d v="2020-03-05T00:00:00"/>
    <n v="3"/>
    <n v="1.2"/>
    <s v="P19"/>
    <x v="3"/>
    <s v="Sem alcool"/>
    <n v="1"/>
    <s v="C4"/>
    <x v="14"/>
    <s v="Bela Vista"/>
    <x v="0"/>
  </r>
  <r>
    <n v="172"/>
    <d v="2020-03-04T00:00:00"/>
    <n v="3"/>
    <n v="40"/>
    <s v="P18"/>
    <x v="4"/>
    <s v="Outros"/>
    <n v="2"/>
    <s v="C5"/>
    <x v="15"/>
    <s v="Vila Paulista"/>
    <x v="1"/>
  </r>
  <r>
    <n v="171"/>
    <d v="2020-03-03T00:00:00"/>
    <n v="3"/>
    <n v="35.6"/>
    <s v="P17"/>
    <x v="5"/>
    <s v="Outros"/>
    <n v="4"/>
    <s v="C6"/>
    <x v="16"/>
    <s v="Matadouro"/>
    <x v="0"/>
  </r>
  <r>
    <n v="170"/>
    <d v="2020-03-02T00:00:00"/>
    <n v="3"/>
    <n v="44"/>
    <s v="P16"/>
    <x v="6"/>
    <s v="Outros"/>
    <n v="2"/>
    <s v="C7"/>
    <x v="17"/>
    <s v="Centro"/>
    <x v="3"/>
  </r>
  <r>
    <n v="169"/>
    <d v="2020-03-01T00:00:00"/>
    <n v="3"/>
    <n v="47.97"/>
    <s v="P15"/>
    <x v="7"/>
    <s v="Outros"/>
    <n v="3"/>
    <s v="C8"/>
    <x v="18"/>
    <s v="São José"/>
    <x v="2"/>
  </r>
  <r>
    <n v="168"/>
    <d v="2020-03-30T00:00:00"/>
    <n v="3"/>
    <n v="21"/>
    <s v="P14"/>
    <x v="8"/>
    <s v="Refrigerante"/>
    <n v="6"/>
    <s v="C9"/>
    <x v="19"/>
    <s v="Vila Paulista"/>
    <x v="0"/>
  </r>
  <r>
    <n v="167"/>
    <d v="2020-03-29T00:00:00"/>
    <n v="3"/>
    <n v="10"/>
    <s v="P13"/>
    <x v="9"/>
    <s v="Refrigerante"/>
    <n v="2"/>
    <s v="C10"/>
    <x v="0"/>
    <s v="Bela Vista"/>
    <x v="0"/>
  </r>
  <r>
    <n v="166"/>
    <d v="2020-03-28T00:00:00"/>
    <n v="3"/>
    <n v="10"/>
    <s v="P12"/>
    <x v="10"/>
    <s v="Refrigerante"/>
    <n v="2"/>
    <s v="C11"/>
    <x v="1"/>
    <s v="Bela Vista"/>
    <x v="1"/>
  </r>
  <r>
    <n v="165"/>
    <d v="2020-03-27T00:00:00"/>
    <n v="3"/>
    <n v="32"/>
    <s v="P11"/>
    <x v="11"/>
    <s v="Refrigerante"/>
    <n v="4"/>
    <s v="C12"/>
    <x v="2"/>
    <s v="Raio do Sol"/>
    <x v="0"/>
  </r>
  <r>
    <n v="164"/>
    <d v="2020-03-26T00:00:00"/>
    <n v="3"/>
    <n v="108"/>
    <s v="P10"/>
    <x v="12"/>
    <s v="Alcoólico"/>
    <n v="48"/>
    <s v="C13"/>
    <x v="3"/>
    <s v="São José"/>
    <x v="2"/>
  </r>
  <r>
    <n v="163"/>
    <d v="2020-03-25T00:00:00"/>
    <n v="3"/>
    <n v="36"/>
    <s v="P9"/>
    <x v="13"/>
    <s v="Alcoólico"/>
    <n v="12"/>
    <s v="C14"/>
    <x v="4"/>
    <s v="Vila Paulista"/>
    <x v="0"/>
  </r>
  <r>
    <n v="162"/>
    <d v="2020-03-24T00:00:00"/>
    <n v="3"/>
    <n v="30"/>
    <s v="P8"/>
    <x v="14"/>
    <s v="Alcoólico"/>
    <n v="12"/>
    <s v="C15"/>
    <x v="5"/>
    <s v="Centro"/>
    <x v="1"/>
  </r>
  <r>
    <n v="161"/>
    <d v="2020-03-23T00:00:00"/>
    <n v="3"/>
    <n v="24"/>
    <s v="P7"/>
    <x v="15"/>
    <s v="Alcoólico"/>
    <n v="12"/>
    <s v="C16"/>
    <x v="6"/>
    <s v="Raio do Sol"/>
    <x v="3"/>
  </r>
  <r>
    <n v="160"/>
    <d v="2020-03-22T00:00:00"/>
    <n v="3"/>
    <n v="216"/>
    <s v="P6"/>
    <x v="16"/>
    <s v="Alcoólico"/>
    <n v="48"/>
    <s v="C17"/>
    <x v="7"/>
    <s v="Centro"/>
    <x v="1"/>
  </r>
  <r>
    <n v="159"/>
    <d v="2020-03-21T00:00:00"/>
    <n v="3"/>
    <n v="96"/>
    <s v="P5"/>
    <x v="17"/>
    <s v="Alcoólico"/>
    <n v="24"/>
    <s v="C18"/>
    <x v="8"/>
    <s v="São José"/>
    <x v="0"/>
  </r>
  <r>
    <n v="158"/>
    <d v="2020-03-20T00:00:00"/>
    <n v="3"/>
    <n v="126"/>
    <s v="P4"/>
    <x v="18"/>
    <s v="Alcoólico"/>
    <n v="36"/>
    <s v="C19"/>
    <x v="9"/>
    <s v="Bela Vista"/>
    <x v="2"/>
  </r>
  <r>
    <n v="157"/>
    <d v="2020-03-19T00:00:00"/>
    <n v="3"/>
    <n v="43.199999999999996"/>
    <s v="P3"/>
    <x v="19"/>
    <s v="Alcoólico"/>
    <n v="18"/>
    <s v="C20"/>
    <x v="10"/>
    <s v="Matadouro"/>
    <x v="0"/>
  </r>
  <r>
    <n v="156"/>
    <d v="2020-03-18T00:00:00"/>
    <n v="3"/>
    <n v="36"/>
    <s v="P2"/>
    <x v="20"/>
    <s v="Alcoólico"/>
    <n v="12"/>
    <s v="C4"/>
    <x v="14"/>
    <s v="Bela Vista"/>
    <x v="0"/>
  </r>
  <r>
    <n v="155"/>
    <d v="2020-03-17T00:00:00"/>
    <n v="3"/>
    <n v="48"/>
    <s v="P1"/>
    <x v="21"/>
    <s v="Alcoólico"/>
    <n v="16"/>
    <s v="C8"/>
    <x v="18"/>
    <s v="São José"/>
    <x v="2"/>
  </r>
  <r>
    <n v="154"/>
    <d v="2020-03-16T00:00:00"/>
    <n v="3"/>
    <n v="20.97"/>
    <s v="P22"/>
    <x v="0"/>
    <s v="Salgado"/>
    <n v="3"/>
    <s v="C7"/>
    <x v="17"/>
    <s v="Centro"/>
    <x v="3"/>
  </r>
  <r>
    <n v="153"/>
    <d v="2020-03-15T00:00:00"/>
    <n v="3"/>
    <n v="4.8000000000000007"/>
    <s v="P21"/>
    <x v="1"/>
    <s v="Salgado"/>
    <n v="3"/>
    <s v="C6"/>
    <x v="16"/>
    <s v="Matadouro"/>
    <x v="0"/>
  </r>
  <r>
    <n v="152"/>
    <d v="2020-03-14T00:00:00"/>
    <n v="3"/>
    <n v="1.89"/>
    <s v="P20"/>
    <x v="2"/>
    <s v="Sem alcool"/>
    <n v="1"/>
    <s v="C20"/>
    <x v="10"/>
    <s v="Matadouro"/>
    <x v="0"/>
  </r>
  <r>
    <n v="151"/>
    <d v="2020-03-13T00:00:00"/>
    <n v="3"/>
    <n v="2.4"/>
    <s v="P19"/>
    <x v="3"/>
    <s v="Sem alcool"/>
    <n v="2"/>
    <s v="C19"/>
    <x v="9"/>
    <s v="Bela Vista"/>
    <x v="2"/>
  </r>
  <r>
    <n v="150"/>
    <d v="2020-03-12T00:00:00"/>
    <n v="3"/>
    <n v="20"/>
    <s v="P18"/>
    <x v="4"/>
    <s v="Outros"/>
    <n v="1"/>
    <s v="C18"/>
    <x v="8"/>
    <s v="São José"/>
    <x v="0"/>
  </r>
  <r>
    <n v="149"/>
    <d v="2020-03-11T00:00:00"/>
    <n v="3"/>
    <n v="17.8"/>
    <s v="P17"/>
    <x v="5"/>
    <s v="Outros"/>
    <n v="2"/>
    <s v="C17"/>
    <x v="7"/>
    <s v="Centro"/>
    <x v="1"/>
  </r>
  <r>
    <n v="148"/>
    <d v="2020-03-10T00:00:00"/>
    <n v="3"/>
    <n v="22"/>
    <s v="P16"/>
    <x v="6"/>
    <s v="Outros"/>
    <n v="1"/>
    <s v="C16"/>
    <x v="6"/>
    <s v="Raio do Sol"/>
    <x v="3"/>
  </r>
  <r>
    <n v="147"/>
    <d v="2020-03-09T00:00:00"/>
    <n v="3"/>
    <n v="15.99"/>
    <s v="P15"/>
    <x v="7"/>
    <s v="Outros"/>
    <n v="1"/>
    <s v="C15"/>
    <x v="5"/>
    <s v="Centro"/>
    <x v="1"/>
  </r>
  <r>
    <n v="146"/>
    <d v="2020-03-08T00:00:00"/>
    <n v="3"/>
    <n v="7"/>
    <s v="P14"/>
    <x v="8"/>
    <s v="Refrigerante"/>
    <n v="2"/>
    <s v="C14"/>
    <x v="4"/>
    <s v="Vila Paulista"/>
    <x v="0"/>
  </r>
  <r>
    <n v="145"/>
    <d v="2020-03-07T00:00:00"/>
    <n v="3"/>
    <n v="20"/>
    <s v="P13"/>
    <x v="9"/>
    <s v="Refrigerante"/>
    <n v="4"/>
    <s v="C13"/>
    <x v="3"/>
    <s v="São José"/>
    <x v="2"/>
  </r>
  <r>
    <n v="144"/>
    <d v="2020-03-06T00:00:00"/>
    <n v="3"/>
    <n v="20"/>
    <s v="P12"/>
    <x v="10"/>
    <s v="Refrigerante"/>
    <n v="4"/>
    <s v="C12"/>
    <x v="2"/>
    <s v="Raio do Sol"/>
    <x v="0"/>
  </r>
  <r>
    <n v="143"/>
    <d v="2020-03-05T00:00:00"/>
    <n v="3"/>
    <n v="24"/>
    <s v="P11"/>
    <x v="11"/>
    <s v="Refrigerante"/>
    <n v="3"/>
    <s v="C11"/>
    <x v="1"/>
    <s v="Bela Vista"/>
    <x v="1"/>
  </r>
  <r>
    <n v="142"/>
    <d v="2020-03-04T00:00:00"/>
    <n v="3"/>
    <n v="135"/>
    <s v="P10"/>
    <x v="12"/>
    <s v="Alcoólico"/>
    <n v="60"/>
    <s v="C10"/>
    <x v="0"/>
    <s v="Bela Vista"/>
    <x v="0"/>
  </r>
  <r>
    <n v="141"/>
    <d v="2020-03-03T00:00:00"/>
    <n v="3"/>
    <n v="72"/>
    <s v="P9"/>
    <x v="13"/>
    <s v="Alcoólico"/>
    <n v="24"/>
    <s v="C9"/>
    <x v="19"/>
    <s v="Vila Paulista"/>
    <x v="0"/>
  </r>
  <r>
    <n v="140"/>
    <d v="2020-03-02T00:00:00"/>
    <n v="3"/>
    <n v="90"/>
    <s v="P8"/>
    <x v="14"/>
    <s v="Alcoólico"/>
    <n v="36"/>
    <s v="C8"/>
    <x v="18"/>
    <s v="São José"/>
    <x v="2"/>
  </r>
  <r>
    <n v="139"/>
    <d v="2020-03-01T00:00:00"/>
    <n v="3"/>
    <n v="48"/>
    <s v="P7"/>
    <x v="15"/>
    <s v="Alcoólico"/>
    <n v="24"/>
    <s v="C7"/>
    <x v="17"/>
    <s v="Centro"/>
    <x v="3"/>
  </r>
  <r>
    <n v="138"/>
    <d v="2020-03-06T00:00:00"/>
    <n v="3"/>
    <n v="270"/>
    <s v="P6"/>
    <x v="16"/>
    <s v="Alcoólico"/>
    <n v="60"/>
    <s v="C6"/>
    <x v="16"/>
    <s v="Matadouro"/>
    <x v="0"/>
  </r>
  <r>
    <n v="137"/>
    <d v="2020-03-05T00:00:00"/>
    <n v="3"/>
    <n v="144"/>
    <s v="P5"/>
    <x v="17"/>
    <s v="Alcoólico"/>
    <n v="36"/>
    <s v="C5"/>
    <x v="15"/>
    <s v="Vila Paulista"/>
    <x v="1"/>
  </r>
  <r>
    <n v="136"/>
    <d v="2020-03-04T00:00:00"/>
    <n v="3"/>
    <n v="126"/>
    <s v="P4"/>
    <x v="18"/>
    <s v="Alcoólico"/>
    <n v="36"/>
    <s v="C4"/>
    <x v="14"/>
    <s v="Bela Vista"/>
    <x v="0"/>
  </r>
  <r>
    <n v="135"/>
    <d v="2020-03-03T00:00:00"/>
    <n v="3"/>
    <n v="43.199999999999996"/>
    <s v="P3"/>
    <x v="19"/>
    <s v="Alcoólico"/>
    <n v="18"/>
    <s v="C3"/>
    <x v="11"/>
    <s v="Centro"/>
    <x v="2"/>
  </r>
  <r>
    <n v="134"/>
    <d v="2020-03-02T00:00:00"/>
    <n v="3"/>
    <n v="54"/>
    <s v="P2"/>
    <x v="20"/>
    <s v="Alcoólico"/>
    <n v="18"/>
    <s v="C2"/>
    <x v="13"/>
    <s v="Raio do Sol"/>
    <x v="0"/>
  </r>
  <r>
    <n v="133"/>
    <d v="2020-03-01T00:00:00"/>
    <n v="3"/>
    <n v="72"/>
    <s v="P1"/>
    <x v="21"/>
    <s v="Alcoólico"/>
    <n v="24"/>
    <s v="C1"/>
    <x v="12"/>
    <s v="São José"/>
    <x v="0"/>
  </r>
  <r>
    <n v="132"/>
    <d v="2020-02-09T00:00:00"/>
    <n v="2"/>
    <n v="27.96"/>
    <s v="P22"/>
    <x v="0"/>
    <s v="Salgado"/>
    <n v="4"/>
    <s v="C10"/>
    <x v="0"/>
    <s v="Bela Vista"/>
    <x v="0"/>
  </r>
  <r>
    <n v="131"/>
    <d v="2020-02-08T00:00:00"/>
    <n v="2"/>
    <n v="9.6"/>
    <s v="P21"/>
    <x v="1"/>
    <s v="Salgado"/>
    <n v="6"/>
    <s v="C11"/>
    <x v="1"/>
    <s v="Bela Vista"/>
    <x v="1"/>
  </r>
  <r>
    <n v="130"/>
    <d v="2020-02-07T00:00:00"/>
    <n v="2"/>
    <n v="5.67"/>
    <s v="P20"/>
    <x v="2"/>
    <s v="Sem alcool"/>
    <n v="3"/>
    <s v="C12"/>
    <x v="2"/>
    <s v="Raio do Sol"/>
    <x v="0"/>
  </r>
  <r>
    <n v="129"/>
    <d v="2020-02-06T00:00:00"/>
    <n v="2"/>
    <n v="1.2"/>
    <s v="P19"/>
    <x v="3"/>
    <s v="Sem alcool"/>
    <n v="1"/>
    <s v="C13"/>
    <x v="3"/>
    <s v="São José"/>
    <x v="2"/>
  </r>
  <r>
    <n v="128"/>
    <d v="2020-02-05T00:00:00"/>
    <n v="2"/>
    <n v="40"/>
    <s v="P18"/>
    <x v="4"/>
    <s v="Outros"/>
    <n v="2"/>
    <s v="C14"/>
    <x v="4"/>
    <s v="Vila Paulista"/>
    <x v="0"/>
  </r>
  <r>
    <n v="127"/>
    <d v="2020-02-04T00:00:00"/>
    <n v="2"/>
    <n v="35.6"/>
    <s v="P17"/>
    <x v="5"/>
    <s v="Outros"/>
    <n v="4"/>
    <s v="C15"/>
    <x v="5"/>
    <s v="Centro"/>
    <x v="1"/>
  </r>
  <r>
    <n v="126"/>
    <d v="2020-02-03T00:00:00"/>
    <n v="2"/>
    <n v="44"/>
    <s v="P16"/>
    <x v="6"/>
    <s v="Outros"/>
    <n v="2"/>
    <s v="C16"/>
    <x v="6"/>
    <s v="Raio do Sol"/>
    <x v="3"/>
  </r>
  <r>
    <n v="125"/>
    <d v="2020-02-02T00:00:00"/>
    <n v="2"/>
    <n v="47.97"/>
    <s v="P15"/>
    <x v="7"/>
    <s v="Outros"/>
    <n v="3"/>
    <s v="C17"/>
    <x v="7"/>
    <s v="Centro"/>
    <x v="1"/>
  </r>
  <r>
    <n v="124"/>
    <d v="2020-02-01T00:00:00"/>
    <n v="2"/>
    <n v="21"/>
    <s v="P14"/>
    <x v="8"/>
    <s v="Refrigerante"/>
    <n v="6"/>
    <s v="C18"/>
    <x v="8"/>
    <s v="São José"/>
    <x v="0"/>
  </r>
  <r>
    <n v="123"/>
    <d v="2020-02-28T00:00:00"/>
    <n v="2"/>
    <n v="10"/>
    <s v="P13"/>
    <x v="9"/>
    <s v="Refrigerante"/>
    <n v="2"/>
    <s v="C19"/>
    <x v="9"/>
    <s v="Bela Vista"/>
    <x v="2"/>
  </r>
  <r>
    <n v="122"/>
    <d v="2020-02-27T00:00:00"/>
    <n v="2"/>
    <n v="10"/>
    <s v="P12"/>
    <x v="10"/>
    <s v="Refrigerante"/>
    <n v="2"/>
    <s v="C20"/>
    <x v="10"/>
    <s v="Matadouro"/>
    <x v="0"/>
  </r>
  <r>
    <n v="121"/>
    <d v="2020-02-26T00:00:00"/>
    <n v="2"/>
    <n v="32"/>
    <s v="P11"/>
    <x v="11"/>
    <s v="Refrigerante"/>
    <n v="4"/>
    <s v="C3"/>
    <x v="11"/>
    <s v="Centro"/>
    <x v="2"/>
  </r>
  <r>
    <n v="120"/>
    <d v="2020-02-25T00:00:00"/>
    <n v="2"/>
    <n v="108"/>
    <s v="P10"/>
    <x v="12"/>
    <s v="Alcoólico"/>
    <n v="48"/>
    <s v="C1"/>
    <x v="12"/>
    <s v="São José"/>
    <x v="0"/>
  </r>
  <r>
    <n v="119"/>
    <d v="2020-02-24T00:00:00"/>
    <n v="2"/>
    <n v="36"/>
    <s v="P9"/>
    <x v="13"/>
    <s v="Alcoólico"/>
    <n v="12"/>
    <s v="C2"/>
    <x v="13"/>
    <s v="Raio do Sol"/>
    <x v="0"/>
  </r>
  <r>
    <n v="118"/>
    <d v="2020-02-23T00:00:00"/>
    <n v="2"/>
    <n v="30"/>
    <s v="P8"/>
    <x v="14"/>
    <s v="Alcoólico"/>
    <n v="12"/>
    <s v="C3"/>
    <x v="11"/>
    <s v="Centro"/>
    <x v="2"/>
  </r>
  <r>
    <n v="117"/>
    <d v="2020-02-22T00:00:00"/>
    <n v="2"/>
    <n v="24"/>
    <s v="P7"/>
    <x v="15"/>
    <s v="Alcoólico"/>
    <n v="12"/>
    <s v="C4"/>
    <x v="14"/>
    <s v="Bela Vista"/>
    <x v="0"/>
  </r>
  <r>
    <n v="116"/>
    <d v="2020-02-21T00:00:00"/>
    <n v="2"/>
    <n v="216"/>
    <s v="P6"/>
    <x v="16"/>
    <s v="Alcoólico"/>
    <n v="48"/>
    <s v="C5"/>
    <x v="15"/>
    <s v="Vila Paulista"/>
    <x v="1"/>
  </r>
  <r>
    <n v="115"/>
    <d v="2020-02-20T00:00:00"/>
    <n v="2"/>
    <n v="96"/>
    <s v="P5"/>
    <x v="17"/>
    <s v="Alcoólico"/>
    <n v="24"/>
    <s v="C6"/>
    <x v="16"/>
    <s v="Matadouro"/>
    <x v="0"/>
  </r>
  <r>
    <n v="114"/>
    <d v="2020-02-19T00:00:00"/>
    <n v="2"/>
    <n v="126"/>
    <s v="P4"/>
    <x v="18"/>
    <s v="Alcoólico"/>
    <n v="36"/>
    <s v="C7"/>
    <x v="17"/>
    <s v="Centro"/>
    <x v="3"/>
  </r>
  <r>
    <n v="113"/>
    <d v="2020-02-18T00:00:00"/>
    <n v="2"/>
    <n v="43.199999999999996"/>
    <s v="P3"/>
    <x v="19"/>
    <s v="Alcoólico"/>
    <n v="18"/>
    <s v="C8"/>
    <x v="18"/>
    <s v="São José"/>
    <x v="2"/>
  </r>
  <r>
    <n v="112"/>
    <d v="2020-02-17T00:00:00"/>
    <n v="2"/>
    <n v="36"/>
    <s v="P2"/>
    <x v="20"/>
    <s v="Alcoólico"/>
    <n v="12"/>
    <s v="C9"/>
    <x v="19"/>
    <s v="Vila Paulista"/>
    <x v="0"/>
  </r>
  <r>
    <n v="111"/>
    <d v="2020-02-16T00:00:00"/>
    <n v="2"/>
    <n v="48"/>
    <s v="P1"/>
    <x v="21"/>
    <s v="Alcoólico"/>
    <n v="16"/>
    <s v="C5"/>
    <x v="15"/>
    <s v="Vila Paulista"/>
    <x v="1"/>
  </r>
  <r>
    <n v="110"/>
    <d v="2020-02-15T00:00:00"/>
    <n v="2"/>
    <n v="13.98"/>
    <s v="P22"/>
    <x v="0"/>
    <s v="Salgado"/>
    <n v="2"/>
    <s v="C1"/>
    <x v="12"/>
    <s v="São José"/>
    <x v="0"/>
  </r>
  <r>
    <n v="109"/>
    <d v="2020-02-14T00:00:00"/>
    <n v="2"/>
    <n v="4.8"/>
    <s v="P21"/>
    <x v="1"/>
    <s v="Salgado"/>
    <n v="3"/>
    <s v="C2"/>
    <x v="13"/>
    <s v="Raio do Sol"/>
    <x v="0"/>
  </r>
  <r>
    <n v="108"/>
    <d v="2020-02-13T00:00:00"/>
    <n v="2"/>
    <n v="1.89"/>
    <s v="P20"/>
    <x v="2"/>
    <s v="Sem alcool"/>
    <n v="1"/>
    <s v="C3"/>
    <x v="11"/>
    <s v="Centro"/>
    <x v="2"/>
  </r>
  <r>
    <n v="107"/>
    <d v="2020-02-12T00:00:00"/>
    <n v="2"/>
    <n v="2.4"/>
    <s v="P19"/>
    <x v="3"/>
    <s v="Sem alcool"/>
    <n v="2"/>
    <s v="C4"/>
    <x v="14"/>
    <s v="Bela Vista"/>
    <x v="0"/>
  </r>
  <r>
    <n v="106"/>
    <d v="2020-02-11T00:00:00"/>
    <n v="2"/>
    <n v="20"/>
    <s v="P18"/>
    <x v="4"/>
    <s v="Outros"/>
    <n v="1"/>
    <s v="C5"/>
    <x v="15"/>
    <s v="Vila Paulista"/>
    <x v="1"/>
  </r>
  <r>
    <n v="105"/>
    <d v="2020-02-10T00:00:00"/>
    <n v="2"/>
    <n v="17.8"/>
    <s v="P17"/>
    <x v="5"/>
    <s v="Outros"/>
    <n v="2"/>
    <s v="C6"/>
    <x v="16"/>
    <s v="Matadouro"/>
    <x v="0"/>
  </r>
  <r>
    <n v="104"/>
    <d v="2020-02-09T00:00:00"/>
    <n v="2"/>
    <n v="22"/>
    <s v="P16"/>
    <x v="6"/>
    <s v="Outros"/>
    <n v="1"/>
    <s v="C7"/>
    <x v="17"/>
    <s v="Centro"/>
    <x v="3"/>
  </r>
  <r>
    <n v="103"/>
    <d v="2020-02-08T00:00:00"/>
    <n v="2"/>
    <n v="15.99"/>
    <s v="P15"/>
    <x v="7"/>
    <s v="Outros"/>
    <n v="1"/>
    <s v="C8"/>
    <x v="18"/>
    <s v="São José"/>
    <x v="2"/>
  </r>
  <r>
    <n v="102"/>
    <d v="2020-02-07T00:00:00"/>
    <n v="2"/>
    <n v="7"/>
    <s v="P14"/>
    <x v="8"/>
    <s v="Refrigerante"/>
    <n v="2"/>
    <s v="C9"/>
    <x v="19"/>
    <s v="Vila Paulista"/>
    <x v="0"/>
  </r>
  <r>
    <n v="101"/>
    <d v="2020-02-06T00:00:00"/>
    <n v="2"/>
    <n v="20"/>
    <s v="P13"/>
    <x v="9"/>
    <s v="Refrigerante"/>
    <n v="4"/>
    <s v="C10"/>
    <x v="0"/>
    <s v="Bela Vista"/>
    <x v="0"/>
  </r>
  <r>
    <n v="100"/>
    <d v="2020-02-05T00:00:00"/>
    <n v="2"/>
    <n v="20"/>
    <s v="P12"/>
    <x v="10"/>
    <s v="Refrigerante"/>
    <n v="4"/>
    <s v="C11"/>
    <x v="1"/>
    <s v="Bela Vista"/>
    <x v="1"/>
  </r>
  <r>
    <n v="99"/>
    <d v="2020-02-04T00:00:00"/>
    <n v="2"/>
    <n v="24"/>
    <s v="P11"/>
    <x v="11"/>
    <s v="Refrigerante"/>
    <n v="3"/>
    <s v="C12"/>
    <x v="2"/>
    <s v="Raio do Sol"/>
    <x v="0"/>
  </r>
  <r>
    <n v="98"/>
    <d v="2020-02-03T00:00:00"/>
    <n v="2"/>
    <n v="108"/>
    <s v="P10"/>
    <x v="12"/>
    <s v="Alcoólico"/>
    <n v="48"/>
    <s v="C13"/>
    <x v="3"/>
    <s v="São José"/>
    <x v="2"/>
  </r>
  <r>
    <n v="97"/>
    <d v="2020-02-02T00:00:00"/>
    <n v="2"/>
    <n v="54"/>
    <s v="P9"/>
    <x v="13"/>
    <s v="Alcoólico"/>
    <n v="18"/>
    <s v="C14"/>
    <x v="4"/>
    <s v="Vila Paulista"/>
    <x v="0"/>
  </r>
  <r>
    <n v="96"/>
    <d v="2020-02-01T00:00:00"/>
    <n v="2"/>
    <n v="60"/>
    <s v="P8"/>
    <x v="14"/>
    <s v="Alcoólico"/>
    <n v="24"/>
    <s v="C15"/>
    <x v="5"/>
    <s v="Centro"/>
    <x v="1"/>
  </r>
  <r>
    <n v="95"/>
    <d v="2020-02-28T00:00:00"/>
    <n v="2"/>
    <n v="16"/>
    <s v="P7"/>
    <x v="15"/>
    <s v="Alcoólico"/>
    <n v="8"/>
    <s v="C16"/>
    <x v="6"/>
    <s v="Raio do Sol"/>
    <x v="3"/>
  </r>
  <r>
    <n v="94"/>
    <d v="2020-02-27T00:00:00"/>
    <n v="2"/>
    <n v="162"/>
    <s v="P6"/>
    <x v="16"/>
    <s v="Alcoólico"/>
    <n v="36"/>
    <s v="C17"/>
    <x v="7"/>
    <s v="Centro"/>
    <x v="1"/>
  </r>
  <r>
    <n v="93"/>
    <d v="2020-02-26T00:00:00"/>
    <n v="2"/>
    <n v="72"/>
    <s v="P5"/>
    <x v="17"/>
    <s v="Alcoólico"/>
    <n v="18"/>
    <s v="C18"/>
    <x v="8"/>
    <s v="São José"/>
    <x v="0"/>
  </r>
  <r>
    <n v="92"/>
    <d v="2020-02-25T00:00:00"/>
    <n v="2"/>
    <n v="84"/>
    <s v="P4"/>
    <x v="18"/>
    <s v="Alcoólico"/>
    <n v="24"/>
    <s v="C19"/>
    <x v="9"/>
    <s v="Bela Vista"/>
    <x v="2"/>
  </r>
  <r>
    <n v="91"/>
    <d v="2020-02-24T00:00:00"/>
    <n v="2"/>
    <n v="28.799999999999997"/>
    <s v="P3"/>
    <x v="19"/>
    <s v="Alcoólico"/>
    <n v="12"/>
    <s v="C20"/>
    <x v="10"/>
    <s v="Matadouro"/>
    <x v="0"/>
  </r>
  <r>
    <n v="90"/>
    <d v="2020-02-23T00:00:00"/>
    <n v="2"/>
    <n v="24"/>
    <s v="P2"/>
    <x v="20"/>
    <s v="Alcoólico"/>
    <n v="8"/>
    <s v="C4"/>
    <x v="14"/>
    <s v="Bela Vista"/>
    <x v="0"/>
  </r>
  <r>
    <n v="89"/>
    <d v="2020-02-22T00:00:00"/>
    <n v="2"/>
    <n v="36"/>
    <s v="P1"/>
    <x v="21"/>
    <s v="Alcoólico"/>
    <n v="12"/>
    <s v="C8"/>
    <x v="18"/>
    <s v="São José"/>
    <x v="2"/>
  </r>
  <r>
    <n v="88"/>
    <d v="2020-02-21T00:00:00"/>
    <n v="2"/>
    <n v="13.98"/>
    <s v="P22"/>
    <x v="0"/>
    <s v="Salgado"/>
    <n v="2"/>
    <s v="C7"/>
    <x v="17"/>
    <s v="Centro"/>
    <x v="3"/>
  </r>
  <r>
    <n v="87"/>
    <d v="2020-02-20T00:00:00"/>
    <n v="2"/>
    <n v="4.8000000000000007"/>
    <s v="P21"/>
    <x v="1"/>
    <s v="Salgado"/>
    <n v="3"/>
    <s v="C6"/>
    <x v="16"/>
    <s v="Matadouro"/>
    <x v="0"/>
  </r>
  <r>
    <n v="86"/>
    <d v="2020-02-19T00:00:00"/>
    <n v="2"/>
    <n v="1.89"/>
    <s v="P20"/>
    <x v="2"/>
    <s v="Sem alcool"/>
    <n v="1"/>
    <s v="C20"/>
    <x v="10"/>
    <s v="Matadouro"/>
    <x v="0"/>
  </r>
  <r>
    <n v="85"/>
    <d v="2020-02-18T00:00:00"/>
    <n v="2"/>
    <n v="6"/>
    <s v="P19"/>
    <x v="3"/>
    <s v="Sem alcool"/>
    <n v="5"/>
    <s v="C19"/>
    <x v="9"/>
    <s v="Bela Vista"/>
    <x v="2"/>
  </r>
  <r>
    <n v="84"/>
    <d v="2020-02-17T00:00:00"/>
    <n v="2"/>
    <n v="20"/>
    <s v="P18"/>
    <x v="4"/>
    <s v="Outros"/>
    <n v="1"/>
    <s v="C18"/>
    <x v="8"/>
    <s v="São José"/>
    <x v="0"/>
  </r>
  <r>
    <n v="83"/>
    <d v="2020-02-16T00:00:00"/>
    <n v="2"/>
    <n v="17.8"/>
    <s v="P17"/>
    <x v="5"/>
    <s v="Outros"/>
    <n v="2"/>
    <s v="C17"/>
    <x v="7"/>
    <s v="Centro"/>
    <x v="1"/>
  </r>
  <r>
    <n v="82"/>
    <d v="2020-02-15T00:00:00"/>
    <n v="2"/>
    <n v="44"/>
    <s v="P16"/>
    <x v="6"/>
    <s v="Outros"/>
    <n v="2"/>
    <s v="C16"/>
    <x v="6"/>
    <s v="Raio do Sol"/>
    <x v="3"/>
  </r>
  <r>
    <n v="81"/>
    <d v="2020-02-14T00:00:00"/>
    <n v="2"/>
    <n v="31.98"/>
    <s v="P15"/>
    <x v="7"/>
    <s v="Outros"/>
    <n v="2"/>
    <s v="C15"/>
    <x v="5"/>
    <s v="Centro"/>
    <x v="1"/>
  </r>
  <r>
    <n v="80"/>
    <d v="2020-02-13T00:00:00"/>
    <n v="2"/>
    <n v="17.5"/>
    <s v="P14"/>
    <x v="8"/>
    <s v="Refrigerante"/>
    <n v="5"/>
    <s v="C14"/>
    <x v="4"/>
    <s v="Vila Paulista"/>
    <x v="0"/>
  </r>
  <r>
    <n v="79"/>
    <d v="2020-02-12T00:00:00"/>
    <n v="2"/>
    <n v="15"/>
    <s v="P13"/>
    <x v="9"/>
    <s v="Refrigerante"/>
    <n v="3"/>
    <s v="C13"/>
    <x v="3"/>
    <s v="São José"/>
    <x v="2"/>
  </r>
  <r>
    <n v="78"/>
    <d v="2020-02-11T00:00:00"/>
    <n v="2"/>
    <n v="20"/>
    <s v="P12"/>
    <x v="10"/>
    <s v="Refrigerante"/>
    <n v="4"/>
    <s v="C12"/>
    <x v="2"/>
    <s v="Raio do Sol"/>
    <x v="0"/>
  </r>
  <r>
    <n v="77"/>
    <d v="2020-02-10T00:00:00"/>
    <n v="2"/>
    <n v="24"/>
    <s v="P11"/>
    <x v="11"/>
    <s v="Refrigerante"/>
    <n v="3"/>
    <s v="C11"/>
    <x v="1"/>
    <s v="Bela Vista"/>
    <x v="1"/>
  </r>
  <r>
    <n v="76"/>
    <d v="2020-02-09T00:00:00"/>
    <n v="2"/>
    <n v="81"/>
    <s v="P10"/>
    <x v="12"/>
    <s v="Alcoólico"/>
    <n v="36"/>
    <s v="C10"/>
    <x v="0"/>
    <s v="Bela Vista"/>
    <x v="0"/>
  </r>
  <r>
    <n v="75"/>
    <d v="2020-02-08T00:00:00"/>
    <n v="2"/>
    <n v="72"/>
    <s v="P9"/>
    <x v="13"/>
    <s v="Alcoólico"/>
    <n v="24"/>
    <s v="C9"/>
    <x v="19"/>
    <s v="Vila Paulista"/>
    <x v="0"/>
  </r>
  <r>
    <n v="74"/>
    <d v="2020-02-07T00:00:00"/>
    <n v="2"/>
    <n v="45"/>
    <s v="P8"/>
    <x v="14"/>
    <s v="Alcoólico"/>
    <n v="18"/>
    <s v="C8"/>
    <x v="18"/>
    <s v="São José"/>
    <x v="2"/>
  </r>
  <r>
    <n v="73"/>
    <d v="2020-02-06T00:00:00"/>
    <n v="2"/>
    <n v="24"/>
    <s v="P7"/>
    <x v="15"/>
    <s v="Alcoólico"/>
    <n v="12"/>
    <s v="C7"/>
    <x v="17"/>
    <s v="Centro"/>
    <x v="3"/>
  </r>
  <r>
    <n v="72"/>
    <d v="2020-02-05T00:00:00"/>
    <n v="2"/>
    <n v="126"/>
    <s v="P6"/>
    <x v="16"/>
    <s v="Alcoólico"/>
    <n v="28"/>
    <s v="C6"/>
    <x v="16"/>
    <s v="Matadouro"/>
    <x v="0"/>
  </r>
  <r>
    <n v="71"/>
    <d v="2020-02-04T00:00:00"/>
    <n v="2"/>
    <n v="144"/>
    <s v="P5"/>
    <x v="17"/>
    <s v="Alcoólico"/>
    <n v="36"/>
    <s v="C5"/>
    <x v="15"/>
    <s v="Vila Paulista"/>
    <x v="1"/>
  </r>
  <r>
    <n v="70"/>
    <d v="2020-02-03T00:00:00"/>
    <n v="2"/>
    <n v="84"/>
    <s v="P4"/>
    <x v="18"/>
    <s v="Alcoólico"/>
    <n v="24"/>
    <s v="C4"/>
    <x v="14"/>
    <s v="Bela Vista"/>
    <x v="0"/>
  </r>
  <r>
    <n v="69"/>
    <d v="2020-02-02T00:00:00"/>
    <n v="2"/>
    <n v="28.799999999999997"/>
    <s v="P3"/>
    <x v="19"/>
    <s v="Alcoólico"/>
    <n v="12"/>
    <s v="C3"/>
    <x v="11"/>
    <s v="Centro"/>
    <x v="2"/>
  </r>
  <r>
    <n v="68"/>
    <d v="2020-02-01T00:00:00"/>
    <n v="2"/>
    <n v="18"/>
    <s v="P2"/>
    <x v="20"/>
    <s v="Alcoólico"/>
    <n v="6"/>
    <s v="C2"/>
    <x v="13"/>
    <s v="Raio do Sol"/>
    <x v="0"/>
  </r>
  <r>
    <n v="67"/>
    <d v="2020-01-25T00:00:00"/>
    <n v="1"/>
    <n v="36"/>
    <s v="P1"/>
    <x v="21"/>
    <s v="Alcoólico"/>
    <n v="12"/>
    <s v="C1"/>
    <x v="12"/>
    <s v="São José"/>
    <x v="0"/>
  </r>
  <r>
    <n v="66"/>
    <d v="2020-01-26T00:00:00"/>
    <n v="1"/>
    <n v="20.97"/>
    <s v="P22"/>
    <x v="0"/>
    <s v="Salgado"/>
    <n v="3"/>
    <s v="C10"/>
    <x v="0"/>
    <s v="Bela Vista"/>
    <x v="0"/>
  </r>
  <r>
    <n v="65"/>
    <d v="2020-01-27T00:00:00"/>
    <n v="1"/>
    <n v="8"/>
    <s v="P21"/>
    <x v="1"/>
    <s v="Salgado"/>
    <n v="5"/>
    <s v="C11"/>
    <x v="1"/>
    <s v="Bela Vista"/>
    <x v="1"/>
  </r>
  <r>
    <n v="64"/>
    <d v="2020-01-28T00:00:00"/>
    <n v="1"/>
    <n v="9.4499999999999993"/>
    <s v="P20"/>
    <x v="2"/>
    <s v="Sem alcool"/>
    <n v="5"/>
    <s v="C12"/>
    <x v="2"/>
    <s v="Raio do Sol"/>
    <x v="0"/>
  </r>
  <r>
    <n v="63"/>
    <d v="2020-01-29T00:00:00"/>
    <n v="1"/>
    <n v="2.4"/>
    <s v="P19"/>
    <x v="3"/>
    <s v="Sem alcool"/>
    <n v="2"/>
    <s v="C13"/>
    <x v="3"/>
    <s v="São José"/>
    <x v="2"/>
  </r>
  <r>
    <n v="62"/>
    <d v="2020-01-30T00:00:00"/>
    <n v="1"/>
    <n v="20"/>
    <s v="P18"/>
    <x v="4"/>
    <s v="Outros"/>
    <n v="1"/>
    <s v="C14"/>
    <x v="4"/>
    <s v="Vila Paulista"/>
    <x v="0"/>
  </r>
  <r>
    <n v="61"/>
    <d v="2020-01-31T00:00:00"/>
    <n v="1"/>
    <n v="26.700000000000003"/>
    <s v="P17"/>
    <x v="5"/>
    <s v="Outros"/>
    <n v="3"/>
    <s v="C15"/>
    <x v="5"/>
    <s v="Centro"/>
    <x v="1"/>
  </r>
  <r>
    <n v="60"/>
    <d v="2020-01-30T00:00:00"/>
    <n v="1"/>
    <n v="66"/>
    <s v="P16"/>
    <x v="6"/>
    <s v="Outros"/>
    <n v="3"/>
    <s v="C16"/>
    <x v="6"/>
    <s v="Raio do Sol"/>
    <x v="3"/>
  </r>
  <r>
    <n v="59"/>
    <d v="2020-01-29T00:00:00"/>
    <n v="1"/>
    <n v="31.98"/>
    <s v="P15"/>
    <x v="7"/>
    <s v="Outros"/>
    <n v="2"/>
    <s v="C17"/>
    <x v="7"/>
    <s v="Centro"/>
    <x v="1"/>
  </r>
  <r>
    <n v="58"/>
    <d v="2020-01-28T00:00:00"/>
    <n v="1"/>
    <n v="14"/>
    <s v="P14"/>
    <x v="8"/>
    <s v="Refrigerante"/>
    <n v="4"/>
    <s v="C18"/>
    <x v="8"/>
    <s v="São José"/>
    <x v="0"/>
  </r>
  <r>
    <n v="57"/>
    <d v="2020-01-27T00:00:00"/>
    <n v="1"/>
    <n v="15"/>
    <s v="P13"/>
    <x v="9"/>
    <s v="Refrigerante"/>
    <n v="3"/>
    <s v="C19"/>
    <x v="9"/>
    <s v="Bela Vista"/>
    <x v="2"/>
  </r>
  <r>
    <n v="56"/>
    <d v="2020-01-26T00:00:00"/>
    <n v="1"/>
    <n v="15"/>
    <s v="P12"/>
    <x v="10"/>
    <s v="Refrigerante"/>
    <n v="3"/>
    <s v="C20"/>
    <x v="10"/>
    <s v="Matadouro"/>
    <x v="0"/>
  </r>
  <r>
    <n v="55"/>
    <d v="2020-01-25T00:00:00"/>
    <n v="1"/>
    <n v="24"/>
    <s v="P11"/>
    <x v="11"/>
    <s v="Refrigerante"/>
    <n v="3"/>
    <s v="C3"/>
    <x v="11"/>
    <s v="Centro"/>
    <x v="2"/>
  </r>
  <r>
    <n v="54"/>
    <d v="2020-01-24T00:00:00"/>
    <n v="1"/>
    <n v="54"/>
    <s v="P10"/>
    <x v="12"/>
    <s v="Alcoólico"/>
    <n v="24"/>
    <s v="C1"/>
    <x v="12"/>
    <s v="São José"/>
    <x v="0"/>
  </r>
  <r>
    <n v="53"/>
    <d v="2020-01-23T00:00:00"/>
    <n v="1"/>
    <n v="54"/>
    <s v="P9"/>
    <x v="13"/>
    <s v="Alcoólico"/>
    <n v="18"/>
    <s v="C2"/>
    <x v="13"/>
    <s v="Raio do Sol"/>
    <x v="0"/>
  </r>
  <r>
    <n v="52"/>
    <d v="2020-01-22T00:00:00"/>
    <n v="1"/>
    <n v="60"/>
    <s v="P8"/>
    <x v="14"/>
    <s v="Alcoólico"/>
    <n v="24"/>
    <s v="C3"/>
    <x v="11"/>
    <s v="Centro"/>
    <x v="2"/>
  </r>
  <r>
    <n v="51"/>
    <d v="2020-01-21T00:00:00"/>
    <n v="1"/>
    <n v="24"/>
    <s v="P7"/>
    <x v="15"/>
    <s v="Alcoólico"/>
    <n v="12"/>
    <s v="C4"/>
    <x v="14"/>
    <s v="Bela Vista"/>
    <x v="0"/>
  </r>
  <r>
    <n v="50"/>
    <d v="2020-01-20T00:00:00"/>
    <n v="1"/>
    <n v="108"/>
    <s v="P6"/>
    <x v="16"/>
    <s v="Alcoólico"/>
    <n v="24"/>
    <s v="C5"/>
    <x v="15"/>
    <s v="Vila Paulista"/>
    <x v="1"/>
  </r>
  <r>
    <n v="49"/>
    <d v="2020-01-19T00:00:00"/>
    <n v="1"/>
    <n v="72"/>
    <s v="P5"/>
    <x v="17"/>
    <s v="Alcoólico"/>
    <n v="18"/>
    <s v="C6"/>
    <x v="16"/>
    <s v="Matadouro"/>
    <x v="0"/>
  </r>
  <r>
    <n v="48"/>
    <d v="2020-01-18T00:00:00"/>
    <n v="1"/>
    <n v="84"/>
    <s v="P4"/>
    <x v="18"/>
    <s v="Alcoólico"/>
    <n v="24"/>
    <s v="C7"/>
    <x v="17"/>
    <s v="Centro"/>
    <x v="3"/>
  </r>
  <r>
    <n v="47"/>
    <d v="2020-01-17T00:00:00"/>
    <n v="1"/>
    <n v="57.599999999999994"/>
    <s v="P3"/>
    <x v="19"/>
    <s v="Alcoólico"/>
    <n v="24"/>
    <s v="C8"/>
    <x v="18"/>
    <s v="São José"/>
    <x v="2"/>
  </r>
  <r>
    <n v="46"/>
    <d v="2020-01-16T00:00:00"/>
    <n v="1"/>
    <n v="48"/>
    <s v="P2"/>
    <x v="20"/>
    <s v="Alcoólico"/>
    <n v="16"/>
    <s v="C9"/>
    <x v="19"/>
    <s v="Vila Paulista"/>
    <x v="0"/>
  </r>
  <r>
    <n v="45"/>
    <d v="2020-01-15T00:00:00"/>
    <n v="1"/>
    <n v="72"/>
    <s v="P1"/>
    <x v="21"/>
    <s v="Alcoólico"/>
    <n v="24"/>
    <s v="C5"/>
    <x v="15"/>
    <s v="Vila Paulista"/>
    <x v="1"/>
  </r>
  <r>
    <n v="44"/>
    <d v="2020-01-14T00:00:00"/>
    <n v="1"/>
    <n v="27.96"/>
    <s v="P22"/>
    <x v="0"/>
    <s v="Salgado"/>
    <n v="4"/>
    <s v="C1"/>
    <x v="12"/>
    <s v="São José"/>
    <x v="0"/>
  </r>
  <r>
    <n v="43"/>
    <d v="2020-01-13T00:00:00"/>
    <n v="1"/>
    <n v="9.6"/>
    <s v="P21"/>
    <x v="1"/>
    <s v="Salgado"/>
    <n v="6"/>
    <s v="C2"/>
    <x v="13"/>
    <s v="Raio do Sol"/>
    <x v="0"/>
  </r>
  <r>
    <n v="42"/>
    <d v="2020-01-12T00:00:00"/>
    <n v="1"/>
    <n v="5.67"/>
    <s v="P20"/>
    <x v="2"/>
    <s v="Sem alcool"/>
    <n v="3"/>
    <s v="C3"/>
    <x v="11"/>
    <s v="Centro"/>
    <x v="2"/>
  </r>
  <r>
    <n v="41"/>
    <d v="2020-01-11T00:00:00"/>
    <n v="1"/>
    <n v="1.2"/>
    <s v="P19"/>
    <x v="3"/>
    <s v="Sem alcool"/>
    <n v="1"/>
    <s v="C4"/>
    <x v="14"/>
    <s v="Bela Vista"/>
    <x v="0"/>
  </r>
  <r>
    <n v="40"/>
    <d v="2020-01-10T00:00:00"/>
    <n v="1"/>
    <n v="40"/>
    <s v="P18"/>
    <x v="4"/>
    <s v="Outros"/>
    <n v="2"/>
    <s v="C5"/>
    <x v="15"/>
    <s v="Vila Paulista"/>
    <x v="1"/>
  </r>
  <r>
    <n v="39"/>
    <d v="2020-01-09T00:00:00"/>
    <n v="1"/>
    <n v="35.6"/>
    <s v="P17"/>
    <x v="5"/>
    <s v="Outros"/>
    <n v="4"/>
    <s v="C6"/>
    <x v="16"/>
    <s v="Matadouro"/>
    <x v="0"/>
  </r>
  <r>
    <n v="38"/>
    <d v="2020-01-08T00:00:00"/>
    <n v="1"/>
    <n v="44"/>
    <s v="P16"/>
    <x v="6"/>
    <s v="Outros"/>
    <n v="2"/>
    <s v="C7"/>
    <x v="17"/>
    <s v="Centro"/>
    <x v="3"/>
  </r>
  <r>
    <n v="37"/>
    <d v="2020-01-07T00:00:00"/>
    <n v="1"/>
    <n v="47.97"/>
    <s v="P15"/>
    <x v="7"/>
    <s v="Outros"/>
    <n v="3"/>
    <s v="C8"/>
    <x v="18"/>
    <s v="São José"/>
    <x v="2"/>
  </r>
  <r>
    <n v="36"/>
    <d v="2020-01-06T00:00:00"/>
    <n v="1"/>
    <n v="21"/>
    <s v="P14"/>
    <x v="8"/>
    <s v="Refrigerante"/>
    <n v="6"/>
    <s v="C9"/>
    <x v="19"/>
    <s v="Vila Paulista"/>
    <x v="0"/>
  </r>
  <r>
    <n v="35"/>
    <d v="2020-01-05T00:00:00"/>
    <n v="1"/>
    <n v="10"/>
    <s v="P13"/>
    <x v="9"/>
    <s v="Refrigerante"/>
    <n v="2"/>
    <s v="C10"/>
    <x v="0"/>
    <s v="Bela Vista"/>
    <x v="0"/>
  </r>
  <r>
    <n v="34"/>
    <d v="2020-01-04T00:00:00"/>
    <n v="1"/>
    <n v="10"/>
    <s v="P12"/>
    <x v="10"/>
    <s v="Refrigerante"/>
    <n v="2"/>
    <s v="C11"/>
    <x v="1"/>
    <s v="Bela Vista"/>
    <x v="1"/>
  </r>
  <r>
    <n v="33"/>
    <d v="2020-01-03T00:00:00"/>
    <n v="1"/>
    <n v="32"/>
    <s v="P11"/>
    <x v="11"/>
    <s v="Refrigerante"/>
    <n v="4"/>
    <s v="C12"/>
    <x v="2"/>
    <s v="Raio do Sol"/>
    <x v="0"/>
  </r>
  <r>
    <n v="32"/>
    <d v="2020-01-02T00:00:00"/>
    <n v="1"/>
    <n v="108"/>
    <s v="P10"/>
    <x v="12"/>
    <s v="Alcoólico"/>
    <n v="48"/>
    <s v="C13"/>
    <x v="3"/>
    <s v="São José"/>
    <x v="2"/>
  </r>
  <r>
    <n v="31"/>
    <d v="2020-01-01T00:00:00"/>
    <n v="1"/>
    <n v="36"/>
    <s v="P9"/>
    <x v="13"/>
    <s v="Alcoólico"/>
    <n v="12"/>
    <s v="C14"/>
    <x v="4"/>
    <s v="Vila Paulista"/>
    <x v="0"/>
  </r>
  <r>
    <n v="30"/>
    <d v="2020-01-30T00:00:00"/>
    <n v="1"/>
    <n v="30"/>
    <s v="P8"/>
    <x v="14"/>
    <s v="Alcoólico"/>
    <n v="12"/>
    <s v="C15"/>
    <x v="5"/>
    <s v="Centro"/>
    <x v="1"/>
  </r>
  <r>
    <n v="29"/>
    <d v="2020-01-29T00:00:00"/>
    <n v="1"/>
    <n v="24"/>
    <s v="P7"/>
    <x v="15"/>
    <s v="Alcoólico"/>
    <n v="12"/>
    <s v="C16"/>
    <x v="6"/>
    <s v="Raio do Sol"/>
    <x v="3"/>
  </r>
  <r>
    <n v="28"/>
    <d v="2020-01-28T00:00:00"/>
    <n v="1"/>
    <n v="216"/>
    <s v="P6"/>
    <x v="16"/>
    <s v="Alcoólico"/>
    <n v="48"/>
    <s v="C17"/>
    <x v="7"/>
    <s v="Centro"/>
    <x v="1"/>
  </r>
  <r>
    <n v="27"/>
    <d v="2020-01-27T00:00:00"/>
    <n v="1"/>
    <n v="96"/>
    <s v="P5"/>
    <x v="17"/>
    <s v="Alcoólico"/>
    <n v="24"/>
    <s v="C18"/>
    <x v="8"/>
    <s v="São José"/>
    <x v="0"/>
  </r>
  <r>
    <n v="26"/>
    <d v="2020-01-26T00:00:00"/>
    <n v="1"/>
    <n v="126"/>
    <s v="P4"/>
    <x v="18"/>
    <s v="Alcoólico"/>
    <n v="36"/>
    <s v="C19"/>
    <x v="9"/>
    <s v="Bela Vista"/>
    <x v="2"/>
  </r>
  <r>
    <n v="25"/>
    <d v="2020-01-25T00:00:00"/>
    <n v="1"/>
    <n v="43.199999999999996"/>
    <s v="P3"/>
    <x v="19"/>
    <s v="Alcoólico"/>
    <n v="18"/>
    <s v="C20"/>
    <x v="10"/>
    <s v="Matadouro"/>
    <x v="0"/>
  </r>
  <r>
    <n v="24"/>
    <d v="2020-01-24T00:00:00"/>
    <n v="1"/>
    <n v="36"/>
    <s v="P2"/>
    <x v="20"/>
    <s v="Alcoólico"/>
    <n v="12"/>
    <s v="C4"/>
    <x v="14"/>
    <s v="Bela Vista"/>
    <x v="0"/>
  </r>
  <r>
    <n v="23"/>
    <d v="2020-01-23T00:00:00"/>
    <n v="1"/>
    <n v="48"/>
    <s v="P1"/>
    <x v="21"/>
    <s v="Alcoólico"/>
    <n v="16"/>
    <s v="C8"/>
    <x v="18"/>
    <s v="São José"/>
    <x v="2"/>
  </r>
  <r>
    <n v="22"/>
    <d v="2020-01-22T00:00:00"/>
    <n v="1"/>
    <n v="13.98"/>
    <s v="P22"/>
    <x v="0"/>
    <s v="Salgado"/>
    <n v="2"/>
    <s v="C7"/>
    <x v="17"/>
    <s v="Centro"/>
    <x v="3"/>
  </r>
  <r>
    <n v="21"/>
    <d v="2020-01-21T00:00:00"/>
    <n v="1"/>
    <n v="4.8"/>
    <s v="P21"/>
    <x v="1"/>
    <s v="Salgado"/>
    <n v="3"/>
    <s v="C6"/>
    <x v="16"/>
    <s v="Matadouro"/>
    <x v="0"/>
  </r>
  <r>
    <n v="20"/>
    <d v="2020-01-20T00:00:00"/>
    <n v="1"/>
    <n v="1.89"/>
    <s v="P20"/>
    <x v="2"/>
    <s v="Sem alcool"/>
    <n v="1"/>
    <s v="C20"/>
    <x v="10"/>
    <s v="Matadouro"/>
    <x v="0"/>
  </r>
  <r>
    <n v="19"/>
    <d v="2020-01-19T00:00:00"/>
    <n v="1"/>
    <n v="2.4"/>
    <s v="P19"/>
    <x v="3"/>
    <s v="Sem alcool"/>
    <n v="2"/>
    <s v="C19"/>
    <x v="9"/>
    <s v="Bela Vista"/>
    <x v="2"/>
  </r>
  <r>
    <n v="18"/>
    <d v="2020-01-18T00:00:00"/>
    <n v="1"/>
    <n v="20"/>
    <s v="P18"/>
    <x v="4"/>
    <s v="Outros"/>
    <n v="1"/>
    <s v="C18"/>
    <x v="8"/>
    <s v="São José"/>
    <x v="0"/>
  </r>
  <r>
    <n v="17"/>
    <d v="2020-01-17T00:00:00"/>
    <n v="1"/>
    <n v="17.8"/>
    <s v="P17"/>
    <x v="5"/>
    <s v="Outros"/>
    <n v="2"/>
    <s v="C17"/>
    <x v="7"/>
    <s v="Centro"/>
    <x v="1"/>
  </r>
  <r>
    <n v="16"/>
    <d v="2020-01-16T00:00:00"/>
    <n v="1"/>
    <n v="22"/>
    <s v="P16"/>
    <x v="6"/>
    <s v="Outros"/>
    <n v="1"/>
    <s v="C16"/>
    <x v="6"/>
    <s v="Raio do Sol"/>
    <x v="3"/>
  </r>
  <r>
    <n v="15"/>
    <d v="2020-01-15T00:00:00"/>
    <n v="1"/>
    <n v="15.99"/>
    <s v="P15"/>
    <x v="7"/>
    <s v="Outros"/>
    <n v="1"/>
    <s v="C15"/>
    <x v="5"/>
    <s v="Centro"/>
    <x v="1"/>
  </r>
  <r>
    <n v="14"/>
    <d v="2020-01-14T00:00:00"/>
    <n v="1"/>
    <n v="7"/>
    <s v="P14"/>
    <x v="8"/>
    <s v="Refrigerante"/>
    <n v="2"/>
    <s v="C14"/>
    <x v="4"/>
    <s v="Vila Paulista"/>
    <x v="0"/>
  </r>
  <r>
    <n v="13"/>
    <d v="2020-01-13T00:00:00"/>
    <n v="1"/>
    <n v="20"/>
    <s v="P13"/>
    <x v="9"/>
    <s v="Refrigerante"/>
    <n v="4"/>
    <s v="C13"/>
    <x v="3"/>
    <s v="São José"/>
    <x v="2"/>
  </r>
  <r>
    <n v="12"/>
    <d v="2020-01-12T00:00:00"/>
    <n v="1"/>
    <n v="20"/>
    <s v="P12"/>
    <x v="10"/>
    <s v="Refrigerante"/>
    <n v="4"/>
    <s v="C12"/>
    <x v="2"/>
    <s v="Raio do Sol"/>
    <x v="0"/>
  </r>
  <r>
    <n v="11"/>
    <d v="2020-01-11T00:00:00"/>
    <n v="1"/>
    <n v="24"/>
    <s v="P11"/>
    <x v="11"/>
    <s v="Refrigerante"/>
    <n v="3"/>
    <s v="C11"/>
    <x v="1"/>
    <s v="Bela Vista"/>
    <x v="1"/>
  </r>
  <r>
    <n v="10"/>
    <d v="2020-01-10T00:00:00"/>
    <n v="1"/>
    <n v="108"/>
    <s v="P10"/>
    <x v="12"/>
    <s v="Alcoólico"/>
    <n v="48"/>
    <s v="C10"/>
    <x v="0"/>
    <s v="Bela Vista"/>
    <x v="0"/>
  </r>
  <r>
    <n v="9"/>
    <d v="2020-01-09T00:00:00"/>
    <n v="1"/>
    <n v="54"/>
    <s v="P9"/>
    <x v="13"/>
    <s v="Alcoólico"/>
    <n v="18"/>
    <s v="C9"/>
    <x v="19"/>
    <s v="Vila Paulista"/>
    <x v="0"/>
  </r>
  <r>
    <n v="8"/>
    <d v="2020-01-08T00:00:00"/>
    <n v="1"/>
    <n v="60"/>
    <s v="P8"/>
    <x v="14"/>
    <s v="Alcoólico"/>
    <n v="24"/>
    <s v="C8"/>
    <x v="18"/>
    <s v="São José"/>
    <x v="2"/>
  </r>
  <r>
    <n v="7"/>
    <d v="2020-01-07T00:00:00"/>
    <n v="1"/>
    <n v="16"/>
    <s v="P7"/>
    <x v="15"/>
    <s v="Alcoólico"/>
    <n v="8"/>
    <s v="C7"/>
    <x v="17"/>
    <s v="Centro"/>
    <x v="3"/>
  </r>
  <r>
    <n v="6"/>
    <d v="2020-01-06T00:00:00"/>
    <n v="1"/>
    <n v="162"/>
    <s v="P6"/>
    <x v="16"/>
    <s v="Alcoólico"/>
    <n v="36"/>
    <s v="C6"/>
    <x v="16"/>
    <s v="Matadouro"/>
    <x v="0"/>
  </r>
  <r>
    <n v="5"/>
    <d v="2020-01-05T00:00:00"/>
    <n v="1"/>
    <n v="72"/>
    <s v="P5"/>
    <x v="17"/>
    <s v="Alcoólico"/>
    <n v="18"/>
    <s v="C5"/>
    <x v="15"/>
    <s v="Vila Paulista"/>
    <x v="1"/>
  </r>
  <r>
    <n v="4"/>
    <d v="2020-01-04T00:00:00"/>
    <n v="1"/>
    <n v="84"/>
    <s v="P4"/>
    <x v="18"/>
    <s v="Alcoólico"/>
    <n v="24"/>
    <s v="C4"/>
    <x v="14"/>
    <s v="Bela Vista"/>
    <x v="0"/>
  </r>
  <r>
    <n v="3"/>
    <d v="2020-01-03T00:00:00"/>
    <n v="1"/>
    <n v="28.799999999999997"/>
    <s v="P3"/>
    <x v="19"/>
    <s v="Alcoólico"/>
    <n v="12"/>
    <s v="C3"/>
    <x v="11"/>
    <s v="Centro"/>
    <x v="2"/>
  </r>
  <r>
    <n v="2"/>
    <d v="2020-01-02T00:00:00"/>
    <n v="1"/>
    <n v="24"/>
    <s v="P2"/>
    <x v="20"/>
    <s v="Alcoólico"/>
    <n v="8"/>
    <s v="C2"/>
    <x v="13"/>
    <s v="Raio do Sol"/>
    <x v="0"/>
  </r>
  <r>
    <n v="1"/>
    <d v="2020-01-01T00:00:00"/>
    <n v="1"/>
    <n v="36"/>
    <s v="P1"/>
    <x v="21"/>
    <s v="Alcoólico"/>
    <n v="12"/>
    <s v="C1"/>
    <x v="12"/>
    <s v="São José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792">
  <r>
    <n v="792"/>
    <d v="2020-12-30T00:00:00"/>
    <x v="0"/>
    <n v="27.96"/>
    <s v="P22"/>
    <s v="Ruffles"/>
    <s v="Salgado"/>
    <n v="4"/>
    <s v="C10"/>
    <x v="0"/>
    <s v="Bela Vista"/>
    <x v="0"/>
  </r>
  <r>
    <n v="791"/>
    <d v="2020-12-29T00:00:00"/>
    <x v="0"/>
    <n v="8"/>
    <s v="P21"/>
    <s v="Bisnack Cebola"/>
    <s v="Salgado"/>
    <n v="5"/>
    <s v="C11"/>
    <x v="1"/>
    <s v="Bela Vista"/>
    <x v="1"/>
  </r>
  <r>
    <n v="790"/>
    <d v="2020-12-28T00:00:00"/>
    <x v="0"/>
    <n v="9.4499999999999993"/>
    <s v="P20"/>
    <s v="Agua 1L"/>
    <s v="Sem alcool"/>
    <n v="5"/>
    <s v="C12"/>
    <x v="2"/>
    <s v="Raio do Sol"/>
    <x v="0"/>
  </r>
  <r>
    <n v="789"/>
    <d v="2020-12-27T00:00:00"/>
    <x v="0"/>
    <n v="2.4"/>
    <s v="P19"/>
    <s v="Agua 500 ml"/>
    <s v="Sem alcool"/>
    <n v="2"/>
    <s v="C13"/>
    <x v="3"/>
    <s v="São José"/>
    <x v="2"/>
  </r>
  <r>
    <n v="788"/>
    <d v="2020-12-26T00:00:00"/>
    <x v="0"/>
    <n v="80"/>
    <s v="P18"/>
    <s v="Gelo 12 KG"/>
    <s v="Outros"/>
    <n v="4"/>
    <s v="C14"/>
    <x v="4"/>
    <s v="Vila Paulista"/>
    <x v="0"/>
  </r>
  <r>
    <n v="787"/>
    <d v="2020-12-25T00:00:00"/>
    <x v="0"/>
    <n v="26.700000000000003"/>
    <s v="P17"/>
    <s v="Gelo 03 KG"/>
    <s v="Outros"/>
    <n v="3"/>
    <s v="C15"/>
    <x v="5"/>
    <s v="Centro"/>
    <x v="1"/>
  </r>
  <r>
    <n v="786"/>
    <d v="2020-12-24T00:00:00"/>
    <x v="0"/>
    <n v="44"/>
    <s v="P16"/>
    <s v="Carvão 10 KG"/>
    <s v="Outros"/>
    <n v="2"/>
    <s v="C16"/>
    <x v="6"/>
    <s v="Raio do Sol"/>
    <x v="3"/>
  </r>
  <r>
    <n v="785"/>
    <d v="2020-12-23T00:00:00"/>
    <x v="0"/>
    <n v="31.98"/>
    <s v="P15"/>
    <s v="Carvão 06 KG"/>
    <s v="Outros"/>
    <n v="2"/>
    <s v="C17"/>
    <x v="7"/>
    <s v="Centro"/>
    <x v="1"/>
  </r>
  <r>
    <n v="784"/>
    <d v="2020-12-22T00:00:00"/>
    <x v="0"/>
    <n v="14"/>
    <s v="P14"/>
    <s v="Coca-Cola 350 ml"/>
    <s v="Refrigerante"/>
    <n v="4"/>
    <s v="C18"/>
    <x v="8"/>
    <s v="São José"/>
    <x v="0"/>
  </r>
  <r>
    <n v="783"/>
    <d v="2020-12-21T00:00:00"/>
    <x v="0"/>
    <n v="30"/>
    <s v="P13"/>
    <s v="Limão 2L"/>
    <s v="Refrigerante"/>
    <n v="6"/>
    <s v="C19"/>
    <x v="9"/>
    <s v="Bela Vista"/>
    <x v="2"/>
  </r>
  <r>
    <n v="782"/>
    <d v="2020-12-20T00:00:00"/>
    <x v="0"/>
    <n v="30"/>
    <s v="P12"/>
    <s v="Tubaina 2L"/>
    <s v="Refrigerante"/>
    <n v="6"/>
    <s v="C20"/>
    <x v="10"/>
    <s v="Matadouro"/>
    <x v="0"/>
  </r>
  <r>
    <n v="781"/>
    <d v="2020-12-19T00:00:00"/>
    <x v="0"/>
    <n v="40"/>
    <s v="P11"/>
    <s v="Coca-Cola 2L"/>
    <s v="Refrigerante"/>
    <n v="5"/>
    <s v="C3"/>
    <x v="11"/>
    <s v="Centro"/>
    <x v="2"/>
  </r>
  <r>
    <n v="780"/>
    <d v="2020-12-18T00:00:00"/>
    <x v="0"/>
    <n v="108"/>
    <s v="P10"/>
    <s v=" Bavaria 350 ml"/>
    <s v="Alcoólico"/>
    <n v="48"/>
    <s v="C1"/>
    <x v="12"/>
    <s v="São José"/>
    <x v="0"/>
  </r>
  <r>
    <n v="779"/>
    <d v="2020-12-17T00:00:00"/>
    <x v="0"/>
    <n v="72"/>
    <s v="P9"/>
    <s v=" Ant. Boa 350 ml"/>
    <s v="Alcoólico"/>
    <n v="24"/>
    <s v="C2"/>
    <x v="13"/>
    <s v="Raio do Sol"/>
    <x v="0"/>
  </r>
  <r>
    <n v="778"/>
    <d v="2020-12-16T00:00:00"/>
    <x v="0"/>
    <n v="45"/>
    <s v="P8"/>
    <s v=" Sub-Zero 350 ml"/>
    <s v="Alcoólico"/>
    <n v="18"/>
    <s v="C3"/>
    <x v="11"/>
    <s v="Centro"/>
    <x v="2"/>
  </r>
  <r>
    <n v="777"/>
    <d v="2020-12-15T00:00:00"/>
    <x v="0"/>
    <n v="48"/>
    <s v="P7"/>
    <s v=" Glacial 350 ml"/>
    <s v="Alcoólico"/>
    <n v="24"/>
    <s v="C4"/>
    <x v="14"/>
    <s v="Bela Vista"/>
    <x v="0"/>
  </r>
  <r>
    <n v="776"/>
    <d v="2020-12-30T00:00:00"/>
    <x v="0"/>
    <n v="216"/>
    <s v="P6"/>
    <s v=" Heineken 350 ml"/>
    <s v="Alcoólico"/>
    <n v="48"/>
    <s v="C5"/>
    <x v="15"/>
    <s v="Vila Paulista"/>
    <x v="1"/>
  </r>
  <r>
    <n v="775"/>
    <d v="2020-12-29T00:00:00"/>
    <x v="0"/>
    <n v="144"/>
    <s v="P5"/>
    <s v=" Budweiser 350 ml"/>
    <s v="Alcoólico"/>
    <n v="36"/>
    <s v="C6"/>
    <x v="16"/>
    <s v="Matadouro"/>
    <x v="0"/>
  </r>
  <r>
    <n v="774"/>
    <d v="2020-12-28T00:00:00"/>
    <x v="0"/>
    <n v="168"/>
    <s v="P4"/>
    <s v=" Imperio 350 ml"/>
    <s v="Alcoólico"/>
    <n v="48"/>
    <s v="C7"/>
    <x v="17"/>
    <s v="Centro"/>
    <x v="3"/>
  </r>
  <r>
    <n v="773"/>
    <d v="2020-12-27T00:00:00"/>
    <x v="0"/>
    <n v="86.399999999999991"/>
    <s v="P3"/>
    <s v=" Cristal 350 ml"/>
    <s v="Alcoólico"/>
    <n v="36"/>
    <s v="C8"/>
    <x v="18"/>
    <s v="São José"/>
    <x v="2"/>
  </r>
  <r>
    <n v="772"/>
    <d v="2020-12-26T00:00:00"/>
    <x v="0"/>
    <n v="72"/>
    <s v="P2"/>
    <s v=" Brahma 350 ml"/>
    <s v="Alcoólico"/>
    <n v="24"/>
    <s v="C9"/>
    <x v="19"/>
    <s v="Vila Paulista"/>
    <x v="0"/>
  </r>
  <r>
    <n v="771"/>
    <d v="2020-12-25T00:00:00"/>
    <x v="0"/>
    <n v="108"/>
    <s v="P1"/>
    <s v=" Skol 350 ml"/>
    <s v="Alcoólico"/>
    <n v="36"/>
    <s v="C5"/>
    <x v="15"/>
    <s v="Vila Paulista"/>
    <x v="1"/>
  </r>
  <r>
    <n v="770"/>
    <d v="2020-12-24T00:00:00"/>
    <x v="0"/>
    <n v="41.94"/>
    <s v="P22"/>
    <s v="Ruffles"/>
    <s v="Salgado"/>
    <n v="6"/>
    <s v="C1"/>
    <x v="12"/>
    <s v="São José"/>
    <x v="0"/>
  </r>
  <r>
    <n v="769"/>
    <d v="2020-12-23T00:00:00"/>
    <x v="0"/>
    <n v="6.4"/>
    <s v="P21"/>
    <s v="Bisnack Cebola"/>
    <s v="Salgado"/>
    <n v="4"/>
    <s v="C2"/>
    <x v="13"/>
    <s v="Raio do Sol"/>
    <x v="0"/>
  </r>
  <r>
    <n v="768"/>
    <d v="2020-12-22T00:00:00"/>
    <x v="0"/>
    <n v="7.56"/>
    <s v="P20"/>
    <s v="Agua 1L"/>
    <s v="Sem alcool"/>
    <n v="4"/>
    <s v="C3"/>
    <x v="11"/>
    <s v="Centro"/>
    <x v="2"/>
  </r>
  <r>
    <n v="767"/>
    <d v="2020-12-21T00:00:00"/>
    <x v="0"/>
    <n v="6"/>
    <s v="P19"/>
    <s v="Agua 500 ml"/>
    <s v="Sem alcool"/>
    <n v="5"/>
    <s v="C4"/>
    <x v="14"/>
    <s v="Bela Vista"/>
    <x v="0"/>
  </r>
  <r>
    <n v="766"/>
    <d v="2020-12-20T00:00:00"/>
    <x v="0"/>
    <n v="60"/>
    <s v="P18"/>
    <s v="Gelo 12 KG"/>
    <s v="Outros"/>
    <n v="3"/>
    <s v="C5"/>
    <x v="15"/>
    <s v="Vila Paulista"/>
    <x v="1"/>
  </r>
  <r>
    <n v="765"/>
    <d v="2020-12-19T00:00:00"/>
    <x v="0"/>
    <n v="44.5"/>
    <s v="P17"/>
    <s v="Gelo 03 KG"/>
    <s v="Outros"/>
    <n v="5"/>
    <s v="C6"/>
    <x v="16"/>
    <s v="Matadouro"/>
    <x v="0"/>
  </r>
  <r>
    <n v="764"/>
    <d v="2020-12-18T00:00:00"/>
    <x v="0"/>
    <n v="44"/>
    <s v="P16"/>
    <s v="Carvão 10 KG"/>
    <s v="Outros"/>
    <n v="2"/>
    <s v="C7"/>
    <x v="17"/>
    <s v="Centro"/>
    <x v="3"/>
  </r>
  <r>
    <n v="763"/>
    <d v="2020-12-17T00:00:00"/>
    <x v="0"/>
    <n v="31.98"/>
    <s v="P15"/>
    <s v="Carvão 06 KG"/>
    <s v="Outros"/>
    <n v="2"/>
    <s v="C8"/>
    <x v="18"/>
    <s v="São José"/>
    <x v="2"/>
  </r>
  <r>
    <n v="762"/>
    <d v="2020-12-16T00:00:00"/>
    <x v="0"/>
    <n v="42"/>
    <s v="P14"/>
    <s v="Coca-Cola 350 ml"/>
    <s v="Refrigerante"/>
    <n v="12"/>
    <s v="C9"/>
    <x v="19"/>
    <s v="Vila Paulista"/>
    <x v="0"/>
  </r>
  <r>
    <n v="761"/>
    <d v="2020-12-15T00:00:00"/>
    <x v="0"/>
    <n v="20"/>
    <s v="P13"/>
    <s v="Limão 2L"/>
    <s v="Refrigerante"/>
    <n v="4"/>
    <s v="C10"/>
    <x v="0"/>
    <s v="Bela Vista"/>
    <x v="0"/>
  </r>
  <r>
    <n v="760"/>
    <d v="2020-12-14T00:00:00"/>
    <x v="0"/>
    <n v="15"/>
    <s v="P12"/>
    <s v="Tubaina 2L"/>
    <s v="Refrigerante"/>
    <n v="3"/>
    <s v="C11"/>
    <x v="1"/>
    <s v="Bela Vista"/>
    <x v="1"/>
  </r>
  <r>
    <n v="759"/>
    <d v="2020-12-13T00:00:00"/>
    <x v="0"/>
    <n v="48"/>
    <s v="P11"/>
    <s v="Coca-Cola 2L"/>
    <s v="Refrigerante"/>
    <n v="6"/>
    <s v="C12"/>
    <x v="2"/>
    <s v="Raio do Sol"/>
    <x v="0"/>
  </r>
  <r>
    <n v="758"/>
    <d v="2020-12-12T00:00:00"/>
    <x v="0"/>
    <n v="27"/>
    <s v="P10"/>
    <s v=" Bavaria 350 ml"/>
    <s v="Alcoólico"/>
    <n v="12"/>
    <s v="C13"/>
    <x v="3"/>
    <s v="São José"/>
    <x v="2"/>
  </r>
  <r>
    <n v="757"/>
    <d v="2020-12-11T00:00:00"/>
    <x v="0"/>
    <n v="72"/>
    <s v="P9"/>
    <s v=" Ant. Boa 350 ml"/>
    <s v="Alcoólico"/>
    <n v="24"/>
    <s v="C14"/>
    <x v="4"/>
    <s v="Vila Paulista"/>
    <x v="0"/>
  </r>
  <r>
    <n v="756"/>
    <d v="2020-12-10T00:00:00"/>
    <x v="0"/>
    <n v="60"/>
    <s v="P8"/>
    <s v=" Sub-Zero 350 ml"/>
    <s v="Alcoólico"/>
    <n v="24"/>
    <s v="C15"/>
    <x v="5"/>
    <s v="Centro"/>
    <x v="1"/>
  </r>
  <r>
    <n v="755"/>
    <d v="2020-12-09T00:00:00"/>
    <x v="0"/>
    <n v="32"/>
    <s v="P7"/>
    <s v=" Glacial 350 ml"/>
    <s v="Alcoólico"/>
    <n v="16"/>
    <s v="C16"/>
    <x v="6"/>
    <s v="Raio do Sol"/>
    <x v="3"/>
  </r>
  <r>
    <n v="754"/>
    <d v="2020-12-08T00:00:00"/>
    <x v="0"/>
    <n v="162"/>
    <s v="P6"/>
    <s v=" Heineken 350 ml"/>
    <s v="Alcoólico"/>
    <n v="36"/>
    <s v="C17"/>
    <x v="7"/>
    <s v="Centro"/>
    <x v="1"/>
  </r>
  <r>
    <n v="753"/>
    <d v="2020-12-07T00:00:00"/>
    <x v="0"/>
    <n v="120"/>
    <s v="P5"/>
    <s v=" Budweiser 350 ml"/>
    <s v="Alcoólico"/>
    <n v="30"/>
    <s v="C18"/>
    <x v="8"/>
    <s v="São José"/>
    <x v="0"/>
  </r>
  <r>
    <n v="752"/>
    <d v="2020-12-06T00:00:00"/>
    <x v="0"/>
    <n v="168"/>
    <s v="P4"/>
    <s v=" Imperio 350 ml"/>
    <s v="Alcoólico"/>
    <n v="48"/>
    <s v="C19"/>
    <x v="9"/>
    <s v="Bela Vista"/>
    <x v="2"/>
  </r>
  <r>
    <n v="751"/>
    <d v="2020-12-05T00:00:00"/>
    <x v="0"/>
    <n v="57.599999999999994"/>
    <s v="P3"/>
    <s v=" Cristal 350 ml"/>
    <s v="Alcoólico"/>
    <n v="24"/>
    <s v="C20"/>
    <x v="10"/>
    <s v="Matadouro"/>
    <x v="0"/>
  </r>
  <r>
    <n v="750"/>
    <d v="2020-12-04T00:00:00"/>
    <x v="0"/>
    <n v="72"/>
    <s v="P2"/>
    <s v=" Brahma 350 ml"/>
    <s v="Alcoólico"/>
    <n v="24"/>
    <s v="C4"/>
    <x v="14"/>
    <s v="Bela Vista"/>
    <x v="0"/>
  </r>
  <r>
    <n v="749"/>
    <d v="2020-12-03T00:00:00"/>
    <x v="0"/>
    <n v="108"/>
    <s v="P1"/>
    <s v=" Skol 350 ml"/>
    <s v="Alcoólico"/>
    <n v="36"/>
    <s v="C8"/>
    <x v="18"/>
    <s v="São José"/>
    <x v="2"/>
  </r>
  <r>
    <n v="748"/>
    <d v="2020-12-02T00:00:00"/>
    <x v="0"/>
    <n v="27.96"/>
    <s v="P22"/>
    <s v="Ruffles"/>
    <s v="Salgado"/>
    <n v="4"/>
    <s v="C7"/>
    <x v="17"/>
    <s v="Centro"/>
    <x v="3"/>
  </r>
  <r>
    <n v="747"/>
    <d v="2020-12-01T00:00:00"/>
    <x v="0"/>
    <n v="8"/>
    <s v="P21"/>
    <s v="Bisnack Cebola"/>
    <s v="Salgado"/>
    <n v="5"/>
    <s v="C6"/>
    <x v="16"/>
    <s v="Matadouro"/>
    <x v="0"/>
  </r>
  <r>
    <n v="746"/>
    <d v="2020-12-20T00:00:00"/>
    <x v="0"/>
    <n v="5.67"/>
    <s v="P20"/>
    <s v="Agua 1L"/>
    <s v="Sem alcool"/>
    <n v="3"/>
    <s v="C20"/>
    <x v="10"/>
    <s v="Matadouro"/>
    <x v="0"/>
  </r>
  <r>
    <n v="745"/>
    <d v="2020-12-19T00:00:00"/>
    <x v="0"/>
    <n v="7.2"/>
    <s v="P19"/>
    <s v="Agua 500 ml"/>
    <s v="Sem alcool"/>
    <n v="6"/>
    <s v="C19"/>
    <x v="9"/>
    <s v="Bela Vista"/>
    <x v="2"/>
  </r>
  <r>
    <n v="744"/>
    <d v="2020-12-18T00:00:00"/>
    <x v="0"/>
    <n v="40"/>
    <s v="P18"/>
    <s v="Gelo 12 KG"/>
    <s v="Outros"/>
    <n v="2"/>
    <s v="C18"/>
    <x v="8"/>
    <s v="São José"/>
    <x v="0"/>
  </r>
  <r>
    <n v="743"/>
    <d v="2020-12-17T00:00:00"/>
    <x v="0"/>
    <n v="26.700000000000003"/>
    <s v="P17"/>
    <s v="Gelo 03 KG"/>
    <s v="Outros"/>
    <n v="3"/>
    <s v="C17"/>
    <x v="7"/>
    <s v="Centro"/>
    <x v="1"/>
  </r>
  <r>
    <n v="742"/>
    <d v="2020-12-16T00:00:00"/>
    <x v="0"/>
    <n v="88"/>
    <s v="P16"/>
    <s v="Carvão 10 KG"/>
    <s v="Outros"/>
    <n v="4"/>
    <s v="C16"/>
    <x v="6"/>
    <s v="Raio do Sol"/>
    <x v="3"/>
  </r>
  <r>
    <n v="741"/>
    <d v="2020-12-15T00:00:00"/>
    <x v="0"/>
    <n v="31.98"/>
    <s v="P15"/>
    <s v="Carvão 06 KG"/>
    <s v="Outros"/>
    <n v="2"/>
    <s v="C15"/>
    <x v="5"/>
    <s v="Centro"/>
    <x v="1"/>
  </r>
  <r>
    <n v="740"/>
    <d v="2020-12-14T00:00:00"/>
    <x v="0"/>
    <n v="35"/>
    <s v="P14"/>
    <s v="Coca-Cola 350 ml"/>
    <s v="Refrigerante"/>
    <n v="10"/>
    <s v="C14"/>
    <x v="4"/>
    <s v="Vila Paulista"/>
    <x v="0"/>
  </r>
  <r>
    <n v="739"/>
    <d v="2020-12-13T00:00:00"/>
    <x v="0"/>
    <n v="25"/>
    <s v="P13"/>
    <s v="Limão 2L"/>
    <s v="Refrigerante"/>
    <n v="5"/>
    <s v="C13"/>
    <x v="3"/>
    <s v="São José"/>
    <x v="2"/>
  </r>
  <r>
    <n v="738"/>
    <d v="2020-12-12T00:00:00"/>
    <x v="0"/>
    <n v="25"/>
    <s v="P12"/>
    <s v="Tubaina 2L"/>
    <s v="Refrigerante"/>
    <n v="5"/>
    <s v="C12"/>
    <x v="2"/>
    <s v="Raio do Sol"/>
    <x v="0"/>
  </r>
  <r>
    <n v="737"/>
    <d v="2020-12-11T00:00:00"/>
    <x v="0"/>
    <n v="40"/>
    <s v="P11"/>
    <s v="Coca-Cola 2L"/>
    <s v="Refrigerante"/>
    <n v="5"/>
    <s v="C11"/>
    <x v="1"/>
    <s v="Bela Vista"/>
    <x v="1"/>
  </r>
  <r>
    <n v="736"/>
    <d v="2020-12-10T00:00:00"/>
    <x v="0"/>
    <n v="54"/>
    <s v="P10"/>
    <s v=" Bavaria 350 ml"/>
    <s v="Alcoólico"/>
    <n v="24"/>
    <s v="C10"/>
    <x v="0"/>
    <s v="Bela Vista"/>
    <x v="0"/>
  </r>
  <r>
    <n v="735"/>
    <d v="2020-12-09T00:00:00"/>
    <x v="0"/>
    <n v="54"/>
    <s v="P9"/>
    <s v=" Ant. Boa 350 ml"/>
    <s v="Alcoólico"/>
    <n v="18"/>
    <s v="C9"/>
    <x v="19"/>
    <s v="Vila Paulista"/>
    <x v="0"/>
  </r>
  <r>
    <n v="734"/>
    <d v="2020-12-08T00:00:00"/>
    <x v="0"/>
    <n v="60"/>
    <s v="P8"/>
    <s v=" Sub-Zero 350 ml"/>
    <s v="Alcoólico"/>
    <n v="24"/>
    <s v="C8"/>
    <x v="18"/>
    <s v="São José"/>
    <x v="2"/>
  </r>
  <r>
    <n v="733"/>
    <d v="2020-12-07T00:00:00"/>
    <x v="0"/>
    <n v="72"/>
    <s v="P7"/>
    <s v=" Glacial 350 ml"/>
    <s v="Alcoólico"/>
    <n v="36"/>
    <s v="C7"/>
    <x v="17"/>
    <s v="Centro"/>
    <x v="3"/>
  </r>
  <r>
    <n v="732"/>
    <d v="2020-12-06T00:00:00"/>
    <x v="0"/>
    <n v="108"/>
    <s v="P6"/>
    <s v=" Heineken 350 ml"/>
    <s v="Alcoólico"/>
    <n v="24"/>
    <s v="C6"/>
    <x v="16"/>
    <s v="Matadouro"/>
    <x v="0"/>
  </r>
  <r>
    <n v="731"/>
    <d v="2020-12-05T00:00:00"/>
    <x v="0"/>
    <n v="72"/>
    <s v="P5"/>
    <s v=" Budweiser 350 ml"/>
    <s v="Alcoólico"/>
    <n v="18"/>
    <s v="C5"/>
    <x v="15"/>
    <s v="Vila Paulista"/>
    <x v="1"/>
  </r>
  <r>
    <n v="730"/>
    <d v="2020-12-04T00:00:00"/>
    <x v="0"/>
    <n v="126"/>
    <s v="P4"/>
    <s v=" Imperio 350 ml"/>
    <s v="Alcoólico"/>
    <n v="36"/>
    <s v="C4"/>
    <x v="14"/>
    <s v="Bela Vista"/>
    <x v="0"/>
  </r>
  <r>
    <n v="729"/>
    <d v="2020-12-03T00:00:00"/>
    <x v="0"/>
    <n v="86.399999999999991"/>
    <s v="P3"/>
    <s v=" Cristal 350 ml"/>
    <s v="Alcoólico"/>
    <n v="36"/>
    <s v="C3"/>
    <x v="11"/>
    <s v="Centro"/>
    <x v="2"/>
  </r>
  <r>
    <n v="728"/>
    <d v="2020-12-02T00:00:00"/>
    <x v="0"/>
    <n v="48"/>
    <s v="P2"/>
    <s v=" Brahma 350 ml"/>
    <s v="Alcoólico"/>
    <n v="16"/>
    <s v="C2"/>
    <x v="13"/>
    <s v="Raio do Sol"/>
    <x v="0"/>
  </r>
  <r>
    <n v="727"/>
    <d v="2020-12-01T00:00:00"/>
    <x v="0"/>
    <n v="72"/>
    <s v="P1"/>
    <s v=" Skol 350 ml"/>
    <s v="Alcoólico"/>
    <n v="24"/>
    <s v="C1"/>
    <x v="12"/>
    <s v="São José"/>
    <x v="0"/>
  </r>
  <r>
    <n v="726"/>
    <d v="2020-11-30T00:00:00"/>
    <x v="1"/>
    <n v="27.96"/>
    <s v="P22"/>
    <s v="Ruffles"/>
    <s v="Salgado"/>
    <n v="4"/>
    <s v="C10"/>
    <x v="0"/>
    <s v="Bela Vista"/>
    <x v="0"/>
  </r>
  <r>
    <n v="725"/>
    <d v="2020-11-29T00:00:00"/>
    <x v="1"/>
    <n v="8"/>
    <s v="P21"/>
    <s v="Bisnack Cebola"/>
    <s v="Salgado"/>
    <n v="5"/>
    <s v="C11"/>
    <x v="1"/>
    <s v="Bela Vista"/>
    <x v="1"/>
  </r>
  <r>
    <n v="724"/>
    <d v="2020-11-28T00:00:00"/>
    <x v="1"/>
    <n v="9.4499999999999993"/>
    <s v="P20"/>
    <s v="Agua 1L"/>
    <s v="Sem alcool"/>
    <n v="5"/>
    <s v="C12"/>
    <x v="2"/>
    <s v="Raio do Sol"/>
    <x v="0"/>
  </r>
  <r>
    <n v="723"/>
    <d v="2020-11-27T00:00:00"/>
    <x v="1"/>
    <n v="2.4"/>
    <s v="P19"/>
    <s v="Agua 500 ml"/>
    <s v="Sem alcool"/>
    <n v="2"/>
    <s v="C13"/>
    <x v="3"/>
    <s v="São José"/>
    <x v="2"/>
  </r>
  <r>
    <n v="722"/>
    <d v="2020-11-26T00:00:00"/>
    <x v="1"/>
    <n v="80"/>
    <s v="P18"/>
    <s v="Gelo 12 KG"/>
    <s v="Outros"/>
    <n v="4"/>
    <s v="C14"/>
    <x v="4"/>
    <s v="Vila Paulista"/>
    <x v="0"/>
  </r>
  <r>
    <n v="721"/>
    <d v="2020-11-25T00:00:00"/>
    <x v="1"/>
    <n v="26.700000000000003"/>
    <s v="P17"/>
    <s v="Gelo 03 KG"/>
    <s v="Outros"/>
    <n v="3"/>
    <s v="C15"/>
    <x v="5"/>
    <s v="Centro"/>
    <x v="1"/>
  </r>
  <r>
    <n v="720"/>
    <d v="2020-11-24T00:00:00"/>
    <x v="1"/>
    <n v="44"/>
    <s v="P16"/>
    <s v="Carvão 10 KG"/>
    <s v="Outros"/>
    <n v="2"/>
    <s v="C16"/>
    <x v="6"/>
    <s v="Raio do Sol"/>
    <x v="3"/>
  </r>
  <r>
    <n v="719"/>
    <d v="2020-11-23T00:00:00"/>
    <x v="1"/>
    <n v="31.98"/>
    <s v="P15"/>
    <s v="Carvão 06 KG"/>
    <s v="Outros"/>
    <n v="2"/>
    <s v="C17"/>
    <x v="7"/>
    <s v="Centro"/>
    <x v="1"/>
  </r>
  <r>
    <n v="718"/>
    <d v="2020-11-22T00:00:00"/>
    <x v="1"/>
    <n v="14"/>
    <s v="P14"/>
    <s v="Coca-Cola 350 ml"/>
    <s v="Refrigerante"/>
    <n v="4"/>
    <s v="C18"/>
    <x v="8"/>
    <s v="São José"/>
    <x v="0"/>
  </r>
  <r>
    <n v="717"/>
    <d v="2020-11-21T00:00:00"/>
    <x v="1"/>
    <n v="30"/>
    <s v="P13"/>
    <s v="Limão 2L"/>
    <s v="Refrigerante"/>
    <n v="6"/>
    <s v="C19"/>
    <x v="9"/>
    <s v="Bela Vista"/>
    <x v="2"/>
  </r>
  <r>
    <n v="716"/>
    <d v="2020-11-20T00:00:00"/>
    <x v="1"/>
    <n v="30"/>
    <s v="P12"/>
    <s v="Tubaina 2L"/>
    <s v="Refrigerante"/>
    <n v="6"/>
    <s v="C20"/>
    <x v="10"/>
    <s v="Matadouro"/>
    <x v="0"/>
  </r>
  <r>
    <n v="715"/>
    <d v="2020-11-19T00:00:00"/>
    <x v="1"/>
    <n v="40"/>
    <s v="P11"/>
    <s v="Coca-Cola 2L"/>
    <s v="Refrigerante"/>
    <n v="5"/>
    <s v="C3"/>
    <x v="11"/>
    <s v="Centro"/>
    <x v="2"/>
  </r>
  <r>
    <n v="714"/>
    <d v="2020-11-18T00:00:00"/>
    <x v="1"/>
    <n v="108"/>
    <s v="P10"/>
    <s v=" Bavaria 350 ml"/>
    <s v="Alcoólico"/>
    <n v="48"/>
    <s v="C1"/>
    <x v="12"/>
    <s v="São José"/>
    <x v="0"/>
  </r>
  <r>
    <n v="713"/>
    <d v="2020-11-17T00:00:00"/>
    <x v="1"/>
    <n v="72"/>
    <s v="P9"/>
    <s v=" Ant. Boa 350 ml"/>
    <s v="Alcoólico"/>
    <n v="24"/>
    <s v="C2"/>
    <x v="13"/>
    <s v="Raio do Sol"/>
    <x v="0"/>
  </r>
  <r>
    <n v="712"/>
    <d v="2020-11-16T00:00:00"/>
    <x v="1"/>
    <n v="45"/>
    <s v="P8"/>
    <s v=" Sub-Zero 350 ml"/>
    <s v="Alcoólico"/>
    <n v="18"/>
    <s v="C3"/>
    <x v="11"/>
    <s v="Centro"/>
    <x v="2"/>
  </r>
  <r>
    <n v="711"/>
    <d v="2020-11-15T00:00:00"/>
    <x v="1"/>
    <n v="48"/>
    <s v="P7"/>
    <s v=" Glacial 350 ml"/>
    <s v="Alcoólico"/>
    <n v="24"/>
    <s v="C4"/>
    <x v="14"/>
    <s v="Bela Vista"/>
    <x v="0"/>
  </r>
  <r>
    <n v="710"/>
    <d v="2020-11-14T00:00:00"/>
    <x v="1"/>
    <n v="216"/>
    <s v="P6"/>
    <s v=" Heineken 350 ml"/>
    <s v="Alcoólico"/>
    <n v="48"/>
    <s v="C5"/>
    <x v="15"/>
    <s v="Vila Paulista"/>
    <x v="1"/>
  </r>
  <r>
    <n v="709"/>
    <d v="2020-11-13T00:00:00"/>
    <x v="1"/>
    <n v="144"/>
    <s v="P5"/>
    <s v=" Budweiser 350 ml"/>
    <s v="Alcoólico"/>
    <n v="36"/>
    <s v="C6"/>
    <x v="16"/>
    <s v="Matadouro"/>
    <x v="0"/>
  </r>
  <r>
    <n v="708"/>
    <d v="2020-11-12T00:00:00"/>
    <x v="1"/>
    <n v="168"/>
    <s v="P4"/>
    <s v=" Imperio 350 ml"/>
    <s v="Alcoólico"/>
    <n v="48"/>
    <s v="C7"/>
    <x v="17"/>
    <s v="Centro"/>
    <x v="3"/>
  </r>
  <r>
    <n v="707"/>
    <d v="2020-11-30T00:00:00"/>
    <x v="1"/>
    <n v="86.399999999999991"/>
    <s v="P3"/>
    <s v=" Cristal 350 ml"/>
    <s v="Alcoólico"/>
    <n v="36"/>
    <s v="C8"/>
    <x v="18"/>
    <s v="São José"/>
    <x v="2"/>
  </r>
  <r>
    <n v="706"/>
    <d v="2020-11-29T00:00:00"/>
    <x v="1"/>
    <n v="72"/>
    <s v="P2"/>
    <s v=" Brahma 350 ml"/>
    <s v="Alcoólico"/>
    <n v="24"/>
    <s v="C9"/>
    <x v="19"/>
    <s v="Vila Paulista"/>
    <x v="0"/>
  </r>
  <r>
    <n v="705"/>
    <d v="2020-11-28T00:00:00"/>
    <x v="1"/>
    <n v="108"/>
    <s v="P1"/>
    <s v=" Skol 350 ml"/>
    <s v="Alcoólico"/>
    <n v="36"/>
    <s v="C5"/>
    <x v="15"/>
    <s v="Vila Paulista"/>
    <x v="1"/>
  </r>
  <r>
    <n v="704"/>
    <d v="2020-11-27T00:00:00"/>
    <x v="1"/>
    <n v="41.94"/>
    <s v="P22"/>
    <s v="Ruffles"/>
    <s v="Salgado"/>
    <n v="6"/>
    <s v="C1"/>
    <x v="12"/>
    <s v="São José"/>
    <x v="0"/>
  </r>
  <r>
    <n v="703"/>
    <d v="2020-11-26T00:00:00"/>
    <x v="1"/>
    <n v="6.4"/>
    <s v="P21"/>
    <s v="Bisnack Cebola"/>
    <s v="Salgado"/>
    <n v="4"/>
    <s v="C2"/>
    <x v="13"/>
    <s v="Raio do Sol"/>
    <x v="0"/>
  </r>
  <r>
    <n v="702"/>
    <d v="2020-11-25T00:00:00"/>
    <x v="1"/>
    <n v="7.56"/>
    <s v="P20"/>
    <s v="Agua 1L"/>
    <s v="Sem alcool"/>
    <n v="4"/>
    <s v="C3"/>
    <x v="11"/>
    <s v="Centro"/>
    <x v="2"/>
  </r>
  <r>
    <n v="701"/>
    <d v="2020-11-24T00:00:00"/>
    <x v="1"/>
    <n v="6"/>
    <s v="P19"/>
    <s v="Agua 500 ml"/>
    <s v="Sem alcool"/>
    <n v="5"/>
    <s v="C4"/>
    <x v="14"/>
    <s v="Bela Vista"/>
    <x v="0"/>
  </r>
  <r>
    <n v="700"/>
    <d v="2020-11-23T00:00:00"/>
    <x v="1"/>
    <n v="60"/>
    <s v="P18"/>
    <s v="Gelo 12 KG"/>
    <s v="Outros"/>
    <n v="3"/>
    <s v="C5"/>
    <x v="15"/>
    <s v="Vila Paulista"/>
    <x v="1"/>
  </r>
  <r>
    <n v="699"/>
    <d v="2020-11-22T00:00:00"/>
    <x v="1"/>
    <n v="44.5"/>
    <s v="P17"/>
    <s v="Gelo 03 KG"/>
    <s v="Outros"/>
    <n v="5"/>
    <s v="C6"/>
    <x v="16"/>
    <s v="Matadouro"/>
    <x v="0"/>
  </r>
  <r>
    <n v="698"/>
    <d v="2020-11-21T00:00:00"/>
    <x v="1"/>
    <n v="44"/>
    <s v="P16"/>
    <s v="Carvão 10 KG"/>
    <s v="Outros"/>
    <n v="2"/>
    <s v="C7"/>
    <x v="17"/>
    <s v="Centro"/>
    <x v="3"/>
  </r>
  <r>
    <n v="697"/>
    <d v="2020-11-20T00:00:00"/>
    <x v="1"/>
    <n v="31.98"/>
    <s v="P15"/>
    <s v="Carvão 06 KG"/>
    <s v="Outros"/>
    <n v="2"/>
    <s v="C8"/>
    <x v="18"/>
    <s v="São José"/>
    <x v="2"/>
  </r>
  <r>
    <n v="696"/>
    <d v="2020-11-19T00:00:00"/>
    <x v="1"/>
    <n v="42"/>
    <s v="P14"/>
    <s v="Coca-Cola 350 ml"/>
    <s v="Refrigerante"/>
    <n v="12"/>
    <s v="C9"/>
    <x v="19"/>
    <s v="Vila Paulista"/>
    <x v="0"/>
  </r>
  <r>
    <n v="695"/>
    <d v="2020-11-18T00:00:00"/>
    <x v="1"/>
    <n v="20"/>
    <s v="P13"/>
    <s v="Limão 2L"/>
    <s v="Refrigerante"/>
    <n v="4"/>
    <s v="C10"/>
    <x v="0"/>
    <s v="Bela Vista"/>
    <x v="0"/>
  </r>
  <r>
    <n v="694"/>
    <d v="2020-11-17T00:00:00"/>
    <x v="1"/>
    <n v="15"/>
    <s v="P12"/>
    <s v="Tubaina 2L"/>
    <s v="Refrigerante"/>
    <n v="3"/>
    <s v="C11"/>
    <x v="1"/>
    <s v="Bela Vista"/>
    <x v="1"/>
  </r>
  <r>
    <n v="693"/>
    <d v="2020-11-16T00:00:00"/>
    <x v="1"/>
    <n v="48"/>
    <s v="P11"/>
    <s v="Coca-Cola 2L"/>
    <s v="Refrigerante"/>
    <n v="6"/>
    <s v="C12"/>
    <x v="2"/>
    <s v="Raio do Sol"/>
    <x v="0"/>
  </r>
  <r>
    <n v="692"/>
    <d v="2020-11-15T00:00:00"/>
    <x v="1"/>
    <n v="27"/>
    <s v="P10"/>
    <s v=" Bavaria 350 ml"/>
    <s v="Alcoólico"/>
    <n v="12"/>
    <s v="C13"/>
    <x v="3"/>
    <s v="São José"/>
    <x v="2"/>
  </r>
  <r>
    <n v="691"/>
    <d v="2020-11-14T00:00:00"/>
    <x v="1"/>
    <n v="72"/>
    <s v="P9"/>
    <s v=" Ant. Boa 350 ml"/>
    <s v="Alcoólico"/>
    <n v="24"/>
    <s v="C14"/>
    <x v="4"/>
    <s v="Vila Paulista"/>
    <x v="0"/>
  </r>
  <r>
    <n v="690"/>
    <d v="2020-11-13T00:00:00"/>
    <x v="1"/>
    <n v="60"/>
    <s v="P8"/>
    <s v=" Sub-Zero 350 ml"/>
    <s v="Alcoólico"/>
    <n v="24"/>
    <s v="C15"/>
    <x v="5"/>
    <s v="Centro"/>
    <x v="1"/>
  </r>
  <r>
    <n v="689"/>
    <d v="2020-11-12T00:00:00"/>
    <x v="1"/>
    <n v="32"/>
    <s v="P7"/>
    <s v=" Glacial 350 ml"/>
    <s v="Alcoólico"/>
    <n v="16"/>
    <s v="C16"/>
    <x v="6"/>
    <s v="Raio do Sol"/>
    <x v="3"/>
  </r>
  <r>
    <n v="688"/>
    <d v="2020-11-11T00:00:00"/>
    <x v="1"/>
    <n v="162"/>
    <s v="P6"/>
    <s v=" Heineken 350 ml"/>
    <s v="Alcoólico"/>
    <n v="36"/>
    <s v="C17"/>
    <x v="7"/>
    <s v="Centro"/>
    <x v="1"/>
  </r>
  <r>
    <n v="687"/>
    <d v="2020-11-10T00:00:00"/>
    <x v="1"/>
    <n v="120"/>
    <s v="P5"/>
    <s v=" Budweiser 350 ml"/>
    <s v="Alcoólico"/>
    <n v="30"/>
    <s v="C18"/>
    <x v="8"/>
    <s v="São José"/>
    <x v="0"/>
  </r>
  <r>
    <n v="686"/>
    <d v="2020-11-09T00:00:00"/>
    <x v="1"/>
    <n v="168"/>
    <s v="P4"/>
    <s v=" Imperio 350 ml"/>
    <s v="Alcoólico"/>
    <n v="48"/>
    <s v="C19"/>
    <x v="9"/>
    <s v="Bela Vista"/>
    <x v="2"/>
  </r>
  <r>
    <n v="685"/>
    <d v="2020-11-08T00:00:00"/>
    <x v="1"/>
    <n v="57.599999999999994"/>
    <s v="P3"/>
    <s v=" Cristal 350 ml"/>
    <s v="Alcoólico"/>
    <n v="24"/>
    <s v="C20"/>
    <x v="10"/>
    <s v="Matadouro"/>
    <x v="0"/>
  </r>
  <r>
    <n v="684"/>
    <d v="2020-11-07T00:00:00"/>
    <x v="1"/>
    <n v="72"/>
    <s v="P2"/>
    <s v=" Brahma 350 ml"/>
    <s v="Alcoólico"/>
    <n v="24"/>
    <s v="C4"/>
    <x v="14"/>
    <s v="Bela Vista"/>
    <x v="0"/>
  </r>
  <r>
    <n v="683"/>
    <d v="2020-11-06T00:00:00"/>
    <x v="1"/>
    <n v="108"/>
    <s v="P1"/>
    <s v=" Skol 350 ml"/>
    <s v="Alcoólico"/>
    <n v="36"/>
    <s v="C8"/>
    <x v="18"/>
    <s v="São José"/>
    <x v="2"/>
  </r>
  <r>
    <n v="682"/>
    <d v="2020-11-05T00:00:00"/>
    <x v="1"/>
    <n v="20.97"/>
    <s v="P22"/>
    <s v="Ruffles"/>
    <s v="Salgado"/>
    <n v="3"/>
    <s v="C7"/>
    <x v="17"/>
    <s v="Centro"/>
    <x v="3"/>
  </r>
  <r>
    <n v="681"/>
    <d v="2020-11-04T00:00:00"/>
    <x v="1"/>
    <n v="4.8000000000000007"/>
    <s v="P21"/>
    <s v="Bisnack Cebola"/>
    <s v="Salgado"/>
    <n v="3"/>
    <s v="C6"/>
    <x v="16"/>
    <s v="Matadouro"/>
    <x v="0"/>
  </r>
  <r>
    <n v="680"/>
    <d v="2020-11-03T00:00:00"/>
    <x v="1"/>
    <n v="1.89"/>
    <s v="P20"/>
    <s v="Agua 1L"/>
    <s v="Sem alcool"/>
    <n v="1"/>
    <s v="C20"/>
    <x v="10"/>
    <s v="Matadouro"/>
    <x v="0"/>
  </r>
  <r>
    <n v="679"/>
    <d v="2020-11-02T00:00:00"/>
    <x v="1"/>
    <n v="2.4"/>
    <s v="P19"/>
    <s v="Agua 500 ml"/>
    <s v="Sem alcool"/>
    <n v="2"/>
    <s v="C19"/>
    <x v="9"/>
    <s v="Bela Vista"/>
    <x v="2"/>
  </r>
  <r>
    <n v="678"/>
    <d v="2020-11-01T00:00:00"/>
    <x v="1"/>
    <n v="20"/>
    <s v="P18"/>
    <s v="Gelo 12 KG"/>
    <s v="Outros"/>
    <n v="1"/>
    <s v="C18"/>
    <x v="8"/>
    <s v="São José"/>
    <x v="0"/>
  </r>
  <r>
    <n v="677"/>
    <d v="2020-11-17T00:00:00"/>
    <x v="1"/>
    <n v="17.8"/>
    <s v="P17"/>
    <s v="Gelo 03 KG"/>
    <s v="Outros"/>
    <n v="2"/>
    <s v="C17"/>
    <x v="7"/>
    <s v="Centro"/>
    <x v="1"/>
  </r>
  <r>
    <n v="676"/>
    <d v="2020-11-16T00:00:00"/>
    <x v="1"/>
    <n v="22"/>
    <s v="P16"/>
    <s v="Carvão 10 KG"/>
    <s v="Outros"/>
    <n v="1"/>
    <s v="C16"/>
    <x v="6"/>
    <s v="Raio do Sol"/>
    <x v="3"/>
  </r>
  <r>
    <n v="675"/>
    <d v="2020-11-15T00:00:00"/>
    <x v="1"/>
    <n v="15.99"/>
    <s v="P15"/>
    <s v="Carvão 06 KG"/>
    <s v="Outros"/>
    <n v="1"/>
    <s v="C15"/>
    <x v="5"/>
    <s v="Centro"/>
    <x v="1"/>
  </r>
  <r>
    <n v="674"/>
    <d v="2020-11-14T00:00:00"/>
    <x v="1"/>
    <n v="7"/>
    <s v="P14"/>
    <s v="Coca-Cola 350 ml"/>
    <s v="Refrigerante"/>
    <n v="2"/>
    <s v="C14"/>
    <x v="4"/>
    <s v="Vila Paulista"/>
    <x v="0"/>
  </r>
  <r>
    <n v="673"/>
    <d v="2020-11-13T00:00:00"/>
    <x v="1"/>
    <n v="20"/>
    <s v="P13"/>
    <s v="Limão 2L"/>
    <s v="Refrigerante"/>
    <n v="4"/>
    <s v="C13"/>
    <x v="3"/>
    <s v="São José"/>
    <x v="2"/>
  </r>
  <r>
    <n v="672"/>
    <d v="2020-11-12T00:00:00"/>
    <x v="1"/>
    <n v="20"/>
    <s v="P12"/>
    <s v="Tubaina 2L"/>
    <s v="Refrigerante"/>
    <n v="4"/>
    <s v="C12"/>
    <x v="2"/>
    <s v="Raio do Sol"/>
    <x v="0"/>
  </r>
  <r>
    <n v="671"/>
    <d v="2020-11-11T00:00:00"/>
    <x v="1"/>
    <n v="24"/>
    <s v="P11"/>
    <s v="Coca-Cola 2L"/>
    <s v="Refrigerante"/>
    <n v="3"/>
    <s v="C11"/>
    <x v="1"/>
    <s v="Bela Vista"/>
    <x v="1"/>
  </r>
  <r>
    <n v="670"/>
    <d v="2020-11-10T00:00:00"/>
    <x v="1"/>
    <n v="135"/>
    <s v="P10"/>
    <s v=" Bavaria 350 ml"/>
    <s v="Alcoólico"/>
    <n v="60"/>
    <s v="C10"/>
    <x v="0"/>
    <s v="Bela Vista"/>
    <x v="0"/>
  </r>
  <r>
    <n v="669"/>
    <d v="2020-11-09T00:00:00"/>
    <x v="1"/>
    <n v="72"/>
    <s v="P9"/>
    <s v=" Ant. Boa 350 ml"/>
    <s v="Alcoólico"/>
    <n v="24"/>
    <s v="C9"/>
    <x v="19"/>
    <s v="Vila Paulista"/>
    <x v="0"/>
  </r>
  <r>
    <n v="668"/>
    <d v="2020-11-08T00:00:00"/>
    <x v="1"/>
    <n v="90"/>
    <s v="P8"/>
    <s v=" Sub-Zero 350 ml"/>
    <s v="Alcoólico"/>
    <n v="36"/>
    <s v="C8"/>
    <x v="18"/>
    <s v="São José"/>
    <x v="2"/>
  </r>
  <r>
    <n v="667"/>
    <d v="2020-11-07T00:00:00"/>
    <x v="1"/>
    <n v="48"/>
    <s v="P7"/>
    <s v=" Glacial 350 ml"/>
    <s v="Alcoólico"/>
    <n v="24"/>
    <s v="C7"/>
    <x v="17"/>
    <s v="Centro"/>
    <x v="3"/>
  </r>
  <r>
    <n v="666"/>
    <d v="2020-11-06T00:00:00"/>
    <x v="1"/>
    <n v="270"/>
    <s v="P6"/>
    <s v=" Heineken 350 ml"/>
    <s v="Alcoólico"/>
    <n v="60"/>
    <s v="C6"/>
    <x v="16"/>
    <s v="Matadouro"/>
    <x v="0"/>
  </r>
  <r>
    <n v="665"/>
    <d v="2020-11-05T00:00:00"/>
    <x v="1"/>
    <n v="144"/>
    <s v="P5"/>
    <s v=" Budweiser 350 ml"/>
    <s v="Alcoólico"/>
    <n v="36"/>
    <s v="C5"/>
    <x v="15"/>
    <s v="Vila Paulista"/>
    <x v="1"/>
  </r>
  <r>
    <n v="664"/>
    <d v="2020-11-04T00:00:00"/>
    <x v="1"/>
    <n v="126"/>
    <s v="P4"/>
    <s v=" Imperio 350 ml"/>
    <s v="Alcoólico"/>
    <n v="36"/>
    <s v="C4"/>
    <x v="14"/>
    <s v="Bela Vista"/>
    <x v="0"/>
  </r>
  <r>
    <n v="663"/>
    <d v="2020-11-03T00:00:00"/>
    <x v="1"/>
    <n v="43.199999999999996"/>
    <s v="P3"/>
    <s v=" Cristal 350 ml"/>
    <s v="Alcoólico"/>
    <n v="18"/>
    <s v="C3"/>
    <x v="11"/>
    <s v="Centro"/>
    <x v="2"/>
  </r>
  <r>
    <n v="662"/>
    <d v="2020-11-02T00:00:00"/>
    <x v="1"/>
    <n v="54"/>
    <s v="P2"/>
    <s v=" Brahma 350 ml"/>
    <s v="Alcoólico"/>
    <n v="18"/>
    <s v="C2"/>
    <x v="13"/>
    <s v="Raio do Sol"/>
    <x v="0"/>
  </r>
  <r>
    <n v="661"/>
    <d v="2020-11-01T00:00:00"/>
    <x v="1"/>
    <n v="72"/>
    <s v="P1"/>
    <s v=" Skol 350 ml"/>
    <s v="Alcoólico"/>
    <n v="24"/>
    <s v="C1"/>
    <x v="12"/>
    <s v="São José"/>
    <x v="0"/>
  </r>
  <r>
    <n v="660"/>
    <d v="2020-10-30T00:00:00"/>
    <x v="2"/>
    <n v="27.96"/>
    <s v="P22"/>
    <s v="Ruffles"/>
    <s v="Salgado"/>
    <n v="4"/>
    <s v="C10"/>
    <x v="0"/>
    <s v="Bela Vista"/>
    <x v="0"/>
  </r>
  <r>
    <n v="659"/>
    <d v="2020-10-29T00:00:00"/>
    <x v="2"/>
    <n v="8"/>
    <s v="P21"/>
    <s v="Bisnack Cebola"/>
    <s v="Salgado"/>
    <n v="5"/>
    <s v="C11"/>
    <x v="1"/>
    <s v="Bela Vista"/>
    <x v="1"/>
  </r>
  <r>
    <n v="658"/>
    <d v="2020-10-28T00:00:00"/>
    <x v="2"/>
    <n v="9.4499999999999993"/>
    <s v="P20"/>
    <s v="Agua 1L"/>
    <s v="Sem alcool"/>
    <n v="5"/>
    <s v="C12"/>
    <x v="2"/>
    <s v="Raio do Sol"/>
    <x v="0"/>
  </r>
  <r>
    <n v="657"/>
    <d v="2020-10-27T00:00:00"/>
    <x v="2"/>
    <n v="2.4"/>
    <s v="P19"/>
    <s v="Agua 500 ml"/>
    <s v="Sem alcool"/>
    <n v="2"/>
    <s v="C13"/>
    <x v="3"/>
    <s v="São José"/>
    <x v="2"/>
  </r>
  <r>
    <n v="656"/>
    <d v="2020-10-26T00:00:00"/>
    <x v="2"/>
    <n v="80"/>
    <s v="P18"/>
    <s v="Gelo 12 KG"/>
    <s v="Outros"/>
    <n v="4"/>
    <s v="C14"/>
    <x v="4"/>
    <s v="Vila Paulista"/>
    <x v="0"/>
  </r>
  <r>
    <n v="655"/>
    <d v="2020-10-25T00:00:00"/>
    <x v="2"/>
    <n v="26.700000000000003"/>
    <s v="P17"/>
    <s v="Gelo 03 KG"/>
    <s v="Outros"/>
    <n v="3"/>
    <s v="C15"/>
    <x v="5"/>
    <s v="Centro"/>
    <x v="1"/>
  </r>
  <r>
    <n v="654"/>
    <d v="2020-10-24T00:00:00"/>
    <x v="2"/>
    <n v="44"/>
    <s v="P16"/>
    <s v="Carvão 10 KG"/>
    <s v="Outros"/>
    <n v="2"/>
    <s v="C16"/>
    <x v="6"/>
    <s v="Raio do Sol"/>
    <x v="3"/>
  </r>
  <r>
    <n v="653"/>
    <d v="2020-10-23T00:00:00"/>
    <x v="2"/>
    <n v="31.98"/>
    <s v="P15"/>
    <s v="Carvão 06 KG"/>
    <s v="Outros"/>
    <n v="2"/>
    <s v="C17"/>
    <x v="7"/>
    <s v="Centro"/>
    <x v="1"/>
  </r>
  <r>
    <n v="652"/>
    <d v="2020-10-22T00:00:00"/>
    <x v="2"/>
    <n v="14"/>
    <s v="P14"/>
    <s v="Coca-Cola 350 ml"/>
    <s v="Refrigerante"/>
    <n v="4"/>
    <s v="C18"/>
    <x v="8"/>
    <s v="São José"/>
    <x v="0"/>
  </r>
  <r>
    <n v="651"/>
    <d v="2020-10-21T00:00:00"/>
    <x v="2"/>
    <n v="30"/>
    <s v="P13"/>
    <s v="Limão 2L"/>
    <s v="Refrigerante"/>
    <n v="6"/>
    <s v="C19"/>
    <x v="9"/>
    <s v="Bela Vista"/>
    <x v="2"/>
  </r>
  <r>
    <n v="650"/>
    <d v="2020-10-20T00:00:00"/>
    <x v="2"/>
    <n v="30"/>
    <s v="P12"/>
    <s v="Tubaina 2L"/>
    <s v="Refrigerante"/>
    <n v="6"/>
    <s v="C20"/>
    <x v="10"/>
    <s v="Matadouro"/>
    <x v="0"/>
  </r>
  <r>
    <n v="649"/>
    <d v="2020-10-19T00:00:00"/>
    <x v="2"/>
    <n v="40"/>
    <s v="P11"/>
    <s v="Coca-Cola 2L"/>
    <s v="Refrigerante"/>
    <n v="5"/>
    <s v="C3"/>
    <x v="11"/>
    <s v="Centro"/>
    <x v="2"/>
  </r>
  <r>
    <n v="648"/>
    <d v="2020-10-18T00:00:00"/>
    <x v="2"/>
    <n v="108"/>
    <s v="P10"/>
    <s v=" Bavaria 350 ml"/>
    <s v="Alcoólico"/>
    <n v="48"/>
    <s v="C1"/>
    <x v="12"/>
    <s v="São José"/>
    <x v="0"/>
  </r>
  <r>
    <n v="647"/>
    <d v="2020-10-17T00:00:00"/>
    <x v="2"/>
    <n v="72"/>
    <s v="P9"/>
    <s v=" Ant. Boa 350 ml"/>
    <s v="Alcoólico"/>
    <n v="24"/>
    <s v="C2"/>
    <x v="13"/>
    <s v="Raio do Sol"/>
    <x v="0"/>
  </r>
  <r>
    <n v="646"/>
    <d v="2020-10-16T00:00:00"/>
    <x v="2"/>
    <n v="45"/>
    <s v="P8"/>
    <s v=" Sub-Zero 350 ml"/>
    <s v="Alcoólico"/>
    <n v="18"/>
    <s v="C3"/>
    <x v="11"/>
    <s v="Centro"/>
    <x v="2"/>
  </r>
  <r>
    <n v="645"/>
    <d v="2020-10-15T00:00:00"/>
    <x v="2"/>
    <n v="48"/>
    <s v="P7"/>
    <s v=" Glacial 350 ml"/>
    <s v="Alcoólico"/>
    <n v="24"/>
    <s v="C4"/>
    <x v="14"/>
    <s v="Bela Vista"/>
    <x v="0"/>
  </r>
  <r>
    <n v="644"/>
    <d v="2020-10-14T00:00:00"/>
    <x v="2"/>
    <n v="216"/>
    <s v="P6"/>
    <s v=" Heineken 350 ml"/>
    <s v="Alcoólico"/>
    <n v="48"/>
    <s v="C5"/>
    <x v="15"/>
    <s v="Vila Paulista"/>
    <x v="1"/>
  </r>
  <r>
    <n v="643"/>
    <d v="2020-10-30T00:00:00"/>
    <x v="2"/>
    <n v="144"/>
    <s v="P5"/>
    <s v=" Budweiser 350 ml"/>
    <s v="Alcoólico"/>
    <n v="36"/>
    <s v="C6"/>
    <x v="16"/>
    <s v="Matadouro"/>
    <x v="0"/>
  </r>
  <r>
    <n v="642"/>
    <d v="2020-10-29T00:00:00"/>
    <x v="2"/>
    <n v="168"/>
    <s v="P4"/>
    <s v=" Imperio 350 ml"/>
    <s v="Alcoólico"/>
    <n v="48"/>
    <s v="C7"/>
    <x v="17"/>
    <s v="Centro"/>
    <x v="3"/>
  </r>
  <r>
    <n v="641"/>
    <d v="2020-10-28T00:00:00"/>
    <x v="2"/>
    <n v="86.399999999999991"/>
    <s v="P3"/>
    <s v=" Cristal 350 ml"/>
    <s v="Alcoólico"/>
    <n v="36"/>
    <s v="C8"/>
    <x v="18"/>
    <s v="São José"/>
    <x v="2"/>
  </r>
  <r>
    <n v="640"/>
    <d v="2020-10-27T00:00:00"/>
    <x v="2"/>
    <n v="72"/>
    <s v="P2"/>
    <s v=" Brahma 350 ml"/>
    <s v="Alcoólico"/>
    <n v="24"/>
    <s v="C9"/>
    <x v="19"/>
    <s v="Vila Paulista"/>
    <x v="0"/>
  </r>
  <r>
    <n v="639"/>
    <d v="2020-10-26T00:00:00"/>
    <x v="2"/>
    <n v="108"/>
    <s v="P1"/>
    <s v=" Skol 350 ml"/>
    <s v="Alcoólico"/>
    <n v="36"/>
    <s v="C5"/>
    <x v="15"/>
    <s v="Vila Paulista"/>
    <x v="1"/>
  </r>
  <r>
    <n v="638"/>
    <d v="2020-10-25T00:00:00"/>
    <x v="2"/>
    <n v="27.96"/>
    <s v="P22"/>
    <s v="Ruffles"/>
    <s v="Salgado"/>
    <n v="4"/>
    <s v="C1"/>
    <x v="12"/>
    <s v="São José"/>
    <x v="0"/>
  </r>
  <r>
    <n v="637"/>
    <d v="2020-10-24T00:00:00"/>
    <x v="2"/>
    <n v="9.6000000000000014"/>
    <s v="P21"/>
    <s v="Bisnack Cebola"/>
    <s v="Salgado"/>
    <n v="6"/>
    <s v="C2"/>
    <x v="13"/>
    <s v="Raio do Sol"/>
    <x v="0"/>
  </r>
  <r>
    <n v="636"/>
    <d v="2020-10-23T00:00:00"/>
    <x v="2"/>
    <n v="5.67"/>
    <s v="P20"/>
    <s v="Agua 1L"/>
    <s v="Sem alcool"/>
    <n v="3"/>
    <s v="C3"/>
    <x v="11"/>
    <s v="Centro"/>
    <x v="2"/>
  </r>
  <r>
    <n v="635"/>
    <d v="2020-10-22T00:00:00"/>
    <x v="2"/>
    <n v="1.2"/>
    <s v="P19"/>
    <s v="Agua 500 ml"/>
    <s v="Sem alcool"/>
    <n v="1"/>
    <s v="C4"/>
    <x v="14"/>
    <s v="Bela Vista"/>
    <x v="0"/>
  </r>
  <r>
    <n v="634"/>
    <d v="2020-10-21T00:00:00"/>
    <x v="2"/>
    <n v="40"/>
    <s v="P18"/>
    <s v="Gelo 12 KG"/>
    <s v="Outros"/>
    <n v="2"/>
    <s v="C5"/>
    <x v="15"/>
    <s v="Vila Paulista"/>
    <x v="1"/>
  </r>
  <r>
    <n v="633"/>
    <d v="2020-10-20T00:00:00"/>
    <x v="2"/>
    <n v="35.6"/>
    <s v="P17"/>
    <s v="Gelo 03 KG"/>
    <s v="Outros"/>
    <n v="4"/>
    <s v="C6"/>
    <x v="16"/>
    <s v="Matadouro"/>
    <x v="0"/>
  </r>
  <r>
    <n v="632"/>
    <d v="2020-10-19T00:00:00"/>
    <x v="2"/>
    <n v="44"/>
    <s v="P16"/>
    <s v="Carvão 10 KG"/>
    <s v="Outros"/>
    <n v="2"/>
    <s v="C7"/>
    <x v="17"/>
    <s v="Centro"/>
    <x v="3"/>
  </r>
  <r>
    <n v="631"/>
    <d v="2020-10-18T00:00:00"/>
    <x v="2"/>
    <n v="47.97"/>
    <s v="P15"/>
    <s v="Carvão 06 KG"/>
    <s v="Outros"/>
    <n v="3"/>
    <s v="C8"/>
    <x v="18"/>
    <s v="São José"/>
    <x v="2"/>
  </r>
  <r>
    <n v="630"/>
    <d v="2020-10-17T00:00:00"/>
    <x v="2"/>
    <n v="21"/>
    <s v="P14"/>
    <s v="Coca-Cola 350 ml"/>
    <s v="Refrigerante"/>
    <n v="6"/>
    <s v="C9"/>
    <x v="19"/>
    <s v="Vila Paulista"/>
    <x v="0"/>
  </r>
  <r>
    <n v="629"/>
    <d v="2020-10-16T00:00:00"/>
    <x v="2"/>
    <n v="10"/>
    <s v="P13"/>
    <s v="Limão 2L"/>
    <s v="Refrigerante"/>
    <n v="2"/>
    <s v="C10"/>
    <x v="0"/>
    <s v="Bela Vista"/>
    <x v="0"/>
  </r>
  <r>
    <n v="628"/>
    <d v="2020-10-15T00:00:00"/>
    <x v="2"/>
    <n v="10"/>
    <s v="P12"/>
    <s v="Tubaina 2L"/>
    <s v="Refrigerante"/>
    <n v="2"/>
    <s v="C11"/>
    <x v="1"/>
    <s v="Bela Vista"/>
    <x v="1"/>
  </r>
  <r>
    <n v="627"/>
    <d v="2020-10-14T00:00:00"/>
    <x v="2"/>
    <n v="32"/>
    <s v="P11"/>
    <s v="Coca-Cola 2L"/>
    <s v="Refrigerante"/>
    <n v="4"/>
    <s v="C12"/>
    <x v="2"/>
    <s v="Raio do Sol"/>
    <x v="0"/>
  </r>
  <r>
    <n v="626"/>
    <d v="2020-10-13T00:00:00"/>
    <x v="2"/>
    <n v="108"/>
    <s v="P10"/>
    <s v=" Bavaria 350 ml"/>
    <s v="Alcoólico"/>
    <n v="48"/>
    <s v="C13"/>
    <x v="3"/>
    <s v="São José"/>
    <x v="2"/>
  </r>
  <r>
    <n v="625"/>
    <d v="2020-10-12T00:00:00"/>
    <x v="2"/>
    <n v="36"/>
    <s v="P9"/>
    <s v=" Ant. Boa 350 ml"/>
    <s v="Alcoólico"/>
    <n v="12"/>
    <s v="C14"/>
    <x v="4"/>
    <s v="Vila Paulista"/>
    <x v="0"/>
  </r>
  <r>
    <n v="624"/>
    <d v="2020-10-11T00:00:00"/>
    <x v="2"/>
    <n v="30"/>
    <s v="P8"/>
    <s v=" Sub-Zero 350 ml"/>
    <s v="Alcoólico"/>
    <n v="12"/>
    <s v="C15"/>
    <x v="5"/>
    <s v="Centro"/>
    <x v="1"/>
  </r>
  <r>
    <n v="623"/>
    <d v="2020-10-10T00:00:00"/>
    <x v="2"/>
    <n v="24"/>
    <s v="P7"/>
    <s v=" Glacial 350 ml"/>
    <s v="Alcoólico"/>
    <n v="12"/>
    <s v="C16"/>
    <x v="6"/>
    <s v="Raio do Sol"/>
    <x v="3"/>
  </r>
  <r>
    <n v="622"/>
    <d v="2020-10-09T00:00:00"/>
    <x v="2"/>
    <n v="216"/>
    <s v="P6"/>
    <s v=" Heineken 350 ml"/>
    <s v="Alcoólico"/>
    <n v="48"/>
    <s v="C17"/>
    <x v="7"/>
    <s v="Centro"/>
    <x v="1"/>
  </r>
  <r>
    <n v="621"/>
    <d v="2020-10-08T00:00:00"/>
    <x v="2"/>
    <n v="96"/>
    <s v="P5"/>
    <s v=" Budweiser 350 ml"/>
    <s v="Alcoólico"/>
    <n v="24"/>
    <s v="C18"/>
    <x v="8"/>
    <s v="São José"/>
    <x v="0"/>
  </r>
  <r>
    <n v="620"/>
    <d v="2020-10-07T00:00:00"/>
    <x v="2"/>
    <n v="126"/>
    <s v="P4"/>
    <s v=" Imperio 350 ml"/>
    <s v="Alcoólico"/>
    <n v="36"/>
    <s v="C19"/>
    <x v="9"/>
    <s v="Bela Vista"/>
    <x v="2"/>
  </r>
  <r>
    <n v="619"/>
    <d v="2020-10-06T00:00:00"/>
    <x v="2"/>
    <n v="43.199999999999996"/>
    <s v="P3"/>
    <s v=" Cristal 350 ml"/>
    <s v="Alcoólico"/>
    <n v="18"/>
    <s v="C20"/>
    <x v="10"/>
    <s v="Matadouro"/>
    <x v="0"/>
  </r>
  <r>
    <n v="618"/>
    <d v="2020-10-05T00:00:00"/>
    <x v="2"/>
    <n v="36"/>
    <s v="P2"/>
    <s v=" Brahma 350 ml"/>
    <s v="Alcoólico"/>
    <n v="12"/>
    <s v="C4"/>
    <x v="14"/>
    <s v="Bela Vista"/>
    <x v="0"/>
  </r>
  <r>
    <n v="617"/>
    <d v="2020-10-04T00:00:00"/>
    <x v="2"/>
    <n v="48"/>
    <s v="P1"/>
    <s v=" Skol 350 ml"/>
    <s v="Alcoólico"/>
    <n v="16"/>
    <s v="C8"/>
    <x v="18"/>
    <s v="São José"/>
    <x v="2"/>
  </r>
  <r>
    <n v="616"/>
    <d v="2020-10-03T00:00:00"/>
    <x v="2"/>
    <n v="20.97"/>
    <s v="P22"/>
    <s v="Ruffles"/>
    <s v="Salgado"/>
    <n v="3"/>
    <s v="C7"/>
    <x v="17"/>
    <s v="Centro"/>
    <x v="3"/>
  </r>
  <r>
    <n v="615"/>
    <d v="2020-10-02T00:00:00"/>
    <x v="2"/>
    <n v="4.8000000000000007"/>
    <s v="P21"/>
    <s v="Bisnack Cebola"/>
    <s v="Salgado"/>
    <n v="3"/>
    <s v="C6"/>
    <x v="16"/>
    <s v="Matadouro"/>
    <x v="0"/>
  </r>
  <r>
    <n v="614"/>
    <d v="2020-10-01T00:00:00"/>
    <x v="2"/>
    <n v="1.89"/>
    <s v="P20"/>
    <s v="Agua 1L"/>
    <s v="Sem alcool"/>
    <n v="1"/>
    <s v="C20"/>
    <x v="10"/>
    <s v="Matadouro"/>
    <x v="0"/>
  </r>
  <r>
    <n v="613"/>
    <d v="2020-10-19T00:00:00"/>
    <x v="2"/>
    <n v="2.4"/>
    <s v="P19"/>
    <s v="Agua 500 ml"/>
    <s v="Sem alcool"/>
    <n v="2"/>
    <s v="C19"/>
    <x v="9"/>
    <s v="Bela Vista"/>
    <x v="2"/>
  </r>
  <r>
    <n v="612"/>
    <d v="2020-10-18T00:00:00"/>
    <x v="2"/>
    <n v="20"/>
    <s v="P18"/>
    <s v="Gelo 12 KG"/>
    <s v="Outros"/>
    <n v="1"/>
    <s v="C18"/>
    <x v="8"/>
    <s v="São José"/>
    <x v="0"/>
  </r>
  <r>
    <n v="611"/>
    <d v="2020-10-17T00:00:00"/>
    <x v="2"/>
    <n v="17.8"/>
    <s v="P17"/>
    <s v="Gelo 03 KG"/>
    <s v="Outros"/>
    <n v="2"/>
    <s v="C17"/>
    <x v="7"/>
    <s v="Centro"/>
    <x v="1"/>
  </r>
  <r>
    <n v="610"/>
    <d v="2020-10-16T00:00:00"/>
    <x v="2"/>
    <n v="22"/>
    <s v="P16"/>
    <s v="Carvão 10 KG"/>
    <s v="Outros"/>
    <n v="1"/>
    <s v="C16"/>
    <x v="6"/>
    <s v="Raio do Sol"/>
    <x v="3"/>
  </r>
  <r>
    <n v="609"/>
    <d v="2020-10-15T00:00:00"/>
    <x v="2"/>
    <n v="15.99"/>
    <s v="P15"/>
    <s v="Carvão 06 KG"/>
    <s v="Outros"/>
    <n v="1"/>
    <s v="C15"/>
    <x v="5"/>
    <s v="Centro"/>
    <x v="1"/>
  </r>
  <r>
    <n v="608"/>
    <d v="2020-10-14T00:00:00"/>
    <x v="2"/>
    <n v="7"/>
    <s v="P14"/>
    <s v="Coca-Cola 350 ml"/>
    <s v="Refrigerante"/>
    <n v="2"/>
    <s v="C14"/>
    <x v="4"/>
    <s v="Vila Paulista"/>
    <x v="0"/>
  </r>
  <r>
    <n v="607"/>
    <d v="2020-10-13T00:00:00"/>
    <x v="2"/>
    <n v="20"/>
    <s v="P13"/>
    <s v="Limão 2L"/>
    <s v="Refrigerante"/>
    <n v="4"/>
    <s v="C13"/>
    <x v="3"/>
    <s v="São José"/>
    <x v="2"/>
  </r>
  <r>
    <n v="606"/>
    <d v="2020-10-12T00:00:00"/>
    <x v="2"/>
    <n v="20"/>
    <s v="P12"/>
    <s v="Tubaina 2L"/>
    <s v="Refrigerante"/>
    <n v="4"/>
    <s v="C12"/>
    <x v="2"/>
    <s v="Raio do Sol"/>
    <x v="0"/>
  </r>
  <r>
    <n v="605"/>
    <d v="2020-10-11T00:00:00"/>
    <x v="2"/>
    <n v="24"/>
    <s v="P11"/>
    <s v="Coca-Cola 2L"/>
    <s v="Refrigerante"/>
    <n v="3"/>
    <s v="C11"/>
    <x v="1"/>
    <s v="Bela Vista"/>
    <x v="1"/>
  </r>
  <r>
    <n v="604"/>
    <d v="2020-10-10T00:00:00"/>
    <x v="2"/>
    <n v="135"/>
    <s v="P10"/>
    <s v=" Bavaria 350 ml"/>
    <s v="Alcoólico"/>
    <n v="60"/>
    <s v="C10"/>
    <x v="0"/>
    <s v="Bela Vista"/>
    <x v="0"/>
  </r>
  <r>
    <n v="603"/>
    <d v="2020-10-09T00:00:00"/>
    <x v="2"/>
    <n v="72"/>
    <s v="P9"/>
    <s v=" Ant. Boa 350 ml"/>
    <s v="Alcoólico"/>
    <n v="24"/>
    <s v="C9"/>
    <x v="19"/>
    <s v="Vila Paulista"/>
    <x v="0"/>
  </r>
  <r>
    <n v="602"/>
    <d v="2020-10-08T00:00:00"/>
    <x v="2"/>
    <n v="90"/>
    <s v="P8"/>
    <s v=" Sub-Zero 350 ml"/>
    <s v="Alcoólico"/>
    <n v="36"/>
    <s v="C8"/>
    <x v="18"/>
    <s v="São José"/>
    <x v="2"/>
  </r>
  <r>
    <n v="601"/>
    <d v="2020-10-07T00:00:00"/>
    <x v="2"/>
    <n v="48"/>
    <s v="P7"/>
    <s v=" Glacial 350 ml"/>
    <s v="Alcoólico"/>
    <n v="24"/>
    <s v="C7"/>
    <x v="17"/>
    <s v="Centro"/>
    <x v="3"/>
  </r>
  <r>
    <n v="600"/>
    <d v="2020-10-06T00:00:00"/>
    <x v="2"/>
    <n v="270"/>
    <s v="P6"/>
    <s v=" Heineken 350 ml"/>
    <s v="Alcoólico"/>
    <n v="60"/>
    <s v="C6"/>
    <x v="16"/>
    <s v="Matadouro"/>
    <x v="0"/>
  </r>
  <r>
    <n v="599"/>
    <d v="2020-10-05T00:00:00"/>
    <x v="2"/>
    <n v="144"/>
    <s v="P5"/>
    <s v=" Budweiser 350 ml"/>
    <s v="Alcoólico"/>
    <n v="36"/>
    <s v="C5"/>
    <x v="15"/>
    <s v="Vila Paulista"/>
    <x v="1"/>
  </r>
  <r>
    <n v="598"/>
    <d v="2020-10-04T00:00:00"/>
    <x v="2"/>
    <n v="126"/>
    <s v="P4"/>
    <s v=" Imperio 350 ml"/>
    <s v="Alcoólico"/>
    <n v="36"/>
    <s v="C4"/>
    <x v="14"/>
    <s v="Bela Vista"/>
    <x v="0"/>
  </r>
  <r>
    <n v="597"/>
    <d v="2020-10-03T00:00:00"/>
    <x v="2"/>
    <n v="43.199999999999996"/>
    <s v="P3"/>
    <s v=" Cristal 350 ml"/>
    <s v="Alcoólico"/>
    <n v="18"/>
    <s v="C3"/>
    <x v="11"/>
    <s v="Centro"/>
    <x v="2"/>
  </r>
  <r>
    <n v="596"/>
    <d v="2020-10-02T00:00:00"/>
    <x v="2"/>
    <n v="54"/>
    <s v="P2"/>
    <s v=" Brahma 350 ml"/>
    <s v="Alcoólico"/>
    <n v="18"/>
    <s v="C2"/>
    <x v="13"/>
    <s v="Raio do Sol"/>
    <x v="0"/>
  </r>
  <r>
    <n v="595"/>
    <d v="2020-10-01T00:00:00"/>
    <x v="2"/>
    <n v="72"/>
    <s v="P1"/>
    <s v=" Skol 350 ml"/>
    <s v="Alcoólico"/>
    <n v="24"/>
    <s v="C1"/>
    <x v="12"/>
    <s v="São José"/>
    <x v="0"/>
  </r>
  <r>
    <n v="594"/>
    <d v="2020-09-28T00:00:00"/>
    <x v="3"/>
    <n v="27.96"/>
    <s v="P22"/>
    <s v="Ruffles"/>
    <s v="Salgado"/>
    <n v="4"/>
    <s v="C10"/>
    <x v="0"/>
    <s v="Bela Vista"/>
    <x v="0"/>
  </r>
  <r>
    <n v="593"/>
    <d v="2020-09-27T00:00:00"/>
    <x v="3"/>
    <n v="8"/>
    <s v="P21"/>
    <s v="Bisnack Cebola"/>
    <s v="Salgado"/>
    <n v="5"/>
    <s v="C11"/>
    <x v="1"/>
    <s v="Bela Vista"/>
    <x v="1"/>
  </r>
  <r>
    <n v="592"/>
    <d v="2020-09-26T00:00:00"/>
    <x v="3"/>
    <n v="5.67"/>
    <s v="P20"/>
    <s v="Agua 1L"/>
    <s v="Sem alcool"/>
    <n v="3"/>
    <s v="C12"/>
    <x v="2"/>
    <s v="Raio do Sol"/>
    <x v="0"/>
  </r>
  <r>
    <n v="591"/>
    <d v="2020-09-25T00:00:00"/>
    <x v="3"/>
    <n v="7.2"/>
    <s v="P19"/>
    <s v="Agua 500 ml"/>
    <s v="Sem alcool"/>
    <n v="6"/>
    <s v="C13"/>
    <x v="3"/>
    <s v="São José"/>
    <x v="2"/>
  </r>
  <r>
    <n v="590"/>
    <d v="2020-09-24T00:00:00"/>
    <x v="3"/>
    <n v="40"/>
    <s v="P18"/>
    <s v="Gelo 12 KG"/>
    <s v="Outros"/>
    <n v="2"/>
    <s v="C14"/>
    <x v="4"/>
    <s v="Vila Paulista"/>
    <x v="0"/>
  </r>
  <r>
    <n v="589"/>
    <d v="2020-09-23T00:00:00"/>
    <x v="3"/>
    <n v="26.700000000000003"/>
    <s v="P17"/>
    <s v="Gelo 03 KG"/>
    <s v="Outros"/>
    <n v="3"/>
    <s v="C15"/>
    <x v="5"/>
    <s v="Centro"/>
    <x v="1"/>
  </r>
  <r>
    <n v="588"/>
    <d v="2020-09-22T00:00:00"/>
    <x v="3"/>
    <n v="88"/>
    <s v="P16"/>
    <s v="Carvão 10 KG"/>
    <s v="Outros"/>
    <n v="4"/>
    <s v="C16"/>
    <x v="6"/>
    <s v="Raio do Sol"/>
    <x v="3"/>
  </r>
  <r>
    <n v="587"/>
    <d v="2020-09-21T00:00:00"/>
    <x v="3"/>
    <n v="31.98"/>
    <s v="P15"/>
    <s v="Carvão 06 KG"/>
    <s v="Outros"/>
    <n v="2"/>
    <s v="C17"/>
    <x v="7"/>
    <s v="Centro"/>
    <x v="1"/>
  </r>
  <r>
    <n v="586"/>
    <d v="2020-09-20T00:00:00"/>
    <x v="3"/>
    <n v="35"/>
    <s v="P14"/>
    <s v="Coca-Cola 350 ml"/>
    <s v="Refrigerante"/>
    <n v="10"/>
    <s v="C18"/>
    <x v="8"/>
    <s v="São José"/>
    <x v="0"/>
  </r>
  <r>
    <n v="585"/>
    <d v="2020-09-19T00:00:00"/>
    <x v="3"/>
    <n v="25"/>
    <s v="P13"/>
    <s v="Limão 2L"/>
    <s v="Refrigerante"/>
    <n v="5"/>
    <s v="C19"/>
    <x v="9"/>
    <s v="Bela Vista"/>
    <x v="2"/>
  </r>
  <r>
    <n v="584"/>
    <d v="2020-09-18T00:00:00"/>
    <x v="3"/>
    <n v="25"/>
    <s v="P12"/>
    <s v="Tubaina 2L"/>
    <s v="Refrigerante"/>
    <n v="5"/>
    <s v="C20"/>
    <x v="10"/>
    <s v="Matadouro"/>
    <x v="0"/>
  </r>
  <r>
    <n v="583"/>
    <d v="2020-09-17T00:00:00"/>
    <x v="3"/>
    <n v="40"/>
    <s v="P11"/>
    <s v="Coca-Cola 2L"/>
    <s v="Refrigerante"/>
    <n v="5"/>
    <s v="C3"/>
    <x v="11"/>
    <s v="Centro"/>
    <x v="2"/>
  </r>
  <r>
    <n v="582"/>
    <d v="2020-09-16T00:00:00"/>
    <x v="3"/>
    <n v="54"/>
    <s v="P10"/>
    <s v=" Bavaria 350 ml"/>
    <s v="Alcoólico"/>
    <n v="24"/>
    <s v="C1"/>
    <x v="12"/>
    <s v="São José"/>
    <x v="0"/>
  </r>
  <r>
    <n v="581"/>
    <d v="2020-09-15T00:00:00"/>
    <x v="3"/>
    <n v="54"/>
    <s v="P9"/>
    <s v=" Ant. Boa 350 ml"/>
    <s v="Alcoólico"/>
    <n v="18"/>
    <s v="C2"/>
    <x v="13"/>
    <s v="Raio do Sol"/>
    <x v="0"/>
  </r>
  <r>
    <n v="580"/>
    <d v="2020-09-14T00:00:00"/>
    <x v="3"/>
    <n v="60"/>
    <s v="P8"/>
    <s v=" Sub-Zero 350 ml"/>
    <s v="Alcoólico"/>
    <n v="24"/>
    <s v="C3"/>
    <x v="11"/>
    <s v="Centro"/>
    <x v="2"/>
  </r>
  <r>
    <n v="579"/>
    <d v="2020-09-13T00:00:00"/>
    <x v="3"/>
    <n v="72"/>
    <s v="P7"/>
    <s v=" Glacial 350 ml"/>
    <s v="Alcoólico"/>
    <n v="36"/>
    <s v="C4"/>
    <x v="14"/>
    <s v="Bela Vista"/>
    <x v="0"/>
  </r>
  <r>
    <n v="578"/>
    <d v="2020-09-12T00:00:00"/>
    <x v="3"/>
    <n v="108"/>
    <s v="P6"/>
    <s v=" Heineken 350 ml"/>
    <s v="Alcoólico"/>
    <n v="24"/>
    <s v="C5"/>
    <x v="15"/>
    <s v="Vila Paulista"/>
    <x v="1"/>
  </r>
  <r>
    <n v="577"/>
    <d v="2020-09-11T00:00:00"/>
    <x v="3"/>
    <n v="72"/>
    <s v="P5"/>
    <s v=" Budweiser 350 ml"/>
    <s v="Alcoólico"/>
    <n v="18"/>
    <s v="C6"/>
    <x v="16"/>
    <s v="Matadouro"/>
    <x v="0"/>
  </r>
  <r>
    <n v="576"/>
    <d v="2020-09-10T00:00:00"/>
    <x v="3"/>
    <n v="126"/>
    <s v="P4"/>
    <s v=" Imperio 350 ml"/>
    <s v="Alcoólico"/>
    <n v="36"/>
    <s v="C7"/>
    <x v="17"/>
    <s v="Centro"/>
    <x v="3"/>
  </r>
  <r>
    <n v="575"/>
    <d v="2020-09-28T00:00:00"/>
    <x v="3"/>
    <n v="86.399999999999991"/>
    <s v="P3"/>
    <s v=" Cristal 350 ml"/>
    <s v="Alcoólico"/>
    <n v="36"/>
    <s v="C8"/>
    <x v="18"/>
    <s v="São José"/>
    <x v="2"/>
  </r>
  <r>
    <n v="574"/>
    <d v="2020-09-27T00:00:00"/>
    <x v="3"/>
    <n v="48"/>
    <s v="P2"/>
    <s v=" Brahma 350 ml"/>
    <s v="Alcoólico"/>
    <n v="16"/>
    <s v="C9"/>
    <x v="19"/>
    <s v="Vila Paulista"/>
    <x v="0"/>
  </r>
  <r>
    <n v="573"/>
    <d v="2020-09-26T00:00:00"/>
    <x v="3"/>
    <n v="72"/>
    <s v="P1"/>
    <s v=" Skol 350 ml"/>
    <s v="Alcoólico"/>
    <n v="24"/>
    <s v="C5"/>
    <x v="15"/>
    <s v="Vila Paulista"/>
    <x v="1"/>
  </r>
  <r>
    <n v="572"/>
    <d v="2020-09-25T00:00:00"/>
    <x v="3"/>
    <n v="27.96"/>
    <s v="P22"/>
    <s v="Ruffles"/>
    <s v="Salgado"/>
    <n v="4"/>
    <s v="C1"/>
    <x v="12"/>
    <s v="São José"/>
    <x v="0"/>
  </r>
  <r>
    <n v="571"/>
    <d v="2020-09-24T00:00:00"/>
    <x v="3"/>
    <n v="9.6000000000000014"/>
    <s v="P21"/>
    <s v="Bisnack Cebola"/>
    <s v="Salgado"/>
    <n v="6"/>
    <s v="C2"/>
    <x v="13"/>
    <s v="Raio do Sol"/>
    <x v="0"/>
  </r>
  <r>
    <n v="570"/>
    <d v="2020-09-23T00:00:00"/>
    <x v="3"/>
    <n v="5.67"/>
    <s v="P20"/>
    <s v="Agua 1L"/>
    <s v="Sem alcool"/>
    <n v="3"/>
    <s v="C3"/>
    <x v="11"/>
    <s v="Centro"/>
    <x v="2"/>
  </r>
  <r>
    <n v="569"/>
    <d v="2020-09-22T00:00:00"/>
    <x v="3"/>
    <n v="1.2"/>
    <s v="P19"/>
    <s v="Agua 500 ml"/>
    <s v="Sem alcool"/>
    <n v="1"/>
    <s v="C4"/>
    <x v="14"/>
    <s v="Bela Vista"/>
    <x v="0"/>
  </r>
  <r>
    <n v="568"/>
    <d v="2020-09-21T00:00:00"/>
    <x v="3"/>
    <n v="40"/>
    <s v="P18"/>
    <s v="Gelo 12 KG"/>
    <s v="Outros"/>
    <n v="2"/>
    <s v="C5"/>
    <x v="15"/>
    <s v="Vila Paulista"/>
    <x v="1"/>
  </r>
  <r>
    <n v="567"/>
    <d v="2020-09-20T00:00:00"/>
    <x v="3"/>
    <n v="35.6"/>
    <s v="P17"/>
    <s v="Gelo 03 KG"/>
    <s v="Outros"/>
    <n v="4"/>
    <s v="C6"/>
    <x v="16"/>
    <s v="Matadouro"/>
    <x v="0"/>
  </r>
  <r>
    <n v="566"/>
    <d v="2020-09-19T00:00:00"/>
    <x v="3"/>
    <n v="44"/>
    <s v="P16"/>
    <s v="Carvão 10 KG"/>
    <s v="Outros"/>
    <n v="2"/>
    <s v="C7"/>
    <x v="17"/>
    <s v="Centro"/>
    <x v="3"/>
  </r>
  <r>
    <n v="565"/>
    <d v="2020-09-18T00:00:00"/>
    <x v="3"/>
    <n v="47.97"/>
    <s v="P15"/>
    <s v="Carvão 06 KG"/>
    <s v="Outros"/>
    <n v="3"/>
    <s v="C8"/>
    <x v="18"/>
    <s v="São José"/>
    <x v="2"/>
  </r>
  <r>
    <n v="564"/>
    <d v="2020-09-17T00:00:00"/>
    <x v="3"/>
    <n v="21"/>
    <s v="P14"/>
    <s v="Coca-Cola 350 ml"/>
    <s v="Refrigerante"/>
    <n v="6"/>
    <s v="C9"/>
    <x v="19"/>
    <s v="Vila Paulista"/>
    <x v="0"/>
  </r>
  <r>
    <n v="563"/>
    <d v="2020-09-16T00:00:00"/>
    <x v="3"/>
    <n v="10"/>
    <s v="P13"/>
    <s v="Limão 2L"/>
    <s v="Refrigerante"/>
    <n v="2"/>
    <s v="C10"/>
    <x v="0"/>
    <s v="Bela Vista"/>
    <x v="0"/>
  </r>
  <r>
    <n v="562"/>
    <d v="2020-09-15T00:00:00"/>
    <x v="3"/>
    <n v="10"/>
    <s v="P12"/>
    <s v="Tubaina 2L"/>
    <s v="Refrigerante"/>
    <n v="2"/>
    <s v="C11"/>
    <x v="1"/>
    <s v="Bela Vista"/>
    <x v="1"/>
  </r>
  <r>
    <n v="561"/>
    <d v="2020-09-14T00:00:00"/>
    <x v="3"/>
    <n v="32"/>
    <s v="P11"/>
    <s v="Coca-Cola 2L"/>
    <s v="Refrigerante"/>
    <n v="4"/>
    <s v="C12"/>
    <x v="2"/>
    <s v="Raio do Sol"/>
    <x v="0"/>
  </r>
  <r>
    <n v="560"/>
    <d v="2020-09-13T00:00:00"/>
    <x v="3"/>
    <n v="108"/>
    <s v="P10"/>
    <s v=" Bavaria 350 ml"/>
    <s v="Alcoólico"/>
    <n v="48"/>
    <s v="C13"/>
    <x v="3"/>
    <s v="São José"/>
    <x v="2"/>
  </r>
  <r>
    <n v="559"/>
    <d v="2020-09-12T00:00:00"/>
    <x v="3"/>
    <n v="36"/>
    <s v="P9"/>
    <s v=" Ant. Boa 350 ml"/>
    <s v="Alcoólico"/>
    <n v="12"/>
    <s v="C14"/>
    <x v="4"/>
    <s v="Vila Paulista"/>
    <x v="0"/>
  </r>
  <r>
    <n v="558"/>
    <d v="2020-09-11T00:00:00"/>
    <x v="3"/>
    <n v="30"/>
    <s v="P8"/>
    <s v=" Sub-Zero 350 ml"/>
    <s v="Alcoólico"/>
    <n v="12"/>
    <s v="C15"/>
    <x v="5"/>
    <s v="Centro"/>
    <x v="1"/>
  </r>
  <r>
    <n v="557"/>
    <d v="2020-09-10T00:00:00"/>
    <x v="3"/>
    <n v="24"/>
    <s v="P7"/>
    <s v=" Glacial 350 ml"/>
    <s v="Alcoólico"/>
    <n v="12"/>
    <s v="C16"/>
    <x v="6"/>
    <s v="Raio do Sol"/>
    <x v="3"/>
  </r>
  <r>
    <n v="556"/>
    <d v="2020-09-09T00:00:00"/>
    <x v="3"/>
    <n v="216"/>
    <s v="P6"/>
    <s v=" Heineken 350 ml"/>
    <s v="Alcoólico"/>
    <n v="48"/>
    <s v="C17"/>
    <x v="7"/>
    <s v="Centro"/>
    <x v="1"/>
  </r>
  <r>
    <n v="555"/>
    <d v="2020-09-08T00:00:00"/>
    <x v="3"/>
    <n v="96"/>
    <s v="P5"/>
    <s v=" Budweiser 350 ml"/>
    <s v="Alcoólico"/>
    <n v="24"/>
    <s v="C18"/>
    <x v="8"/>
    <s v="São José"/>
    <x v="0"/>
  </r>
  <r>
    <n v="554"/>
    <d v="2020-09-07T00:00:00"/>
    <x v="3"/>
    <n v="126"/>
    <s v="P4"/>
    <s v=" Imperio 350 ml"/>
    <s v="Alcoólico"/>
    <n v="36"/>
    <s v="C19"/>
    <x v="9"/>
    <s v="Bela Vista"/>
    <x v="2"/>
  </r>
  <r>
    <n v="553"/>
    <d v="2020-09-06T00:00:00"/>
    <x v="3"/>
    <n v="43.199999999999996"/>
    <s v="P3"/>
    <s v=" Cristal 350 ml"/>
    <s v="Alcoólico"/>
    <n v="18"/>
    <s v="C20"/>
    <x v="10"/>
    <s v="Matadouro"/>
    <x v="0"/>
  </r>
  <r>
    <n v="552"/>
    <d v="2020-09-05T00:00:00"/>
    <x v="3"/>
    <n v="36"/>
    <s v="P2"/>
    <s v=" Brahma 350 ml"/>
    <s v="Alcoólico"/>
    <n v="12"/>
    <s v="C4"/>
    <x v="14"/>
    <s v="Bela Vista"/>
    <x v="0"/>
  </r>
  <r>
    <n v="551"/>
    <d v="2020-09-04T00:00:00"/>
    <x v="3"/>
    <n v="48"/>
    <s v="P1"/>
    <s v=" Skol 350 ml"/>
    <s v="Alcoólico"/>
    <n v="16"/>
    <s v="C8"/>
    <x v="18"/>
    <s v="São José"/>
    <x v="2"/>
  </r>
  <r>
    <n v="550"/>
    <d v="2020-09-03T00:00:00"/>
    <x v="3"/>
    <n v="41.94"/>
    <s v="P22"/>
    <s v="Ruffles"/>
    <s v="Salgado"/>
    <n v="6"/>
    <s v="C7"/>
    <x v="17"/>
    <s v="Centro"/>
    <x v="3"/>
  </r>
  <r>
    <n v="549"/>
    <d v="2020-09-02T00:00:00"/>
    <x v="3"/>
    <n v="6.4"/>
    <s v="P21"/>
    <s v="Bisnack Cebola"/>
    <s v="Salgado"/>
    <n v="4"/>
    <s v="C6"/>
    <x v="16"/>
    <s v="Matadouro"/>
    <x v="0"/>
  </r>
  <r>
    <n v="548"/>
    <d v="2020-09-01T00:00:00"/>
    <x v="3"/>
    <n v="7.56"/>
    <s v="P20"/>
    <s v="Agua 1L"/>
    <s v="Sem alcool"/>
    <n v="4"/>
    <s v="C20"/>
    <x v="10"/>
    <s v="Matadouro"/>
    <x v="0"/>
  </r>
  <r>
    <n v="547"/>
    <d v="2020-09-19T00:00:00"/>
    <x v="3"/>
    <n v="6"/>
    <s v="P19"/>
    <s v="Agua 500 ml"/>
    <s v="Sem alcool"/>
    <n v="5"/>
    <s v="C19"/>
    <x v="9"/>
    <s v="Bela Vista"/>
    <x v="2"/>
  </r>
  <r>
    <n v="546"/>
    <d v="2020-09-18T00:00:00"/>
    <x v="3"/>
    <n v="60"/>
    <s v="P18"/>
    <s v="Gelo 12 KG"/>
    <s v="Outros"/>
    <n v="3"/>
    <s v="C18"/>
    <x v="8"/>
    <s v="São José"/>
    <x v="0"/>
  </r>
  <r>
    <n v="545"/>
    <d v="2020-09-17T00:00:00"/>
    <x v="3"/>
    <n v="44.5"/>
    <s v="P17"/>
    <s v="Gelo 03 KG"/>
    <s v="Outros"/>
    <n v="5"/>
    <s v="C17"/>
    <x v="7"/>
    <s v="Centro"/>
    <x v="1"/>
  </r>
  <r>
    <n v="544"/>
    <d v="2020-09-16T00:00:00"/>
    <x v="3"/>
    <n v="44"/>
    <s v="P16"/>
    <s v="Carvão 10 KG"/>
    <s v="Outros"/>
    <n v="2"/>
    <s v="C16"/>
    <x v="6"/>
    <s v="Raio do Sol"/>
    <x v="3"/>
  </r>
  <r>
    <n v="543"/>
    <d v="2020-09-15T00:00:00"/>
    <x v="3"/>
    <n v="31.98"/>
    <s v="P15"/>
    <s v="Carvão 06 KG"/>
    <s v="Outros"/>
    <n v="2"/>
    <s v="C15"/>
    <x v="5"/>
    <s v="Centro"/>
    <x v="1"/>
  </r>
  <r>
    <n v="542"/>
    <d v="2020-09-14T00:00:00"/>
    <x v="3"/>
    <n v="42"/>
    <s v="P14"/>
    <s v="Coca-Cola 350 ml"/>
    <s v="Refrigerante"/>
    <n v="12"/>
    <s v="C14"/>
    <x v="4"/>
    <s v="Vila Paulista"/>
    <x v="0"/>
  </r>
  <r>
    <n v="541"/>
    <d v="2020-09-13T00:00:00"/>
    <x v="3"/>
    <n v="20"/>
    <s v="P13"/>
    <s v="Limão 2L"/>
    <s v="Refrigerante"/>
    <n v="4"/>
    <s v="C13"/>
    <x v="3"/>
    <s v="São José"/>
    <x v="2"/>
  </r>
  <r>
    <n v="540"/>
    <d v="2020-09-12T00:00:00"/>
    <x v="3"/>
    <n v="15"/>
    <s v="P12"/>
    <s v="Tubaina 2L"/>
    <s v="Refrigerante"/>
    <n v="3"/>
    <s v="C12"/>
    <x v="2"/>
    <s v="Raio do Sol"/>
    <x v="0"/>
  </r>
  <r>
    <n v="539"/>
    <d v="2020-09-11T00:00:00"/>
    <x v="3"/>
    <n v="48"/>
    <s v="P11"/>
    <s v="Coca-Cola 2L"/>
    <s v="Refrigerante"/>
    <n v="6"/>
    <s v="C11"/>
    <x v="1"/>
    <s v="Bela Vista"/>
    <x v="1"/>
  </r>
  <r>
    <n v="538"/>
    <d v="2020-09-10T00:00:00"/>
    <x v="3"/>
    <n v="27"/>
    <s v="P10"/>
    <s v=" Bavaria 350 ml"/>
    <s v="Alcoólico"/>
    <n v="12"/>
    <s v="C10"/>
    <x v="0"/>
    <s v="Bela Vista"/>
    <x v="0"/>
  </r>
  <r>
    <n v="537"/>
    <d v="2020-09-09T00:00:00"/>
    <x v="3"/>
    <n v="72"/>
    <s v="P9"/>
    <s v=" Ant. Boa 350 ml"/>
    <s v="Alcoólico"/>
    <n v="24"/>
    <s v="C9"/>
    <x v="19"/>
    <s v="Vila Paulista"/>
    <x v="0"/>
  </r>
  <r>
    <n v="536"/>
    <d v="2020-09-08T00:00:00"/>
    <x v="3"/>
    <n v="60"/>
    <s v="P8"/>
    <s v=" Sub-Zero 350 ml"/>
    <s v="Alcoólico"/>
    <n v="24"/>
    <s v="C8"/>
    <x v="18"/>
    <s v="São José"/>
    <x v="2"/>
  </r>
  <r>
    <n v="535"/>
    <d v="2020-09-07T00:00:00"/>
    <x v="3"/>
    <n v="32"/>
    <s v="P7"/>
    <s v=" Glacial 350 ml"/>
    <s v="Alcoólico"/>
    <n v="16"/>
    <s v="C7"/>
    <x v="17"/>
    <s v="Centro"/>
    <x v="3"/>
  </r>
  <r>
    <n v="534"/>
    <d v="2020-09-06T00:00:00"/>
    <x v="3"/>
    <n v="162"/>
    <s v="P6"/>
    <s v=" Heineken 350 ml"/>
    <s v="Alcoólico"/>
    <n v="36"/>
    <s v="C6"/>
    <x v="16"/>
    <s v="Matadouro"/>
    <x v="0"/>
  </r>
  <r>
    <n v="533"/>
    <d v="2020-09-05T00:00:00"/>
    <x v="3"/>
    <n v="120"/>
    <s v="P5"/>
    <s v=" Budweiser 350 ml"/>
    <s v="Alcoólico"/>
    <n v="30"/>
    <s v="C5"/>
    <x v="15"/>
    <s v="Vila Paulista"/>
    <x v="1"/>
  </r>
  <r>
    <n v="532"/>
    <d v="2020-09-04T00:00:00"/>
    <x v="3"/>
    <n v="168"/>
    <s v="P4"/>
    <s v=" Imperio 350 ml"/>
    <s v="Alcoólico"/>
    <n v="48"/>
    <s v="C4"/>
    <x v="14"/>
    <s v="Bela Vista"/>
    <x v="0"/>
  </r>
  <r>
    <n v="531"/>
    <d v="2020-09-03T00:00:00"/>
    <x v="3"/>
    <n v="57.599999999999994"/>
    <s v="P3"/>
    <s v=" Cristal 350 ml"/>
    <s v="Alcoólico"/>
    <n v="24"/>
    <s v="C3"/>
    <x v="11"/>
    <s v="Centro"/>
    <x v="2"/>
  </r>
  <r>
    <n v="530"/>
    <d v="2020-09-02T00:00:00"/>
    <x v="3"/>
    <n v="72"/>
    <s v="P2"/>
    <s v=" Brahma 350 ml"/>
    <s v="Alcoólico"/>
    <n v="24"/>
    <s v="C2"/>
    <x v="13"/>
    <s v="Raio do Sol"/>
    <x v="0"/>
  </r>
  <r>
    <n v="529"/>
    <d v="2020-09-01T00:00:00"/>
    <x v="3"/>
    <n v="108"/>
    <s v="P1"/>
    <s v=" Skol 350 ml"/>
    <s v="Alcoólico"/>
    <n v="36"/>
    <s v="C1"/>
    <x v="12"/>
    <s v="São José"/>
    <x v="0"/>
  </r>
  <r>
    <n v="528"/>
    <d v="2020-08-29T00:00:00"/>
    <x v="4"/>
    <n v="20.97"/>
    <s v="P22"/>
    <s v="Ruffles"/>
    <s v="Salgado"/>
    <n v="3"/>
    <s v="C10"/>
    <x v="0"/>
    <s v="Bela Vista"/>
    <x v="0"/>
  </r>
  <r>
    <n v="527"/>
    <d v="2020-08-28T00:00:00"/>
    <x v="4"/>
    <n v="8"/>
    <s v="P21"/>
    <s v="Bisnack Cebola"/>
    <s v="Salgado"/>
    <n v="5"/>
    <s v="C11"/>
    <x v="1"/>
    <s v="Bela Vista"/>
    <x v="1"/>
  </r>
  <r>
    <n v="526"/>
    <d v="2020-08-27T00:00:00"/>
    <x v="4"/>
    <n v="9.4499999999999993"/>
    <s v="P20"/>
    <s v="Agua 1L"/>
    <s v="Sem alcool"/>
    <n v="5"/>
    <s v="C12"/>
    <x v="2"/>
    <s v="Raio do Sol"/>
    <x v="0"/>
  </r>
  <r>
    <n v="525"/>
    <d v="2020-08-26T00:00:00"/>
    <x v="4"/>
    <n v="2.4"/>
    <s v="P19"/>
    <s v="Agua 500 ml"/>
    <s v="Sem alcool"/>
    <n v="2"/>
    <s v="C13"/>
    <x v="3"/>
    <s v="São José"/>
    <x v="2"/>
  </r>
  <r>
    <n v="524"/>
    <d v="2020-08-25T00:00:00"/>
    <x v="4"/>
    <n v="20"/>
    <s v="P18"/>
    <s v="Gelo 12 KG"/>
    <s v="Outros"/>
    <n v="1"/>
    <s v="C14"/>
    <x v="4"/>
    <s v="Vila Paulista"/>
    <x v="0"/>
  </r>
  <r>
    <n v="523"/>
    <d v="2020-08-24T00:00:00"/>
    <x v="4"/>
    <n v="26.700000000000003"/>
    <s v="P17"/>
    <s v="Gelo 03 KG"/>
    <s v="Outros"/>
    <n v="3"/>
    <s v="C15"/>
    <x v="5"/>
    <s v="Centro"/>
    <x v="1"/>
  </r>
  <r>
    <n v="522"/>
    <d v="2020-08-23T00:00:00"/>
    <x v="4"/>
    <n v="66"/>
    <s v="P16"/>
    <s v="Carvão 10 KG"/>
    <s v="Outros"/>
    <n v="3"/>
    <s v="C16"/>
    <x v="6"/>
    <s v="Raio do Sol"/>
    <x v="3"/>
  </r>
  <r>
    <n v="521"/>
    <d v="2020-08-22T00:00:00"/>
    <x v="4"/>
    <n v="31.98"/>
    <s v="P15"/>
    <s v="Carvão 06 KG"/>
    <s v="Outros"/>
    <n v="2"/>
    <s v="C17"/>
    <x v="7"/>
    <s v="Centro"/>
    <x v="1"/>
  </r>
  <r>
    <n v="520"/>
    <d v="2020-08-21T00:00:00"/>
    <x v="4"/>
    <n v="14"/>
    <s v="P14"/>
    <s v="Coca-Cola 350 ml"/>
    <s v="Refrigerante"/>
    <n v="4"/>
    <s v="C18"/>
    <x v="8"/>
    <s v="São José"/>
    <x v="0"/>
  </r>
  <r>
    <n v="519"/>
    <d v="2020-08-20T00:00:00"/>
    <x v="4"/>
    <n v="15"/>
    <s v="P13"/>
    <s v="Limão 2L"/>
    <s v="Refrigerante"/>
    <n v="3"/>
    <s v="C19"/>
    <x v="9"/>
    <s v="Bela Vista"/>
    <x v="2"/>
  </r>
  <r>
    <n v="518"/>
    <d v="2020-08-19T00:00:00"/>
    <x v="4"/>
    <n v="15"/>
    <s v="P12"/>
    <s v="Tubaina 2L"/>
    <s v="Refrigerante"/>
    <n v="3"/>
    <s v="C20"/>
    <x v="10"/>
    <s v="Matadouro"/>
    <x v="0"/>
  </r>
  <r>
    <n v="517"/>
    <d v="2020-08-18T00:00:00"/>
    <x v="4"/>
    <n v="24"/>
    <s v="P11"/>
    <s v="Coca-Cola 2L"/>
    <s v="Refrigerante"/>
    <n v="3"/>
    <s v="C3"/>
    <x v="11"/>
    <s v="Centro"/>
    <x v="2"/>
  </r>
  <r>
    <n v="516"/>
    <d v="2020-08-17T00:00:00"/>
    <x v="4"/>
    <n v="54"/>
    <s v="P10"/>
    <s v=" Bavaria 350 ml"/>
    <s v="Alcoólico"/>
    <n v="24"/>
    <s v="C1"/>
    <x v="12"/>
    <s v="São José"/>
    <x v="0"/>
  </r>
  <r>
    <n v="515"/>
    <d v="2020-08-16T00:00:00"/>
    <x v="4"/>
    <n v="54"/>
    <s v="P9"/>
    <s v=" Ant. Boa 350 ml"/>
    <s v="Alcoólico"/>
    <n v="18"/>
    <s v="C2"/>
    <x v="13"/>
    <s v="Raio do Sol"/>
    <x v="0"/>
  </r>
  <r>
    <n v="514"/>
    <d v="2020-08-15T00:00:00"/>
    <x v="4"/>
    <n v="60"/>
    <s v="P8"/>
    <s v=" Sub-Zero 350 ml"/>
    <s v="Alcoólico"/>
    <n v="24"/>
    <s v="C3"/>
    <x v="11"/>
    <s v="Centro"/>
    <x v="2"/>
  </r>
  <r>
    <n v="513"/>
    <d v="2020-08-14T00:00:00"/>
    <x v="4"/>
    <n v="24"/>
    <s v="P7"/>
    <s v=" Glacial 350 ml"/>
    <s v="Alcoólico"/>
    <n v="12"/>
    <s v="C4"/>
    <x v="14"/>
    <s v="Bela Vista"/>
    <x v="0"/>
  </r>
  <r>
    <n v="512"/>
    <d v="2020-08-13T00:00:00"/>
    <x v="4"/>
    <n v="108"/>
    <s v="P6"/>
    <s v=" Heineken 350 ml"/>
    <s v="Alcoólico"/>
    <n v="24"/>
    <s v="C5"/>
    <x v="15"/>
    <s v="Vila Paulista"/>
    <x v="1"/>
  </r>
  <r>
    <n v="511"/>
    <d v="2020-08-12T00:00:00"/>
    <x v="4"/>
    <n v="72"/>
    <s v="P5"/>
    <s v=" Budweiser 350 ml"/>
    <s v="Alcoólico"/>
    <n v="18"/>
    <s v="C6"/>
    <x v="16"/>
    <s v="Matadouro"/>
    <x v="0"/>
  </r>
  <r>
    <n v="510"/>
    <d v="2020-08-11T00:00:00"/>
    <x v="4"/>
    <n v="84"/>
    <s v="P4"/>
    <s v=" Imperio 350 ml"/>
    <s v="Alcoólico"/>
    <n v="24"/>
    <s v="C7"/>
    <x v="17"/>
    <s v="Centro"/>
    <x v="3"/>
  </r>
  <r>
    <n v="509"/>
    <d v="2020-08-10T00:00:00"/>
    <x v="4"/>
    <n v="57.599999999999994"/>
    <s v="P3"/>
    <s v=" Cristal 350 ml"/>
    <s v="Alcoólico"/>
    <n v="24"/>
    <s v="C8"/>
    <x v="18"/>
    <s v="São José"/>
    <x v="2"/>
  </r>
  <r>
    <n v="508"/>
    <d v="2020-08-09T00:00:00"/>
    <x v="4"/>
    <n v="48"/>
    <s v="P2"/>
    <s v=" Brahma 350 ml"/>
    <s v="Alcoólico"/>
    <n v="16"/>
    <s v="C9"/>
    <x v="19"/>
    <s v="Vila Paulista"/>
    <x v="0"/>
  </r>
  <r>
    <n v="507"/>
    <d v="2020-08-08T00:00:00"/>
    <x v="4"/>
    <n v="72"/>
    <s v="P1"/>
    <s v=" Skol 350 ml"/>
    <s v="Alcoólico"/>
    <n v="24"/>
    <s v="C5"/>
    <x v="15"/>
    <s v="Vila Paulista"/>
    <x v="1"/>
  </r>
  <r>
    <n v="506"/>
    <d v="2020-08-07T00:00:00"/>
    <x v="4"/>
    <n v="41.94"/>
    <s v="P22"/>
    <s v="Ruffles"/>
    <s v="Salgado"/>
    <n v="6"/>
    <s v="C1"/>
    <x v="12"/>
    <s v="São José"/>
    <x v="0"/>
  </r>
  <r>
    <n v="505"/>
    <d v="2020-08-06T00:00:00"/>
    <x v="4"/>
    <n v="6.4"/>
    <s v="P21"/>
    <s v="Bisnack Cebola"/>
    <s v="Salgado"/>
    <n v="4"/>
    <s v="C2"/>
    <x v="13"/>
    <s v="Raio do Sol"/>
    <x v="0"/>
  </r>
  <r>
    <n v="504"/>
    <d v="2020-08-05T00:00:00"/>
    <x v="4"/>
    <n v="7.56"/>
    <s v="P20"/>
    <s v="Agua 1L"/>
    <s v="Sem alcool"/>
    <n v="4"/>
    <s v="C3"/>
    <x v="11"/>
    <s v="Centro"/>
    <x v="2"/>
  </r>
  <r>
    <n v="503"/>
    <d v="2020-08-04T00:00:00"/>
    <x v="4"/>
    <n v="6"/>
    <s v="P19"/>
    <s v="Agua 500 ml"/>
    <s v="Sem alcool"/>
    <n v="5"/>
    <s v="C4"/>
    <x v="14"/>
    <s v="Bela Vista"/>
    <x v="0"/>
  </r>
  <r>
    <n v="502"/>
    <d v="2020-08-03T00:00:00"/>
    <x v="4"/>
    <n v="60"/>
    <s v="P18"/>
    <s v="Gelo 12 KG"/>
    <s v="Outros"/>
    <n v="3"/>
    <s v="C5"/>
    <x v="15"/>
    <s v="Vila Paulista"/>
    <x v="1"/>
  </r>
  <r>
    <n v="501"/>
    <d v="2020-08-02T00:00:00"/>
    <x v="4"/>
    <n v="44.5"/>
    <s v="P17"/>
    <s v="Gelo 03 KG"/>
    <s v="Outros"/>
    <n v="5"/>
    <s v="C6"/>
    <x v="16"/>
    <s v="Matadouro"/>
    <x v="0"/>
  </r>
  <r>
    <n v="500"/>
    <d v="2020-08-08T00:00:00"/>
    <x v="4"/>
    <n v="44"/>
    <s v="P16"/>
    <s v="Carvão 10 KG"/>
    <s v="Outros"/>
    <n v="2"/>
    <s v="C7"/>
    <x v="17"/>
    <s v="Centro"/>
    <x v="3"/>
  </r>
  <r>
    <n v="499"/>
    <d v="2020-08-07T00:00:00"/>
    <x v="4"/>
    <n v="31.98"/>
    <s v="P15"/>
    <s v="Carvão 06 KG"/>
    <s v="Outros"/>
    <n v="2"/>
    <s v="C8"/>
    <x v="18"/>
    <s v="São José"/>
    <x v="2"/>
  </r>
  <r>
    <n v="498"/>
    <d v="2020-08-06T00:00:00"/>
    <x v="4"/>
    <n v="42"/>
    <s v="P14"/>
    <s v="Coca-Cola 350 ml"/>
    <s v="Refrigerante"/>
    <n v="12"/>
    <s v="C9"/>
    <x v="19"/>
    <s v="Vila Paulista"/>
    <x v="0"/>
  </r>
  <r>
    <n v="497"/>
    <d v="2020-08-05T00:00:00"/>
    <x v="4"/>
    <n v="20"/>
    <s v="P13"/>
    <s v="Limão 2L"/>
    <s v="Refrigerante"/>
    <n v="4"/>
    <s v="C10"/>
    <x v="0"/>
    <s v="Bela Vista"/>
    <x v="0"/>
  </r>
  <r>
    <n v="496"/>
    <d v="2020-08-04T00:00:00"/>
    <x v="4"/>
    <n v="15"/>
    <s v="P12"/>
    <s v="Tubaina 2L"/>
    <s v="Refrigerante"/>
    <n v="3"/>
    <s v="C11"/>
    <x v="1"/>
    <s v="Bela Vista"/>
    <x v="1"/>
  </r>
  <r>
    <n v="495"/>
    <d v="2020-08-03T00:00:00"/>
    <x v="4"/>
    <n v="48"/>
    <s v="P11"/>
    <s v="Coca-Cola 2L"/>
    <s v="Refrigerante"/>
    <n v="6"/>
    <s v="C12"/>
    <x v="2"/>
    <s v="Raio do Sol"/>
    <x v="0"/>
  </r>
  <r>
    <n v="494"/>
    <d v="2020-08-02T00:00:00"/>
    <x v="4"/>
    <n v="27"/>
    <s v="P10"/>
    <s v=" Bavaria 350 ml"/>
    <s v="Alcoólico"/>
    <n v="12"/>
    <s v="C13"/>
    <x v="3"/>
    <s v="São José"/>
    <x v="2"/>
  </r>
  <r>
    <n v="493"/>
    <d v="2020-08-01T00:00:00"/>
    <x v="4"/>
    <n v="72"/>
    <s v="P9"/>
    <s v=" Ant. Boa 350 ml"/>
    <s v="Alcoólico"/>
    <n v="24"/>
    <s v="C14"/>
    <x v="4"/>
    <s v="Vila Paulista"/>
    <x v="0"/>
  </r>
  <r>
    <n v="492"/>
    <d v="2020-08-01T00:00:00"/>
    <x v="4"/>
    <n v="60"/>
    <s v="P8"/>
    <s v=" Sub-Zero 350 ml"/>
    <s v="Alcoólico"/>
    <n v="24"/>
    <s v="C15"/>
    <x v="5"/>
    <s v="Centro"/>
    <x v="1"/>
  </r>
  <r>
    <n v="491"/>
    <d v="2020-08-29T00:00:00"/>
    <x v="4"/>
    <n v="32"/>
    <s v="P7"/>
    <s v=" Glacial 350 ml"/>
    <s v="Alcoólico"/>
    <n v="16"/>
    <s v="C16"/>
    <x v="6"/>
    <s v="Raio do Sol"/>
    <x v="3"/>
  </r>
  <r>
    <n v="490"/>
    <d v="2020-08-28T00:00:00"/>
    <x v="4"/>
    <n v="162"/>
    <s v="P6"/>
    <s v=" Heineken 350 ml"/>
    <s v="Alcoólico"/>
    <n v="36"/>
    <s v="C17"/>
    <x v="7"/>
    <s v="Centro"/>
    <x v="1"/>
  </r>
  <r>
    <n v="489"/>
    <d v="2020-08-27T00:00:00"/>
    <x v="4"/>
    <n v="120"/>
    <s v="P5"/>
    <s v=" Budweiser 350 ml"/>
    <s v="Alcoólico"/>
    <n v="30"/>
    <s v="C18"/>
    <x v="8"/>
    <s v="São José"/>
    <x v="0"/>
  </r>
  <r>
    <n v="488"/>
    <d v="2020-08-26T00:00:00"/>
    <x v="4"/>
    <n v="168"/>
    <s v="P4"/>
    <s v=" Imperio 350 ml"/>
    <s v="Alcoólico"/>
    <n v="48"/>
    <s v="C19"/>
    <x v="9"/>
    <s v="Bela Vista"/>
    <x v="2"/>
  </r>
  <r>
    <n v="487"/>
    <d v="2020-08-25T00:00:00"/>
    <x v="4"/>
    <n v="57.599999999999994"/>
    <s v="P3"/>
    <s v=" Cristal 350 ml"/>
    <s v="Alcoólico"/>
    <n v="24"/>
    <s v="C20"/>
    <x v="10"/>
    <s v="Matadouro"/>
    <x v="0"/>
  </r>
  <r>
    <n v="486"/>
    <d v="2020-08-24T00:00:00"/>
    <x v="4"/>
    <n v="72"/>
    <s v="P2"/>
    <s v=" Brahma 350 ml"/>
    <s v="Alcoólico"/>
    <n v="24"/>
    <s v="C4"/>
    <x v="14"/>
    <s v="Bela Vista"/>
    <x v="0"/>
  </r>
  <r>
    <n v="485"/>
    <d v="2020-08-23T00:00:00"/>
    <x v="4"/>
    <n v="108"/>
    <s v="P1"/>
    <s v=" Skol 350 ml"/>
    <s v="Alcoólico"/>
    <n v="36"/>
    <s v="C8"/>
    <x v="18"/>
    <s v="São José"/>
    <x v="2"/>
  </r>
  <r>
    <n v="484"/>
    <d v="2020-08-22T00:00:00"/>
    <x v="4"/>
    <n v="20.97"/>
    <s v="P22"/>
    <s v="Ruffles"/>
    <s v="Salgado"/>
    <n v="3"/>
    <s v="C7"/>
    <x v="17"/>
    <s v="Centro"/>
    <x v="3"/>
  </r>
  <r>
    <n v="483"/>
    <d v="2020-08-21T00:00:00"/>
    <x v="4"/>
    <n v="4.8000000000000007"/>
    <s v="P21"/>
    <s v="Bisnack Cebola"/>
    <s v="Salgado"/>
    <n v="3"/>
    <s v="C6"/>
    <x v="16"/>
    <s v="Matadouro"/>
    <x v="0"/>
  </r>
  <r>
    <n v="482"/>
    <d v="2020-08-20T00:00:00"/>
    <x v="4"/>
    <n v="1.89"/>
    <s v="P20"/>
    <s v="Agua 1L"/>
    <s v="Sem alcool"/>
    <n v="1"/>
    <s v="C20"/>
    <x v="10"/>
    <s v="Matadouro"/>
    <x v="0"/>
  </r>
  <r>
    <n v="481"/>
    <d v="2020-08-19T00:00:00"/>
    <x v="4"/>
    <n v="2.4"/>
    <s v="P19"/>
    <s v="Agua 500 ml"/>
    <s v="Sem alcool"/>
    <n v="2"/>
    <s v="C19"/>
    <x v="9"/>
    <s v="Bela Vista"/>
    <x v="2"/>
  </r>
  <r>
    <n v="480"/>
    <d v="2020-08-18T00:00:00"/>
    <x v="4"/>
    <n v="20"/>
    <s v="P18"/>
    <s v="Gelo 12 KG"/>
    <s v="Outros"/>
    <n v="1"/>
    <s v="C18"/>
    <x v="8"/>
    <s v="São José"/>
    <x v="0"/>
  </r>
  <r>
    <n v="479"/>
    <d v="2020-08-17T00:00:00"/>
    <x v="4"/>
    <n v="17.8"/>
    <s v="P17"/>
    <s v="Gelo 03 KG"/>
    <s v="Outros"/>
    <n v="2"/>
    <s v="C17"/>
    <x v="7"/>
    <s v="Centro"/>
    <x v="1"/>
  </r>
  <r>
    <n v="478"/>
    <d v="2020-08-16T00:00:00"/>
    <x v="4"/>
    <n v="22"/>
    <s v="P16"/>
    <s v="Carvão 10 KG"/>
    <s v="Outros"/>
    <n v="1"/>
    <s v="C16"/>
    <x v="6"/>
    <s v="Raio do Sol"/>
    <x v="3"/>
  </r>
  <r>
    <n v="477"/>
    <d v="2020-08-15T00:00:00"/>
    <x v="4"/>
    <n v="15.99"/>
    <s v="P15"/>
    <s v="Carvão 06 KG"/>
    <s v="Outros"/>
    <n v="1"/>
    <s v="C15"/>
    <x v="5"/>
    <s v="Centro"/>
    <x v="1"/>
  </r>
  <r>
    <n v="476"/>
    <d v="2020-08-14T00:00:00"/>
    <x v="4"/>
    <n v="7"/>
    <s v="P14"/>
    <s v="Coca-Cola 350 ml"/>
    <s v="Refrigerante"/>
    <n v="2"/>
    <s v="C14"/>
    <x v="4"/>
    <s v="Vila Paulista"/>
    <x v="0"/>
  </r>
  <r>
    <n v="475"/>
    <d v="2020-08-13T00:00:00"/>
    <x v="4"/>
    <n v="20"/>
    <s v="P13"/>
    <s v="Limão 2L"/>
    <s v="Refrigerante"/>
    <n v="4"/>
    <s v="C13"/>
    <x v="3"/>
    <s v="São José"/>
    <x v="2"/>
  </r>
  <r>
    <n v="474"/>
    <d v="2020-08-12T00:00:00"/>
    <x v="4"/>
    <n v="20"/>
    <s v="P12"/>
    <s v="Tubaina 2L"/>
    <s v="Refrigerante"/>
    <n v="4"/>
    <s v="C12"/>
    <x v="2"/>
    <s v="Raio do Sol"/>
    <x v="0"/>
  </r>
  <r>
    <n v="473"/>
    <d v="2020-08-11T00:00:00"/>
    <x v="4"/>
    <n v="24"/>
    <s v="P11"/>
    <s v="Coca-Cola 2L"/>
    <s v="Refrigerante"/>
    <n v="3"/>
    <s v="C11"/>
    <x v="1"/>
    <s v="Bela Vista"/>
    <x v="1"/>
  </r>
  <r>
    <n v="472"/>
    <d v="2020-08-10T00:00:00"/>
    <x v="4"/>
    <n v="135"/>
    <s v="P10"/>
    <s v=" Bavaria 350 ml"/>
    <s v="Alcoólico"/>
    <n v="60"/>
    <s v="C10"/>
    <x v="0"/>
    <s v="Bela Vista"/>
    <x v="0"/>
  </r>
  <r>
    <n v="471"/>
    <d v="2020-08-09T00:00:00"/>
    <x v="4"/>
    <n v="72"/>
    <s v="P9"/>
    <s v=" Ant. Boa 350 ml"/>
    <s v="Alcoólico"/>
    <n v="24"/>
    <s v="C9"/>
    <x v="19"/>
    <s v="Vila Paulista"/>
    <x v="0"/>
  </r>
  <r>
    <n v="470"/>
    <d v="2020-08-08T00:00:00"/>
    <x v="4"/>
    <n v="90"/>
    <s v="P8"/>
    <s v=" Sub-Zero 350 ml"/>
    <s v="Alcoólico"/>
    <n v="36"/>
    <s v="C8"/>
    <x v="18"/>
    <s v="São José"/>
    <x v="2"/>
  </r>
  <r>
    <n v="469"/>
    <d v="2020-08-07T00:00:00"/>
    <x v="4"/>
    <n v="48"/>
    <s v="P7"/>
    <s v=" Glacial 350 ml"/>
    <s v="Alcoólico"/>
    <n v="24"/>
    <s v="C7"/>
    <x v="17"/>
    <s v="Centro"/>
    <x v="3"/>
  </r>
  <r>
    <n v="468"/>
    <d v="2020-08-06T00:00:00"/>
    <x v="4"/>
    <n v="270"/>
    <s v="P6"/>
    <s v=" Heineken 350 ml"/>
    <s v="Alcoólico"/>
    <n v="60"/>
    <s v="C6"/>
    <x v="16"/>
    <s v="Matadouro"/>
    <x v="0"/>
  </r>
  <r>
    <n v="467"/>
    <d v="2020-08-05T00:00:00"/>
    <x v="4"/>
    <n v="144"/>
    <s v="P5"/>
    <s v=" Budweiser 350 ml"/>
    <s v="Alcoólico"/>
    <n v="36"/>
    <s v="C5"/>
    <x v="15"/>
    <s v="Vila Paulista"/>
    <x v="1"/>
  </r>
  <r>
    <n v="466"/>
    <d v="2020-08-04T00:00:00"/>
    <x v="4"/>
    <n v="126"/>
    <s v="P4"/>
    <s v=" Imperio 350 ml"/>
    <s v="Alcoólico"/>
    <n v="36"/>
    <s v="C4"/>
    <x v="14"/>
    <s v="Bela Vista"/>
    <x v="0"/>
  </r>
  <r>
    <n v="465"/>
    <d v="2020-08-03T00:00:00"/>
    <x v="4"/>
    <n v="43.199999999999996"/>
    <s v="P3"/>
    <s v=" Cristal 350 ml"/>
    <s v="Alcoólico"/>
    <n v="18"/>
    <s v="C3"/>
    <x v="11"/>
    <s v="Centro"/>
    <x v="2"/>
  </r>
  <r>
    <n v="464"/>
    <d v="2020-08-02T00:00:00"/>
    <x v="4"/>
    <n v="54"/>
    <s v="P2"/>
    <s v=" Brahma 350 ml"/>
    <s v="Alcoólico"/>
    <n v="18"/>
    <s v="C2"/>
    <x v="13"/>
    <s v="Raio do Sol"/>
    <x v="0"/>
  </r>
  <r>
    <n v="463"/>
    <d v="2020-08-01T00:00:00"/>
    <x v="4"/>
    <n v="72"/>
    <s v="P1"/>
    <s v=" Skol 350 ml"/>
    <s v="Alcoólico"/>
    <n v="24"/>
    <s v="C1"/>
    <x v="12"/>
    <s v="São José"/>
    <x v="0"/>
  </r>
  <r>
    <n v="462"/>
    <d v="2020-07-30T00:00:00"/>
    <x v="5"/>
    <n v="41.94"/>
    <s v="P22"/>
    <s v="Ruffles"/>
    <s v="Salgado"/>
    <n v="6"/>
    <s v="C10"/>
    <x v="0"/>
    <s v="Bela Vista"/>
    <x v="0"/>
  </r>
  <r>
    <n v="461"/>
    <d v="2020-07-29T00:00:00"/>
    <x v="5"/>
    <n v="6.4"/>
    <s v="P21"/>
    <s v="Bisnack Cebola"/>
    <s v="Salgado"/>
    <n v="4"/>
    <s v="C11"/>
    <x v="1"/>
    <s v="Bela Vista"/>
    <x v="1"/>
  </r>
  <r>
    <n v="460"/>
    <d v="2020-07-28T00:00:00"/>
    <x v="5"/>
    <n v="7.56"/>
    <s v="P20"/>
    <s v="Agua 1L"/>
    <s v="Sem alcool"/>
    <n v="4"/>
    <s v="C12"/>
    <x v="2"/>
    <s v="Raio do Sol"/>
    <x v="0"/>
  </r>
  <r>
    <n v="459"/>
    <d v="2020-07-27T00:00:00"/>
    <x v="5"/>
    <n v="6"/>
    <s v="P19"/>
    <s v="Agua 500 ml"/>
    <s v="Sem alcool"/>
    <n v="5"/>
    <s v="C13"/>
    <x v="3"/>
    <s v="São José"/>
    <x v="2"/>
  </r>
  <r>
    <n v="458"/>
    <d v="2020-07-26T00:00:00"/>
    <x v="5"/>
    <n v="60"/>
    <s v="P18"/>
    <s v="Gelo 12 KG"/>
    <s v="Outros"/>
    <n v="3"/>
    <s v="C14"/>
    <x v="4"/>
    <s v="Vila Paulista"/>
    <x v="0"/>
  </r>
  <r>
    <n v="457"/>
    <d v="2020-07-25T00:00:00"/>
    <x v="5"/>
    <n v="44.5"/>
    <s v="P17"/>
    <s v="Gelo 03 KG"/>
    <s v="Outros"/>
    <n v="5"/>
    <s v="C15"/>
    <x v="5"/>
    <s v="Centro"/>
    <x v="1"/>
  </r>
  <r>
    <n v="456"/>
    <d v="2020-07-24T00:00:00"/>
    <x v="5"/>
    <n v="44"/>
    <s v="P16"/>
    <s v="Carvão 10 KG"/>
    <s v="Outros"/>
    <n v="2"/>
    <s v="C16"/>
    <x v="6"/>
    <s v="Raio do Sol"/>
    <x v="3"/>
  </r>
  <r>
    <n v="455"/>
    <d v="2020-07-23T00:00:00"/>
    <x v="5"/>
    <n v="31.98"/>
    <s v="P15"/>
    <s v="Carvão 06 KG"/>
    <s v="Outros"/>
    <n v="2"/>
    <s v="C17"/>
    <x v="7"/>
    <s v="Centro"/>
    <x v="1"/>
  </r>
  <r>
    <n v="454"/>
    <d v="2020-07-22T00:00:00"/>
    <x v="5"/>
    <n v="42"/>
    <s v="P14"/>
    <s v="Coca-Cola 350 ml"/>
    <s v="Refrigerante"/>
    <n v="12"/>
    <s v="C18"/>
    <x v="8"/>
    <s v="São José"/>
    <x v="0"/>
  </r>
  <r>
    <n v="453"/>
    <d v="2020-07-21T00:00:00"/>
    <x v="5"/>
    <n v="20"/>
    <s v="P13"/>
    <s v="Limão 2L"/>
    <s v="Refrigerante"/>
    <n v="4"/>
    <s v="C19"/>
    <x v="9"/>
    <s v="Bela Vista"/>
    <x v="2"/>
  </r>
  <r>
    <n v="452"/>
    <d v="2020-07-20T00:00:00"/>
    <x v="5"/>
    <n v="15"/>
    <s v="P12"/>
    <s v="Tubaina 2L"/>
    <s v="Refrigerante"/>
    <n v="3"/>
    <s v="C20"/>
    <x v="10"/>
    <s v="Matadouro"/>
    <x v="0"/>
  </r>
  <r>
    <n v="451"/>
    <d v="2020-07-19T00:00:00"/>
    <x v="5"/>
    <n v="48"/>
    <s v="P11"/>
    <s v="Coca-Cola 2L"/>
    <s v="Refrigerante"/>
    <n v="6"/>
    <s v="C3"/>
    <x v="11"/>
    <s v="Centro"/>
    <x v="2"/>
  </r>
  <r>
    <n v="450"/>
    <d v="2020-07-18T00:00:00"/>
    <x v="5"/>
    <n v="27"/>
    <s v="P10"/>
    <s v=" Bavaria 350 ml"/>
    <s v="Alcoólico"/>
    <n v="12"/>
    <s v="C1"/>
    <x v="12"/>
    <s v="São José"/>
    <x v="0"/>
  </r>
  <r>
    <n v="449"/>
    <d v="2020-07-17T00:00:00"/>
    <x v="5"/>
    <n v="72"/>
    <s v="P9"/>
    <s v=" Ant. Boa 350 ml"/>
    <s v="Alcoólico"/>
    <n v="24"/>
    <s v="C2"/>
    <x v="13"/>
    <s v="Raio do Sol"/>
    <x v="0"/>
  </r>
  <r>
    <n v="448"/>
    <d v="2020-07-16T00:00:00"/>
    <x v="5"/>
    <n v="60"/>
    <s v="P8"/>
    <s v=" Sub-Zero 350 ml"/>
    <s v="Alcoólico"/>
    <n v="24"/>
    <s v="C3"/>
    <x v="11"/>
    <s v="Centro"/>
    <x v="2"/>
  </r>
  <r>
    <n v="447"/>
    <d v="2020-07-15T00:00:00"/>
    <x v="5"/>
    <n v="32"/>
    <s v="P7"/>
    <s v=" Glacial 350 ml"/>
    <s v="Alcoólico"/>
    <n v="16"/>
    <s v="C4"/>
    <x v="14"/>
    <s v="Bela Vista"/>
    <x v="0"/>
  </r>
  <r>
    <n v="446"/>
    <d v="2020-07-14T00:00:00"/>
    <x v="5"/>
    <n v="162"/>
    <s v="P6"/>
    <s v=" Heineken 350 ml"/>
    <s v="Alcoólico"/>
    <n v="36"/>
    <s v="C5"/>
    <x v="15"/>
    <s v="Vila Paulista"/>
    <x v="1"/>
  </r>
  <r>
    <n v="445"/>
    <d v="2020-07-13T00:00:00"/>
    <x v="5"/>
    <n v="120"/>
    <s v="P5"/>
    <s v=" Budweiser 350 ml"/>
    <s v="Alcoólico"/>
    <n v="30"/>
    <s v="C6"/>
    <x v="16"/>
    <s v="Matadouro"/>
    <x v="0"/>
  </r>
  <r>
    <n v="444"/>
    <d v="2020-07-12T00:00:00"/>
    <x v="5"/>
    <n v="168"/>
    <s v="P4"/>
    <s v=" Imperio 350 ml"/>
    <s v="Alcoólico"/>
    <n v="48"/>
    <s v="C7"/>
    <x v="17"/>
    <s v="Centro"/>
    <x v="3"/>
  </r>
  <r>
    <n v="443"/>
    <d v="2020-07-11T00:00:00"/>
    <x v="5"/>
    <n v="57.599999999999994"/>
    <s v="P3"/>
    <s v=" Cristal 350 ml"/>
    <s v="Alcoólico"/>
    <n v="24"/>
    <s v="C8"/>
    <x v="18"/>
    <s v="São José"/>
    <x v="2"/>
  </r>
  <r>
    <n v="442"/>
    <d v="2020-07-10T00:00:00"/>
    <x v="5"/>
    <n v="72"/>
    <s v="P2"/>
    <s v=" Brahma 350 ml"/>
    <s v="Alcoólico"/>
    <n v="24"/>
    <s v="C9"/>
    <x v="19"/>
    <s v="Vila Paulista"/>
    <x v="0"/>
  </r>
  <r>
    <n v="441"/>
    <d v="2020-07-09T00:00:00"/>
    <x v="5"/>
    <n v="108"/>
    <s v="P1"/>
    <s v=" Skol 350 ml"/>
    <s v="Alcoólico"/>
    <n v="36"/>
    <s v="C5"/>
    <x v="15"/>
    <s v="Vila Paulista"/>
    <x v="1"/>
  </r>
  <r>
    <n v="440"/>
    <d v="2020-07-08T00:00:00"/>
    <x v="5"/>
    <n v="27.96"/>
    <s v="P22"/>
    <s v="Ruffles"/>
    <s v="Salgado"/>
    <n v="4"/>
    <s v="C1"/>
    <x v="12"/>
    <s v="São José"/>
    <x v="0"/>
  </r>
  <r>
    <n v="439"/>
    <d v="2020-07-07T00:00:00"/>
    <x v="5"/>
    <n v="9.6"/>
    <s v="P21"/>
    <s v="Bisnack Cebola"/>
    <s v="Salgado"/>
    <n v="6"/>
    <s v="C2"/>
    <x v="13"/>
    <s v="Raio do Sol"/>
    <x v="0"/>
  </r>
  <r>
    <n v="438"/>
    <d v="2020-07-06T00:00:00"/>
    <x v="5"/>
    <n v="5.67"/>
    <s v="P20"/>
    <s v="Agua 1L"/>
    <s v="Sem alcool"/>
    <n v="3"/>
    <s v="C3"/>
    <x v="11"/>
    <s v="Centro"/>
    <x v="2"/>
  </r>
  <r>
    <n v="437"/>
    <d v="2020-07-05T00:00:00"/>
    <x v="5"/>
    <n v="1.2"/>
    <s v="P19"/>
    <s v="Agua 500 ml"/>
    <s v="Sem alcool"/>
    <n v="1"/>
    <s v="C4"/>
    <x v="14"/>
    <s v="Bela Vista"/>
    <x v="0"/>
  </r>
  <r>
    <n v="436"/>
    <d v="2020-07-04T00:00:00"/>
    <x v="5"/>
    <n v="40"/>
    <s v="P18"/>
    <s v="Gelo 12 KG"/>
    <s v="Outros"/>
    <n v="2"/>
    <s v="C5"/>
    <x v="15"/>
    <s v="Vila Paulista"/>
    <x v="1"/>
  </r>
  <r>
    <n v="435"/>
    <d v="2020-07-03T00:00:00"/>
    <x v="5"/>
    <n v="35.6"/>
    <s v="P17"/>
    <s v="Gelo 03 KG"/>
    <s v="Outros"/>
    <n v="4"/>
    <s v="C6"/>
    <x v="16"/>
    <s v="Matadouro"/>
    <x v="0"/>
  </r>
  <r>
    <n v="434"/>
    <d v="2020-07-02T00:00:00"/>
    <x v="5"/>
    <n v="44"/>
    <s v="P16"/>
    <s v="Carvão 10 KG"/>
    <s v="Outros"/>
    <n v="2"/>
    <s v="C7"/>
    <x v="17"/>
    <s v="Centro"/>
    <x v="3"/>
  </r>
  <r>
    <n v="433"/>
    <d v="2020-07-30T00:00:00"/>
    <x v="5"/>
    <n v="47.97"/>
    <s v="P15"/>
    <s v="Carvão 06 KG"/>
    <s v="Outros"/>
    <n v="3"/>
    <s v="C8"/>
    <x v="18"/>
    <s v="São José"/>
    <x v="2"/>
  </r>
  <r>
    <n v="432"/>
    <d v="2020-07-29T00:00:00"/>
    <x v="5"/>
    <n v="21"/>
    <s v="P14"/>
    <s v="Coca-Cola 350 ml"/>
    <s v="Refrigerante"/>
    <n v="6"/>
    <s v="C9"/>
    <x v="19"/>
    <s v="Vila Paulista"/>
    <x v="0"/>
  </r>
  <r>
    <n v="431"/>
    <d v="2020-07-28T00:00:00"/>
    <x v="5"/>
    <n v="10"/>
    <s v="P13"/>
    <s v="Limão 2L"/>
    <s v="Refrigerante"/>
    <n v="2"/>
    <s v="C10"/>
    <x v="0"/>
    <s v="Bela Vista"/>
    <x v="0"/>
  </r>
  <r>
    <n v="430"/>
    <d v="2020-07-27T00:00:00"/>
    <x v="5"/>
    <n v="10"/>
    <s v="P12"/>
    <s v="Tubaina 2L"/>
    <s v="Refrigerante"/>
    <n v="2"/>
    <s v="C11"/>
    <x v="1"/>
    <s v="Bela Vista"/>
    <x v="1"/>
  </r>
  <r>
    <n v="429"/>
    <d v="2020-07-26T00:00:00"/>
    <x v="5"/>
    <n v="32"/>
    <s v="P11"/>
    <s v="Coca-Cola 2L"/>
    <s v="Refrigerante"/>
    <n v="4"/>
    <s v="C12"/>
    <x v="2"/>
    <s v="Raio do Sol"/>
    <x v="0"/>
  </r>
  <r>
    <n v="428"/>
    <d v="2020-07-25T00:00:00"/>
    <x v="5"/>
    <n v="108"/>
    <s v="P10"/>
    <s v=" Bavaria 350 ml"/>
    <s v="Alcoólico"/>
    <n v="48"/>
    <s v="C13"/>
    <x v="3"/>
    <s v="São José"/>
    <x v="2"/>
  </r>
  <r>
    <n v="427"/>
    <d v="2020-07-24T00:00:00"/>
    <x v="5"/>
    <n v="36"/>
    <s v="P9"/>
    <s v=" Ant. Boa 350 ml"/>
    <s v="Alcoólico"/>
    <n v="12"/>
    <s v="C14"/>
    <x v="4"/>
    <s v="Vila Paulista"/>
    <x v="0"/>
  </r>
  <r>
    <n v="426"/>
    <d v="2020-07-23T00:00:00"/>
    <x v="5"/>
    <n v="30"/>
    <s v="P8"/>
    <s v=" Sub-Zero 350 ml"/>
    <s v="Alcoólico"/>
    <n v="12"/>
    <s v="C15"/>
    <x v="5"/>
    <s v="Centro"/>
    <x v="1"/>
  </r>
  <r>
    <n v="425"/>
    <d v="2020-07-29T00:00:00"/>
    <x v="5"/>
    <n v="24"/>
    <s v="P7"/>
    <s v=" Glacial 350 ml"/>
    <s v="Alcoólico"/>
    <n v="12"/>
    <s v="C16"/>
    <x v="6"/>
    <s v="Raio do Sol"/>
    <x v="3"/>
  </r>
  <r>
    <n v="424"/>
    <d v="2020-07-28T00:00:00"/>
    <x v="5"/>
    <n v="216"/>
    <s v="P6"/>
    <s v=" Heineken 350 ml"/>
    <s v="Alcoólico"/>
    <n v="48"/>
    <s v="C17"/>
    <x v="7"/>
    <s v="Centro"/>
    <x v="1"/>
  </r>
  <r>
    <n v="423"/>
    <d v="2020-07-27T00:00:00"/>
    <x v="5"/>
    <n v="96"/>
    <s v="P5"/>
    <s v=" Budweiser 350 ml"/>
    <s v="Alcoólico"/>
    <n v="24"/>
    <s v="C18"/>
    <x v="8"/>
    <s v="São José"/>
    <x v="0"/>
  </r>
  <r>
    <n v="422"/>
    <d v="2020-07-26T00:00:00"/>
    <x v="5"/>
    <n v="126"/>
    <s v="P4"/>
    <s v=" Imperio 350 ml"/>
    <s v="Alcoólico"/>
    <n v="36"/>
    <s v="C19"/>
    <x v="9"/>
    <s v="Bela Vista"/>
    <x v="2"/>
  </r>
  <r>
    <n v="421"/>
    <d v="2020-07-25T00:00:00"/>
    <x v="5"/>
    <n v="43.199999999999996"/>
    <s v="P3"/>
    <s v=" Cristal 350 ml"/>
    <s v="Alcoólico"/>
    <n v="18"/>
    <s v="C20"/>
    <x v="10"/>
    <s v="Matadouro"/>
    <x v="0"/>
  </r>
  <r>
    <n v="420"/>
    <d v="2020-07-24T00:00:00"/>
    <x v="5"/>
    <n v="36"/>
    <s v="P2"/>
    <s v=" Brahma 350 ml"/>
    <s v="Alcoólico"/>
    <n v="12"/>
    <s v="C4"/>
    <x v="14"/>
    <s v="Bela Vista"/>
    <x v="0"/>
  </r>
  <r>
    <n v="419"/>
    <d v="2020-07-23T00:00:00"/>
    <x v="5"/>
    <n v="48"/>
    <s v="P1"/>
    <s v=" Skol 350 ml"/>
    <s v="Alcoólico"/>
    <n v="16"/>
    <s v="C8"/>
    <x v="18"/>
    <s v="São José"/>
    <x v="2"/>
  </r>
  <r>
    <n v="418"/>
    <d v="2020-07-22T00:00:00"/>
    <x v="5"/>
    <n v="13.98"/>
    <s v="P22"/>
    <s v="Ruffles"/>
    <s v="Salgado"/>
    <n v="2"/>
    <s v="C7"/>
    <x v="17"/>
    <s v="Centro"/>
    <x v="3"/>
  </r>
  <r>
    <n v="417"/>
    <d v="2020-07-21T00:00:00"/>
    <x v="5"/>
    <n v="4.8"/>
    <s v="P21"/>
    <s v="Bisnack Cebola"/>
    <s v="Salgado"/>
    <n v="3"/>
    <s v="C6"/>
    <x v="16"/>
    <s v="Matadouro"/>
    <x v="0"/>
  </r>
  <r>
    <n v="416"/>
    <d v="2020-07-20T00:00:00"/>
    <x v="5"/>
    <n v="1.89"/>
    <s v="P20"/>
    <s v="Agua 1L"/>
    <s v="Sem alcool"/>
    <n v="1"/>
    <s v="C20"/>
    <x v="10"/>
    <s v="Matadouro"/>
    <x v="0"/>
  </r>
  <r>
    <n v="415"/>
    <d v="2020-07-19T00:00:00"/>
    <x v="5"/>
    <n v="2.4"/>
    <s v="P19"/>
    <s v="Agua 500 ml"/>
    <s v="Sem alcool"/>
    <n v="2"/>
    <s v="C19"/>
    <x v="9"/>
    <s v="Bela Vista"/>
    <x v="2"/>
  </r>
  <r>
    <n v="414"/>
    <d v="2020-07-18T00:00:00"/>
    <x v="5"/>
    <n v="20"/>
    <s v="P18"/>
    <s v="Gelo 12 KG"/>
    <s v="Outros"/>
    <n v="1"/>
    <s v="C18"/>
    <x v="8"/>
    <s v="São José"/>
    <x v="0"/>
  </r>
  <r>
    <n v="413"/>
    <d v="2020-07-17T00:00:00"/>
    <x v="5"/>
    <n v="17.8"/>
    <s v="P17"/>
    <s v="Gelo 03 KG"/>
    <s v="Outros"/>
    <n v="2"/>
    <s v="C17"/>
    <x v="7"/>
    <s v="Centro"/>
    <x v="1"/>
  </r>
  <r>
    <n v="412"/>
    <d v="2020-07-16T00:00:00"/>
    <x v="5"/>
    <n v="22"/>
    <s v="P16"/>
    <s v="Carvão 10 KG"/>
    <s v="Outros"/>
    <n v="1"/>
    <s v="C16"/>
    <x v="6"/>
    <s v="Raio do Sol"/>
    <x v="3"/>
  </r>
  <r>
    <n v="411"/>
    <d v="2020-07-15T00:00:00"/>
    <x v="5"/>
    <n v="15.99"/>
    <s v="P15"/>
    <s v="Carvão 06 KG"/>
    <s v="Outros"/>
    <n v="1"/>
    <s v="C15"/>
    <x v="5"/>
    <s v="Centro"/>
    <x v="1"/>
  </r>
  <r>
    <n v="410"/>
    <d v="2020-07-14T00:00:00"/>
    <x v="5"/>
    <n v="7"/>
    <s v="P14"/>
    <s v="Coca-Cola 350 ml"/>
    <s v="Refrigerante"/>
    <n v="2"/>
    <s v="C14"/>
    <x v="4"/>
    <s v="Vila Paulista"/>
    <x v="0"/>
  </r>
  <r>
    <n v="409"/>
    <d v="2020-07-13T00:00:00"/>
    <x v="5"/>
    <n v="20"/>
    <s v="P13"/>
    <s v="Limão 2L"/>
    <s v="Refrigerante"/>
    <n v="4"/>
    <s v="C13"/>
    <x v="3"/>
    <s v="São José"/>
    <x v="2"/>
  </r>
  <r>
    <n v="408"/>
    <d v="2020-07-12T00:00:00"/>
    <x v="5"/>
    <n v="20"/>
    <s v="P12"/>
    <s v="Tubaina 2L"/>
    <s v="Refrigerante"/>
    <n v="4"/>
    <s v="C12"/>
    <x v="2"/>
    <s v="Raio do Sol"/>
    <x v="0"/>
  </r>
  <r>
    <n v="407"/>
    <d v="2020-07-11T00:00:00"/>
    <x v="5"/>
    <n v="24"/>
    <s v="P11"/>
    <s v="Coca-Cola 2L"/>
    <s v="Refrigerante"/>
    <n v="3"/>
    <s v="C11"/>
    <x v="1"/>
    <s v="Bela Vista"/>
    <x v="1"/>
  </r>
  <r>
    <n v="406"/>
    <d v="2020-07-10T00:00:00"/>
    <x v="5"/>
    <n v="108"/>
    <s v="P10"/>
    <s v=" Bavaria 350 ml"/>
    <s v="Alcoólico"/>
    <n v="48"/>
    <s v="C10"/>
    <x v="0"/>
    <s v="Bela Vista"/>
    <x v="0"/>
  </r>
  <r>
    <n v="405"/>
    <d v="2020-07-09T00:00:00"/>
    <x v="5"/>
    <n v="54"/>
    <s v="P9"/>
    <s v=" Ant. Boa 350 ml"/>
    <s v="Alcoólico"/>
    <n v="18"/>
    <s v="C9"/>
    <x v="19"/>
    <s v="Vila Paulista"/>
    <x v="0"/>
  </r>
  <r>
    <n v="404"/>
    <d v="2020-07-08T00:00:00"/>
    <x v="5"/>
    <n v="60"/>
    <s v="P8"/>
    <s v=" Sub-Zero 350 ml"/>
    <s v="Alcoólico"/>
    <n v="24"/>
    <s v="C8"/>
    <x v="18"/>
    <s v="São José"/>
    <x v="2"/>
  </r>
  <r>
    <n v="403"/>
    <d v="2020-07-07T00:00:00"/>
    <x v="5"/>
    <n v="16"/>
    <s v="P7"/>
    <s v=" Glacial 350 ml"/>
    <s v="Alcoólico"/>
    <n v="8"/>
    <s v="C7"/>
    <x v="17"/>
    <s v="Centro"/>
    <x v="3"/>
  </r>
  <r>
    <n v="402"/>
    <d v="2020-07-06T00:00:00"/>
    <x v="5"/>
    <n v="162"/>
    <s v="P6"/>
    <s v=" Heineken 350 ml"/>
    <s v="Alcoólico"/>
    <n v="36"/>
    <s v="C6"/>
    <x v="16"/>
    <s v="Matadouro"/>
    <x v="0"/>
  </r>
  <r>
    <n v="401"/>
    <d v="2020-07-05T00:00:00"/>
    <x v="5"/>
    <n v="72"/>
    <s v="P5"/>
    <s v=" Budweiser 350 ml"/>
    <s v="Alcoólico"/>
    <n v="18"/>
    <s v="C5"/>
    <x v="15"/>
    <s v="Vila Paulista"/>
    <x v="1"/>
  </r>
  <r>
    <n v="400"/>
    <d v="2020-07-04T00:00:00"/>
    <x v="5"/>
    <n v="84"/>
    <s v="P4"/>
    <s v=" Imperio 350 ml"/>
    <s v="Alcoólico"/>
    <n v="24"/>
    <s v="C4"/>
    <x v="14"/>
    <s v="Bela Vista"/>
    <x v="0"/>
  </r>
  <r>
    <n v="399"/>
    <d v="2020-07-03T00:00:00"/>
    <x v="5"/>
    <n v="28.799999999999997"/>
    <s v="P3"/>
    <s v=" Cristal 350 ml"/>
    <s v="Alcoólico"/>
    <n v="12"/>
    <s v="C3"/>
    <x v="11"/>
    <s v="Centro"/>
    <x v="2"/>
  </r>
  <r>
    <n v="398"/>
    <d v="2020-07-02T00:00:00"/>
    <x v="5"/>
    <n v="24"/>
    <s v="P2"/>
    <s v=" Brahma 350 ml"/>
    <s v="Alcoólico"/>
    <n v="8"/>
    <s v="C2"/>
    <x v="13"/>
    <s v="Raio do Sol"/>
    <x v="0"/>
  </r>
  <r>
    <n v="397"/>
    <d v="2020-07-01T00:00:00"/>
    <x v="5"/>
    <n v="36"/>
    <s v="P1"/>
    <s v=" Skol 350 ml"/>
    <s v="Alcoólico"/>
    <n v="12"/>
    <s v="C1"/>
    <x v="12"/>
    <s v="São José"/>
    <x v="0"/>
  </r>
  <r>
    <n v="396"/>
    <d v="2020-06-29T00:00:00"/>
    <x v="6"/>
    <n v="20.97"/>
    <s v="P22"/>
    <s v="Ruffles"/>
    <s v="Salgado"/>
    <n v="3"/>
    <s v="C10"/>
    <x v="0"/>
    <s v="Bela Vista"/>
    <x v="0"/>
  </r>
  <r>
    <n v="395"/>
    <d v="2020-06-28T00:00:00"/>
    <x v="6"/>
    <n v="8"/>
    <s v="P21"/>
    <s v="Bisnack Cebola"/>
    <s v="Salgado"/>
    <n v="5"/>
    <s v="C11"/>
    <x v="1"/>
    <s v="Bela Vista"/>
    <x v="1"/>
  </r>
  <r>
    <n v="394"/>
    <d v="2020-06-27T00:00:00"/>
    <x v="6"/>
    <n v="9.4499999999999993"/>
    <s v="P20"/>
    <s v="Agua 1L"/>
    <s v="Sem alcool"/>
    <n v="5"/>
    <s v="C12"/>
    <x v="2"/>
    <s v="Raio do Sol"/>
    <x v="0"/>
  </r>
  <r>
    <n v="393"/>
    <d v="2020-06-26T00:00:00"/>
    <x v="6"/>
    <n v="2.4"/>
    <s v="P19"/>
    <s v="Agua 500 ml"/>
    <s v="Sem alcool"/>
    <n v="2"/>
    <s v="C13"/>
    <x v="3"/>
    <s v="São José"/>
    <x v="2"/>
  </r>
  <r>
    <n v="392"/>
    <d v="2020-06-25T00:00:00"/>
    <x v="6"/>
    <n v="20"/>
    <s v="P18"/>
    <s v="Gelo 12 KG"/>
    <s v="Outros"/>
    <n v="1"/>
    <s v="C14"/>
    <x v="4"/>
    <s v="Vila Paulista"/>
    <x v="0"/>
  </r>
  <r>
    <n v="391"/>
    <d v="2020-06-24T00:00:00"/>
    <x v="6"/>
    <n v="26.700000000000003"/>
    <s v="P17"/>
    <s v="Gelo 03 KG"/>
    <s v="Outros"/>
    <n v="3"/>
    <s v="C15"/>
    <x v="5"/>
    <s v="Centro"/>
    <x v="1"/>
  </r>
  <r>
    <n v="390"/>
    <d v="2020-06-23T00:00:00"/>
    <x v="6"/>
    <n v="66"/>
    <s v="P16"/>
    <s v="Carvão 10 KG"/>
    <s v="Outros"/>
    <n v="3"/>
    <s v="C16"/>
    <x v="6"/>
    <s v="Raio do Sol"/>
    <x v="3"/>
  </r>
  <r>
    <n v="389"/>
    <d v="2020-06-22T00:00:00"/>
    <x v="6"/>
    <n v="31.98"/>
    <s v="P15"/>
    <s v="Carvão 06 KG"/>
    <s v="Outros"/>
    <n v="2"/>
    <s v="C17"/>
    <x v="7"/>
    <s v="Centro"/>
    <x v="1"/>
  </r>
  <r>
    <n v="388"/>
    <d v="2020-06-21T00:00:00"/>
    <x v="6"/>
    <n v="14"/>
    <s v="P14"/>
    <s v="Coca-Cola 350 ml"/>
    <s v="Refrigerante"/>
    <n v="4"/>
    <s v="C18"/>
    <x v="8"/>
    <s v="São José"/>
    <x v="0"/>
  </r>
  <r>
    <n v="387"/>
    <d v="2020-06-20T00:00:00"/>
    <x v="6"/>
    <n v="15"/>
    <s v="P13"/>
    <s v="Limão 2L"/>
    <s v="Refrigerante"/>
    <n v="3"/>
    <s v="C19"/>
    <x v="9"/>
    <s v="Bela Vista"/>
    <x v="2"/>
  </r>
  <r>
    <n v="386"/>
    <d v="2020-06-19T00:00:00"/>
    <x v="6"/>
    <n v="15"/>
    <s v="P12"/>
    <s v="Tubaina 2L"/>
    <s v="Refrigerante"/>
    <n v="3"/>
    <s v="C20"/>
    <x v="10"/>
    <s v="Matadouro"/>
    <x v="0"/>
  </r>
  <r>
    <n v="385"/>
    <d v="2020-06-18T00:00:00"/>
    <x v="6"/>
    <n v="24"/>
    <s v="P11"/>
    <s v="Coca-Cola 2L"/>
    <s v="Refrigerante"/>
    <n v="3"/>
    <s v="C3"/>
    <x v="11"/>
    <s v="Centro"/>
    <x v="2"/>
  </r>
  <r>
    <n v="384"/>
    <d v="2020-06-17T00:00:00"/>
    <x v="6"/>
    <n v="54"/>
    <s v="P10"/>
    <s v=" Bavaria 350 ml"/>
    <s v="Alcoólico"/>
    <n v="24"/>
    <s v="C1"/>
    <x v="12"/>
    <s v="São José"/>
    <x v="0"/>
  </r>
  <r>
    <n v="383"/>
    <d v="2020-06-16T00:00:00"/>
    <x v="6"/>
    <n v="54"/>
    <s v="P9"/>
    <s v=" Ant. Boa 350 ml"/>
    <s v="Alcoólico"/>
    <n v="18"/>
    <s v="C2"/>
    <x v="13"/>
    <s v="Raio do Sol"/>
    <x v="0"/>
  </r>
  <r>
    <n v="382"/>
    <d v="2020-06-15T00:00:00"/>
    <x v="6"/>
    <n v="60"/>
    <s v="P8"/>
    <s v=" Sub-Zero 350 ml"/>
    <s v="Alcoólico"/>
    <n v="24"/>
    <s v="C3"/>
    <x v="11"/>
    <s v="Centro"/>
    <x v="2"/>
  </r>
  <r>
    <n v="381"/>
    <d v="2020-06-14T00:00:00"/>
    <x v="6"/>
    <n v="24"/>
    <s v="P7"/>
    <s v=" Glacial 350 ml"/>
    <s v="Alcoólico"/>
    <n v="12"/>
    <s v="C4"/>
    <x v="14"/>
    <s v="Bela Vista"/>
    <x v="0"/>
  </r>
  <r>
    <n v="380"/>
    <d v="2020-06-13T00:00:00"/>
    <x v="6"/>
    <n v="108"/>
    <s v="P6"/>
    <s v=" Heineken 350 ml"/>
    <s v="Alcoólico"/>
    <n v="24"/>
    <s v="C5"/>
    <x v="15"/>
    <s v="Vila Paulista"/>
    <x v="1"/>
  </r>
  <r>
    <n v="379"/>
    <d v="2020-06-12T00:00:00"/>
    <x v="6"/>
    <n v="72"/>
    <s v="P5"/>
    <s v=" Budweiser 350 ml"/>
    <s v="Alcoólico"/>
    <n v="18"/>
    <s v="C6"/>
    <x v="16"/>
    <s v="Matadouro"/>
    <x v="0"/>
  </r>
  <r>
    <n v="378"/>
    <d v="2020-06-11T00:00:00"/>
    <x v="6"/>
    <n v="84"/>
    <s v="P4"/>
    <s v=" Imperio 350 ml"/>
    <s v="Alcoólico"/>
    <n v="24"/>
    <s v="C7"/>
    <x v="17"/>
    <s v="Centro"/>
    <x v="3"/>
  </r>
  <r>
    <n v="377"/>
    <d v="2020-06-10T00:00:00"/>
    <x v="6"/>
    <n v="57.599999999999994"/>
    <s v="P3"/>
    <s v=" Cristal 350 ml"/>
    <s v="Alcoólico"/>
    <n v="24"/>
    <s v="C8"/>
    <x v="18"/>
    <s v="São José"/>
    <x v="2"/>
  </r>
  <r>
    <n v="376"/>
    <d v="2020-06-09T00:00:00"/>
    <x v="6"/>
    <n v="48"/>
    <s v="P2"/>
    <s v=" Brahma 350 ml"/>
    <s v="Alcoólico"/>
    <n v="16"/>
    <s v="C9"/>
    <x v="19"/>
    <s v="Vila Paulista"/>
    <x v="0"/>
  </r>
  <r>
    <n v="375"/>
    <d v="2020-06-08T00:00:00"/>
    <x v="6"/>
    <n v="72"/>
    <s v="P1"/>
    <s v=" Skol 350 ml"/>
    <s v="Alcoólico"/>
    <n v="24"/>
    <s v="C5"/>
    <x v="15"/>
    <s v="Vila Paulista"/>
    <x v="1"/>
  </r>
  <r>
    <n v="374"/>
    <d v="2020-06-07T00:00:00"/>
    <x v="6"/>
    <n v="41.94"/>
    <s v="P22"/>
    <s v="Ruffles"/>
    <s v="Salgado"/>
    <n v="6"/>
    <s v="C1"/>
    <x v="12"/>
    <s v="São José"/>
    <x v="0"/>
  </r>
  <r>
    <n v="373"/>
    <d v="2020-06-06T00:00:00"/>
    <x v="6"/>
    <n v="6.4"/>
    <s v="P21"/>
    <s v="Bisnack Cebola"/>
    <s v="Salgado"/>
    <n v="4"/>
    <s v="C2"/>
    <x v="13"/>
    <s v="Raio do Sol"/>
    <x v="0"/>
  </r>
  <r>
    <n v="372"/>
    <d v="2020-06-05T00:00:00"/>
    <x v="6"/>
    <n v="7.56"/>
    <s v="P20"/>
    <s v="Agua 1L"/>
    <s v="Sem alcool"/>
    <n v="4"/>
    <s v="C3"/>
    <x v="11"/>
    <s v="Centro"/>
    <x v="2"/>
  </r>
  <r>
    <n v="371"/>
    <d v="2020-06-04T00:00:00"/>
    <x v="6"/>
    <n v="6"/>
    <s v="P19"/>
    <s v="Agua 500 ml"/>
    <s v="Sem alcool"/>
    <n v="5"/>
    <s v="C4"/>
    <x v="14"/>
    <s v="Bela Vista"/>
    <x v="0"/>
  </r>
  <r>
    <n v="370"/>
    <d v="2020-06-03T00:00:00"/>
    <x v="6"/>
    <n v="60"/>
    <s v="P18"/>
    <s v="Gelo 12 KG"/>
    <s v="Outros"/>
    <n v="3"/>
    <s v="C5"/>
    <x v="15"/>
    <s v="Vila Paulista"/>
    <x v="1"/>
  </r>
  <r>
    <n v="369"/>
    <d v="2020-06-02T00:00:00"/>
    <x v="6"/>
    <n v="44.5"/>
    <s v="P17"/>
    <s v="Gelo 03 KG"/>
    <s v="Outros"/>
    <n v="5"/>
    <s v="C6"/>
    <x v="16"/>
    <s v="Matadouro"/>
    <x v="0"/>
  </r>
  <r>
    <n v="368"/>
    <d v="2020-06-01T00:00:00"/>
    <x v="6"/>
    <n v="44"/>
    <s v="P16"/>
    <s v="Carvão 10 KG"/>
    <s v="Outros"/>
    <n v="2"/>
    <s v="C7"/>
    <x v="17"/>
    <s v="Centro"/>
    <x v="3"/>
  </r>
  <r>
    <n v="367"/>
    <d v="2020-06-08T00:00:00"/>
    <x v="6"/>
    <n v="31.98"/>
    <s v="P15"/>
    <s v="Carvão 06 KG"/>
    <s v="Outros"/>
    <n v="2"/>
    <s v="C8"/>
    <x v="18"/>
    <s v="São José"/>
    <x v="2"/>
  </r>
  <r>
    <n v="366"/>
    <d v="2020-06-07T00:00:00"/>
    <x v="6"/>
    <n v="42"/>
    <s v="P14"/>
    <s v="Coca-Cola 350 ml"/>
    <s v="Refrigerante"/>
    <n v="12"/>
    <s v="C9"/>
    <x v="19"/>
    <s v="Vila Paulista"/>
    <x v="0"/>
  </r>
  <r>
    <n v="365"/>
    <d v="2020-06-06T00:00:00"/>
    <x v="6"/>
    <n v="20"/>
    <s v="P13"/>
    <s v="Limão 2L"/>
    <s v="Refrigerante"/>
    <n v="4"/>
    <s v="C10"/>
    <x v="0"/>
    <s v="Bela Vista"/>
    <x v="0"/>
  </r>
  <r>
    <n v="364"/>
    <d v="2020-06-05T00:00:00"/>
    <x v="6"/>
    <n v="15"/>
    <s v="P12"/>
    <s v="Tubaina 2L"/>
    <s v="Refrigerante"/>
    <n v="3"/>
    <s v="C11"/>
    <x v="1"/>
    <s v="Bela Vista"/>
    <x v="1"/>
  </r>
  <r>
    <n v="363"/>
    <d v="2020-06-04T00:00:00"/>
    <x v="6"/>
    <n v="48"/>
    <s v="P11"/>
    <s v="Coca-Cola 2L"/>
    <s v="Refrigerante"/>
    <n v="6"/>
    <s v="C12"/>
    <x v="2"/>
    <s v="Raio do Sol"/>
    <x v="0"/>
  </r>
  <r>
    <n v="362"/>
    <d v="2020-06-03T00:00:00"/>
    <x v="6"/>
    <n v="27"/>
    <s v="P10"/>
    <s v=" Bavaria 350 ml"/>
    <s v="Alcoólico"/>
    <n v="12"/>
    <s v="C13"/>
    <x v="3"/>
    <s v="São José"/>
    <x v="2"/>
  </r>
  <r>
    <n v="361"/>
    <d v="2020-06-02T00:00:00"/>
    <x v="6"/>
    <n v="72"/>
    <s v="P9"/>
    <s v=" Ant. Boa 350 ml"/>
    <s v="Alcoólico"/>
    <n v="24"/>
    <s v="C14"/>
    <x v="4"/>
    <s v="Vila Paulista"/>
    <x v="0"/>
  </r>
  <r>
    <n v="360"/>
    <d v="2020-06-01T00:00:00"/>
    <x v="6"/>
    <n v="60"/>
    <s v="P8"/>
    <s v=" Sub-Zero 350 ml"/>
    <s v="Alcoólico"/>
    <n v="24"/>
    <s v="C15"/>
    <x v="5"/>
    <s v="Centro"/>
    <x v="1"/>
  </r>
  <r>
    <n v="359"/>
    <d v="2020-06-29T00:00:00"/>
    <x v="6"/>
    <n v="32"/>
    <s v="P7"/>
    <s v=" Glacial 350 ml"/>
    <s v="Alcoólico"/>
    <n v="16"/>
    <s v="C16"/>
    <x v="6"/>
    <s v="Raio do Sol"/>
    <x v="3"/>
  </r>
  <r>
    <n v="358"/>
    <d v="2020-06-28T00:00:00"/>
    <x v="6"/>
    <n v="162"/>
    <s v="P6"/>
    <s v=" Heineken 350 ml"/>
    <s v="Alcoólico"/>
    <n v="36"/>
    <s v="C17"/>
    <x v="7"/>
    <s v="Centro"/>
    <x v="1"/>
  </r>
  <r>
    <n v="357"/>
    <d v="2020-06-27T00:00:00"/>
    <x v="6"/>
    <n v="120"/>
    <s v="P5"/>
    <s v=" Budweiser 350 ml"/>
    <s v="Alcoólico"/>
    <n v="30"/>
    <s v="C18"/>
    <x v="8"/>
    <s v="São José"/>
    <x v="0"/>
  </r>
  <r>
    <n v="356"/>
    <d v="2020-06-26T00:00:00"/>
    <x v="6"/>
    <n v="168"/>
    <s v="P4"/>
    <s v=" Imperio 350 ml"/>
    <s v="Alcoólico"/>
    <n v="48"/>
    <s v="C19"/>
    <x v="9"/>
    <s v="Bela Vista"/>
    <x v="2"/>
  </r>
  <r>
    <n v="355"/>
    <d v="2020-06-25T00:00:00"/>
    <x v="6"/>
    <n v="57.599999999999994"/>
    <s v="P3"/>
    <s v=" Cristal 350 ml"/>
    <s v="Alcoólico"/>
    <n v="24"/>
    <s v="C20"/>
    <x v="10"/>
    <s v="Matadouro"/>
    <x v="0"/>
  </r>
  <r>
    <n v="354"/>
    <d v="2020-06-24T00:00:00"/>
    <x v="6"/>
    <n v="72"/>
    <s v="P2"/>
    <s v=" Brahma 350 ml"/>
    <s v="Alcoólico"/>
    <n v="24"/>
    <s v="C4"/>
    <x v="14"/>
    <s v="Bela Vista"/>
    <x v="0"/>
  </r>
  <r>
    <n v="353"/>
    <d v="2020-06-23T00:00:00"/>
    <x v="6"/>
    <n v="108"/>
    <s v="P1"/>
    <s v=" Skol 350 ml"/>
    <s v="Alcoólico"/>
    <n v="36"/>
    <s v="C8"/>
    <x v="18"/>
    <s v="São José"/>
    <x v="2"/>
  </r>
  <r>
    <n v="352"/>
    <d v="2020-06-22T00:00:00"/>
    <x v="6"/>
    <n v="13.98"/>
    <s v="P22"/>
    <s v="Ruffles"/>
    <s v="Salgado"/>
    <n v="2"/>
    <s v="C7"/>
    <x v="17"/>
    <s v="Centro"/>
    <x v="3"/>
  </r>
  <r>
    <n v="351"/>
    <d v="2020-06-21T00:00:00"/>
    <x v="6"/>
    <n v="4.8"/>
    <s v="P21"/>
    <s v="Bisnack Cebola"/>
    <s v="Salgado"/>
    <n v="3"/>
    <s v="C6"/>
    <x v="16"/>
    <s v="Matadouro"/>
    <x v="0"/>
  </r>
  <r>
    <n v="350"/>
    <d v="2020-06-20T00:00:00"/>
    <x v="6"/>
    <n v="1.89"/>
    <s v="P20"/>
    <s v="Agua 1L"/>
    <s v="Sem alcool"/>
    <n v="1"/>
    <s v="C20"/>
    <x v="10"/>
    <s v="Matadouro"/>
    <x v="0"/>
  </r>
  <r>
    <n v="349"/>
    <d v="2020-06-19T00:00:00"/>
    <x v="6"/>
    <n v="2.4"/>
    <s v="P19"/>
    <s v="Agua 500 ml"/>
    <s v="Sem alcool"/>
    <n v="2"/>
    <s v="C19"/>
    <x v="9"/>
    <s v="Bela Vista"/>
    <x v="2"/>
  </r>
  <r>
    <n v="348"/>
    <d v="2020-06-18T00:00:00"/>
    <x v="6"/>
    <n v="20"/>
    <s v="P18"/>
    <s v="Gelo 12 KG"/>
    <s v="Outros"/>
    <n v="1"/>
    <s v="C18"/>
    <x v="8"/>
    <s v="São José"/>
    <x v="0"/>
  </r>
  <r>
    <n v="347"/>
    <d v="2020-06-17T00:00:00"/>
    <x v="6"/>
    <n v="17.8"/>
    <s v="P17"/>
    <s v="Gelo 03 KG"/>
    <s v="Outros"/>
    <n v="2"/>
    <s v="C17"/>
    <x v="7"/>
    <s v="Centro"/>
    <x v="1"/>
  </r>
  <r>
    <n v="346"/>
    <d v="2020-06-16T00:00:00"/>
    <x v="6"/>
    <n v="22"/>
    <s v="P16"/>
    <s v="Carvão 10 KG"/>
    <s v="Outros"/>
    <n v="1"/>
    <s v="C16"/>
    <x v="6"/>
    <s v="Raio do Sol"/>
    <x v="3"/>
  </r>
  <r>
    <n v="345"/>
    <d v="2020-06-15T00:00:00"/>
    <x v="6"/>
    <n v="15.99"/>
    <s v="P15"/>
    <s v="Carvão 06 KG"/>
    <s v="Outros"/>
    <n v="1"/>
    <s v="C15"/>
    <x v="5"/>
    <s v="Centro"/>
    <x v="1"/>
  </r>
  <r>
    <n v="344"/>
    <d v="2020-06-14T00:00:00"/>
    <x v="6"/>
    <n v="7"/>
    <s v="P14"/>
    <s v="Coca-Cola 350 ml"/>
    <s v="Refrigerante"/>
    <n v="2"/>
    <s v="C14"/>
    <x v="4"/>
    <s v="Vila Paulista"/>
    <x v="0"/>
  </r>
  <r>
    <n v="343"/>
    <d v="2020-06-13T00:00:00"/>
    <x v="6"/>
    <n v="20"/>
    <s v="P13"/>
    <s v="Limão 2L"/>
    <s v="Refrigerante"/>
    <n v="4"/>
    <s v="C13"/>
    <x v="3"/>
    <s v="São José"/>
    <x v="2"/>
  </r>
  <r>
    <n v="342"/>
    <d v="2020-06-12T00:00:00"/>
    <x v="6"/>
    <n v="20"/>
    <s v="P12"/>
    <s v="Tubaina 2L"/>
    <s v="Refrigerante"/>
    <n v="4"/>
    <s v="C12"/>
    <x v="2"/>
    <s v="Raio do Sol"/>
    <x v="0"/>
  </r>
  <r>
    <n v="341"/>
    <d v="2020-06-11T00:00:00"/>
    <x v="6"/>
    <n v="24"/>
    <s v="P11"/>
    <s v="Coca-Cola 2L"/>
    <s v="Refrigerante"/>
    <n v="3"/>
    <s v="C11"/>
    <x v="1"/>
    <s v="Bela Vista"/>
    <x v="1"/>
  </r>
  <r>
    <n v="340"/>
    <d v="2020-06-10T00:00:00"/>
    <x v="6"/>
    <n v="108"/>
    <s v="P10"/>
    <s v=" Bavaria 350 ml"/>
    <s v="Alcoólico"/>
    <n v="48"/>
    <s v="C10"/>
    <x v="0"/>
    <s v="Bela Vista"/>
    <x v="0"/>
  </r>
  <r>
    <n v="339"/>
    <d v="2020-06-09T00:00:00"/>
    <x v="6"/>
    <n v="54"/>
    <s v="P9"/>
    <s v=" Ant. Boa 350 ml"/>
    <s v="Alcoólico"/>
    <n v="18"/>
    <s v="C9"/>
    <x v="19"/>
    <s v="Vila Paulista"/>
    <x v="0"/>
  </r>
  <r>
    <n v="338"/>
    <d v="2020-06-08T00:00:00"/>
    <x v="6"/>
    <n v="60"/>
    <s v="P8"/>
    <s v=" Sub-Zero 350 ml"/>
    <s v="Alcoólico"/>
    <n v="24"/>
    <s v="C8"/>
    <x v="18"/>
    <s v="São José"/>
    <x v="2"/>
  </r>
  <r>
    <n v="337"/>
    <d v="2020-06-07T00:00:00"/>
    <x v="6"/>
    <n v="16"/>
    <s v="P7"/>
    <s v=" Glacial 350 ml"/>
    <s v="Alcoólico"/>
    <n v="8"/>
    <s v="C7"/>
    <x v="17"/>
    <s v="Centro"/>
    <x v="3"/>
  </r>
  <r>
    <n v="336"/>
    <d v="2020-06-06T00:00:00"/>
    <x v="6"/>
    <n v="162"/>
    <s v="P6"/>
    <s v=" Heineken 350 ml"/>
    <s v="Alcoólico"/>
    <n v="36"/>
    <s v="C6"/>
    <x v="16"/>
    <s v="Matadouro"/>
    <x v="0"/>
  </r>
  <r>
    <n v="335"/>
    <d v="2020-06-05T00:00:00"/>
    <x v="6"/>
    <n v="72"/>
    <s v="P5"/>
    <s v=" Budweiser 350 ml"/>
    <s v="Alcoólico"/>
    <n v="18"/>
    <s v="C5"/>
    <x v="15"/>
    <s v="Vila Paulista"/>
    <x v="1"/>
  </r>
  <r>
    <n v="334"/>
    <d v="2020-06-04T00:00:00"/>
    <x v="6"/>
    <n v="84"/>
    <s v="P4"/>
    <s v=" Imperio 350 ml"/>
    <s v="Alcoólico"/>
    <n v="24"/>
    <s v="C4"/>
    <x v="14"/>
    <s v="Bela Vista"/>
    <x v="0"/>
  </r>
  <r>
    <n v="333"/>
    <d v="2020-06-03T00:00:00"/>
    <x v="6"/>
    <n v="28.799999999999997"/>
    <s v="P3"/>
    <s v=" Cristal 350 ml"/>
    <s v="Alcoólico"/>
    <n v="12"/>
    <s v="C3"/>
    <x v="11"/>
    <s v="Centro"/>
    <x v="2"/>
  </r>
  <r>
    <n v="332"/>
    <d v="2020-06-02T00:00:00"/>
    <x v="6"/>
    <n v="24"/>
    <s v="P2"/>
    <s v=" Brahma 350 ml"/>
    <s v="Alcoólico"/>
    <n v="8"/>
    <s v="C2"/>
    <x v="13"/>
    <s v="Raio do Sol"/>
    <x v="0"/>
  </r>
  <r>
    <n v="331"/>
    <d v="2020-06-01T00:00:00"/>
    <x v="6"/>
    <n v="36"/>
    <s v="P1"/>
    <s v=" Skol 350 ml"/>
    <s v="Alcoólico"/>
    <n v="12"/>
    <s v="C1"/>
    <x v="12"/>
    <s v="São José"/>
    <x v="0"/>
  </r>
  <r>
    <n v="330"/>
    <d v="2020-05-29T00:00:00"/>
    <x v="7"/>
    <n v="20.97"/>
    <s v="P22"/>
    <s v="Ruffles"/>
    <s v="Salgado"/>
    <n v="3"/>
    <s v="C10"/>
    <x v="0"/>
    <s v="Bela Vista"/>
    <x v="0"/>
  </r>
  <r>
    <n v="329"/>
    <d v="2020-05-28T00:00:00"/>
    <x v="7"/>
    <n v="8"/>
    <s v="P21"/>
    <s v="Bisnack Cebola"/>
    <s v="Salgado"/>
    <n v="5"/>
    <s v="C11"/>
    <x v="1"/>
    <s v="Bela Vista"/>
    <x v="1"/>
  </r>
  <r>
    <n v="328"/>
    <d v="2020-05-27T00:00:00"/>
    <x v="7"/>
    <n v="9.4499999999999993"/>
    <s v="P20"/>
    <s v="Agua 1L"/>
    <s v="Sem alcool"/>
    <n v="5"/>
    <s v="C12"/>
    <x v="2"/>
    <s v="Raio do Sol"/>
    <x v="0"/>
  </r>
  <r>
    <n v="327"/>
    <d v="2020-05-26T00:00:00"/>
    <x v="7"/>
    <n v="2.4"/>
    <s v="P19"/>
    <s v="Agua 500 ml"/>
    <s v="Sem alcool"/>
    <n v="2"/>
    <s v="C13"/>
    <x v="3"/>
    <s v="São José"/>
    <x v="2"/>
  </r>
  <r>
    <n v="326"/>
    <d v="2020-05-25T00:00:00"/>
    <x v="7"/>
    <n v="20"/>
    <s v="P18"/>
    <s v="Gelo 12 KG"/>
    <s v="Outros"/>
    <n v="1"/>
    <s v="C14"/>
    <x v="4"/>
    <s v="Vila Paulista"/>
    <x v="0"/>
  </r>
  <r>
    <n v="325"/>
    <d v="2020-05-24T00:00:00"/>
    <x v="7"/>
    <n v="26.700000000000003"/>
    <s v="P17"/>
    <s v="Gelo 03 KG"/>
    <s v="Outros"/>
    <n v="3"/>
    <s v="C15"/>
    <x v="5"/>
    <s v="Centro"/>
    <x v="1"/>
  </r>
  <r>
    <n v="324"/>
    <d v="2020-05-23T00:00:00"/>
    <x v="7"/>
    <n v="66"/>
    <s v="P16"/>
    <s v="Carvão 10 KG"/>
    <s v="Outros"/>
    <n v="3"/>
    <s v="C16"/>
    <x v="6"/>
    <s v="Raio do Sol"/>
    <x v="3"/>
  </r>
  <r>
    <n v="323"/>
    <d v="2020-05-22T00:00:00"/>
    <x v="7"/>
    <n v="31.98"/>
    <s v="P15"/>
    <s v="Carvão 06 KG"/>
    <s v="Outros"/>
    <n v="2"/>
    <s v="C17"/>
    <x v="7"/>
    <s v="Centro"/>
    <x v="1"/>
  </r>
  <r>
    <n v="322"/>
    <d v="2020-05-21T00:00:00"/>
    <x v="7"/>
    <n v="14"/>
    <s v="P14"/>
    <s v="Coca-Cola 350 ml"/>
    <s v="Refrigerante"/>
    <n v="4"/>
    <s v="C18"/>
    <x v="8"/>
    <s v="São José"/>
    <x v="0"/>
  </r>
  <r>
    <n v="321"/>
    <d v="2020-05-20T00:00:00"/>
    <x v="7"/>
    <n v="15"/>
    <s v="P13"/>
    <s v="Limão 2L"/>
    <s v="Refrigerante"/>
    <n v="3"/>
    <s v="C19"/>
    <x v="9"/>
    <s v="Bela Vista"/>
    <x v="2"/>
  </r>
  <r>
    <n v="320"/>
    <d v="2020-05-19T00:00:00"/>
    <x v="7"/>
    <n v="15"/>
    <s v="P12"/>
    <s v="Tubaina 2L"/>
    <s v="Refrigerante"/>
    <n v="3"/>
    <s v="C20"/>
    <x v="10"/>
    <s v="Matadouro"/>
    <x v="0"/>
  </r>
  <r>
    <n v="319"/>
    <d v="2020-05-18T00:00:00"/>
    <x v="7"/>
    <n v="24"/>
    <s v="P11"/>
    <s v="Coca-Cola 2L"/>
    <s v="Refrigerante"/>
    <n v="3"/>
    <s v="C3"/>
    <x v="11"/>
    <s v="Centro"/>
    <x v="2"/>
  </r>
  <r>
    <n v="318"/>
    <d v="2020-05-17T00:00:00"/>
    <x v="7"/>
    <n v="54"/>
    <s v="P10"/>
    <s v=" Bavaria 350 ml"/>
    <s v="Alcoólico"/>
    <n v="24"/>
    <s v="C1"/>
    <x v="12"/>
    <s v="São José"/>
    <x v="0"/>
  </r>
  <r>
    <n v="317"/>
    <d v="2020-05-16T00:00:00"/>
    <x v="7"/>
    <n v="54"/>
    <s v="P9"/>
    <s v=" Ant. Boa 350 ml"/>
    <s v="Alcoólico"/>
    <n v="18"/>
    <s v="C2"/>
    <x v="13"/>
    <s v="Raio do Sol"/>
    <x v="0"/>
  </r>
  <r>
    <n v="316"/>
    <d v="2020-05-15T00:00:00"/>
    <x v="7"/>
    <n v="60"/>
    <s v="P8"/>
    <s v=" Sub-Zero 350 ml"/>
    <s v="Alcoólico"/>
    <n v="24"/>
    <s v="C3"/>
    <x v="11"/>
    <s v="Centro"/>
    <x v="2"/>
  </r>
  <r>
    <n v="315"/>
    <d v="2020-05-14T00:00:00"/>
    <x v="7"/>
    <n v="24"/>
    <s v="P7"/>
    <s v=" Glacial 350 ml"/>
    <s v="Alcoólico"/>
    <n v="12"/>
    <s v="C4"/>
    <x v="14"/>
    <s v="Bela Vista"/>
    <x v="0"/>
  </r>
  <r>
    <n v="314"/>
    <d v="2020-05-13T00:00:00"/>
    <x v="7"/>
    <n v="108"/>
    <s v="P6"/>
    <s v=" Heineken 350 ml"/>
    <s v="Alcoólico"/>
    <n v="24"/>
    <s v="C5"/>
    <x v="15"/>
    <s v="Vila Paulista"/>
    <x v="1"/>
  </r>
  <r>
    <n v="313"/>
    <d v="2020-05-12T00:00:00"/>
    <x v="7"/>
    <n v="72"/>
    <s v="P5"/>
    <s v=" Budweiser 350 ml"/>
    <s v="Alcoólico"/>
    <n v="18"/>
    <s v="C6"/>
    <x v="16"/>
    <s v="Matadouro"/>
    <x v="0"/>
  </r>
  <r>
    <n v="312"/>
    <d v="2020-05-11T00:00:00"/>
    <x v="7"/>
    <n v="84"/>
    <s v="P4"/>
    <s v=" Imperio 350 ml"/>
    <s v="Alcoólico"/>
    <n v="24"/>
    <s v="C7"/>
    <x v="17"/>
    <s v="Centro"/>
    <x v="3"/>
  </r>
  <r>
    <n v="311"/>
    <d v="2020-05-10T00:00:00"/>
    <x v="7"/>
    <n v="57.599999999999994"/>
    <s v="P3"/>
    <s v=" Cristal 350 ml"/>
    <s v="Alcoólico"/>
    <n v="24"/>
    <s v="C8"/>
    <x v="18"/>
    <s v="São José"/>
    <x v="2"/>
  </r>
  <r>
    <n v="310"/>
    <d v="2020-05-09T00:00:00"/>
    <x v="7"/>
    <n v="48"/>
    <s v="P2"/>
    <s v=" Brahma 350 ml"/>
    <s v="Alcoólico"/>
    <n v="16"/>
    <s v="C9"/>
    <x v="19"/>
    <s v="Vila Paulista"/>
    <x v="0"/>
  </r>
  <r>
    <n v="309"/>
    <d v="2020-05-08T00:00:00"/>
    <x v="7"/>
    <n v="72"/>
    <s v="P1"/>
    <s v=" Skol 350 ml"/>
    <s v="Alcoólico"/>
    <n v="24"/>
    <s v="C5"/>
    <x v="15"/>
    <s v="Vila Paulista"/>
    <x v="1"/>
  </r>
  <r>
    <n v="308"/>
    <d v="2020-05-07T00:00:00"/>
    <x v="7"/>
    <n v="27.96"/>
    <s v="P22"/>
    <s v="Ruffles"/>
    <s v="Salgado"/>
    <n v="4"/>
    <s v="C1"/>
    <x v="12"/>
    <s v="São José"/>
    <x v="0"/>
  </r>
  <r>
    <n v="307"/>
    <d v="2020-05-06T00:00:00"/>
    <x v="7"/>
    <n v="9.6000000000000014"/>
    <s v="P21"/>
    <s v="Bisnack Cebola"/>
    <s v="Salgado"/>
    <n v="6"/>
    <s v="C2"/>
    <x v="13"/>
    <s v="Raio do Sol"/>
    <x v="0"/>
  </r>
  <r>
    <n v="306"/>
    <d v="2020-05-05T00:00:00"/>
    <x v="7"/>
    <n v="5.67"/>
    <s v="P20"/>
    <s v="Agua 1L"/>
    <s v="Sem alcool"/>
    <n v="3"/>
    <s v="C3"/>
    <x v="11"/>
    <s v="Centro"/>
    <x v="2"/>
  </r>
  <r>
    <n v="305"/>
    <d v="2020-05-04T00:00:00"/>
    <x v="7"/>
    <n v="1.2"/>
    <s v="P19"/>
    <s v="Agua 500 ml"/>
    <s v="Sem alcool"/>
    <n v="1"/>
    <s v="C4"/>
    <x v="14"/>
    <s v="Bela Vista"/>
    <x v="0"/>
  </r>
  <r>
    <n v="304"/>
    <d v="2020-05-03T00:00:00"/>
    <x v="7"/>
    <n v="40"/>
    <s v="P18"/>
    <s v="Gelo 12 KG"/>
    <s v="Outros"/>
    <n v="2"/>
    <s v="C5"/>
    <x v="15"/>
    <s v="Vila Paulista"/>
    <x v="1"/>
  </r>
  <r>
    <n v="303"/>
    <d v="2020-05-02T00:00:00"/>
    <x v="7"/>
    <n v="35.6"/>
    <s v="P17"/>
    <s v="Gelo 03 KG"/>
    <s v="Outros"/>
    <n v="4"/>
    <s v="C6"/>
    <x v="16"/>
    <s v="Matadouro"/>
    <x v="0"/>
  </r>
  <r>
    <n v="302"/>
    <d v="2020-05-29T00:00:00"/>
    <x v="7"/>
    <n v="44"/>
    <s v="P16"/>
    <s v="Carvão 10 KG"/>
    <s v="Outros"/>
    <n v="2"/>
    <s v="C7"/>
    <x v="17"/>
    <s v="Centro"/>
    <x v="3"/>
  </r>
  <r>
    <n v="301"/>
    <d v="2020-05-28T00:00:00"/>
    <x v="7"/>
    <n v="47.97"/>
    <s v="P15"/>
    <s v="Carvão 06 KG"/>
    <s v="Outros"/>
    <n v="3"/>
    <s v="C8"/>
    <x v="18"/>
    <s v="São José"/>
    <x v="2"/>
  </r>
  <r>
    <n v="300"/>
    <d v="2020-05-27T00:00:00"/>
    <x v="7"/>
    <n v="21"/>
    <s v="P14"/>
    <s v="Coca-Cola 350 ml"/>
    <s v="Refrigerante"/>
    <n v="6"/>
    <s v="C9"/>
    <x v="19"/>
    <s v="Vila Paulista"/>
    <x v="0"/>
  </r>
  <r>
    <n v="299"/>
    <d v="2020-05-26T00:00:00"/>
    <x v="7"/>
    <n v="10"/>
    <s v="P13"/>
    <s v="Limão 2L"/>
    <s v="Refrigerante"/>
    <n v="2"/>
    <s v="C10"/>
    <x v="0"/>
    <s v="Bela Vista"/>
    <x v="0"/>
  </r>
  <r>
    <n v="298"/>
    <d v="2020-05-25T00:00:00"/>
    <x v="7"/>
    <n v="10"/>
    <s v="P12"/>
    <s v="Tubaina 2L"/>
    <s v="Refrigerante"/>
    <n v="2"/>
    <s v="C11"/>
    <x v="1"/>
    <s v="Bela Vista"/>
    <x v="1"/>
  </r>
  <r>
    <n v="297"/>
    <d v="2020-05-24T00:00:00"/>
    <x v="7"/>
    <n v="32"/>
    <s v="P11"/>
    <s v="Coca-Cola 2L"/>
    <s v="Refrigerante"/>
    <n v="4"/>
    <s v="C12"/>
    <x v="2"/>
    <s v="Raio do Sol"/>
    <x v="0"/>
  </r>
  <r>
    <n v="296"/>
    <d v="2020-05-23T00:00:00"/>
    <x v="7"/>
    <n v="108"/>
    <s v="P10"/>
    <s v=" Bavaria 350 ml"/>
    <s v="Alcoólico"/>
    <n v="48"/>
    <s v="C13"/>
    <x v="3"/>
    <s v="São José"/>
    <x v="2"/>
  </r>
  <r>
    <n v="295"/>
    <d v="2020-05-22T00:00:00"/>
    <x v="7"/>
    <n v="36"/>
    <s v="P9"/>
    <s v=" Ant. Boa 350 ml"/>
    <s v="Alcoólico"/>
    <n v="12"/>
    <s v="C14"/>
    <x v="4"/>
    <s v="Vila Paulista"/>
    <x v="0"/>
  </r>
  <r>
    <n v="294"/>
    <d v="2020-05-21T00:00:00"/>
    <x v="7"/>
    <n v="30"/>
    <s v="P8"/>
    <s v=" Sub-Zero 350 ml"/>
    <s v="Alcoólico"/>
    <n v="12"/>
    <s v="C15"/>
    <x v="5"/>
    <s v="Centro"/>
    <x v="1"/>
  </r>
  <r>
    <n v="293"/>
    <d v="2020-05-29T00:00:00"/>
    <x v="7"/>
    <n v="24"/>
    <s v="P7"/>
    <s v=" Glacial 350 ml"/>
    <s v="Alcoólico"/>
    <n v="12"/>
    <s v="C16"/>
    <x v="6"/>
    <s v="Raio do Sol"/>
    <x v="3"/>
  </r>
  <r>
    <n v="292"/>
    <d v="2020-05-28T00:00:00"/>
    <x v="7"/>
    <n v="216"/>
    <s v="P6"/>
    <s v=" Heineken 350 ml"/>
    <s v="Alcoólico"/>
    <n v="48"/>
    <s v="C17"/>
    <x v="7"/>
    <s v="Centro"/>
    <x v="1"/>
  </r>
  <r>
    <n v="291"/>
    <d v="2020-05-27T00:00:00"/>
    <x v="7"/>
    <n v="96"/>
    <s v="P5"/>
    <s v=" Budweiser 350 ml"/>
    <s v="Alcoólico"/>
    <n v="24"/>
    <s v="C18"/>
    <x v="8"/>
    <s v="São José"/>
    <x v="0"/>
  </r>
  <r>
    <n v="290"/>
    <d v="2020-05-26T00:00:00"/>
    <x v="7"/>
    <n v="126"/>
    <s v="P4"/>
    <s v=" Imperio 350 ml"/>
    <s v="Alcoólico"/>
    <n v="36"/>
    <s v="C19"/>
    <x v="9"/>
    <s v="Bela Vista"/>
    <x v="2"/>
  </r>
  <r>
    <n v="289"/>
    <d v="2020-05-25T00:00:00"/>
    <x v="7"/>
    <n v="43.199999999999996"/>
    <s v="P3"/>
    <s v=" Cristal 350 ml"/>
    <s v="Alcoólico"/>
    <n v="18"/>
    <s v="C20"/>
    <x v="10"/>
    <s v="Matadouro"/>
    <x v="0"/>
  </r>
  <r>
    <n v="288"/>
    <d v="2020-05-24T00:00:00"/>
    <x v="7"/>
    <n v="36"/>
    <s v="P2"/>
    <s v=" Brahma 350 ml"/>
    <s v="Alcoólico"/>
    <n v="12"/>
    <s v="C4"/>
    <x v="14"/>
    <s v="Bela Vista"/>
    <x v="0"/>
  </r>
  <r>
    <n v="287"/>
    <d v="2020-05-23T00:00:00"/>
    <x v="7"/>
    <n v="48"/>
    <s v="P1"/>
    <s v=" Skol 350 ml"/>
    <s v="Alcoólico"/>
    <n v="16"/>
    <s v="C8"/>
    <x v="18"/>
    <s v="São José"/>
    <x v="2"/>
  </r>
  <r>
    <n v="286"/>
    <d v="2020-05-22T00:00:00"/>
    <x v="7"/>
    <n v="20.97"/>
    <s v="P22"/>
    <s v="Ruffles"/>
    <s v="Salgado"/>
    <n v="3"/>
    <s v="C7"/>
    <x v="17"/>
    <s v="Centro"/>
    <x v="3"/>
  </r>
  <r>
    <n v="285"/>
    <d v="2020-05-21T00:00:00"/>
    <x v="7"/>
    <n v="4.8000000000000007"/>
    <s v="P21"/>
    <s v="Bisnack Cebola"/>
    <s v="Salgado"/>
    <n v="3"/>
    <s v="C6"/>
    <x v="16"/>
    <s v="Matadouro"/>
    <x v="0"/>
  </r>
  <r>
    <n v="284"/>
    <d v="2020-05-20T00:00:00"/>
    <x v="7"/>
    <n v="1.89"/>
    <s v="P20"/>
    <s v="Agua 1L"/>
    <s v="Sem alcool"/>
    <n v="1"/>
    <s v="C20"/>
    <x v="10"/>
    <s v="Matadouro"/>
    <x v="0"/>
  </r>
  <r>
    <n v="283"/>
    <d v="2020-05-19T00:00:00"/>
    <x v="7"/>
    <n v="2.4"/>
    <s v="P19"/>
    <s v="Agua 500 ml"/>
    <s v="Sem alcool"/>
    <n v="2"/>
    <s v="C19"/>
    <x v="9"/>
    <s v="Bela Vista"/>
    <x v="2"/>
  </r>
  <r>
    <n v="282"/>
    <d v="2020-05-18T00:00:00"/>
    <x v="7"/>
    <n v="20"/>
    <s v="P18"/>
    <s v="Gelo 12 KG"/>
    <s v="Outros"/>
    <n v="1"/>
    <s v="C18"/>
    <x v="8"/>
    <s v="São José"/>
    <x v="0"/>
  </r>
  <r>
    <n v="281"/>
    <d v="2020-05-17T00:00:00"/>
    <x v="7"/>
    <n v="17.8"/>
    <s v="P17"/>
    <s v="Gelo 03 KG"/>
    <s v="Outros"/>
    <n v="2"/>
    <s v="C17"/>
    <x v="7"/>
    <s v="Centro"/>
    <x v="1"/>
  </r>
  <r>
    <n v="280"/>
    <d v="2020-05-16T00:00:00"/>
    <x v="7"/>
    <n v="22"/>
    <s v="P16"/>
    <s v="Carvão 10 KG"/>
    <s v="Outros"/>
    <n v="1"/>
    <s v="C16"/>
    <x v="6"/>
    <s v="Raio do Sol"/>
    <x v="3"/>
  </r>
  <r>
    <n v="279"/>
    <d v="2020-05-15T00:00:00"/>
    <x v="7"/>
    <n v="15.99"/>
    <s v="P15"/>
    <s v="Carvão 06 KG"/>
    <s v="Outros"/>
    <n v="1"/>
    <s v="C15"/>
    <x v="5"/>
    <s v="Centro"/>
    <x v="1"/>
  </r>
  <r>
    <n v="278"/>
    <d v="2020-05-14T00:00:00"/>
    <x v="7"/>
    <n v="7"/>
    <s v="P14"/>
    <s v="Coca-Cola 350 ml"/>
    <s v="Refrigerante"/>
    <n v="2"/>
    <s v="C14"/>
    <x v="4"/>
    <s v="Vila Paulista"/>
    <x v="0"/>
  </r>
  <r>
    <n v="277"/>
    <d v="2020-05-13T00:00:00"/>
    <x v="7"/>
    <n v="20"/>
    <s v="P13"/>
    <s v="Limão 2L"/>
    <s v="Refrigerante"/>
    <n v="4"/>
    <s v="C13"/>
    <x v="3"/>
    <s v="São José"/>
    <x v="2"/>
  </r>
  <r>
    <n v="276"/>
    <d v="2020-05-12T00:00:00"/>
    <x v="7"/>
    <n v="20"/>
    <s v="P12"/>
    <s v="Tubaina 2L"/>
    <s v="Refrigerante"/>
    <n v="4"/>
    <s v="C12"/>
    <x v="2"/>
    <s v="Raio do Sol"/>
    <x v="0"/>
  </r>
  <r>
    <n v="275"/>
    <d v="2020-05-11T00:00:00"/>
    <x v="7"/>
    <n v="24"/>
    <s v="P11"/>
    <s v="Coca-Cola 2L"/>
    <s v="Refrigerante"/>
    <n v="3"/>
    <s v="C11"/>
    <x v="1"/>
    <s v="Bela Vista"/>
    <x v="1"/>
  </r>
  <r>
    <n v="274"/>
    <d v="2020-05-10T00:00:00"/>
    <x v="7"/>
    <n v="135"/>
    <s v="P10"/>
    <s v=" Bavaria 350 ml"/>
    <s v="Alcoólico"/>
    <n v="60"/>
    <s v="C10"/>
    <x v="0"/>
    <s v="Bela Vista"/>
    <x v="0"/>
  </r>
  <r>
    <n v="273"/>
    <d v="2020-05-09T00:00:00"/>
    <x v="7"/>
    <n v="72"/>
    <s v="P9"/>
    <s v=" Ant. Boa 350 ml"/>
    <s v="Alcoólico"/>
    <n v="24"/>
    <s v="C9"/>
    <x v="19"/>
    <s v="Vila Paulista"/>
    <x v="0"/>
  </r>
  <r>
    <n v="272"/>
    <d v="2020-05-08T00:00:00"/>
    <x v="7"/>
    <n v="90"/>
    <s v="P8"/>
    <s v=" Sub-Zero 350 ml"/>
    <s v="Alcoólico"/>
    <n v="36"/>
    <s v="C8"/>
    <x v="18"/>
    <s v="São José"/>
    <x v="2"/>
  </r>
  <r>
    <n v="271"/>
    <d v="2020-05-07T00:00:00"/>
    <x v="7"/>
    <n v="48"/>
    <s v="P7"/>
    <s v=" Glacial 350 ml"/>
    <s v="Alcoólico"/>
    <n v="24"/>
    <s v="C7"/>
    <x v="17"/>
    <s v="Centro"/>
    <x v="3"/>
  </r>
  <r>
    <n v="270"/>
    <d v="2020-05-06T00:00:00"/>
    <x v="7"/>
    <n v="270"/>
    <s v="P6"/>
    <s v=" Heineken 350 ml"/>
    <s v="Alcoólico"/>
    <n v="60"/>
    <s v="C6"/>
    <x v="16"/>
    <s v="Matadouro"/>
    <x v="0"/>
  </r>
  <r>
    <n v="269"/>
    <d v="2020-05-05T00:00:00"/>
    <x v="7"/>
    <n v="144"/>
    <s v="P5"/>
    <s v=" Budweiser 350 ml"/>
    <s v="Alcoólico"/>
    <n v="36"/>
    <s v="C5"/>
    <x v="15"/>
    <s v="Vila Paulista"/>
    <x v="1"/>
  </r>
  <r>
    <n v="268"/>
    <d v="2020-05-04T00:00:00"/>
    <x v="7"/>
    <n v="126"/>
    <s v="P4"/>
    <s v=" Imperio 350 ml"/>
    <s v="Alcoólico"/>
    <n v="36"/>
    <s v="C4"/>
    <x v="14"/>
    <s v="Bela Vista"/>
    <x v="0"/>
  </r>
  <r>
    <n v="267"/>
    <d v="2020-05-03T00:00:00"/>
    <x v="7"/>
    <n v="43.199999999999996"/>
    <s v="P3"/>
    <s v=" Cristal 350 ml"/>
    <s v="Alcoólico"/>
    <n v="18"/>
    <s v="C3"/>
    <x v="11"/>
    <s v="Centro"/>
    <x v="2"/>
  </r>
  <r>
    <n v="266"/>
    <d v="2020-05-02T00:00:00"/>
    <x v="7"/>
    <n v="54"/>
    <s v="P2"/>
    <s v=" Brahma 350 ml"/>
    <s v="Alcoólico"/>
    <n v="18"/>
    <s v="C2"/>
    <x v="13"/>
    <s v="Raio do Sol"/>
    <x v="0"/>
  </r>
  <r>
    <n v="265"/>
    <d v="2020-05-01T00:00:00"/>
    <x v="7"/>
    <n v="72"/>
    <s v="P1"/>
    <s v=" Skol 350 ml"/>
    <s v="Alcoólico"/>
    <n v="24"/>
    <s v="C1"/>
    <x v="12"/>
    <s v="São José"/>
    <x v="0"/>
  </r>
  <r>
    <n v="264"/>
    <d v="2020-04-27T00:00:00"/>
    <x v="8"/>
    <n v="20.97"/>
    <s v="P22"/>
    <s v="Ruffles"/>
    <s v="Salgado"/>
    <n v="3"/>
    <s v="C10"/>
    <x v="0"/>
    <s v="Bela Vista"/>
    <x v="0"/>
  </r>
  <r>
    <n v="263"/>
    <d v="2020-04-26T00:00:00"/>
    <x v="8"/>
    <n v="8"/>
    <s v="P21"/>
    <s v="Bisnack Cebola"/>
    <s v="Salgado"/>
    <n v="5"/>
    <s v="C11"/>
    <x v="1"/>
    <s v="Bela Vista"/>
    <x v="1"/>
  </r>
  <r>
    <n v="262"/>
    <d v="2020-04-25T00:00:00"/>
    <x v="8"/>
    <n v="9.4499999999999993"/>
    <s v="P20"/>
    <s v="Agua 1L"/>
    <s v="Sem alcool"/>
    <n v="5"/>
    <s v="C12"/>
    <x v="2"/>
    <s v="Raio do Sol"/>
    <x v="0"/>
  </r>
  <r>
    <n v="261"/>
    <d v="2020-04-24T00:00:00"/>
    <x v="8"/>
    <n v="2.4"/>
    <s v="P19"/>
    <s v="Agua 500 ml"/>
    <s v="Sem alcool"/>
    <n v="2"/>
    <s v="C13"/>
    <x v="3"/>
    <s v="São José"/>
    <x v="2"/>
  </r>
  <r>
    <n v="260"/>
    <d v="2020-04-23T00:00:00"/>
    <x v="8"/>
    <n v="20"/>
    <s v="P18"/>
    <s v="Gelo 12 KG"/>
    <s v="Outros"/>
    <n v="1"/>
    <s v="C14"/>
    <x v="4"/>
    <s v="Vila Paulista"/>
    <x v="0"/>
  </r>
  <r>
    <n v="259"/>
    <d v="2020-04-22T00:00:00"/>
    <x v="8"/>
    <n v="26.700000000000003"/>
    <s v="P17"/>
    <s v="Gelo 03 KG"/>
    <s v="Outros"/>
    <n v="3"/>
    <s v="C15"/>
    <x v="5"/>
    <s v="Centro"/>
    <x v="1"/>
  </r>
  <r>
    <n v="258"/>
    <d v="2020-04-21T00:00:00"/>
    <x v="8"/>
    <n v="66"/>
    <s v="P16"/>
    <s v="Carvão 10 KG"/>
    <s v="Outros"/>
    <n v="3"/>
    <s v="C16"/>
    <x v="6"/>
    <s v="Raio do Sol"/>
    <x v="3"/>
  </r>
  <r>
    <n v="257"/>
    <d v="2020-04-20T00:00:00"/>
    <x v="8"/>
    <n v="31.98"/>
    <s v="P15"/>
    <s v="Carvão 06 KG"/>
    <s v="Outros"/>
    <n v="2"/>
    <s v="C17"/>
    <x v="7"/>
    <s v="Centro"/>
    <x v="1"/>
  </r>
  <r>
    <n v="256"/>
    <d v="2020-04-19T00:00:00"/>
    <x v="8"/>
    <n v="14"/>
    <s v="P14"/>
    <s v="Coca-Cola 350 ml"/>
    <s v="Refrigerante"/>
    <n v="4"/>
    <s v="C18"/>
    <x v="8"/>
    <s v="São José"/>
    <x v="0"/>
  </r>
  <r>
    <n v="255"/>
    <d v="2020-04-18T00:00:00"/>
    <x v="8"/>
    <n v="15"/>
    <s v="P13"/>
    <s v="Limão 2L"/>
    <s v="Refrigerante"/>
    <n v="3"/>
    <s v="C19"/>
    <x v="9"/>
    <s v="Bela Vista"/>
    <x v="2"/>
  </r>
  <r>
    <n v="254"/>
    <d v="2020-04-17T00:00:00"/>
    <x v="8"/>
    <n v="15"/>
    <s v="P12"/>
    <s v="Tubaina 2L"/>
    <s v="Refrigerante"/>
    <n v="3"/>
    <s v="C20"/>
    <x v="10"/>
    <s v="Matadouro"/>
    <x v="0"/>
  </r>
  <r>
    <n v="253"/>
    <d v="2020-04-16T00:00:00"/>
    <x v="8"/>
    <n v="24"/>
    <s v="P11"/>
    <s v="Coca-Cola 2L"/>
    <s v="Refrigerante"/>
    <n v="3"/>
    <s v="C3"/>
    <x v="11"/>
    <s v="Centro"/>
    <x v="2"/>
  </r>
  <r>
    <n v="252"/>
    <d v="2020-04-15T00:00:00"/>
    <x v="8"/>
    <n v="54"/>
    <s v="P10"/>
    <s v=" Bavaria 350 ml"/>
    <s v="Alcoólico"/>
    <n v="24"/>
    <s v="C1"/>
    <x v="12"/>
    <s v="São José"/>
    <x v="0"/>
  </r>
  <r>
    <n v="251"/>
    <d v="2020-04-14T00:00:00"/>
    <x v="8"/>
    <n v="54"/>
    <s v="P9"/>
    <s v=" Ant. Boa 350 ml"/>
    <s v="Alcoólico"/>
    <n v="18"/>
    <s v="C2"/>
    <x v="13"/>
    <s v="Raio do Sol"/>
    <x v="0"/>
  </r>
  <r>
    <n v="250"/>
    <d v="2020-04-13T00:00:00"/>
    <x v="8"/>
    <n v="60"/>
    <s v="P8"/>
    <s v=" Sub-Zero 350 ml"/>
    <s v="Alcoólico"/>
    <n v="24"/>
    <s v="C3"/>
    <x v="11"/>
    <s v="Centro"/>
    <x v="2"/>
  </r>
  <r>
    <n v="249"/>
    <d v="2020-04-12T00:00:00"/>
    <x v="8"/>
    <n v="24"/>
    <s v="P7"/>
    <s v=" Glacial 350 ml"/>
    <s v="Alcoólico"/>
    <n v="12"/>
    <s v="C4"/>
    <x v="14"/>
    <s v="Bela Vista"/>
    <x v="0"/>
  </r>
  <r>
    <n v="248"/>
    <d v="2020-04-11T00:00:00"/>
    <x v="8"/>
    <n v="108"/>
    <s v="P6"/>
    <s v=" Heineken 350 ml"/>
    <s v="Alcoólico"/>
    <n v="24"/>
    <s v="C5"/>
    <x v="15"/>
    <s v="Vila Paulista"/>
    <x v="1"/>
  </r>
  <r>
    <n v="247"/>
    <d v="2020-04-10T00:00:00"/>
    <x v="8"/>
    <n v="72"/>
    <s v="P5"/>
    <s v=" Budweiser 350 ml"/>
    <s v="Alcoólico"/>
    <n v="18"/>
    <s v="C6"/>
    <x v="16"/>
    <s v="Matadouro"/>
    <x v="0"/>
  </r>
  <r>
    <n v="246"/>
    <d v="2020-04-09T00:00:00"/>
    <x v="8"/>
    <n v="84"/>
    <s v="P4"/>
    <s v=" Imperio 350 ml"/>
    <s v="Alcoólico"/>
    <n v="24"/>
    <s v="C7"/>
    <x v="17"/>
    <s v="Centro"/>
    <x v="3"/>
  </r>
  <r>
    <n v="245"/>
    <d v="2020-04-08T00:00:00"/>
    <x v="8"/>
    <n v="57.599999999999994"/>
    <s v="P3"/>
    <s v=" Cristal 350 ml"/>
    <s v="Alcoólico"/>
    <n v="24"/>
    <s v="C8"/>
    <x v="18"/>
    <s v="São José"/>
    <x v="2"/>
  </r>
  <r>
    <n v="244"/>
    <d v="2020-04-07T00:00:00"/>
    <x v="8"/>
    <n v="48"/>
    <s v="P2"/>
    <s v=" Brahma 350 ml"/>
    <s v="Alcoólico"/>
    <n v="16"/>
    <s v="C9"/>
    <x v="19"/>
    <s v="Vila Paulista"/>
    <x v="0"/>
  </r>
  <r>
    <n v="243"/>
    <d v="2020-04-06T00:00:00"/>
    <x v="8"/>
    <n v="72"/>
    <s v="P1"/>
    <s v=" Skol 350 ml"/>
    <s v="Alcoólico"/>
    <n v="24"/>
    <s v="C5"/>
    <x v="15"/>
    <s v="Vila Paulista"/>
    <x v="1"/>
  </r>
  <r>
    <n v="242"/>
    <d v="2020-04-05T00:00:00"/>
    <x v="8"/>
    <n v="27.96"/>
    <s v="P22"/>
    <s v="Ruffles"/>
    <s v="Salgado"/>
    <n v="4"/>
    <s v="C1"/>
    <x v="12"/>
    <s v="São José"/>
    <x v="0"/>
  </r>
  <r>
    <n v="241"/>
    <d v="2020-04-04T00:00:00"/>
    <x v="8"/>
    <n v="9.6"/>
    <s v="P21"/>
    <s v="Bisnack Cebola"/>
    <s v="Salgado"/>
    <n v="6"/>
    <s v="C2"/>
    <x v="13"/>
    <s v="Raio do Sol"/>
    <x v="0"/>
  </r>
  <r>
    <n v="240"/>
    <d v="2020-04-03T00:00:00"/>
    <x v="8"/>
    <n v="5.67"/>
    <s v="P20"/>
    <s v="Agua 1L"/>
    <s v="Sem alcool"/>
    <n v="3"/>
    <s v="C3"/>
    <x v="11"/>
    <s v="Centro"/>
    <x v="2"/>
  </r>
  <r>
    <n v="239"/>
    <d v="2020-04-02T00:00:00"/>
    <x v="8"/>
    <n v="1.2"/>
    <s v="P19"/>
    <s v="Agua 500 ml"/>
    <s v="Sem alcool"/>
    <n v="1"/>
    <s v="C4"/>
    <x v="14"/>
    <s v="Bela Vista"/>
    <x v="0"/>
  </r>
  <r>
    <n v="238"/>
    <d v="2020-04-01T00:00:00"/>
    <x v="8"/>
    <n v="40"/>
    <s v="P18"/>
    <s v="Gelo 12 KG"/>
    <s v="Outros"/>
    <n v="2"/>
    <s v="C5"/>
    <x v="15"/>
    <s v="Vila Paulista"/>
    <x v="1"/>
  </r>
  <r>
    <n v="237"/>
    <d v="2020-04-27T00:00:00"/>
    <x v="8"/>
    <n v="35.6"/>
    <s v="P17"/>
    <s v="Gelo 03 KG"/>
    <s v="Outros"/>
    <n v="4"/>
    <s v="C6"/>
    <x v="16"/>
    <s v="Matadouro"/>
    <x v="0"/>
  </r>
  <r>
    <n v="236"/>
    <d v="2020-04-26T00:00:00"/>
    <x v="8"/>
    <n v="44"/>
    <s v="P16"/>
    <s v="Carvão 10 KG"/>
    <s v="Outros"/>
    <n v="2"/>
    <s v="C7"/>
    <x v="17"/>
    <s v="Centro"/>
    <x v="3"/>
  </r>
  <r>
    <n v="235"/>
    <d v="2020-04-25T00:00:00"/>
    <x v="8"/>
    <n v="47.97"/>
    <s v="P15"/>
    <s v="Carvão 06 KG"/>
    <s v="Outros"/>
    <n v="3"/>
    <s v="C8"/>
    <x v="18"/>
    <s v="São José"/>
    <x v="2"/>
  </r>
  <r>
    <n v="234"/>
    <d v="2020-04-24T00:00:00"/>
    <x v="8"/>
    <n v="21"/>
    <s v="P14"/>
    <s v="Coca-Cola 350 ml"/>
    <s v="Refrigerante"/>
    <n v="6"/>
    <s v="C9"/>
    <x v="19"/>
    <s v="Vila Paulista"/>
    <x v="0"/>
  </r>
  <r>
    <n v="233"/>
    <d v="2020-04-23T00:00:00"/>
    <x v="8"/>
    <n v="10"/>
    <s v="P13"/>
    <s v="Limão 2L"/>
    <s v="Refrigerante"/>
    <n v="2"/>
    <s v="C10"/>
    <x v="0"/>
    <s v="Bela Vista"/>
    <x v="0"/>
  </r>
  <r>
    <n v="232"/>
    <d v="2020-04-22T00:00:00"/>
    <x v="8"/>
    <n v="10"/>
    <s v="P12"/>
    <s v="Tubaina 2L"/>
    <s v="Refrigerante"/>
    <n v="2"/>
    <s v="C11"/>
    <x v="1"/>
    <s v="Bela Vista"/>
    <x v="1"/>
  </r>
  <r>
    <n v="231"/>
    <d v="2020-04-21T00:00:00"/>
    <x v="8"/>
    <n v="32"/>
    <s v="P11"/>
    <s v="Coca-Cola 2L"/>
    <s v="Refrigerante"/>
    <n v="4"/>
    <s v="C12"/>
    <x v="2"/>
    <s v="Raio do Sol"/>
    <x v="0"/>
  </r>
  <r>
    <n v="230"/>
    <d v="2020-04-20T00:00:00"/>
    <x v="8"/>
    <n v="108"/>
    <s v="P10"/>
    <s v=" Bavaria 350 ml"/>
    <s v="Alcoólico"/>
    <n v="48"/>
    <s v="C13"/>
    <x v="3"/>
    <s v="São José"/>
    <x v="2"/>
  </r>
  <r>
    <n v="229"/>
    <d v="2020-04-19T00:00:00"/>
    <x v="8"/>
    <n v="36"/>
    <s v="P9"/>
    <s v=" Ant. Boa 350 ml"/>
    <s v="Alcoólico"/>
    <n v="12"/>
    <s v="C14"/>
    <x v="4"/>
    <s v="Vila Paulista"/>
    <x v="0"/>
  </r>
  <r>
    <n v="228"/>
    <d v="2020-04-18T00:00:00"/>
    <x v="8"/>
    <n v="30"/>
    <s v="P8"/>
    <s v=" Sub-Zero 350 ml"/>
    <s v="Alcoólico"/>
    <n v="12"/>
    <s v="C15"/>
    <x v="5"/>
    <s v="Centro"/>
    <x v="1"/>
  </r>
  <r>
    <n v="227"/>
    <d v="2020-04-17T00:00:00"/>
    <x v="8"/>
    <n v="24"/>
    <s v="P7"/>
    <s v=" Glacial 350 ml"/>
    <s v="Alcoólico"/>
    <n v="12"/>
    <s v="C16"/>
    <x v="6"/>
    <s v="Raio do Sol"/>
    <x v="3"/>
  </r>
  <r>
    <n v="226"/>
    <d v="2020-04-16T00:00:00"/>
    <x v="8"/>
    <n v="216"/>
    <s v="P6"/>
    <s v=" Heineken 350 ml"/>
    <s v="Alcoólico"/>
    <n v="48"/>
    <s v="C17"/>
    <x v="7"/>
    <s v="Centro"/>
    <x v="1"/>
  </r>
  <r>
    <n v="225"/>
    <d v="2020-04-15T00:00:00"/>
    <x v="8"/>
    <n v="96"/>
    <s v="P5"/>
    <s v=" Budweiser 350 ml"/>
    <s v="Alcoólico"/>
    <n v="24"/>
    <s v="C18"/>
    <x v="8"/>
    <s v="São José"/>
    <x v="0"/>
  </r>
  <r>
    <n v="224"/>
    <d v="2020-04-14T00:00:00"/>
    <x v="8"/>
    <n v="126"/>
    <s v="P4"/>
    <s v=" Imperio 350 ml"/>
    <s v="Alcoólico"/>
    <n v="36"/>
    <s v="C19"/>
    <x v="9"/>
    <s v="Bela Vista"/>
    <x v="2"/>
  </r>
  <r>
    <n v="223"/>
    <d v="2020-04-13T00:00:00"/>
    <x v="8"/>
    <n v="43.199999999999996"/>
    <s v="P3"/>
    <s v=" Cristal 350 ml"/>
    <s v="Alcoólico"/>
    <n v="18"/>
    <s v="C20"/>
    <x v="10"/>
    <s v="Matadouro"/>
    <x v="0"/>
  </r>
  <r>
    <n v="222"/>
    <d v="2020-04-12T00:00:00"/>
    <x v="8"/>
    <n v="36"/>
    <s v="P2"/>
    <s v=" Brahma 350 ml"/>
    <s v="Alcoólico"/>
    <n v="12"/>
    <s v="C4"/>
    <x v="14"/>
    <s v="Bela Vista"/>
    <x v="0"/>
  </r>
  <r>
    <n v="221"/>
    <d v="2020-04-11T00:00:00"/>
    <x v="8"/>
    <n v="48"/>
    <s v="P1"/>
    <s v=" Skol 350 ml"/>
    <s v="Alcoólico"/>
    <n v="16"/>
    <s v="C8"/>
    <x v="18"/>
    <s v="São José"/>
    <x v="2"/>
  </r>
  <r>
    <n v="220"/>
    <d v="2020-04-10T00:00:00"/>
    <x v="8"/>
    <n v="13.98"/>
    <s v="P22"/>
    <s v="Ruffles"/>
    <s v="Salgado"/>
    <n v="2"/>
    <s v="C7"/>
    <x v="17"/>
    <s v="Centro"/>
    <x v="3"/>
  </r>
  <r>
    <n v="219"/>
    <d v="2020-04-09T00:00:00"/>
    <x v="8"/>
    <n v="4.8"/>
    <s v="P21"/>
    <s v="Bisnack Cebola"/>
    <s v="Salgado"/>
    <n v="3"/>
    <s v="C6"/>
    <x v="16"/>
    <s v="Matadouro"/>
    <x v="0"/>
  </r>
  <r>
    <n v="218"/>
    <d v="2020-04-08T00:00:00"/>
    <x v="8"/>
    <n v="1.89"/>
    <s v="P20"/>
    <s v="Agua 1L"/>
    <s v="Sem alcool"/>
    <n v="1"/>
    <s v="C20"/>
    <x v="10"/>
    <s v="Matadouro"/>
    <x v="0"/>
  </r>
  <r>
    <n v="217"/>
    <d v="2020-04-07T00:00:00"/>
    <x v="8"/>
    <n v="2.4"/>
    <s v="P19"/>
    <s v="Agua 500 ml"/>
    <s v="Sem alcool"/>
    <n v="2"/>
    <s v="C19"/>
    <x v="9"/>
    <s v="Bela Vista"/>
    <x v="2"/>
  </r>
  <r>
    <n v="216"/>
    <d v="2020-04-06T00:00:00"/>
    <x v="8"/>
    <n v="20"/>
    <s v="P18"/>
    <s v="Gelo 12 KG"/>
    <s v="Outros"/>
    <n v="1"/>
    <s v="C18"/>
    <x v="8"/>
    <s v="São José"/>
    <x v="0"/>
  </r>
  <r>
    <n v="215"/>
    <d v="2020-04-05T00:00:00"/>
    <x v="8"/>
    <n v="17.8"/>
    <s v="P17"/>
    <s v="Gelo 03 KG"/>
    <s v="Outros"/>
    <n v="2"/>
    <s v="C17"/>
    <x v="7"/>
    <s v="Centro"/>
    <x v="1"/>
  </r>
  <r>
    <n v="214"/>
    <d v="2020-04-04T00:00:00"/>
    <x v="8"/>
    <n v="22"/>
    <s v="P16"/>
    <s v="Carvão 10 KG"/>
    <s v="Outros"/>
    <n v="1"/>
    <s v="C16"/>
    <x v="6"/>
    <s v="Raio do Sol"/>
    <x v="3"/>
  </r>
  <r>
    <n v="213"/>
    <d v="2020-04-03T00:00:00"/>
    <x v="8"/>
    <n v="15.99"/>
    <s v="P15"/>
    <s v="Carvão 06 KG"/>
    <s v="Outros"/>
    <n v="1"/>
    <s v="C15"/>
    <x v="5"/>
    <s v="Centro"/>
    <x v="1"/>
  </r>
  <r>
    <n v="212"/>
    <d v="2020-04-02T00:00:00"/>
    <x v="8"/>
    <n v="7"/>
    <s v="P14"/>
    <s v="Coca-Cola 350 ml"/>
    <s v="Refrigerante"/>
    <n v="2"/>
    <s v="C14"/>
    <x v="4"/>
    <s v="Vila Paulista"/>
    <x v="0"/>
  </r>
  <r>
    <n v="211"/>
    <d v="2020-04-01T00:00:00"/>
    <x v="8"/>
    <n v="20"/>
    <s v="P13"/>
    <s v="Limão 2L"/>
    <s v="Refrigerante"/>
    <n v="4"/>
    <s v="C13"/>
    <x v="3"/>
    <s v="São José"/>
    <x v="2"/>
  </r>
  <r>
    <n v="210"/>
    <d v="2020-04-12T00:00:00"/>
    <x v="8"/>
    <n v="20"/>
    <s v="P12"/>
    <s v="Tubaina 2L"/>
    <s v="Refrigerante"/>
    <n v="4"/>
    <s v="C12"/>
    <x v="2"/>
    <s v="Raio do Sol"/>
    <x v="0"/>
  </r>
  <r>
    <n v="209"/>
    <d v="2020-04-11T00:00:00"/>
    <x v="8"/>
    <n v="24"/>
    <s v="P11"/>
    <s v="Coca-Cola 2L"/>
    <s v="Refrigerante"/>
    <n v="3"/>
    <s v="C11"/>
    <x v="1"/>
    <s v="Bela Vista"/>
    <x v="1"/>
  </r>
  <r>
    <n v="208"/>
    <d v="2020-04-10T00:00:00"/>
    <x v="8"/>
    <n v="108"/>
    <s v="P10"/>
    <s v=" Bavaria 350 ml"/>
    <s v="Alcoólico"/>
    <n v="48"/>
    <s v="C10"/>
    <x v="0"/>
    <s v="Bela Vista"/>
    <x v="0"/>
  </r>
  <r>
    <n v="207"/>
    <d v="2020-04-09T00:00:00"/>
    <x v="8"/>
    <n v="54"/>
    <s v="P9"/>
    <s v=" Ant. Boa 350 ml"/>
    <s v="Alcoólico"/>
    <n v="18"/>
    <s v="C9"/>
    <x v="19"/>
    <s v="Vila Paulista"/>
    <x v="0"/>
  </r>
  <r>
    <n v="206"/>
    <d v="2020-04-08T00:00:00"/>
    <x v="8"/>
    <n v="60"/>
    <s v="P8"/>
    <s v=" Sub-Zero 350 ml"/>
    <s v="Alcoólico"/>
    <n v="24"/>
    <s v="C8"/>
    <x v="18"/>
    <s v="São José"/>
    <x v="2"/>
  </r>
  <r>
    <n v="205"/>
    <d v="2020-04-07T00:00:00"/>
    <x v="8"/>
    <n v="16"/>
    <s v="P7"/>
    <s v=" Glacial 350 ml"/>
    <s v="Alcoólico"/>
    <n v="8"/>
    <s v="C7"/>
    <x v="17"/>
    <s v="Centro"/>
    <x v="3"/>
  </r>
  <r>
    <n v="204"/>
    <d v="2020-04-06T00:00:00"/>
    <x v="8"/>
    <n v="162"/>
    <s v="P6"/>
    <s v=" Heineken 350 ml"/>
    <s v="Alcoólico"/>
    <n v="36"/>
    <s v="C6"/>
    <x v="16"/>
    <s v="Matadouro"/>
    <x v="0"/>
  </r>
  <r>
    <n v="203"/>
    <d v="2020-04-05T00:00:00"/>
    <x v="8"/>
    <n v="72"/>
    <s v="P5"/>
    <s v=" Budweiser 350 ml"/>
    <s v="Alcoólico"/>
    <n v="18"/>
    <s v="C5"/>
    <x v="15"/>
    <s v="Vila Paulista"/>
    <x v="1"/>
  </r>
  <r>
    <n v="202"/>
    <d v="2020-04-04T00:00:00"/>
    <x v="8"/>
    <n v="84"/>
    <s v="P4"/>
    <s v=" Imperio 350 ml"/>
    <s v="Alcoólico"/>
    <n v="24"/>
    <s v="C4"/>
    <x v="14"/>
    <s v="Bela Vista"/>
    <x v="0"/>
  </r>
  <r>
    <n v="201"/>
    <d v="2020-04-03T00:00:00"/>
    <x v="8"/>
    <n v="28.799999999999997"/>
    <s v="P3"/>
    <s v=" Cristal 350 ml"/>
    <s v="Alcoólico"/>
    <n v="12"/>
    <s v="C3"/>
    <x v="11"/>
    <s v="Centro"/>
    <x v="2"/>
  </r>
  <r>
    <n v="200"/>
    <d v="2020-04-02T00:00:00"/>
    <x v="8"/>
    <n v="24"/>
    <s v="P2"/>
    <s v=" Brahma 350 ml"/>
    <s v="Alcoólico"/>
    <n v="8"/>
    <s v="C2"/>
    <x v="13"/>
    <s v="Raio do Sol"/>
    <x v="0"/>
  </r>
  <r>
    <n v="199"/>
    <d v="2020-04-01T00:00:00"/>
    <x v="8"/>
    <n v="36"/>
    <s v="P1"/>
    <s v=" Skol 350 ml"/>
    <s v="Alcoólico"/>
    <n v="12"/>
    <s v="C1"/>
    <x v="12"/>
    <s v="São José"/>
    <x v="0"/>
  </r>
  <r>
    <n v="198"/>
    <d v="2020-03-30T00:00:00"/>
    <x v="9"/>
    <n v="27.96"/>
    <s v="P22"/>
    <s v="Ruffles"/>
    <s v="Salgado"/>
    <n v="4"/>
    <s v="C10"/>
    <x v="0"/>
    <s v="Bela Vista"/>
    <x v="0"/>
  </r>
  <r>
    <n v="197"/>
    <d v="2020-03-29T00:00:00"/>
    <x v="9"/>
    <n v="8"/>
    <s v="P21"/>
    <s v="Bisnack Cebola"/>
    <s v="Salgado"/>
    <n v="5"/>
    <s v="C11"/>
    <x v="1"/>
    <s v="Bela Vista"/>
    <x v="1"/>
  </r>
  <r>
    <n v="196"/>
    <d v="2020-03-28T00:00:00"/>
    <x v="9"/>
    <n v="5.67"/>
    <s v="P20"/>
    <s v="Agua 1L"/>
    <s v="Sem alcool"/>
    <n v="3"/>
    <s v="C12"/>
    <x v="2"/>
    <s v="Raio do Sol"/>
    <x v="0"/>
  </r>
  <r>
    <n v="195"/>
    <d v="2020-03-27T00:00:00"/>
    <x v="9"/>
    <n v="7.2"/>
    <s v="P19"/>
    <s v="Agua 500 ml"/>
    <s v="Sem alcool"/>
    <n v="6"/>
    <s v="C13"/>
    <x v="3"/>
    <s v="São José"/>
    <x v="2"/>
  </r>
  <r>
    <n v="194"/>
    <d v="2020-03-26T00:00:00"/>
    <x v="9"/>
    <n v="40"/>
    <s v="P18"/>
    <s v="Gelo 12 KG"/>
    <s v="Outros"/>
    <n v="2"/>
    <s v="C14"/>
    <x v="4"/>
    <s v="Vila Paulista"/>
    <x v="0"/>
  </r>
  <r>
    <n v="193"/>
    <d v="2020-03-25T00:00:00"/>
    <x v="9"/>
    <n v="26.700000000000003"/>
    <s v="P17"/>
    <s v="Gelo 03 KG"/>
    <s v="Outros"/>
    <n v="3"/>
    <s v="C15"/>
    <x v="5"/>
    <s v="Centro"/>
    <x v="1"/>
  </r>
  <r>
    <n v="192"/>
    <d v="2020-03-24T00:00:00"/>
    <x v="9"/>
    <n v="88"/>
    <s v="P16"/>
    <s v="Carvão 10 KG"/>
    <s v="Outros"/>
    <n v="4"/>
    <s v="C16"/>
    <x v="6"/>
    <s v="Raio do Sol"/>
    <x v="3"/>
  </r>
  <r>
    <n v="191"/>
    <d v="2020-03-23T00:00:00"/>
    <x v="9"/>
    <n v="31.98"/>
    <s v="P15"/>
    <s v="Carvão 06 KG"/>
    <s v="Outros"/>
    <n v="2"/>
    <s v="C17"/>
    <x v="7"/>
    <s v="Centro"/>
    <x v="1"/>
  </r>
  <r>
    <n v="190"/>
    <d v="2020-03-22T00:00:00"/>
    <x v="9"/>
    <n v="35"/>
    <s v="P14"/>
    <s v="Coca-Cola 350 ml"/>
    <s v="Refrigerante"/>
    <n v="10"/>
    <s v="C18"/>
    <x v="8"/>
    <s v="São José"/>
    <x v="0"/>
  </r>
  <r>
    <n v="189"/>
    <d v="2020-03-21T00:00:00"/>
    <x v="9"/>
    <n v="25"/>
    <s v="P13"/>
    <s v="Limão 2L"/>
    <s v="Refrigerante"/>
    <n v="5"/>
    <s v="C19"/>
    <x v="9"/>
    <s v="Bela Vista"/>
    <x v="2"/>
  </r>
  <r>
    <n v="188"/>
    <d v="2020-03-20T00:00:00"/>
    <x v="9"/>
    <n v="25"/>
    <s v="P12"/>
    <s v="Tubaina 2L"/>
    <s v="Refrigerante"/>
    <n v="5"/>
    <s v="C20"/>
    <x v="10"/>
    <s v="Matadouro"/>
    <x v="0"/>
  </r>
  <r>
    <n v="187"/>
    <d v="2020-03-19T00:00:00"/>
    <x v="9"/>
    <n v="40"/>
    <s v="P11"/>
    <s v="Coca-Cola 2L"/>
    <s v="Refrigerante"/>
    <n v="5"/>
    <s v="C3"/>
    <x v="11"/>
    <s v="Centro"/>
    <x v="2"/>
  </r>
  <r>
    <n v="186"/>
    <d v="2020-03-18T00:00:00"/>
    <x v="9"/>
    <n v="54"/>
    <s v="P10"/>
    <s v=" Bavaria 350 ml"/>
    <s v="Alcoólico"/>
    <n v="24"/>
    <s v="C1"/>
    <x v="12"/>
    <s v="São José"/>
    <x v="0"/>
  </r>
  <r>
    <n v="185"/>
    <d v="2020-03-17T00:00:00"/>
    <x v="9"/>
    <n v="54"/>
    <s v="P9"/>
    <s v=" Ant. Boa 350 ml"/>
    <s v="Alcoólico"/>
    <n v="18"/>
    <s v="C2"/>
    <x v="13"/>
    <s v="Raio do Sol"/>
    <x v="0"/>
  </r>
  <r>
    <n v="184"/>
    <d v="2020-03-16T00:00:00"/>
    <x v="9"/>
    <n v="60"/>
    <s v="P8"/>
    <s v=" Sub-Zero 350 ml"/>
    <s v="Alcoólico"/>
    <n v="24"/>
    <s v="C3"/>
    <x v="11"/>
    <s v="Centro"/>
    <x v="2"/>
  </r>
  <r>
    <n v="183"/>
    <d v="2020-03-15T00:00:00"/>
    <x v="9"/>
    <n v="72"/>
    <s v="P7"/>
    <s v=" Glacial 350 ml"/>
    <s v="Alcoólico"/>
    <n v="36"/>
    <s v="C4"/>
    <x v="14"/>
    <s v="Bela Vista"/>
    <x v="0"/>
  </r>
  <r>
    <n v="182"/>
    <d v="2020-03-14T00:00:00"/>
    <x v="9"/>
    <n v="108"/>
    <s v="P6"/>
    <s v=" Heineken 350 ml"/>
    <s v="Alcoólico"/>
    <n v="24"/>
    <s v="C5"/>
    <x v="15"/>
    <s v="Vila Paulista"/>
    <x v="1"/>
  </r>
  <r>
    <n v="181"/>
    <d v="2020-03-13T00:00:00"/>
    <x v="9"/>
    <n v="72"/>
    <s v="P5"/>
    <s v=" Budweiser 350 ml"/>
    <s v="Alcoólico"/>
    <n v="18"/>
    <s v="C6"/>
    <x v="16"/>
    <s v="Matadouro"/>
    <x v="0"/>
  </r>
  <r>
    <n v="180"/>
    <d v="2020-03-12T00:00:00"/>
    <x v="9"/>
    <n v="126"/>
    <s v="P4"/>
    <s v=" Imperio 350 ml"/>
    <s v="Alcoólico"/>
    <n v="36"/>
    <s v="C7"/>
    <x v="17"/>
    <s v="Centro"/>
    <x v="3"/>
  </r>
  <r>
    <n v="179"/>
    <d v="2020-03-11T00:00:00"/>
    <x v="9"/>
    <n v="86.399999999999991"/>
    <s v="P3"/>
    <s v=" Cristal 350 ml"/>
    <s v="Alcoólico"/>
    <n v="36"/>
    <s v="C8"/>
    <x v="18"/>
    <s v="São José"/>
    <x v="2"/>
  </r>
  <r>
    <n v="178"/>
    <d v="2020-03-10T00:00:00"/>
    <x v="9"/>
    <n v="48"/>
    <s v="P2"/>
    <s v=" Brahma 350 ml"/>
    <s v="Alcoólico"/>
    <n v="16"/>
    <s v="C9"/>
    <x v="19"/>
    <s v="Vila Paulista"/>
    <x v="0"/>
  </r>
  <r>
    <n v="177"/>
    <d v="2020-03-09T00:00:00"/>
    <x v="9"/>
    <n v="72"/>
    <s v="P1"/>
    <s v=" Skol 350 ml"/>
    <s v="Alcoólico"/>
    <n v="24"/>
    <s v="C5"/>
    <x v="15"/>
    <s v="Vila Paulista"/>
    <x v="1"/>
  </r>
  <r>
    <n v="176"/>
    <d v="2020-03-08T00:00:00"/>
    <x v="9"/>
    <n v="27.96"/>
    <s v="P22"/>
    <s v="Ruffles"/>
    <s v="Salgado"/>
    <n v="4"/>
    <s v="C1"/>
    <x v="12"/>
    <s v="São José"/>
    <x v="0"/>
  </r>
  <r>
    <n v="175"/>
    <d v="2020-03-07T00:00:00"/>
    <x v="9"/>
    <n v="9.6000000000000014"/>
    <s v="P21"/>
    <s v="Bisnack Cebola"/>
    <s v="Salgado"/>
    <n v="6"/>
    <s v="C2"/>
    <x v="13"/>
    <s v="Raio do Sol"/>
    <x v="0"/>
  </r>
  <r>
    <n v="174"/>
    <d v="2020-03-06T00:00:00"/>
    <x v="9"/>
    <n v="5.67"/>
    <s v="P20"/>
    <s v="Agua 1L"/>
    <s v="Sem alcool"/>
    <n v="3"/>
    <s v="C3"/>
    <x v="11"/>
    <s v="Centro"/>
    <x v="2"/>
  </r>
  <r>
    <n v="173"/>
    <d v="2020-03-05T00:00:00"/>
    <x v="9"/>
    <n v="1.2"/>
    <s v="P19"/>
    <s v="Agua 500 ml"/>
    <s v="Sem alcool"/>
    <n v="1"/>
    <s v="C4"/>
    <x v="14"/>
    <s v="Bela Vista"/>
    <x v="0"/>
  </r>
  <r>
    <n v="172"/>
    <d v="2020-03-04T00:00:00"/>
    <x v="9"/>
    <n v="40"/>
    <s v="P18"/>
    <s v="Gelo 12 KG"/>
    <s v="Outros"/>
    <n v="2"/>
    <s v="C5"/>
    <x v="15"/>
    <s v="Vila Paulista"/>
    <x v="1"/>
  </r>
  <r>
    <n v="171"/>
    <d v="2020-03-03T00:00:00"/>
    <x v="9"/>
    <n v="35.6"/>
    <s v="P17"/>
    <s v="Gelo 03 KG"/>
    <s v="Outros"/>
    <n v="4"/>
    <s v="C6"/>
    <x v="16"/>
    <s v="Matadouro"/>
    <x v="0"/>
  </r>
  <r>
    <n v="170"/>
    <d v="2020-03-02T00:00:00"/>
    <x v="9"/>
    <n v="44"/>
    <s v="P16"/>
    <s v="Carvão 10 KG"/>
    <s v="Outros"/>
    <n v="2"/>
    <s v="C7"/>
    <x v="17"/>
    <s v="Centro"/>
    <x v="3"/>
  </r>
  <r>
    <n v="169"/>
    <d v="2020-03-01T00:00:00"/>
    <x v="9"/>
    <n v="47.97"/>
    <s v="P15"/>
    <s v="Carvão 06 KG"/>
    <s v="Outros"/>
    <n v="3"/>
    <s v="C8"/>
    <x v="18"/>
    <s v="São José"/>
    <x v="2"/>
  </r>
  <r>
    <n v="168"/>
    <d v="2020-03-30T00:00:00"/>
    <x v="9"/>
    <n v="21"/>
    <s v="P14"/>
    <s v="Coca-Cola 350 ml"/>
    <s v="Refrigerante"/>
    <n v="6"/>
    <s v="C9"/>
    <x v="19"/>
    <s v="Vila Paulista"/>
    <x v="0"/>
  </r>
  <r>
    <n v="167"/>
    <d v="2020-03-29T00:00:00"/>
    <x v="9"/>
    <n v="10"/>
    <s v="P13"/>
    <s v="Limão 2L"/>
    <s v="Refrigerante"/>
    <n v="2"/>
    <s v="C10"/>
    <x v="0"/>
    <s v="Bela Vista"/>
    <x v="0"/>
  </r>
  <r>
    <n v="166"/>
    <d v="2020-03-28T00:00:00"/>
    <x v="9"/>
    <n v="10"/>
    <s v="P12"/>
    <s v="Tubaina 2L"/>
    <s v="Refrigerante"/>
    <n v="2"/>
    <s v="C11"/>
    <x v="1"/>
    <s v="Bela Vista"/>
    <x v="1"/>
  </r>
  <r>
    <n v="165"/>
    <d v="2020-03-27T00:00:00"/>
    <x v="9"/>
    <n v="32"/>
    <s v="P11"/>
    <s v="Coca-Cola 2L"/>
    <s v="Refrigerante"/>
    <n v="4"/>
    <s v="C12"/>
    <x v="2"/>
    <s v="Raio do Sol"/>
    <x v="0"/>
  </r>
  <r>
    <n v="164"/>
    <d v="2020-03-26T00:00:00"/>
    <x v="9"/>
    <n v="108"/>
    <s v="P10"/>
    <s v=" Bavaria 350 ml"/>
    <s v="Alcoólico"/>
    <n v="48"/>
    <s v="C13"/>
    <x v="3"/>
    <s v="São José"/>
    <x v="2"/>
  </r>
  <r>
    <n v="163"/>
    <d v="2020-03-25T00:00:00"/>
    <x v="9"/>
    <n v="36"/>
    <s v="P9"/>
    <s v=" Ant. Boa 350 ml"/>
    <s v="Alcoólico"/>
    <n v="12"/>
    <s v="C14"/>
    <x v="4"/>
    <s v="Vila Paulista"/>
    <x v="0"/>
  </r>
  <r>
    <n v="162"/>
    <d v="2020-03-24T00:00:00"/>
    <x v="9"/>
    <n v="30"/>
    <s v="P8"/>
    <s v=" Sub-Zero 350 ml"/>
    <s v="Alcoólico"/>
    <n v="12"/>
    <s v="C15"/>
    <x v="5"/>
    <s v="Centro"/>
    <x v="1"/>
  </r>
  <r>
    <n v="161"/>
    <d v="2020-03-23T00:00:00"/>
    <x v="9"/>
    <n v="24"/>
    <s v="P7"/>
    <s v=" Glacial 350 ml"/>
    <s v="Alcoólico"/>
    <n v="12"/>
    <s v="C16"/>
    <x v="6"/>
    <s v="Raio do Sol"/>
    <x v="3"/>
  </r>
  <r>
    <n v="160"/>
    <d v="2020-03-22T00:00:00"/>
    <x v="9"/>
    <n v="216"/>
    <s v="P6"/>
    <s v=" Heineken 350 ml"/>
    <s v="Alcoólico"/>
    <n v="48"/>
    <s v="C17"/>
    <x v="7"/>
    <s v="Centro"/>
    <x v="1"/>
  </r>
  <r>
    <n v="159"/>
    <d v="2020-03-21T00:00:00"/>
    <x v="9"/>
    <n v="96"/>
    <s v="P5"/>
    <s v=" Budweiser 350 ml"/>
    <s v="Alcoólico"/>
    <n v="24"/>
    <s v="C18"/>
    <x v="8"/>
    <s v="São José"/>
    <x v="0"/>
  </r>
  <r>
    <n v="158"/>
    <d v="2020-03-20T00:00:00"/>
    <x v="9"/>
    <n v="126"/>
    <s v="P4"/>
    <s v=" Imperio 350 ml"/>
    <s v="Alcoólico"/>
    <n v="36"/>
    <s v="C19"/>
    <x v="9"/>
    <s v="Bela Vista"/>
    <x v="2"/>
  </r>
  <r>
    <n v="157"/>
    <d v="2020-03-19T00:00:00"/>
    <x v="9"/>
    <n v="43.199999999999996"/>
    <s v="P3"/>
    <s v=" Cristal 350 ml"/>
    <s v="Alcoólico"/>
    <n v="18"/>
    <s v="C20"/>
    <x v="10"/>
    <s v="Matadouro"/>
    <x v="0"/>
  </r>
  <r>
    <n v="156"/>
    <d v="2020-03-18T00:00:00"/>
    <x v="9"/>
    <n v="36"/>
    <s v="P2"/>
    <s v=" Brahma 350 ml"/>
    <s v="Alcoólico"/>
    <n v="12"/>
    <s v="C4"/>
    <x v="14"/>
    <s v="Bela Vista"/>
    <x v="0"/>
  </r>
  <r>
    <n v="155"/>
    <d v="2020-03-17T00:00:00"/>
    <x v="9"/>
    <n v="48"/>
    <s v="P1"/>
    <s v=" Skol 350 ml"/>
    <s v="Alcoólico"/>
    <n v="16"/>
    <s v="C8"/>
    <x v="18"/>
    <s v="São José"/>
    <x v="2"/>
  </r>
  <r>
    <n v="154"/>
    <d v="2020-03-16T00:00:00"/>
    <x v="9"/>
    <n v="20.97"/>
    <s v="P22"/>
    <s v="Ruffles"/>
    <s v="Salgado"/>
    <n v="3"/>
    <s v="C7"/>
    <x v="17"/>
    <s v="Centro"/>
    <x v="3"/>
  </r>
  <r>
    <n v="153"/>
    <d v="2020-03-15T00:00:00"/>
    <x v="9"/>
    <n v="4.8000000000000007"/>
    <s v="P21"/>
    <s v="Bisnack Cebola"/>
    <s v="Salgado"/>
    <n v="3"/>
    <s v="C6"/>
    <x v="16"/>
    <s v="Matadouro"/>
    <x v="0"/>
  </r>
  <r>
    <n v="152"/>
    <d v="2020-03-14T00:00:00"/>
    <x v="9"/>
    <n v="1.89"/>
    <s v="P20"/>
    <s v="Agua 1L"/>
    <s v="Sem alcool"/>
    <n v="1"/>
    <s v="C20"/>
    <x v="10"/>
    <s v="Matadouro"/>
    <x v="0"/>
  </r>
  <r>
    <n v="151"/>
    <d v="2020-03-13T00:00:00"/>
    <x v="9"/>
    <n v="2.4"/>
    <s v="P19"/>
    <s v="Agua 500 ml"/>
    <s v="Sem alcool"/>
    <n v="2"/>
    <s v="C19"/>
    <x v="9"/>
    <s v="Bela Vista"/>
    <x v="2"/>
  </r>
  <r>
    <n v="150"/>
    <d v="2020-03-12T00:00:00"/>
    <x v="9"/>
    <n v="20"/>
    <s v="P18"/>
    <s v="Gelo 12 KG"/>
    <s v="Outros"/>
    <n v="1"/>
    <s v="C18"/>
    <x v="8"/>
    <s v="São José"/>
    <x v="0"/>
  </r>
  <r>
    <n v="149"/>
    <d v="2020-03-11T00:00:00"/>
    <x v="9"/>
    <n v="17.8"/>
    <s v="P17"/>
    <s v="Gelo 03 KG"/>
    <s v="Outros"/>
    <n v="2"/>
    <s v="C17"/>
    <x v="7"/>
    <s v="Centro"/>
    <x v="1"/>
  </r>
  <r>
    <n v="148"/>
    <d v="2020-03-10T00:00:00"/>
    <x v="9"/>
    <n v="22"/>
    <s v="P16"/>
    <s v="Carvão 10 KG"/>
    <s v="Outros"/>
    <n v="1"/>
    <s v="C16"/>
    <x v="6"/>
    <s v="Raio do Sol"/>
    <x v="3"/>
  </r>
  <r>
    <n v="147"/>
    <d v="2020-03-09T00:00:00"/>
    <x v="9"/>
    <n v="15.99"/>
    <s v="P15"/>
    <s v="Carvão 06 KG"/>
    <s v="Outros"/>
    <n v="1"/>
    <s v="C15"/>
    <x v="5"/>
    <s v="Centro"/>
    <x v="1"/>
  </r>
  <r>
    <n v="146"/>
    <d v="2020-03-08T00:00:00"/>
    <x v="9"/>
    <n v="7"/>
    <s v="P14"/>
    <s v="Coca-Cola 350 ml"/>
    <s v="Refrigerante"/>
    <n v="2"/>
    <s v="C14"/>
    <x v="4"/>
    <s v="Vila Paulista"/>
    <x v="0"/>
  </r>
  <r>
    <n v="145"/>
    <d v="2020-03-07T00:00:00"/>
    <x v="9"/>
    <n v="20"/>
    <s v="P13"/>
    <s v="Limão 2L"/>
    <s v="Refrigerante"/>
    <n v="4"/>
    <s v="C13"/>
    <x v="3"/>
    <s v="São José"/>
    <x v="2"/>
  </r>
  <r>
    <n v="144"/>
    <d v="2020-03-06T00:00:00"/>
    <x v="9"/>
    <n v="20"/>
    <s v="P12"/>
    <s v="Tubaina 2L"/>
    <s v="Refrigerante"/>
    <n v="4"/>
    <s v="C12"/>
    <x v="2"/>
    <s v="Raio do Sol"/>
    <x v="0"/>
  </r>
  <r>
    <n v="143"/>
    <d v="2020-03-05T00:00:00"/>
    <x v="9"/>
    <n v="24"/>
    <s v="P11"/>
    <s v="Coca-Cola 2L"/>
    <s v="Refrigerante"/>
    <n v="3"/>
    <s v="C11"/>
    <x v="1"/>
    <s v="Bela Vista"/>
    <x v="1"/>
  </r>
  <r>
    <n v="142"/>
    <d v="2020-03-04T00:00:00"/>
    <x v="9"/>
    <n v="135"/>
    <s v="P10"/>
    <s v=" Bavaria 350 ml"/>
    <s v="Alcoólico"/>
    <n v="60"/>
    <s v="C10"/>
    <x v="0"/>
    <s v="Bela Vista"/>
    <x v="0"/>
  </r>
  <r>
    <n v="141"/>
    <d v="2020-03-03T00:00:00"/>
    <x v="9"/>
    <n v="72"/>
    <s v="P9"/>
    <s v=" Ant. Boa 350 ml"/>
    <s v="Alcoólico"/>
    <n v="24"/>
    <s v="C9"/>
    <x v="19"/>
    <s v="Vila Paulista"/>
    <x v="0"/>
  </r>
  <r>
    <n v="140"/>
    <d v="2020-03-02T00:00:00"/>
    <x v="9"/>
    <n v="90"/>
    <s v="P8"/>
    <s v=" Sub-Zero 350 ml"/>
    <s v="Alcoólico"/>
    <n v="36"/>
    <s v="C8"/>
    <x v="18"/>
    <s v="São José"/>
    <x v="2"/>
  </r>
  <r>
    <n v="139"/>
    <d v="2020-03-01T00:00:00"/>
    <x v="9"/>
    <n v="48"/>
    <s v="P7"/>
    <s v=" Glacial 350 ml"/>
    <s v="Alcoólico"/>
    <n v="24"/>
    <s v="C7"/>
    <x v="17"/>
    <s v="Centro"/>
    <x v="3"/>
  </r>
  <r>
    <n v="138"/>
    <d v="2020-03-06T00:00:00"/>
    <x v="9"/>
    <n v="270"/>
    <s v="P6"/>
    <s v=" Heineken 350 ml"/>
    <s v="Alcoólico"/>
    <n v="60"/>
    <s v="C6"/>
    <x v="16"/>
    <s v="Matadouro"/>
    <x v="0"/>
  </r>
  <r>
    <n v="137"/>
    <d v="2020-03-05T00:00:00"/>
    <x v="9"/>
    <n v="144"/>
    <s v="P5"/>
    <s v=" Budweiser 350 ml"/>
    <s v="Alcoólico"/>
    <n v="36"/>
    <s v="C5"/>
    <x v="15"/>
    <s v="Vila Paulista"/>
    <x v="1"/>
  </r>
  <r>
    <n v="136"/>
    <d v="2020-03-04T00:00:00"/>
    <x v="9"/>
    <n v="126"/>
    <s v="P4"/>
    <s v=" Imperio 350 ml"/>
    <s v="Alcoólico"/>
    <n v="36"/>
    <s v="C4"/>
    <x v="14"/>
    <s v="Bela Vista"/>
    <x v="0"/>
  </r>
  <r>
    <n v="135"/>
    <d v="2020-03-03T00:00:00"/>
    <x v="9"/>
    <n v="43.199999999999996"/>
    <s v="P3"/>
    <s v=" Cristal 350 ml"/>
    <s v="Alcoólico"/>
    <n v="18"/>
    <s v="C3"/>
    <x v="11"/>
    <s v="Centro"/>
    <x v="2"/>
  </r>
  <r>
    <n v="134"/>
    <d v="2020-03-02T00:00:00"/>
    <x v="9"/>
    <n v="54"/>
    <s v="P2"/>
    <s v=" Brahma 350 ml"/>
    <s v="Alcoólico"/>
    <n v="18"/>
    <s v="C2"/>
    <x v="13"/>
    <s v="Raio do Sol"/>
    <x v="0"/>
  </r>
  <r>
    <n v="133"/>
    <d v="2020-03-01T00:00:00"/>
    <x v="9"/>
    <n v="72"/>
    <s v="P1"/>
    <s v=" Skol 350 ml"/>
    <s v="Alcoólico"/>
    <n v="24"/>
    <s v="C1"/>
    <x v="12"/>
    <s v="São José"/>
    <x v="0"/>
  </r>
  <r>
    <n v="132"/>
    <d v="2020-02-09T00:00:00"/>
    <x v="10"/>
    <n v="27.96"/>
    <s v="P22"/>
    <s v="Ruffles"/>
    <s v="Salgado"/>
    <n v="4"/>
    <s v="C10"/>
    <x v="0"/>
    <s v="Bela Vista"/>
    <x v="0"/>
  </r>
  <r>
    <n v="131"/>
    <d v="2020-02-08T00:00:00"/>
    <x v="10"/>
    <n v="9.6"/>
    <s v="P21"/>
    <s v="Bisnack Cebola"/>
    <s v="Salgado"/>
    <n v="6"/>
    <s v="C11"/>
    <x v="1"/>
    <s v="Bela Vista"/>
    <x v="1"/>
  </r>
  <r>
    <n v="130"/>
    <d v="2020-02-07T00:00:00"/>
    <x v="10"/>
    <n v="5.67"/>
    <s v="P20"/>
    <s v="Agua 1L"/>
    <s v="Sem alcool"/>
    <n v="3"/>
    <s v="C12"/>
    <x v="2"/>
    <s v="Raio do Sol"/>
    <x v="0"/>
  </r>
  <r>
    <n v="129"/>
    <d v="2020-02-06T00:00:00"/>
    <x v="10"/>
    <n v="1.2"/>
    <s v="P19"/>
    <s v="Agua 500 ml"/>
    <s v="Sem alcool"/>
    <n v="1"/>
    <s v="C13"/>
    <x v="3"/>
    <s v="São José"/>
    <x v="2"/>
  </r>
  <r>
    <n v="128"/>
    <d v="2020-02-05T00:00:00"/>
    <x v="10"/>
    <n v="40"/>
    <s v="P18"/>
    <s v="Gelo 12 KG"/>
    <s v="Outros"/>
    <n v="2"/>
    <s v="C14"/>
    <x v="4"/>
    <s v="Vila Paulista"/>
    <x v="0"/>
  </r>
  <r>
    <n v="127"/>
    <d v="2020-02-04T00:00:00"/>
    <x v="10"/>
    <n v="35.6"/>
    <s v="P17"/>
    <s v="Gelo 03 KG"/>
    <s v="Outros"/>
    <n v="4"/>
    <s v="C15"/>
    <x v="5"/>
    <s v="Centro"/>
    <x v="1"/>
  </r>
  <r>
    <n v="126"/>
    <d v="2020-02-03T00:00:00"/>
    <x v="10"/>
    <n v="44"/>
    <s v="P16"/>
    <s v="Carvão 10 KG"/>
    <s v="Outros"/>
    <n v="2"/>
    <s v="C16"/>
    <x v="6"/>
    <s v="Raio do Sol"/>
    <x v="3"/>
  </r>
  <r>
    <n v="125"/>
    <d v="2020-02-02T00:00:00"/>
    <x v="10"/>
    <n v="47.97"/>
    <s v="P15"/>
    <s v="Carvão 06 KG"/>
    <s v="Outros"/>
    <n v="3"/>
    <s v="C17"/>
    <x v="7"/>
    <s v="Centro"/>
    <x v="1"/>
  </r>
  <r>
    <n v="124"/>
    <d v="2020-02-01T00:00:00"/>
    <x v="10"/>
    <n v="21"/>
    <s v="P14"/>
    <s v="Coca-Cola 350 ml"/>
    <s v="Refrigerante"/>
    <n v="6"/>
    <s v="C18"/>
    <x v="8"/>
    <s v="São José"/>
    <x v="0"/>
  </r>
  <r>
    <n v="123"/>
    <d v="2020-02-28T00:00:00"/>
    <x v="10"/>
    <n v="10"/>
    <s v="P13"/>
    <s v="Limão 2L"/>
    <s v="Refrigerante"/>
    <n v="2"/>
    <s v="C19"/>
    <x v="9"/>
    <s v="Bela Vista"/>
    <x v="2"/>
  </r>
  <r>
    <n v="122"/>
    <d v="2020-02-27T00:00:00"/>
    <x v="10"/>
    <n v="10"/>
    <s v="P12"/>
    <s v="Tubaina 2L"/>
    <s v="Refrigerante"/>
    <n v="2"/>
    <s v="C20"/>
    <x v="10"/>
    <s v="Matadouro"/>
    <x v="0"/>
  </r>
  <r>
    <n v="121"/>
    <d v="2020-02-26T00:00:00"/>
    <x v="10"/>
    <n v="32"/>
    <s v="P11"/>
    <s v="Coca-Cola 2L"/>
    <s v="Refrigerante"/>
    <n v="4"/>
    <s v="C3"/>
    <x v="11"/>
    <s v="Centro"/>
    <x v="2"/>
  </r>
  <r>
    <n v="120"/>
    <d v="2020-02-25T00:00:00"/>
    <x v="10"/>
    <n v="108"/>
    <s v="P10"/>
    <s v=" Bavaria 350 ml"/>
    <s v="Alcoólico"/>
    <n v="48"/>
    <s v="C1"/>
    <x v="12"/>
    <s v="São José"/>
    <x v="0"/>
  </r>
  <r>
    <n v="119"/>
    <d v="2020-02-24T00:00:00"/>
    <x v="10"/>
    <n v="36"/>
    <s v="P9"/>
    <s v=" Ant. Boa 350 ml"/>
    <s v="Alcoólico"/>
    <n v="12"/>
    <s v="C2"/>
    <x v="13"/>
    <s v="Raio do Sol"/>
    <x v="0"/>
  </r>
  <r>
    <n v="118"/>
    <d v="2020-02-23T00:00:00"/>
    <x v="10"/>
    <n v="30"/>
    <s v="P8"/>
    <s v=" Sub-Zero 350 ml"/>
    <s v="Alcoólico"/>
    <n v="12"/>
    <s v="C3"/>
    <x v="11"/>
    <s v="Centro"/>
    <x v="2"/>
  </r>
  <r>
    <n v="117"/>
    <d v="2020-02-22T00:00:00"/>
    <x v="10"/>
    <n v="24"/>
    <s v="P7"/>
    <s v=" Glacial 350 ml"/>
    <s v="Alcoólico"/>
    <n v="12"/>
    <s v="C4"/>
    <x v="14"/>
    <s v="Bela Vista"/>
    <x v="0"/>
  </r>
  <r>
    <n v="116"/>
    <d v="2020-02-21T00:00:00"/>
    <x v="10"/>
    <n v="216"/>
    <s v="P6"/>
    <s v=" Heineken 350 ml"/>
    <s v="Alcoólico"/>
    <n v="48"/>
    <s v="C5"/>
    <x v="15"/>
    <s v="Vila Paulista"/>
    <x v="1"/>
  </r>
  <r>
    <n v="115"/>
    <d v="2020-02-20T00:00:00"/>
    <x v="10"/>
    <n v="96"/>
    <s v="P5"/>
    <s v=" Budweiser 350 ml"/>
    <s v="Alcoólico"/>
    <n v="24"/>
    <s v="C6"/>
    <x v="16"/>
    <s v="Matadouro"/>
    <x v="0"/>
  </r>
  <r>
    <n v="114"/>
    <d v="2020-02-19T00:00:00"/>
    <x v="10"/>
    <n v="126"/>
    <s v="P4"/>
    <s v=" Imperio 350 ml"/>
    <s v="Alcoólico"/>
    <n v="36"/>
    <s v="C7"/>
    <x v="17"/>
    <s v="Centro"/>
    <x v="3"/>
  </r>
  <r>
    <n v="113"/>
    <d v="2020-02-18T00:00:00"/>
    <x v="10"/>
    <n v="43.199999999999996"/>
    <s v="P3"/>
    <s v=" Cristal 350 ml"/>
    <s v="Alcoólico"/>
    <n v="18"/>
    <s v="C8"/>
    <x v="18"/>
    <s v="São José"/>
    <x v="2"/>
  </r>
  <r>
    <n v="112"/>
    <d v="2020-02-17T00:00:00"/>
    <x v="10"/>
    <n v="36"/>
    <s v="P2"/>
    <s v=" Brahma 350 ml"/>
    <s v="Alcoólico"/>
    <n v="12"/>
    <s v="C9"/>
    <x v="19"/>
    <s v="Vila Paulista"/>
    <x v="0"/>
  </r>
  <r>
    <n v="111"/>
    <d v="2020-02-16T00:00:00"/>
    <x v="10"/>
    <n v="48"/>
    <s v="P1"/>
    <s v=" Skol 350 ml"/>
    <s v="Alcoólico"/>
    <n v="16"/>
    <s v="C5"/>
    <x v="15"/>
    <s v="Vila Paulista"/>
    <x v="1"/>
  </r>
  <r>
    <n v="110"/>
    <d v="2020-02-15T00:00:00"/>
    <x v="10"/>
    <n v="13.98"/>
    <s v="P22"/>
    <s v="Ruffles"/>
    <s v="Salgado"/>
    <n v="2"/>
    <s v="C1"/>
    <x v="12"/>
    <s v="São José"/>
    <x v="0"/>
  </r>
  <r>
    <n v="109"/>
    <d v="2020-02-14T00:00:00"/>
    <x v="10"/>
    <n v="4.8"/>
    <s v="P21"/>
    <s v="Bisnack Cebola"/>
    <s v="Salgado"/>
    <n v="3"/>
    <s v="C2"/>
    <x v="13"/>
    <s v="Raio do Sol"/>
    <x v="0"/>
  </r>
  <r>
    <n v="108"/>
    <d v="2020-02-13T00:00:00"/>
    <x v="10"/>
    <n v="1.89"/>
    <s v="P20"/>
    <s v="Agua 1L"/>
    <s v="Sem alcool"/>
    <n v="1"/>
    <s v="C3"/>
    <x v="11"/>
    <s v="Centro"/>
    <x v="2"/>
  </r>
  <r>
    <n v="107"/>
    <d v="2020-02-12T00:00:00"/>
    <x v="10"/>
    <n v="2.4"/>
    <s v="P19"/>
    <s v="Agua 500 ml"/>
    <s v="Sem alcool"/>
    <n v="2"/>
    <s v="C4"/>
    <x v="14"/>
    <s v="Bela Vista"/>
    <x v="0"/>
  </r>
  <r>
    <n v="106"/>
    <d v="2020-02-11T00:00:00"/>
    <x v="10"/>
    <n v="20"/>
    <s v="P18"/>
    <s v="Gelo 12 KG"/>
    <s v="Outros"/>
    <n v="1"/>
    <s v="C5"/>
    <x v="15"/>
    <s v="Vila Paulista"/>
    <x v="1"/>
  </r>
  <r>
    <n v="105"/>
    <d v="2020-02-10T00:00:00"/>
    <x v="10"/>
    <n v="17.8"/>
    <s v="P17"/>
    <s v="Gelo 03 KG"/>
    <s v="Outros"/>
    <n v="2"/>
    <s v="C6"/>
    <x v="16"/>
    <s v="Matadouro"/>
    <x v="0"/>
  </r>
  <r>
    <n v="104"/>
    <d v="2020-02-09T00:00:00"/>
    <x v="10"/>
    <n v="22"/>
    <s v="P16"/>
    <s v="Carvão 10 KG"/>
    <s v="Outros"/>
    <n v="1"/>
    <s v="C7"/>
    <x v="17"/>
    <s v="Centro"/>
    <x v="3"/>
  </r>
  <r>
    <n v="103"/>
    <d v="2020-02-08T00:00:00"/>
    <x v="10"/>
    <n v="15.99"/>
    <s v="P15"/>
    <s v="Carvão 06 KG"/>
    <s v="Outros"/>
    <n v="1"/>
    <s v="C8"/>
    <x v="18"/>
    <s v="São José"/>
    <x v="2"/>
  </r>
  <r>
    <n v="102"/>
    <d v="2020-02-07T00:00:00"/>
    <x v="10"/>
    <n v="7"/>
    <s v="P14"/>
    <s v="Coca-Cola 350 ml"/>
    <s v="Refrigerante"/>
    <n v="2"/>
    <s v="C9"/>
    <x v="19"/>
    <s v="Vila Paulista"/>
    <x v="0"/>
  </r>
  <r>
    <n v="101"/>
    <d v="2020-02-06T00:00:00"/>
    <x v="10"/>
    <n v="20"/>
    <s v="P13"/>
    <s v="Limão 2L"/>
    <s v="Refrigerante"/>
    <n v="4"/>
    <s v="C10"/>
    <x v="0"/>
    <s v="Bela Vista"/>
    <x v="0"/>
  </r>
  <r>
    <n v="100"/>
    <d v="2020-02-05T00:00:00"/>
    <x v="10"/>
    <n v="20"/>
    <s v="P12"/>
    <s v="Tubaina 2L"/>
    <s v="Refrigerante"/>
    <n v="4"/>
    <s v="C11"/>
    <x v="1"/>
    <s v="Bela Vista"/>
    <x v="1"/>
  </r>
  <r>
    <n v="99"/>
    <d v="2020-02-04T00:00:00"/>
    <x v="10"/>
    <n v="24"/>
    <s v="P11"/>
    <s v="Coca-Cola 2L"/>
    <s v="Refrigerante"/>
    <n v="3"/>
    <s v="C12"/>
    <x v="2"/>
    <s v="Raio do Sol"/>
    <x v="0"/>
  </r>
  <r>
    <n v="98"/>
    <d v="2020-02-03T00:00:00"/>
    <x v="10"/>
    <n v="108"/>
    <s v="P10"/>
    <s v=" Bavaria 350 ml"/>
    <s v="Alcoólico"/>
    <n v="48"/>
    <s v="C13"/>
    <x v="3"/>
    <s v="São José"/>
    <x v="2"/>
  </r>
  <r>
    <n v="97"/>
    <d v="2020-02-02T00:00:00"/>
    <x v="10"/>
    <n v="54"/>
    <s v="P9"/>
    <s v=" Ant. Boa 350 ml"/>
    <s v="Alcoólico"/>
    <n v="18"/>
    <s v="C14"/>
    <x v="4"/>
    <s v="Vila Paulista"/>
    <x v="0"/>
  </r>
  <r>
    <n v="96"/>
    <d v="2020-02-01T00:00:00"/>
    <x v="10"/>
    <n v="60"/>
    <s v="P8"/>
    <s v=" Sub-Zero 350 ml"/>
    <s v="Alcoólico"/>
    <n v="24"/>
    <s v="C15"/>
    <x v="5"/>
    <s v="Centro"/>
    <x v="1"/>
  </r>
  <r>
    <n v="95"/>
    <d v="2020-02-28T00:00:00"/>
    <x v="10"/>
    <n v="16"/>
    <s v="P7"/>
    <s v=" Glacial 350 ml"/>
    <s v="Alcoólico"/>
    <n v="8"/>
    <s v="C16"/>
    <x v="6"/>
    <s v="Raio do Sol"/>
    <x v="3"/>
  </r>
  <r>
    <n v="94"/>
    <d v="2020-02-27T00:00:00"/>
    <x v="10"/>
    <n v="162"/>
    <s v="P6"/>
    <s v=" Heineken 350 ml"/>
    <s v="Alcoólico"/>
    <n v="36"/>
    <s v="C17"/>
    <x v="7"/>
    <s v="Centro"/>
    <x v="1"/>
  </r>
  <r>
    <n v="93"/>
    <d v="2020-02-26T00:00:00"/>
    <x v="10"/>
    <n v="72"/>
    <s v="P5"/>
    <s v=" Budweiser 350 ml"/>
    <s v="Alcoólico"/>
    <n v="18"/>
    <s v="C18"/>
    <x v="8"/>
    <s v="São José"/>
    <x v="0"/>
  </r>
  <r>
    <n v="92"/>
    <d v="2020-02-25T00:00:00"/>
    <x v="10"/>
    <n v="84"/>
    <s v="P4"/>
    <s v=" Imperio 350 ml"/>
    <s v="Alcoólico"/>
    <n v="24"/>
    <s v="C19"/>
    <x v="9"/>
    <s v="Bela Vista"/>
    <x v="2"/>
  </r>
  <r>
    <n v="91"/>
    <d v="2020-02-24T00:00:00"/>
    <x v="10"/>
    <n v="28.799999999999997"/>
    <s v="P3"/>
    <s v=" Cristal 350 ml"/>
    <s v="Alcoólico"/>
    <n v="12"/>
    <s v="C20"/>
    <x v="10"/>
    <s v="Matadouro"/>
    <x v="0"/>
  </r>
  <r>
    <n v="90"/>
    <d v="2020-02-23T00:00:00"/>
    <x v="10"/>
    <n v="24"/>
    <s v="P2"/>
    <s v=" Brahma 350 ml"/>
    <s v="Alcoólico"/>
    <n v="8"/>
    <s v="C4"/>
    <x v="14"/>
    <s v="Bela Vista"/>
    <x v="0"/>
  </r>
  <r>
    <n v="89"/>
    <d v="2020-02-22T00:00:00"/>
    <x v="10"/>
    <n v="36"/>
    <s v="P1"/>
    <s v=" Skol 350 ml"/>
    <s v="Alcoólico"/>
    <n v="12"/>
    <s v="C8"/>
    <x v="18"/>
    <s v="São José"/>
    <x v="2"/>
  </r>
  <r>
    <n v="88"/>
    <d v="2020-02-21T00:00:00"/>
    <x v="10"/>
    <n v="13.98"/>
    <s v="P22"/>
    <s v="Ruffles"/>
    <s v="Salgado"/>
    <n v="2"/>
    <s v="C7"/>
    <x v="17"/>
    <s v="Centro"/>
    <x v="3"/>
  </r>
  <r>
    <n v="87"/>
    <d v="2020-02-20T00:00:00"/>
    <x v="10"/>
    <n v="4.8000000000000007"/>
    <s v="P21"/>
    <s v="Bisnack Cebola"/>
    <s v="Salgado"/>
    <n v="3"/>
    <s v="C6"/>
    <x v="16"/>
    <s v="Matadouro"/>
    <x v="0"/>
  </r>
  <r>
    <n v="86"/>
    <d v="2020-02-19T00:00:00"/>
    <x v="10"/>
    <n v="1.89"/>
    <s v="P20"/>
    <s v="Agua 1L"/>
    <s v="Sem alcool"/>
    <n v="1"/>
    <s v="C20"/>
    <x v="10"/>
    <s v="Matadouro"/>
    <x v="0"/>
  </r>
  <r>
    <n v="85"/>
    <d v="2020-02-18T00:00:00"/>
    <x v="10"/>
    <n v="6"/>
    <s v="P19"/>
    <s v="Agua 500 ml"/>
    <s v="Sem alcool"/>
    <n v="5"/>
    <s v="C19"/>
    <x v="9"/>
    <s v="Bela Vista"/>
    <x v="2"/>
  </r>
  <r>
    <n v="84"/>
    <d v="2020-02-17T00:00:00"/>
    <x v="10"/>
    <n v="20"/>
    <s v="P18"/>
    <s v="Gelo 12 KG"/>
    <s v="Outros"/>
    <n v="1"/>
    <s v="C18"/>
    <x v="8"/>
    <s v="São José"/>
    <x v="0"/>
  </r>
  <r>
    <n v="83"/>
    <d v="2020-02-16T00:00:00"/>
    <x v="10"/>
    <n v="17.8"/>
    <s v="P17"/>
    <s v="Gelo 03 KG"/>
    <s v="Outros"/>
    <n v="2"/>
    <s v="C17"/>
    <x v="7"/>
    <s v="Centro"/>
    <x v="1"/>
  </r>
  <r>
    <n v="82"/>
    <d v="2020-02-15T00:00:00"/>
    <x v="10"/>
    <n v="44"/>
    <s v="P16"/>
    <s v="Carvão 10 KG"/>
    <s v="Outros"/>
    <n v="2"/>
    <s v="C16"/>
    <x v="6"/>
    <s v="Raio do Sol"/>
    <x v="3"/>
  </r>
  <r>
    <n v="81"/>
    <d v="2020-02-14T00:00:00"/>
    <x v="10"/>
    <n v="31.98"/>
    <s v="P15"/>
    <s v="Carvão 06 KG"/>
    <s v="Outros"/>
    <n v="2"/>
    <s v="C15"/>
    <x v="5"/>
    <s v="Centro"/>
    <x v="1"/>
  </r>
  <r>
    <n v="80"/>
    <d v="2020-02-13T00:00:00"/>
    <x v="10"/>
    <n v="17.5"/>
    <s v="P14"/>
    <s v="Coca-Cola 350 ml"/>
    <s v="Refrigerante"/>
    <n v="5"/>
    <s v="C14"/>
    <x v="4"/>
    <s v="Vila Paulista"/>
    <x v="0"/>
  </r>
  <r>
    <n v="79"/>
    <d v="2020-02-12T00:00:00"/>
    <x v="10"/>
    <n v="15"/>
    <s v="P13"/>
    <s v="Limão 2L"/>
    <s v="Refrigerante"/>
    <n v="3"/>
    <s v="C13"/>
    <x v="3"/>
    <s v="São José"/>
    <x v="2"/>
  </r>
  <r>
    <n v="78"/>
    <d v="2020-02-11T00:00:00"/>
    <x v="10"/>
    <n v="20"/>
    <s v="P12"/>
    <s v="Tubaina 2L"/>
    <s v="Refrigerante"/>
    <n v="4"/>
    <s v="C12"/>
    <x v="2"/>
    <s v="Raio do Sol"/>
    <x v="0"/>
  </r>
  <r>
    <n v="77"/>
    <d v="2020-02-10T00:00:00"/>
    <x v="10"/>
    <n v="24"/>
    <s v="P11"/>
    <s v="Coca-Cola 2L"/>
    <s v="Refrigerante"/>
    <n v="3"/>
    <s v="C11"/>
    <x v="1"/>
    <s v="Bela Vista"/>
    <x v="1"/>
  </r>
  <r>
    <n v="76"/>
    <d v="2020-02-09T00:00:00"/>
    <x v="10"/>
    <n v="81"/>
    <s v="P10"/>
    <s v=" Bavaria 350 ml"/>
    <s v="Alcoólico"/>
    <n v="36"/>
    <s v="C10"/>
    <x v="0"/>
    <s v="Bela Vista"/>
    <x v="0"/>
  </r>
  <r>
    <n v="75"/>
    <d v="2020-02-08T00:00:00"/>
    <x v="10"/>
    <n v="72"/>
    <s v="P9"/>
    <s v=" Ant. Boa 350 ml"/>
    <s v="Alcoólico"/>
    <n v="24"/>
    <s v="C9"/>
    <x v="19"/>
    <s v="Vila Paulista"/>
    <x v="0"/>
  </r>
  <r>
    <n v="74"/>
    <d v="2020-02-07T00:00:00"/>
    <x v="10"/>
    <n v="45"/>
    <s v="P8"/>
    <s v=" Sub-Zero 350 ml"/>
    <s v="Alcoólico"/>
    <n v="18"/>
    <s v="C8"/>
    <x v="18"/>
    <s v="São José"/>
    <x v="2"/>
  </r>
  <r>
    <n v="73"/>
    <d v="2020-02-06T00:00:00"/>
    <x v="10"/>
    <n v="24"/>
    <s v="P7"/>
    <s v=" Glacial 350 ml"/>
    <s v="Alcoólico"/>
    <n v="12"/>
    <s v="C7"/>
    <x v="17"/>
    <s v="Centro"/>
    <x v="3"/>
  </r>
  <r>
    <n v="72"/>
    <d v="2020-02-05T00:00:00"/>
    <x v="10"/>
    <n v="126"/>
    <s v="P6"/>
    <s v=" Heineken 350 ml"/>
    <s v="Alcoólico"/>
    <n v="28"/>
    <s v="C6"/>
    <x v="16"/>
    <s v="Matadouro"/>
    <x v="0"/>
  </r>
  <r>
    <n v="71"/>
    <d v="2020-02-04T00:00:00"/>
    <x v="10"/>
    <n v="144"/>
    <s v="P5"/>
    <s v=" Budweiser 350 ml"/>
    <s v="Alcoólico"/>
    <n v="36"/>
    <s v="C5"/>
    <x v="15"/>
    <s v="Vila Paulista"/>
    <x v="1"/>
  </r>
  <r>
    <n v="70"/>
    <d v="2020-02-03T00:00:00"/>
    <x v="10"/>
    <n v="84"/>
    <s v="P4"/>
    <s v=" Imperio 350 ml"/>
    <s v="Alcoólico"/>
    <n v="24"/>
    <s v="C4"/>
    <x v="14"/>
    <s v="Bela Vista"/>
    <x v="0"/>
  </r>
  <r>
    <n v="69"/>
    <d v="2020-02-02T00:00:00"/>
    <x v="10"/>
    <n v="28.799999999999997"/>
    <s v="P3"/>
    <s v=" Cristal 350 ml"/>
    <s v="Alcoólico"/>
    <n v="12"/>
    <s v="C3"/>
    <x v="11"/>
    <s v="Centro"/>
    <x v="2"/>
  </r>
  <r>
    <n v="68"/>
    <d v="2020-02-01T00:00:00"/>
    <x v="10"/>
    <n v="18"/>
    <s v="P2"/>
    <s v=" Brahma 350 ml"/>
    <s v="Alcoólico"/>
    <n v="6"/>
    <s v="C2"/>
    <x v="13"/>
    <s v="Raio do Sol"/>
    <x v="0"/>
  </r>
  <r>
    <n v="67"/>
    <d v="2020-01-25T00:00:00"/>
    <x v="11"/>
    <n v="36"/>
    <s v="P1"/>
    <s v=" Skol 350 ml"/>
    <s v="Alcoólico"/>
    <n v="12"/>
    <s v="C1"/>
    <x v="12"/>
    <s v="São José"/>
    <x v="0"/>
  </r>
  <r>
    <n v="66"/>
    <d v="2020-01-26T00:00:00"/>
    <x v="11"/>
    <n v="20.97"/>
    <s v="P22"/>
    <s v="Ruffles"/>
    <s v="Salgado"/>
    <n v="3"/>
    <s v="C10"/>
    <x v="0"/>
    <s v="Bela Vista"/>
    <x v="0"/>
  </r>
  <r>
    <n v="65"/>
    <d v="2020-01-27T00:00:00"/>
    <x v="11"/>
    <n v="8"/>
    <s v="P21"/>
    <s v="Bisnack Cebola"/>
    <s v="Salgado"/>
    <n v="5"/>
    <s v="C11"/>
    <x v="1"/>
    <s v="Bela Vista"/>
    <x v="1"/>
  </r>
  <r>
    <n v="64"/>
    <d v="2020-01-28T00:00:00"/>
    <x v="11"/>
    <n v="9.4499999999999993"/>
    <s v="P20"/>
    <s v="Agua 1L"/>
    <s v="Sem alcool"/>
    <n v="5"/>
    <s v="C12"/>
    <x v="2"/>
    <s v="Raio do Sol"/>
    <x v="0"/>
  </r>
  <r>
    <n v="63"/>
    <d v="2020-01-29T00:00:00"/>
    <x v="11"/>
    <n v="2.4"/>
    <s v="P19"/>
    <s v="Agua 500 ml"/>
    <s v="Sem alcool"/>
    <n v="2"/>
    <s v="C13"/>
    <x v="3"/>
    <s v="São José"/>
    <x v="2"/>
  </r>
  <r>
    <n v="62"/>
    <d v="2020-01-30T00:00:00"/>
    <x v="11"/>
    <n v="20"/>
    <s v="P18"/>
    <s v="Gelo 12 KG"/>
    <s v="Outros"/>
    <n v="1"/>
    <s v="C14"/>
    <x v="4"/>
    <s v="Vila Paulista"/>
    <x v="0"/>
  </r>
  <r>
    <n v="61"/>
    <d v="2020-01-31T00:00:00"/>
    <x v="11"/>
    <n v="26.700000000000003"/>
    <s v="P17"/>
    <s v="Gelo 03 KG"/>
    <s v="Outros"/>
    <n v="3"/>
    <s v="C15"/>
    <x v="5"/>
    <s v="Centro"/>
    <x v="1"/>
  </r>
  <r>
    <n v="60"/>
    <d v="2020-01-30T00:00:00"/>
    <x v="11"/>
    <n v="66"/>
    <s v="P16"/>
    <s v="Carvão 10 KG"/>
    <s v="Outros"/>
    <n v="3"/>
    <s v="C16"/>
    <x v="6"/>
    <s v="Raio do Sol"/>
    <x v="3"/>
  </r>
  <r>
    <n v="59"/>
    <d v="2020-01-29T00:00:00"/>
    <x v="11"/>
    <n v="31.98"/>
    <s v="P15"/>
    <s v="Carvão 06 KG"/>
    <s v="Outros"/>
    <n v="2"/>
    <s v="C17"/>
    <x v="7"/>
    <s v="Centro"/>
    <x v="1"/>
  </r>
  <r>
    <n v="58"/>
    <d v="2020-01-28T00:00:00"/>
    <x v="11"/>
    <n v="14"/>
    <s v="P14"/>
    <s v="Coca-Cola 350 ml"/>
    <s v="Refrigerante"/>
    <n v="4"/>
    <s v="C18"/>
    <x v="8"/>
    <s v="São José"/>
    <x v="0"/>
  </r>
  <r>
    <n v="57"/>
    <d v="2020-01-27T00:00:00"/>
    <x v="11"/>
    <n v="15"/>
    <s v="P13"/>
    <s v="Limão 2L"/>
    <s v="Refrigerante"/>
    <n v="3"/>
    <s v="C19"/>
    <x v="9"/>
    <s v="Bela Vista"/>
    <x v="2"/>
  </r>
  <r>
    <n v="56"/>
    <d v="2020-01-26T00:00:00"/>
    <x v="11"/>
    <n v="15"/>
    <s v="P12"/>
    <s v="Tubaina 2L"/>
    <s v="Refrigerante"/>
    <n v="3"/>
    <s v="C20"/>
    <x v="10"/>
    <s v="Matadouro"/>
    <x v="0"/>
  </r>
  <r>
    <n v="55"/>
    <d v="2020-01-25T00:00:00"/>
    <x v="11"/>
    <n v="24"/>
    <s v="P11"/>
    <s v="Coca-Cola 2L"/>
    <s v="Refrigerante"/>
    <n v="3"/>
    <s v="C3"/>
    <x v="11"/>
    <s v="Centro"/>
    <x v="2"/>
  </r>
  <r>
    <n v="54"/>
    <d v="2020-01-24T00:00:00"/>
    <x v="11"/>
    <n v="54"/>
    <s v="P10"/>
    <s v=" Bavaria 350 ml"/>
    <s v="Alcoólico"/>
    <n v="24"/>
    <s v="C1"/>
    <x v="12"/>
    <s v="São José"/>
    <x v="0"/>
  </r>
  <r>
    <n v="53"/>
    <d v="2020-01-23T00:00:00"/>
    <x v="11"/>
    <n v="54"/>
    <s v="P9"/>
    <s v=" Ant. Boa 350 ml"/>
    <s v="Alcoólico"/>
    <n v="18"/>
    <s v="C2"/>
    <x v="13"/>
    <s v="Raio do Sol"/>
    <x v="0"/>
  </r>
  <r>
    <n v="52"/>
    <d v="2020-01-22T00:00:00"/>
    <x v="11"/>
    <n v="60"/>
    <s v="P8"/>
    <s v=" Sub-Zero 350 ml"/>
    <s v="Alcoólico"/>
    <n v="24"/>
    <s v="C3"/>
    <x v="11"/>
    <s v="Centro"/>
    <x v="2"/>
  </r>
  <r>
    <n v="51"/>
    <d v="2020-01-21T00:00:00"/>
    <x v="11"/>
    <n v="24"/>
    <s v="P7"/>
    <s v=" Glacial 350 ml"/>
    <s v="Alcoólico"/>
    <n v="12"/>
    <s v="C4"/>
    <x v="14"/>
    <s v="Bela Vista"/>
    <x v="0"/>
  </r>
  <r>
    <n v="50"/>
    <d v="2020-01-20T00:00:00"/>
    <x v="11"/>
    <n v="108"/>
    <s v="P6"/>
    <s v=" Heineken 350 ml"/>
    <s v="Alcoólico"/>
    <n v="24"/>
    <s v="C5"/>
    <x v="15"/>
    <s v="Vila Paulista"/>
    <x v="1"/>
  </r>
  <r>
    <n v="49"/>
    <d v="2020-01-19T00:00:00"/>
    <x v="11"/>
    <n v="72"/>
    <s v="P5"/>
    <s v=" Budweiser 350 ml"/>
    <s v="Alcoólico"/>
    <n v="18"/>
    <s v="C6"/>
    <x v="16"/>
    <s v="Matadouro"/>
    <x v="0"/>
  </r>
  <r>
    <n v="48"/>
    <d v="2020-01-18T00:00:00"/>
    <x v="11"/>
    <n v="84"/>
    <s v="P4"/>
    <s v=" Imperio 350 ml"/>
    <s v="Alcoólico"/>
    <n v="24"/>
    <s v="C7"/>
    <x v="17"/>
    <s v="Centro"/>
    <x v="3"/>
  </r>
  <r>
    <n v="47"/>
    <d v="2020-01-17T00:00:00"/>
    <x v="11"/>
    <n v="57.599999999999994"/>
    <s v="P3"/>
    <s v=" Cristal 350 ml"/>
    <s v="Alcoólico"/>
    <n v="24"/>
    <s v="C8"/>
    <x v="18"/>
    <s v="São José"/>
    <x v="2"/>
  </r>
  <r>
    <n v="46"/>
    <d v="2020-01-16T00:00:00"/>
    <x v="11"/>
    <n v="48"/>
    <s v="P2"/>
    <s v=" Brahma 350 ml"/>
    <s v="Alcoólico"/>
    <n v="16"/>
    <s v="C9"/>
    <x v="19"/>
    <s v="Vila Paulista"/>
    <x v="0"/>
  </r>
  <r>
    <n v="45"/>
    <d v="2020-01-15T00:00:00"/>
    <x v="11"/>
    <n v="72"/>
    <s v="P1"/>
    <s v=" Skol 350 ml"/>
    <s v="Alcoólico"/>
    <n v="24"/>
    <s v="C5"/>
    <x v="15"/>
    <s v="Vila Paulista"/>
    <x v="1"/>
  </r>
  <r>
    <n v="44"/>
    <d v="2020-01-14T00:00:00"/>
    <x v="11"/>
    <n v="27.96"/>
    <s v="P22"/>
    <s v="Ruffles"/>
    <s v="Salgado"/>
    <n v="4"/>
    <s v="C1"/>
    <x v="12"/>
    <s v="São José"/>
    <x v="0"/>
  </r>
  <r>
    <n v="43"/>
    <d v="2020-01-13T00:00:00"/>
    <x v="11"/>
    <n v="9.6"/>
    <s v="P21"/>
    <s v="Bisnack Cebola"/>
    <s v="Salgado"/>
    <n v="6"/>
    <s v="C2"/>
    <x v="13"/>
    <s v="Raio do Sol"/>
    <x v="0"/>
  </r>
  <r>
    <n v="42"/>
    <d v="2020-01-12T00:00:00"/>
    <x v="11"/>
    <n v="5.67"/>
    <s v="P20"/>
    <s v="Agua 1L"/>
    <s v="Sem alcool"/>
    <n v="3"/>
    <s v="C3"/>
    <x v="11"/>
    <s v="Centro"/>
    <x v="2"/>
  </r>
  <r>
    <n v="41"/>
    <d v="2020-01-11T00:00:00"/>
    <x v="11"/>
    <n v="1.2"/>
    <s v="P19"/>
    <s v="Agua 500 ml"/>
    <s v="Sem alcool"/>
    <n v="1"/>
    <s v="C4"/>
    <x v="14"/>
    <s v="Bela Vista"/>
    <x v="0"/>
  </r>
  <r>
    <n v="40"/>
    <d v="2020-01-10T00:00:00"/>
    <x v="11"/>
    <n v="40"/>
    <s v="P18"/>
    <s v="Gelo 12 KG"/>
    <s v="Outros"/>
    <n v="2"/>
    <s v="C5"/>
    <x v="15"/>
    <s v="Vila Paulista"/>
    <x v="1"/>
  </r>
  <r>
    <n v="39"/>
    <d v="2020-01-09T00:00:00"/>
    <x v="11"/>
    <n v="35.6"/>
    <s v="P17"/>
    <s v="Gelo 03 KG"/>
    <s v="Outros"/>
    <n v="4"/>
    <s v="C6"/>
    <x v="16"/>
    <s v="Matadouro"/>
    <x v="0"/>
  </r>
  <r>
    <n v="38"/>
    <d v="2020-01-08T00:00:00"/>
    <x v="11"/>
    <n v="44"/>
    <s v="P16"/>
    <s v="Carvão 10 KG"/>
    <s v="Outros"/>
    <n v="2"/>
    <s v="C7"/>
    <x v="17"/>
    <s v="Centro"/>
    <x v="3"/>
  </r>
  <r>
    <n v="37"/>
    <d v="2020-01-07T00:00:00"/>
    <x v="11"/>
    <n v="47.97"/>
    <s v="P15"/>
    <s v="Carvão 06 KG"/>
    <s v="Outros"/>
    <n v="3"/>
    <s v="C8"/>
    <x v="18"/>
    <s v="São José"/>
    <x v="2"/>
  </r>
  <r>
    <n v="36"/>
    <d v="2020-01-06T00:00:00"/>
    <x v="11"/>
    <n v="21"/>
    <s v="P14"/>
    <s v="Coca-Cola 350 ml"/>
    <s v="Refrigerante"/>
    <n v="6"/>
    <s v="C9"/>
    <x v="19"/>
    <s v="Vila Paulista"/>
    <x v="0"/>
  </r>
  <r>
    <n v="35"/>
    <d v="2020-01-05T00:00:00"/>
    <x v="11"/>
    <n v="10"/>
    <s v="P13"/>
    <s v="Limão 2L"/>
    <s v="Refrigerante"/>
    <n v="2"/>
    <s v="C10"/>
    <x v="0"/>
    <s v="Bela Vista"/>
    <x v="0"/>
  </r>
  <r>
    <n v="34"/>
    <d v="2020-01-04T00:00:00"/>
    <x v="11"/>
    <n v="10"/>
    <s v="P12"/>
    <s v="Tubaina 2L"/>
    <s v="Refrigerante"/>
    <n v="2"/>
    <s v="C11"/>
    <x v="1"/>
    <s v="Bela Vista"/>
    <x v="1"/>
  </r>
  <r>
    <n v="33"/>
    <d v="2020-01-03T00:00:00"/>
    <x v="11"/>
    <n v="32"/>
    <s v="P11"/>
    <s v="Coca-Cola 2L"/>
    <s v="Refrigerante"/>
    <n v="4"/>
    <s v="C12"/>
    <x v="2"/>
    <s v="Raio do Sol"/>
    <x v="0"/>
  </r>
  <r>
    <n v="32"/>
    <d v="2020-01-02T00:00:00"/>
    <x v="11"/>
    <n v="108"/>
    <s v="P10"/>
    <s v=" Bavaria 350 ml"/>
    <s v="Alcoólico"/>
    <n v="48"/>
    <s v="C13"/>
    <x v="3"/>
    <s v="São José"/>
    <x v="2"/>
  </r>
  <r>
    <n v="31"/>
    <d v="2020-01-01T00:00:00"/>
    <x v="11"/>
    <n v="36"/>
    <s v="P9"/>
    <s v=" Ant. Boa 350 ml"/>
    <s v="Alcoólico"/>
    <n v="12"/>
    <s v="C14"/>
    <x v="4"/>
    <s v="Vila Paulista"/>
    <x v="0"/>
  </r>
  <r>
    <n v="30"/>
    <d v="2020-01-30T00:00:00"/>
    <x v="11"/>
    <n v="30"/>
    <s v="P8"/>
    <s v=" Sub-Zero 350 ml"/>
    <s v="Alcoólico"/>
    <n v="12"/>
    <s v="C15"/>
    <x v="5"/>
    <s v="Centro"/>
    <x v="1"/>
  </r>
  <r>
    <n v="29"/>
    <d v="2020-01-29T00:00:00"/>
    <x v="11"/>
    <n v="24"/>
    <s v="P7"/>
    <s v=" Glacial 350 ml"/>
    <s v="Alcoólico"/>
    <n v="12"/>
    <s v="C16"/>
    <x v="6"/>
    <s v="Raio do Sol"/>
    <x v="3"/>
  </r>
  <r>
    <n v="28"/>
    <d v="2020-01-28T00:00:00"/>
    <x v="11"/>
    <n v="216"/>
    <s v="P6"/>
    <s v=" Heineken 350 ml"/>
    <s v="Alcoólico"/>
    <n v="48"/>
    <s v="C17"/>
    <x v="7"/>
    <s v="Centro"/>
    <x v="1"/>
  </r>
  <r>
    <n v="27"/>
    <d v="2020-01-27T00:00:00"/>
    <x v="11"/>
    <n v="96"/>
    <s v="P5"/>
    <s v=" Budweiser 350 ml"/>
    <s v="Alcoólico"/>
    <n v="24"/>
    <s v="C18"/>
    <x v="8"/>
    <s v="São José"/>
    <x v="0"/>
  </r>
  <r>
    <n v="26"/>
    <d v="2020-01-26T00:00:00"/>
    <x v="11"/>
    <n v="126"/>
    <s v="P4"/>
    <s v=" Imperio 350 ml"/>
    <s v="Alcoólico"/>
    <n v="36"/>
    <s v="C19"/>
    <x v="9"/>
    <s v="Bela Vista"/>
    <x v="2"/>
  </r>
  <r>
    <n v="25"/>
    <d v="2020-01-25T00:00:00"/>
    <x v="11"/>
    <n v="43.199999999999996"/>
    <s v="P3"/>
    <s v=" Cristal 350 ml"/>
    <s v="Alcoólico"/>
    <n v="18"/>
    <s v="C20"/>
    <x v="10"/>
    <s v="Matadouro"/>
    <x v="0"/>
  </r>
  <r>
    <n v="24"/>
    <d v="2020-01-24T00:00:00"/>
    <x v="11"/>
    <n v="36"/>
    <s v="P2"/>
    <s v=" Brahma 350 ml"/>
    <s v="Alcoólico"/>
    <n v="12"/>
    <s v="C4"/>
    <x v="14"/>
    <s v="Bela Vista"/>
    <x v="0"/>
  </r>
  <r>
    <n v="23"/>
    <d v="2020-01-23T00:00:00"/>
    <x v="11"/>
    <n v="48"/>
    <s v="P1"/>
    <s v=" Skol 350 ml"/>
    <s v="Alcoólico"/>
    <n v="16"/>
    <s v="C8"/>
    <x v="18"/>
    <s v="São José"/>
    <x v="2"/>
  </r>
  <r>
    <n v="22"/>
    <d v="2020-01-22T00:00:00"/>
    <x v="11"/>
    <n v="13.98"/>
    <s v="P22"/>
    <s v="Ruffles"/>
    <s v="Salgado"/>
    <n v="2"/>
    <s v="C7"/>
    <x v="17"/>
    <s v="Centro"/>
    <x v="3"/>
  </r>
  <r>
    <n v="21"/>
    <d v="2020-01-21T00:00:00"/>
    <x v="11"/>
    <n v="4.8"/>
    <s v="P21"/>
    <s v="Bisnack Cebola"/>
    <s v="Salgado"/>
    <n v="3"/>
    <s v="C6"/>
    <x v="16"/>
    <s v="Matadouro"/>
    <x v="0"/>
  </r>
  <r>
    <n v="20"/>
    <d v="2020-01-20T00:00:00"/>
    <x v="11"/>
    <n v="1.89"/>
    <s v="P20"/>
    <s v="Agua 1L"/>
    <s v="Sem alcool"/>
    <n v="1"/>
    <s v="C20"/>
    <x v="10"/>
    <s v="Matadouro"/>
    <x v="0"/>
  </r>
  <r>
    <n v="19"/>
    <d v="2020-01-19T00:00:00"/>
    <x v="11"/>
    <n v="2.4"/>
    <s v="P19"/>
    <s v="Agua 500 ml"/>
    <s v="Sem alcool"/>
    <n v="2"/>
    <s v="C19"/>
    <x v="9"/>
    <s v="Bela Vista"/>
    <x v="2"/>
  </r>
  <r>
    <n v="18"/>
    <d v="2020-01-18T00:00:00"/>
    <x v="11"/>
    <n v="20"/>
    <s v="P18"/>
    <s v="Gelo 12 KG"/>
    <s v="Outros"/>
    <n v="1"/>
    <s v="C18"/>
    <x v="8"/>
    <s v="São José"/>
    <x v="0"/>
  </r>
  <r>
    <n v="17"/>
    <d v="2020-01-17T00:00:00"/>
    <x v="11"/>
    <n v="17.8"/>
    <s v="P17"/>
    <s v="Gelo 03 KG"/>
    <s v="Outros"/>
    <n v="2"/>
    <s v="C17"/>
    <x v="7"/>
    <s v="Centro"/>
    <x v="1"/>
  </r>
  <r>
    <n v="16"/>
    <d v="2020-01-16T00:00:00"/>
    <x v="11"/>
    <n v="22"/>
    <s v="P16"/>
    <s v="Carvão 10 KG"/>
    <s v="Outros"/>
    <n v="1"/>
    <s v="C16"/>
    <x v="6"/>
    <s v="Raio do Sol"/>
    <x v="3"/>
  </r>
  <r>
    <n v="15"/>
    <d v="2020-01-15T00:00:00"/>
    <x v="11"/>
    <n v="15.99"/>
    <s v="P15"/>
    <s v="Carvão 06 KG"/>
    <s v="Outros"/>
    <n v="1"/>
    <s v="C15"/>
    <x v="5"/>
    <s v="Centro"/>
    <x v="1"/>
  </r>
  <r>
    <n v="14"/>
    <d v="2020-01-14T00:00:00"/>
    <x v="11"/>
    <n v="7"/>
    <s v="P14"/>
    <s v="Coca-Cola 350 ml"/>
    <s v="Refrigerante"/>
    <n v="2"/>
    <s v="C14"/>
    <x v="4"/>
    <s v="Vila Paulista"/>
    <x v="0"/>
  </r>
  <r>
    <n v="13"/>
    <d v="2020-01-13T00:00:00"/>
    <x v="11"/>
    <n v="20"/>
    <s v="P13"/>
    <s v="Limão 2L"/>
    <s v="Refrigerante"/>
    <n v="4"/>
    <s v="C13"/>
    <x v="3"/>
    <s v="São José"/>
    <x v="2"/>
  </r>
  <r>
    <n v="12"/>
    <d v="2020-01-12T00:00:00"/>
    <x v="11"/>
    <n v="20"/>
    <s v="P12"/>
    <s v="Tubaina 2L"/>
    <s v="Refrigerante"/>
    <n v="4"/>
    <s v="C12"/>
    <x v="2"/>
    <s v="Raio do Sol"/>
    <x v="0"/>
  </r>
  <r>
    <n v="11"/>
    <d v="2020-01-11T00:00:00"/>
    <x v="11"/>
    <n v="24"/>
    <s v="P11"/>
    <s v="Coca-Cola 2L"/>
    <s v="Refrigerante"/>
    <n v="3"/>
    <s v="C11"/>
    <x v="1"/>
    <s v="Bela Vista"/>
    <x v="1"/>
  </r>
  <r>
    <n v="10"/>
    <d v="2020-01-10T00:00:00"/>
    <x v="11"/>
    <n v="108"/>
    <s v="P10"/>
    <s v=" Bavaria 350 ml"/>
    <s v="Alcoólico"/>
    <n v="48"/>
    <s v="C10"/>
    <x v="0"/>
    <s v="Bela Vista"/>
    <x v="0"/>
  </r>
  <r>
    <n v="9"/>
    <d v="2020-01-09T00:00:00"/>
    <x v="11"/>
    <n v="54"/>
    <s v="P9"/>
    <s v=" Ant. Boa 350 ml"/>
    <s v="Alcoólico"/>
    <n v="18"/>
    <s v="C9"/>
    <x v="19"/>
    <s v="Vila Paulista"/>
    <x v="0"/>
  </r>
  <r>
    <n v="8"/>
    <d v="2020-01-08T00:00:00"/>
    <x v="11"/>
    <n v="60"/>
    <s v="P8"/>
    <s v=" Sub-Zero 350 ml"/>
    <s v="Alcoólico"/>
    <n v="24"/>
    <s v="C8"/>
    <x v="18"/>
    <s v="São José"/>
    <x v="2"/>
  </r>
  <r>
    <n v="7"/>
    <d v="2020-01-07T00:00:00"/>
    <x v="11"/>
    <n v="16"/>
    <s v="P7"/>
    <s v=" Glacial 350 ml"/>
    <s v="Alcoólico"/>
    <n v="8"/>
    <s v="C7"/>
    <x v="17"/>
    <s v="Centro"/>
    <x v="3"/>
  </r>
  <r>
    <n v="6"/>
    <d v="2020-01-06T00:00:00"/>
    <x v="11"/>
    <n v="162"/>
    <s v="P6"/>
    <s v=" Heineken 350 ml"/>
    <s v="Alcoólico"/>
    <n v="36"/>
    <s v="C6"/>
    <x v="16"/>
    <s v="Matadouro"/>
    <x v="0"/>
  </r>
  <r>
    <n v="5"/>
    <d v="2020-01-05T00:00:00"/>
    <x v="11"/>
    <n v="72"/>
    <s v="P5"/>
    <s v=" Budweiser 350 ml"/>
    <s v="Alcoólico"/>
    <n v="18"/>
    <s v="C5"/>
    <x v="15"/>
    <s v="Vila Paulista"/>
    <x v="1"/>
  </r>
  <r>
    <n v="4"/>
    <d v="2020-01-04T00:00:00"/>
    <x v="11"/>
    <n v="84"/>
    <s v="P4"/>
    <s v=" Imperio 350 ml"/>
    <s v="Alcoólico"/>
    <n v="24"/>
    <s v="C4"/>
    <x v="14"/>
    <s v="Bela Vista"/>
    <x v="0"/>
  </r>
  <r>
    <n v="3"/>
    <d v="2020-01-03T00:00:00"/>
    <x v="11"/>
    <n v="28.799999999999997"/>
    <s v="P3"/>
    <s v=" Cristal 350 ml"/>
    <s v="Alcoólico"/>
    <n v="12"/>
    <s v="C3"/>
    <x v="11"/>
    <s v="Centro"/>
    <x v="2"/>
  </r>
  <r>
    <n v="2"/>
    <d v="2020-01-02T00:00:00"/>
    <x v="11"/>
    <n v="24"/>
    <s v="P2"/>
    <s v=" Brahma 350 ml"/>
    <s v="Alcoólico"/>
    <n v="8"/>
    <s v="C2"/>
    <x v="13"/>
    <s v="Raio do Sol"/>
    <x v="0"/>
  </r>
  <r>
    <n v="1"/>
    <d v="2020-01-01T00:00:00"/>
    <x v="11"/>
    <n v="36"/>
    <s v="P1"/>
    <s v=" Skol 350 ml"/>
    <s v="Alcoólico"/>
    <n v="12"/>
    <s v="C1"/>
    <x v="12"/>
    <s v="São José"/>
    <x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792">
  <r>
    <n v="792"/>
    <d v="2020-12-30T00:00:00"/>
    <x v="0"/>
    <n v="27.96"/>
    <s v="P22"/>
    <x v="0"/>
    <x v="0"/>
    <n v="4"/>
    <s v="C10"/>
    <x v="0"/>
    <s v="Bela Vista"/>
    <x v="0"/>
  </r>
  <r>
    <n v="791"/>
    <d v="2020-12-29T00:00:00"/>
    <x v="0"/>
    <n v="8"/>
    <s v="P21"/>
    <x v="1"/>
    <x v="0"/>
    <n v="5"/>
    <s v="C11"/>
    <x v="1"/>
    <s v="Bela Vista"/>
    <x v="1"/>
  </r>
  <r>
    <n v="790"/>
    <d v="2020-12-28T00:00:00"/>
    <x v="0"/>
    <n v="9.4499999999999993"/>
    <s v="P20"/>
    <x v="2"/>
    <x v="1"/>
    <n v="5"/>
    <s v="C12"/>
    <x v="2"/>
    <s v="Raio do Sol"/>
    <x v="0"/>
  </r>
  <r>
    <n v="789"/>
    <d v="2020-12-27T00:00:00"/>
    <x v="0"/>
    <n v="2.4"/>
    <s v="P19"/>
    <x v="3"/>
    <x v="1"/>
    <n v="2"/>
    <s v="C13"/>
    <x v="3"/>
    <s v="São José"/>
    <x v="2"/>
  </r>
  <r>
    <n v="788"/>
    <d v="2020-12-26T00:00:00"/>
    <x v="0"/>
    <n v="80"/>
    <s v="P18"/>
    <x v="4"/>
    <x v="2"/>
    <n v="4"/>
    <s v="C14"/>
    <x v="4"/>
    <s v="Vila Paulista"/>
    <x v="0"/>
  </r>
  <r>
    <n v="787"/>
    <d v="2020-12-25T00:00:00"/>
    <x v="0"/>
    <n v="26.700000000000003"/>
    <s v="P17"/>
    <x v="5"/>
    <x v="2"/>
    <n v="3"/>
    <s v="C15"/>
    <x v="5"/>
    <s v="Centro"/>
    <x v="1"/>
  </r>
  <r>
    <n v="786"/>
    <d v="2020-12-24T00:00:00"/>
    <x v="0"/>
    <n v="44"/>
    <s v="P16"/>
    <x v="6"/>
    <x v="2"/>
    <n v="2"/>
    <s v="C16"/>
    <x v="6"/>
    <s v="Raio do Sol"/>
    <x v="3"/>
  </r>
  <r>
    <n v="785"/>
    <d v="2020-12-23T00:00:00"/>
    <x v="0"/>
    <n v="31.98"/>
    <s v="P15"/>
    <x v="7"/>
    <x v="2"/>
    <n v="2"/>
    <s v="C17"/>
    <x v="7"/>
    <s v="Centro"/>
    <x v="1"/>
  </r>
  <r>
    <n v="784"/>
    <d v="2020-12-22T00:00:00"/>
    <x v="0"/>
    <n v="14"/>
    <s v="P14"/>
    <x v="8"/>
    <x v="3"/>
    <n v="4"/>
    <s v="C18"/>
    <x v="8"/>
    <s v="São José"/>
    <x v="0"/>
  </r>
  <r>
    <n v="783"/>
    <d v="2020-12-21T00:00:00"/>
    <x v="0"/>
    <n v="30"/>
    <s v="P13"/>
    <x v="9"/>
    <x v="3"/>
    <n v="6"/>
    <s v="C19"/>
    <x v="9"/>
    <s v="Bela Vista"/>
    <x v="2"/>
  </r>
  <r>
    <n v="782"/>
    <d v="2020-12-20T00:00:00"/>
    <x v="0"/>
    <n v="30"/>
    <s v="P12"/>
    <x v="10"/>
    <x v="3"/>
    <n v="6"/>
    <s v="C20"/>
    <x v="10"/>
    <s v="Matadouro"/>
    <x v="0"/>
  </r>
  <r>
    <n v="781"/>
    <d v="2020-12-19T00:00:00"/>
    <x v="0"/>
    <n v="40"/>
    <s v="P11"/>
    <x v="11"/>
    <x v="3"/>
    <n v="5"/>
    <s v="C3"/>
    <x v="11"/>
    <s v="Centro"/>
    <x v="2"/>
  </r>
  <r>
    <n v="780"/>
    <d v="2020-12-18T00:00:00"/>
    <x v="0"/>
    <n v="108"/>
    <s v="P10"/>
    <x v="12"/>
    <x v="4"/>
    <n v="48"/>
    <s v="C1"/>
    <x v="12"/>
    <s v="São José"/>
    <x v="0"/>
  </r>
  <r>
    <n v="779"/>
    <d v="2020-12-17T00:00:00"/>
    <x v="0"/>
    <n v="72"/>
    <s v="P9"/>
    <x v="13"/>
    <x v="4"/>
    <n v="24"/>
    <s v="C2"/>
    <x v="13"/>
    <s v="Raio do Sol"/>
    <x v="0"/>
  </r>
  <r>
    <n v="778"/>
    <d v="2020-12-16T00:00:00"/>
    <x v="0"/>
    <n v="45"/>
    <s v="P8"/>
    <x v="14"/>
    <x v="4"/>
    <n v="18"/>
    <s v="C3"/>
    <x v="11"/>
    <s v="Centro"/>
    <x v="2"/>
  </r>
  <r>
    <n v="777"/>
    <d v="2020-12-15T00:00:00"/>
    <x v="0"/>
    <n v="48"/>
    <s v="P7"/>
    <x v="15"/>
    <x v="4"/>
    <n v="24"/>
    <s v="C4"/>
    <x v="14"/>
    <s v="Bela Vista"/>
    <x v="0"/>
  </r>
  <r>
    <n v="776"/>
    <d v="2020-12-30T00:00:00"/>
    <x v="0"/>
    <n v="216"/>
    <s v="P6"/>
    <x v="16"/>
    <x v="4"/>
    <n v="48"/>
    <s v="C5"/>
    <x v="15"/>
    <s v="Vila Paulista"/>
    <x v="1"/>
  </r>
  <r>
    <n v="775"/>
    <d v="2020-12-29T00:00:00"/>
    <x v="0"/>
    <n v="144"/>
    <s v="P5"/>
    <x v="17"/>
    <x v="4"/>
    <n v="36"/>
    <s v="C6"/>
    <x v="16"/>
    <s v="Matadouro"/>
    <x v="0"/>
  </r>
  <r>
    <n v="774"/>
    <d v="2020-12-28T00:00:00"/>
    <x v="0"/>
    <n v="168"/>
    <s v="P4"/>
    <x v="18"/>
    <x v="4"/>
    <n v="48"/>
    <s v="C7"/>
    <x v="17"/>
    <s v="Centro"/>
    <x v="3"/>
  </r>
  <r>
    <n v="773"/>
    <d v="2020-12-27T00:00:00"/>
    <x v="0"/>
    <n v="86.399999999999991"/>
    <s v="P3"/>
    <x v="19"/>
    <x v="4"/>
    <n v="36"/>
    <s v="C8"/>
    <x v="18"/>
    <s v="São José"/>
    <x v="2"/>
  </r>
  <r>
    <n v="772"/>
    <d v="2020-12-26T00:00:00"/>
    <x v="0"/>
    <n v="72"/>
    <s v="P2"/>
    <x v="20"/>
    <x v="4"/>
    <n v="24"/>
    <s v="C9"/>
    <x v="19"/>
    <s v="Vila Paulista"/>
    <x v="0"/>
  </r>
  <r>
    <n v="771"/>
    <d v="2020-12-25T00:00:00"/>
    <x v="0"/>
    <n v="108"/>
    <s v="P1"/>
    <x v="21"/>
    <x v="4"/>
    <n v="36"/>
    <s v="C5"/>
    <x v="15"/>
    <s v="Vila Paulista"/>
    <x v="1"/>
  </r>
  <r>
    <n v="770"/>
    <d v="2020-12-24T00:00:00"/>
    <x v="0"/>
    <n v="41.94"/>
    <s v="P22"/>
    <x v="0"/>
    <x v="0"/>
    <n v="6"/>
    <s v="C1"/>
    <x v="12"/>
    <s v="São José"/>
    <x v="0"/>
  </r>
  <r>
    <n v="769"/>
    <d v="2020-12-23T00:00:00"/>
    <x v="0"/>
    <n v="6.4"/>
    <s v="P21"/>
    <x v="1"/>
    <x v="0"/>
    <n v="4"/>
    <s v="C2"/>
    <x v="13"/>
    <s v="Raio do Sol"/>
    <x v="0"/>
  </r>
  <r>
    <n v="768"/>
    <d v="2020-12-22T00:00:00"/>
    <x v="0"/>
    <n v="7.56"/>
    <s v="P20"/>
    <x v="2"/>
    <x v="1"/>
    <n v="4"/>
    <s v="C3"/>
    <x v="11"/>
    <s v="Centro"/>
    <x v="2"/>
  </r>
  <r>
    <n v="767"/>
    <d v="2020-12-21T00:00:00"/>
    <x v="0"/>
    <n v="6"/>
    <s v="P19"/>
    <x v="3"/>
    <x v="1"/>
    <n v="5"/>
    <s v="C4"/>
    <x v="14"/>
    <s v="Bela Vista"/>
    <x v="0"/>
  </r>
  <r>
    <n v="766"/>
    <d v="2020-12-20T00:00:00"/>
    <x v="0"/>
    <n v="60"/>
    <s v="P18"/>
    <x v="4"/>
    <x v="2"/>
    <n v="3"/>
    <s v="C5"/>
    <x v="15"/>
    <s v="Vila Paulista"/>
    <x v="1"/>
  </r>
  <r>
    <n v="765"/>
    <d v="2020-12-19T00:00:00"/>
    <x v="0"/>
    <n v="44.5"/>
    <s v="P17"/>
    <x v="5"/>
    <x v="2"/>
    <n v="5"/>
    <s v="C6"/>
    <x v="16"/>
    <s v="Matadouro"/>
    <x v="0"/>
  </r>
  <r>
    <n v="764"/>
    <d v="2020-12-18T00:00:00"/>
    <x v="0"/>
    <n v="44"/>
    <s v="P16"/>
    <x v="6"/>
    <x v="2"/>
    <n v="2"/>
    <s v="C7"/>
    <x v="17"/>
    <s v="Centro"/>
    <x v="3"/>
  </r>
  <r>
    <n v="763"/>
    <d v="2020-12-17T00:00:00"/>
    <x v="0"/>
    <n v="31.98"/>
    <s v="P15"/>
    <x v="7"/>
    <x v="2"/>
    <n v="2"/>
    <s v="C8"/>
    <x v="18"/>
    <s v="São José"/>
    <x v="2"/>
  </r>
  <r>
    <n v="762"/>
    <d v="2020-12-16T00:00:00"/>
    <x v="0"/>
    <n v="42"/>
    <s v="P14"/>
    <x v="8"/>
    <x v="3"/>
    <n v="12"/>
    <s v="C9"/>
    <x v="19"/>
    <s v="Vila Paulista"/>
    <x v="0"/>
  </r>
  <r>
    <n v="761"/>
    <d v="2020-12-15T00:00:00"/>
    <x v="0"/>
    <n v="20"/>
    <s v="P13"/>
    <x v="9"/>
    <x v="3"/>
    <n v="4"/>
    <s v="C10"/>
    <x v="0"/>
    <s v="Bela Vista"/>
    <x v="0"/>
  </r>
  <r>
    <n v="760"/>
    <d v="2020-12-14T00:00:00"/>
    <x v="0"/>
    <n v="15"/>
    <s v="P12"/>
    <x v="10"/>
    <x v="3"/>
    <n v="3"/>
    <s v="C11"/>
    <x v="1"/>
    <s v="Bela Vista"/>
    <x v="1"/>
  </r>
  <r>
    <n v="759"/>
    <d v="2020-12-13T00:00:00"/>
    <x v="0"/>
    <n v="48"/>
    <s v="P11"/>
    <x v="11"/>
    <x v="3"/>
    <n v="6"/>
    <s v="C12"/>
    <x v="2"/>
    <s v="Raio do Sol"/>
    <x v="0"/>
  </r>
  <r>
    <n v="758"/>
    <d v="2020-12-12T00:00:00"/>
    <x v="0"/>
    <n v="27"/>
    <s v="P10"/>
    <x v="12"/>
    <x v="4"/>
    <n v="12"/>
    <s v="C13"/>
    <x v="3"/>
    <s v="São José"/>
    <x v="2"/>
  </r>
  <r>
    <n v="757"/>
    <d v="2020-12-11T00:00:00"/>
    <x v="0"/>
    <n v="72"/>
    <s v="P9"/>
    <x v="13"/>
    <x v="4"/>
    <n v="24"/>
    <s v="C14"/>
    <x v="4"/>
    <s v="Vila Paulista"/>
    <x v="0"/>
  </r>
  <r>
    <n v="756"/>
    <d v="2020-12-10T00:00:00"/>
    <x v="0"/>
    <n v="60"/>
    <s v="P8"/>
    <x v="14"/>
    <x v="4"/>
    <n v="24"/>
    <s v="C15"/>
    <x v="5"/>
    <s v="Centro"/>
    <x v="1"/>
  </r>
  <r>
    <n v="755"/>
    <d v="2020-12-09T00:00:00"/>
    <x v="0"/>
    <n v="32"/>
    <s v="P7"/>
    <x v="15"/>
    <x v="4"/>
    <n v="16"/>
    <s v="C16"/>
    <x v="6"/>
    <s v="Raio do Sol"/>
    <x v="3"/>
  </r>
  <r>
    <n v="754"/>
    <d v="2020-12-08T00:00:00"/>
    <x v="0"/>
    <n v="162"/>
    <s v="P6"/>
    <x v="16"/>
    <x v="4"/>
    <n v="36"/>
    <s v="C17"/>
    <x v="7"/>
    <s v="Centro"/>
    <x v="1"/>
  </r>
  <r>
    <n v="753"/>
    <d v="2020-12-07T00:00:00"/>
    <x v="0"/>
    <n v="120"/>
    <s v="P5"/>
    <x v="17"/>
    <x v="4"/>
    <n v="30"/>
    <s v="C18"/>
    <x v="8"/>
    <s v="São José"/>
    <x v="0"/>
  </r>
  <r>
    <n v="752"/>
    <d v="2020-12-06T00:00:00"/>
    <x v="0"/>
    <n v="168"/>
    <s v="P4"/>
    <x v="18"/>
    <x v="4"/>
    <n v="48"/>
    <s v="C19"/>
    <x v="9"/>
    <s v="Bela Vista"/>
    <x v="2"/>
  </r>
  <r>
    <n v="751"/>
    <d v="2020-12-05T00:00:00"/>
    <x v="0"/>
    <n v="57.599999999999994"/>
    <s v="P3"/>
    <x v="19"/>
    <x v="4"/>
    <n v="24"/>
    <s v="C20"/>
    <x v="10"/>
    <s v="Matadouro"/>
    <x v="0"/>
  </r>
  <r>
    <n v="750"/>
    <d v="2020-12-04T00:00:00"/>
    <x v="0"/>
    <n v="72"/>
    <s v="P2"/>
    <x v="20"/>
    <x v="4"/>
    <n v="24"/>
    <s v="C4"/>
    <x v="14"/>
    <s v="Bela Vista"/>
    <x v="0"/>
  </r>
  <r>
    <n v="749"/>
    <d v="2020-12-03T00:00:00"/>
    <x v="0"/>
    <n v="108"/>
    <s v="P1"/>
    <x v="21"/>
    <x v="4"/>
    <n v="36"/>
    <s v="C8"/>
    <x v="18"/>
    <s v="São José"/>
    <x v="2"/>
  </r>
  <r>
    <n v="748"/>
    <d v="2020-12-02T00:00:00"/>
    <x v="0"/>
    <n v="27.96"/>
    <s v="P22"/>
    <x v="0"/>
    <x v="0"/>
    <n v="4"/>
    <s v="C7"/>
    <x v="17"/>
    <s v="Centro"/>
    <x v="3"/>
  </r>
  <r>
    <n v="747"/>
    <d v="2020-12-01T00:00:00"/>
    <x v="0"/>
    <n v="8"/>
    <s v="P21"/>
    <x v="1"/>
    <x v="0"/>
    <n v="5"/>
    <s v="C6"/>
    <x v="16"/>
    <s v="Matadouro"/>
    <x v="0"/>
  </r>
  <r>
    <n v="746"/>
    <d v="2020-12-20T00:00:00"/>
    <x v="0"/>
    <n v="5.67"/>
    <s v="P20"/>
    <x v="2"/>
    <x v="1"/>
    <n v="3"/>
    <s v="C20"/>
    <x v="10"/>
    <s v="Matadouro"/>
    <x v="0"/>
  </r>
  <r>
    <n v="745"/>
    <d v="2020-12-19T00:00:00"/>
    <x v="0"/>
    <n v="7.2"/>
    <s v="P19"/>
    <x v="3"/>
    <x v="1"/>
    <n v="6"/>
    <s v="C19"/>
    <x v="9"/>
    <s v="Bela Vista"/>
    <x v="2"/>
  </r>
  <r>
    <n v="744"/>
    <d v="2020-12-18T00:00:00"/>
    <x v="0"/>
    <n v="40"/>
    <s v="P18"/>
    <x v="4"/>
    <x v="2"/>
    <n v="2"/>
    <s v="C18"/>
    <x v="8"/>
    <s v="São José"/>
    <x v="0"/>
  </r>
  <r>
    <n v="743"/>
    <d v="2020-12-17T00:00:00"/>
    <x v="0"/>
    <n v="26.700000000000003"/>
    <s v="P17"/>
    <x v="5"/>
    <x v="2"/>
    <n v="3"/>
    <s v="C17"/>
    <x v="7"/>
    <s v="Centro"/>
    <x v="1"/>
  </r>
  <r>
    <n v="742"/>
    <d v="2020-12-16T00:00:00"/>
    <x v="0"/>
    <n v="88"/>
    <s v="P16"/>
    <x v="6"/>
    <x v="2"/>
    <n v="4"/>
    <s v="C16"/>
    <x v="6"/>
    <s v="Raio do Sol"/>
    <x v="3"/>
  </r>
  <r>
    <n v="741"/>
    <d v="2020-12-15T00:00:00"/>
    <x v="0"/>
    <n v="31.98"/>
    <s v="P15"/>
    <x v="7"/>
    <x v="2"/>
    <n v="2"/>
    <s v="C15"/>
    <x v="5"/>
    <s v="Centro"/>
    <x v="1"/>
  </r>
  <r>
    <n v="740"/>
    <d v="2020-12-14T00:00:00"/>
    <x v="0"/>
    <n v="35"/>
    <s v="P14"/>
    <x v="8"/>
    <x v="3"/>
    <n v="10"/>
    <s v="C14"/>
    <x v="4"/>
    <s v="Vila Paulista"/>
    <x v="0"/>
  </r>
  <r>
    <n v="739"/>
    <d v="2020-12-13T00:00:00"/>
    <x v="0"/>
    <n v="25"/>
    <s v="P13"/>
    <x v="9"/>
    <x v="3"/>
    <n v="5"/>
    <s v="C13"/>
    <x v="3"/>
    <s v="São José"/>
    <x v="2"/>
  </r>
  <r>
    <n v="738"/>
    <d v="2020-12-12T00:00:00"/>
    <x v="0"/>
    <n v="25"/>
    <s v="P12"/>
    <x v="10"/>
    <x v="3"/>
    <n v="5"/>
    <s v="C12"/>
    <x v="2"/>
    <s v="Raio do Sol"/>
    <x v="0"/>
  </r>
  <r>
    <n v="737"/>
    <d v="2020-12-11T00:00:00"/>
    <x v="0"/>
    <n v="40"/>
    <s v="P11"/>
    <x v="11"/>
    <x v="3"/>
    <n v="5"/>
    <s v="C11"/>
    <x v="1"/>
    <s v="Bela Vista"/>
    <x v="1"/>
  </r>
  <r>
    <n v="736"/>
    <d v="2020-12-10T00:00:00"/>
    <x v="0"/>
    <n v="54"/>
    <s v="P10"/>
    <x v="12"/>
    <x v="4"/>
    <n v="24"/>
    <s v="C10"/>
    <x v="0"/>
    <s v="Bela Vista"/>
    <x v="0"/>
  </r>
  <r>
    <n v="735"/>
    <d v="2020-12-09T00:00:00"/>
    <x v="0"/>
    <n v="54"/>
    <s v="P9"/>
    <x v="13"/>
    <x v="4"/>
    <n v="18"/>
    <s v="C9"/>
    <x v="19"/>
    <s v="Vila Paulista"/>
    <x v="0"/>
  </r>
  <r>
    <n v="734"/>
    <d v="2020-12-08T00:00:00"/>
    <x v="0"/>
    <n v="60"/>
    <s v="P8"/>
    <x v="14"/>
    <x v="4"/>
    <n v="24"/>
    <s v="C8"/>
    <x v="18"/>
    <s v="São José"/>
    <x v="2"/>
  </r>
  <r>
    <n v="733"/>
    <d v="2020-12-07T00:00:00"/>
    <x v="0"/>
    <n v="72"/>
    <s v="P7"/>
    <x v="15"/>
    <x v="4"/>
    <n v="36"/>
    <s v="C7"/>
    <x v="17"/>
    <s v="Centro"/>
    <x v="3"/>
  </r>
  <r>
    <n v="732"/>
    <d v="2020-12-06T00:00:00"/>
    <x v="0"/>
    <n v="108"/>
    <s v="P6"/>
    <x v="16"/>
    <x v="4"/>
    <n v="24"/>
    <s v="C6"/>
    <x v="16"/>
    <s v="Matadouro"/>
    <x v="0"/>
  </r>
  <r>
    <n v="731"/>
    <d v="2020-12-05T00:00:00"/>
    <x v="0"/>
    <n v="72"/>
    <s v="P5"/>
    <x v="17"/>
    <x v="4"/>
    <n v="18"/>
    <s v="C5"/>
    <x v="15"/>
    <s v="Vila Paulista"/>
    <x v="1"/>
  </r>
  <r>
    <n v="730"/>
    <d v="2020-12-04T00:00:00"/>
    <x v="0"/>
    <n v="126"/>
    <s v="P4"/>
    <x v="18"/>
    <x v="4"/>
    <n v="36"/>
    <s v="C4"/>
    <x v="14"/>
    <s v="Bela Vista"/>
    <x v="0"/>
  </r>
  <r>
    <n v="729"/>
    <d v="2020-12-03T00:00:00"/>
    <x v="0"/>
    <n v="86.399999999999991"/>
    <s v="P3"/>
    <x v="19"/>
    <x v="4"/>
    <n v="36"/>
    <s v="C3"/>
    <x v="11"/>
    <s v="Centro"/>
    <x v="2"/>
  </r>
  <r>
    <n v="728"/>
    <d v="2020-12-02T00:00:00"/>
    <x v="0"/>
    <n v="48"/>
    <s v="P2"/>
    <x v="20"/>
    <x v="4"/>
    <n v="16"/>
    <s v="C2"/>
    <x v="13"/>
    <s v="Raio do Sol"/>
    <x v="0"/>
  </r>
  <r>
    <n v="727"/>
    <d v="2020-12-01T00:00:00"/>
    <x v="0"/>
    <n v="72"/>
    <s v="P1"/>
    <x v="21"/>
    <x v="4"/>
    <n v="24"/>
    <s v="C1"/>
    <x v="12"/>
    <s v="São José"/>
    <x v="0"/>
  </r>
  <r>
    <n v="726"/>
    <d v="2020-11-30T00:00:00"/>
    <x v="1"/>
    <n v="27.96"/>
    <s v="P22"/>
    <x v="0"/>
    <x v="0"/>
    <n v="4"/>
    <s v="C10"/>
    <x v="0"/>
    <s v="Bela Vista"/>
    <x v="0"/>
  </r>
  <r>
    <n v="725"/>
    <d v="2020-11-29T00:00:00"/>
    <x v="1"/>
    <n v="8"/>
    <s v="P21"/>
    <x v="1"/>
    <x v="0"/>
    <n v="5"/>
    <s v="C11"/>
    <x v="1"/>
    <s v="Bela Vista"/>
    <x v="1"/>
  </r>
  <r>
    <n v="724"/>
    <d v="2020-11-28T00:00:00"/>
    <x v="1"/>
    <n v="9.4499999999999993"/>
    <s v="P20"/>
    <x v="2"/>
    <x v="1"/>
    <n v="5"/>
    <s v="C12"/>
    <x v="2"/>
    <s v="Raio do Sol"/>
    <x v="0"/>
  </r>
  <r>
    <n v="723"/>
    <d v="2020-11-27T00:00:00"/>
    <x v="1"/>
    <n v="2.4"/>
    <s v="P19"/>
    <x v="3"/>
    <x v="1"/>
    <n v="2"/>
    <s v="C13"/>
    <x v="3"/>
    <s v="São José"/>
    <x v="2"/>
  </r>
  <r>
    <n v="722"/>
    <d v="2020-11-26T00:00:00"/>
    <x v="1"/>
    <n v="80"/>
    <s v="P18"/>
    <x v="4"/>
    <x v="2"/>
    <n v="4"/>
    <s v="C14"/>
    <x v="4"/>
    <s v="Vila Paulista"/>
    <x v="0"/>
  </r>
  <r>
    <n v="721"/>
    <d v="2020-11-25T00:00:00"/>
    <x v="1"/>
    <n v="26.700000000000003"/>
    <s v="P17"/>
    <x v="5"/>
    <x v="2"/>
    <n v="3"/>
    <s v="C15"/>
    <x v="5"/>
    <s v="Centro"/>
    <x v="1"/>
  </r>
  <r>
    <n v="720"/>
    <d v="2020-11-24T00:00:00"/>
    <x v="1"/>
    <n v="44"/>
    <s v="P16"/>
    <x v="6"/>
    <x v="2"/>
    <n v="2"/>
    <s v="C16"/>
    <x v="6"/>
    <s v="Raio do Sol"/>
    <x v="3"/>
  </r>
  <r>
    <n v="719"/>
    <d v="2020-11-23T00:00:00"/>
    <x v="1"/>
    <n v="31.98"/>
    <s v="P15"/>
    <x v="7"/>
    <x v="2"/>
    <n v="2"/>
    <s v="C17"/>
    <x v="7"/>
    <s v="Centro"/>
    <x v="1"/>
  </r>
  <r>
    <n v="718"/>
    <d v="2020-11-22T00:00:00"/>
    <x v="1"/>
    <n v="14"/>
    <s v="P14"/>
    <x v="8"/>
    <x v="3"/>
    <n v="4"/>
    <s v="C18"/>
    <x v="8"/>
    <s v="São José"/>
    <x v="0"/>
  </r>
  <r>
    <n v="717"/>
    <d v="2020-11-21T00:00:00"/>
    <x v="1"/>
    <n v="30"/>
    <s v="P13"/>
    <x v="9"/>
    <x v="3"/>
    <n v="6"/>
    <s v="C19"/>
    <x v="9"/>
    <s v="Bela Vista"/>
    <x v="2"/>
  </r>
  <r>
    <n v="716"/>
    <d v="2020-11-20T00:00:00"/>
    <x v="1"/>
    <n v="30"/>
    <s v="P12"/>
    <x v="10"/>
    <x v="3"/>
    <n v="6"/>
    <s v="C20"/>
    <x v="10"/>
    <s v="Matadouro"/>
    <x v="0"/>
  </r>
  <r>
    <n v="715"/>
    <d v="2020-11-19T00:00:00"/>
    <x v="1"/>
    <n v="40"/>
    <s v="P11"/>
    <x v="11"/>
    <x v="3"/>
    <n v="5"/>
    <s v="C3"/>
    <x v="11"/>
    <s v="Centro"/>
    <x v="2"/>
  </r>
  <r>
    <n v="714"/>
    <d v="2020-11-18T00:00:00"/>
    <x v="1"/>
    <n v="108"/>
    <s v="P10"/>
    <x v="12"/>
    <x v="4"/>
    <n v="48"/>
    <s v="C1"/>
    <x v="12"/>
    <s v="São José"/>
    <x v="0"/>
  </r>
  <r>
    <n v="713"/>
    <d v="2020-11-17T00:00:00"/>
    <x v="1"/>
    <n v="72"/>
    <s v="P9"/>
    <x v="13"/>
    <x v="4"/>
    <n v="24"/>
    <s v="C2"/>
    <x v="13"/>
    <s v="Raio do Sol"/>
    <x v="0"/>
  </r>
  <r>
    <n v="712"/>
    <d v="2020-11-16T00:00:00"/>
    <x v="1"/>
    <n v="45"/>
    <s v="P8"/>
    <x v="14"/>
    <x v="4"/>
    <n v="18"/>
    <s v="C3"/>
    <x v="11"/>
    <s v="Centro"/>
    <x v="2"/>
  </r>
  <r>
    <n v="711"/>
    <d v="2020-11-15T00:00:00"/>
    <x v="1"/>
    <n v="48"/>
    <s v="P7"/>
    <x v="15"/>
    <x v="4"/>
    <n v="24"/>
    <s v="C4"/>
    <x v="14"/>
    <s v="Bela Vista"/>
    <x v="0"/>
  </r>
  <r>
    <n v="710"/>
    <d v="2020-11-14T00:00:00"/>
    <x v="1"/>
    <n v="216"/>
    <s v="P6"/>
    <x v="16"/>
    <x v="4"/>
    <n v="48"/>
    <s v="C5"/>
    <x v="15"/>
    <s v="Vila Paulista"/>
    <x v="1"/>
  </r>
  <r>
    <n v="709"/>
    <d v="2020-11-13T00:00:00"/>
    <x v="1"/>
    <n v="144"/>
    <s v="P5"/>
    <x v="17"/>
    <x v="4"/>
    <n v="36"/>
    <s v="C6"/>
    <x v="16"/>
    <s v="Matadouro"/>
    <x v="0"/>
  </r>
  <r>
    <n v="708"/>
    <d v="2020-11-12T00:00:00"/>
    <x v="1"/>
    <n v="168"/>
    <s v="P4"/>
    <x v="18"/>
    <x v="4"/>
    <n v="48"/>
    <s v="C7"/>
    <x v="17"/>
    <s v="Centro"/>
    <x v="3"/>
  </r>
  <r>
    <n v="707"/>
    <d v="2020-11-30T00:00:00"/>
    <x v="1"/>
    <n v="86.399999999999991"/>
    <s v="P3"/>
    <x v="19"/>
    <x v="4"/>
    <n v="36"/>
    <s v="C8"/>
    <x v="18"/>
    <s v="São José"/>
    <x v="2"/>
  </r>
  <r>
    <n v="706"/>
    <d v="2020-11-29T00:00:00"/>
    <x v="1"/>
    <n v="72"/>
    <s v="P2"/>
    <x v="20"/>
    <x v="4"/>
    <n v="24"/>
    <s v="C9"/>
    <x v="19"/>
    <s v="Vila Paulista"/>
    <x v="0"/>
  </r>
  <r>
    <n v="705"/>
    <d v="2020-11-28T00:00:00"/>
    <x v="1"/>
    <n v="108"/>
    <s v="P1"/>
    <x v="21"/>
    <x v="4"/>
    <n v="36"/>
    <s v="C5"/>
    <x v="15"/>
    <s v="Vila Paulista"/>
    <x v="1"/>
  </r>
  <r>
    <n v="704"/>
    <d v="2020-11-27T00:00:00"/>
    <x v="1"/>
    <n v="41.94"/>
    <s v="P22"/>
    <x v="0"/>
    <x v="0"/>
    <n v="6"/>
    <s v="C1"/>
    <x v="12"/>
    <s v="São José"/>
    <x v="0"/>
  </r>
  <r>
    <n v="703"/>
    <d v="2020-11-26T00:00:00"/>
    <x v="1"/>
    <n v="6.4"/>
    <s v="P21"/>
    <x v="1"/>
    <x v="0"/>
    <n v="4"/>
    <s v="C2"/>
    <x v="13"/>
    <s v="Raio do Sol"/>
    <x v="0"/>
  </r>
  <r>
    <n v="702"/>
    <d v="2020-11-25T00:00:00"/>
    <x v="1"/>
    <n v="7.56"/>
    <s v="P20"/>
    <x v="2"/>
    <x v="1"/>
    <n v="4"/>
    <s v="C3"/>
    <x v="11"/>
    <s v="Centro"/>
    <x v="2"/>
  </r>
  <r>
    <n v="701"/>
    <d v="2020-11-24T00:00:00"/>
    <x v="1"/>
    <n v="6"/>
    <s v="P19"/>
    <x v="3"/>
    <x v="1"/>
    <n v="5"/>
    <s v="C4"/>
    <x v="14"/>
    <s v="Bela Vista"/>
    <x v="0"/>
  </r>
  <r>
    <n v="700"/>
    <d v="2020-11-23T00:00:00"/>
    <x v="1"/>
    <n v="60"/>
    <s v="P18"/>
    <x v="4"/>
    <x v="2"/>
    <n v="3"/>
    <s v="C5"/>
    <x v="15"/>
    <s v="Vila Paulista"/>
    <x v="1"/>
  </r>
  <r>
    <n v="699"/>
    <d v="2020-11-22T00:00:00"/>
    <x v="1"/>
    <n v="44.5"/>
    <s v="P17"/>
    <x v="5"/>
    <x v="2"/>
    <n v="5"/>
    <s v="C6"/>
    <x v="16"/>
    <s v="Matadouro"/>
    <x v="0"/>
  </r>
  <r>
    <n v="698"/>
    <d v="2020-11-21T00:00:00"/>
    <x v="1"/>
    <n v="44"/>
    <s v="P16"/>
    <x v="6"/>
    <x v="2"/>
    <n v="2"/>
    <s v="C7"/>
    <x v="17"/>
    <s v="Centro"/>
    <x v="3"/>
  </r>
  <r>
    <n v="697"/>
    <d v="2020-11-20T00:00:00"/>
    <x v="1"/>
    <n v="31.98"/>
    <s v="P15"/>
    <x v="7"/>
    <x v="2"/>
    <n v="2"/>
    <s v="C8"/>
    <x v="18"/>
    <s v="São José"/>
    <x v="2"/>
  </r>
  <r>
    <n v="696"/>
    <d v="2020-11-19T00:00:00"/>
    <x v="1"/>
    <n v="42"/>
    <s v="P14"/>
    <x v="8"/>
    <x v="3"/>
    <n v="12"/>
    <s v="C9"/>
    <x v="19"/>
    <s v="Vila Paulista"/>
    <x v="0"/>
  </r>
  <r>
    <n v="695"/>
    <d v="2020-11-18T00:00:00"/>
    <x v="1"/>
    <n v="20"/>
    <s v="P13"/>
    <x v="9"/>
    <x v="3"/>
    <n v="4"/>
    <s v="C10"/>
    <x v="0"/>
    <s v="Bela Vista"/>
    <x v="0"/>
  </r>
  <r>
    <n v="694"/>
    <d v="2020-11-17T00:00:00"/>
    <x v="1"/>
    <n v="15"/>
    <s v="P12"/>
    <x v="10"/>
    <x v="3"/>
    <n v="3"/>
    <s v="C11"/>
    <x v="1"/>
    <s v="Bela Vista"/>
    <x v="1"/>
  </r>
  <r>
    <n v="693"/>
    <d v="2020-11-16T00:00:00"/>
    <x v="1"/>
    <n v="48"/>
    <s v="P11"/>
    <x v="11"/>
    <x v="3"/>
    <n v="6"/>
    <s v="C12"/>
    <x v="2"/>
    <s v="Raio do Sol"/>
    <x v="0"/>
  </r>
  <r>
    <n v="692"/>
    <d v="2020-11-15T00:00:00"/>
    <x v="1"/>
    <n v="27"/>
    <s v="P10"/>
    <x v="12"/>
    <x v="4"/>
    <n v="12"/>
    <s v="C13"/>
    <x v="3"/>
    <s v="São José"/>
    <x v="2"/>
  </r>
  <r>
    <n v="691"/>
    <d v="2020-11-14T00:00:00"/>
    <x v="1"/>
    <n v="72"/>
    <s v="P9"/>
    <x v="13"/>
    <x v="4"/>
    <n v="24"/>
    <s v="C14"/>
    <x v="4"/>
    <s v="Vila Paulista"/>
    <x v="0"/>
  </r>
  <r>
    <n v="690"/>
    <d v="2020-11-13T00:00:00"/>
    <x v="1"/>
    <n v="60"/>
    <s v="P8"/>
    <x v="14"/>
    <x v="4"/>
    <n v="24"/>
    <s v="C15"/>
    <x v="5"/>
    <s v="Centro"/>
    <x v="1"/>
  </r>
  <r>
    <n v="689"/>
    <d v="2020-11-12T00:00:00"/>
    <x v="1"/>
    <n v="32"/>
    <s v="P7"/>
    <x v="15"/>
    <x v="4"/>
    <n v="16"/>
    <s v="C16"/>
    <x v="6"/>
    <s v="Raio do Sol"/>
    <x v="3"/>
  </r>
  <r>
    <n v="688"/>
    <d v="2020-11-11T00:00:00"/>
    <x v="1"/>
    <n v="162"/>
    <s v="P6"/>
    <x v="16"/>
    <x v="4"/>
    <n v="36"/>
    <s v="C17"/>
    <x v="7"/>
    <s v="Centro"/>
    <x v="1"/>
  </r>
  <r>
    <n v="687"/>
    <d v="2020-11-10T00:00:00"/>
    <x v="1"/>
    <n v="120"/>
    <s v="P5"/>
    <x v="17"/>
    <x v="4"/>
    <n v="30"/>
    <s v="C18"/>
    <x v="8"/>
    <s v="São José"/>
    <x v="0"/>
  </r>
  <r>
    <n v="686"/>
    <d v="2020-11-09T00:00:00"/>
    <x v="1"/>
    <n v="168"/>
    <s v="P4"/>
    <x v="18"/>
    <x v="4"/>
    <n v="48"/>
    <s v="C19"/>
    <x v="9"/>
    <s v="Bela Vista"/>
    <x v="2"/>
  </r>
  <r>
    <n v="685"/>
    <d v="2020-11-08T00:00:00"/>
    <x v="1"/>
    <n v="57.599999999999994"/>
    <s v="P3"/>
    <x v="19"/>
    <x v="4"/>
    <n v="24"/>
    <s v="C20"/>
    <x v="10"/>
    <s v="Matadouro"/>
    <x v="0"/>
  </r>
  <r>
    <n v="684"/>
    <d v="2020-11-07T00:00:00"/>
    <x v="1"/>
    <n v="72"/>
    <s v="P2"/>
    <x v="20"/>
    <x v="4"/>
    <n v="24"/>
    <s v="C4"/>
    <x v="14"/>
    <s v="Bela Vista"/>
    <x v="0"/>
  </r>
  <r>
    <n v="683"/>
    <d v="2020-11-06T00:00:00"/>
    <x v="1"/>
    <n v="108"/>
    <s v="P1"/>
    <x v="21"/>
    <x v="4"/>
    <n v="36"/>
    <s v="C8"/>
    <x v="18"/>
    <s v="São José"/>
    <x v="2"/>
  </r>
  <r>
    <n v="682"/>
    <d v="2020-11-05T00:00:00"/>
    <x v="1"/>
    <n v="20.97"/>
    <s v="P22"/>
    <x v="0"/>
    <x v="0"/>
    <n v="3"/>
    <s v="C7"/>
    <x v="17"/>
    <s v="Centro"/>
    <x v="3"/>
  </r>
  <r>
    <n v="681"/>
    <d v="2020-11-04T00:00:00"/>
    <x v="1"/>
    <n v="4.8000000000000007"/>
    <s v="P21"/>
    <x v="1"/>
    <x v="0"/>
    <n v="3"/>
    <s v="C6"/>
    <x v="16"/>
    <s v="Matadouro"/>
    <x v="0"/>
  </r>
  <r>
    <n v="680"/>
    <d v="2020-11-03T00:00:00"/>
    <x v="1"/>
    <n v="1.89"/>
    <s v="P20"/>
    <x v="2"/>
    <x v="1"/>
    <n v="1"/>
    <s v="C20"/>
    <x v="10"/>
    <s v="Matadouro"/>
    <x v="0"/>
  </r>
  <r>
    <n v="679"/>
    <d v="2020-11-02T00:00:00"/>
    <x v="1"/>
    <n v="2.4"/>
    <s v="P19"/>
    <x v="3"/>
    <x v="1"/>
    <n v="2"/>
    <s v="C19"/>
    <x v="9"/>
    <s v="Bela Vista"/>
    <x v="2"/>
  </r>
  <r>
    <n v="678"/>
    <d v="2020-11-01T00:00:00"/>
    <x v="1"/>
    <n v="20"/>
    <s v="P18"/>
    <x v="4"/>
    <x v="2"/>
    <n v="1"/>
    <s v="C18"/>
    <x v="8"/>
    <s v="São José"/>
    <x v="0"/>
  </r>
  <r>
    <n v="677"/>
    <d v="2020-11-17T00:00:00"/>
    <x v="1"/>
    <n v="17.8"/>
    <s v="P17"/>
    <x v="5"/>
    <x v="2"/>
    <n v="2"/>
    <s v="C17"/>
    <x v="7"/>
    <s v="Centro"/>
    <x v="1"/>
  </r>
  <r>
    <n v="676"/>
    <d v="2020-11-16T00:00:00"/>
    <x v="1"/>
    <n v="22"/>
    <s v="P16"/>
    <x v="6"/>
    <x v="2"/>
    <n v="1"/>
    <s v="C16"/>
    <x v="6"/>
    <s v="Raio do Sol"/>
    <x v="3"/>
  </r>
  <r>
    <n v="675"/>
    <d v="2020-11-15T00:00:00"/>
    <x v="1"/>
    <n v="15.99"/>
    <s v="P15"/>
    <x v="7"/>
    <x v="2"/>
    <n v="1"/>
    <s v="C15"/>
    <x v="5"/>
    <s v="Centro"/>
    <x v="1"/>
  </r>
  <r>
    <n v="674"/>
    <d v="2020-11-14T00:00:00"/>
    <x v="1"/>
    <n v="7"/>
    <s v="P14"/>
    <x v="8"/>
    <x v="3"/>
    <n v="2"/>
    <s v="C14"/>
    <x v="4"/>
    <s v="Vila Paulista"/>
    <x v="0"/>
  </r>
  <r>
    <n v="673"/>
    <d v="2020-11-13T00:00:00"/>
    <x v="1"/>
    <n v="20"/>
    <s v="P13"/>
    <x v="9"/>
    <x v="3"/>
    <n v="4"/>
    <s v="C13"/>
    <x v="3"/>
    <s v="São José"/>
    <x v="2"/>
  </r>
  <r>
    <n v="672"/>
    <d v="2020-11-12T00:00:00"/>
    <x v="1"/>
    <n v="20"/>
    <s v="P12"/>
    <x v="10"/>
    <x v="3"/>
    <n v="4"/>
    <s v="C12"/>
    <x v="2"/>
    <s v="Raio do Sol"/>
    <x v="0"/>
  </r>
  <r>
    <n v="671"/>
    <d v="2020-11-11T00:00:00"/>
    <x v="1"/>
    <n v="24"/>
    <s v="P11"/>
    <x v="11"/>
    <x v="3"/>
    <n v="3"/>
    <s v="C11"/>
    <x v="1"/>
    <s v="Bela Vista"/>
    <x v="1"/>
  </r>
  <r>
    <n v="670"/>
    <d v="2020-11-10T00:00:00"/>
    <x v="1"/>
    <n v="135"/>
    <s v="P10"/>
    <x v="12"/>
    <x v="4"/>
    <n v="60"/>
    <s v="C10"/>
    <x v="0"/>
    <s v="Bela Vista"/>
    <x v="0"/>
  </r>
  <r>
    <n v="669"/>
    <d v="2020-11-09T00:00:00"/>
    <x v="1"/>
    <n v="72"/>
    <s v="P9"/>
    <x v="13"/>
    <x v="4"/>
    <n v="24"/>
    <s v="C9"/>
    <x v="19"/>
    <s v="Vila Paulista"/>
    <x v="0"/>
  </r>
  <r>
    <n v="668"/>
    <d v="2020-11-08T00:00:00"/>
    <x v="1"/>
    <n v="90"/>
    <s v="P8"/>
    <x v="14"/>
    <x v="4"/>
    <n v="36"/>
    <s v="C8"/>
    <x v="18"/>
    <s v="São José"/>
    <x v="2"/>
  </r>
  <r>
    <n v="667"/>
    <d v="2020-11-07T00:00:00"/>
    <x v="1"/>
    <n v="48"/>
    <s v="P7"/>
    <x v="15"/>
    <x v="4"/>
    <n v="24"/>
    <s v="C7"/>
    <x v="17"/>
    <s v="Centro"/>
    <x v="3"/>
  </r>
  <r>
    <n v="666"/>
    <d v="2020-11-06T00:00:00"/>
    <x v="1"/>
    <n v="270"/>
    <s v="P6"/>
    <x v="16"/>
    <x v="4"/>
    <n v="60"/>
    <s v="C6"/>
    <x v="16"/>
    <s v="Matadouro"/>
    <x v="0"/>
  </r>
  <r>
    <n v="665"/>
    <d v="2020-11-05T00:00:00"/>
    <x v="1"/>
    <n v="144"/>
    <s v="P5"/>
    <x v="17"/>
    <x v="4"/>
    <n v="36"/>
    <s v="C5"/>
    <x v="15"/>
    <s v="Vila Paulista"/>
    <x v="1"/>
  </r>
  <r>
    <n v="664"/>
    <d v="2020-11-04T00:00:00"/>
    <x v="1"/>
    <n v="126"/>
    <s v="P4"/>
    <x v="18"/>
    <x v="4"/>
    <n v="36"/>
    <s v="C4"/>
    <x v="14"/>
    <s v="Bela Vista"/>
    <x v="0"/>
  </r>
  <r>
    <n v="663"/>
    <d v="2020-11-03T00:00:00"/>
    <x v="1"/>
    <n v="43.199999999999996"/>
    <s v="P3"/>
    <x v="19"/>
    <x v="4"/>
    <n v="18"/>
    <s v="C3"/>
    <x v="11"/>
    <s v="Centro"/>
    <x v="2"/>
  </r>
  <r>
    <n v="662"/>
    <d v="2020-11-02T00:00:00"/>
    <x v="1"/>
    <n v="54"/>
    <s v="P2"/>
    <x v="20"/>
    <x v="4"/>
    <n v="18"/>
    <s v="C2"/>
    <x v="13"/>
    <s v="Raio do Sol"/>
    <x v="0"/>
  </r>
  <r>
    <n v="661"/>
    <d v="2020-11-01T00:00:00"/>
    <x v="1"/>
    <n v="72"/>
    <s v="P1"/>
    <x v="21"/>
    <x v="4"/>
    <n v="24"/>
    <s v="C1"/>
    <x v="12"/>
    <s v="São José"/>
    <x v="0"/>
  </r>
  <r>
    <n v="660"/>
    <d v="2020-10-30T00:00:00"/>
    <x v="2"/>
    <n v="27.96"/>
    <s v="P22"/>
    <x v="0"/>
    <x v="0"/>
    <n v="4"/>
    <s v="C10"/>
    <x v="0"/>
    <s v="Bela Vista"/>
    <x v="0"/>
  </r>
  <r>
    <n v="659"/>
    <d v="2020-10-29T00:00:00"/>
    <x v="2"/>
    <n v="8"/>
    <s v="P21"/>
    <x v="1"/>
    <x v="0"/>
    <n v="5"/>
    <s v="C11"/>
    <x v="1"/>
    <s v="Bela Vista"/>
    <x v="1"/>
  </r>
  <r>
    <n v="658"/>
    <d v="2020-10-28T00:00:00"/>
    <x v="2"/>
    <n v="9.4499999999999993"/>
    <s v="P20"/>
    <x v="2"/>
    <x v="1"/>
    <n v="5"/>
    <s v="C12"/>
    <x v="2"/>
    <s v="Raio do Sol"/>
    <x v="0"/>
  </r>
  <r>
    <n v="657"/>
    <d v="2020-10-27T00:00:00"/>
    <x v="2"/>
    <n v="2.4"/>
    <s v="P19"/>
    <x v="3"/>
    <x v="1"/>
    <n v="2"/>
    <s v="C13"/>
    <x v="3"/>
    <s v="São José"/>
    <x v="2"/>
  </r>
  <r>
    <n v="656"/>
    <d v="2020-10-26T00:00:00"/>
    <x v="2"/>
    <n v="80"/>
    <s v="P18"/>
    <x v="4"/>
    <x v="2"/>
    <n v="4"/>
    <s v="C14"/>
    <x v="4"/>
    <s v="Vila Paulista"/>
    <x v="0"/>
  </r>
  <r>
    <n v="655"/>
    <d v="2020-10-25T00:00:00"/>
    <x v="2"/>
    <n v="26.700000000000003"/>
    <s v="P17"/>
    <x v="5"/>
    <x v="2"/>
    <n v="3"/>
    <s v="C15"/>
    <x v="5"/>
    <s v="Centro"/>
    <x v="1"/>
  </r>
  <r>
    <n v="654"/>
    <d v="2020-10-24T00:00:00"/>
    <x v="2"/>
    <n v="44"/>
    <s v="P16"/>
    <x v="6"/>
    <x v="2"/>
    <n v="2"/>
    <s v="C16"/>
    <x v="6"/>
    <s v="Raio do Sol"/>
    <x v="3"/>
  </r>
  <r>
    <n v="653"/>
    <d v="2020-10-23T00:00:00"/>
    <x v="2"/>
    <n v="31.98"/>
    <s v="P15"/>
    <x v="7"/>
    <x v="2"/>
    <n v="2"/>
    <s v="C17"/>
    <x v="7"/>
    <s v="Centro"/>
    <x v="1"/>
  </r>
  <r>
    <n v="652"/>
    <d v="2020-10-22T00:00:00"/>
    <x v="2"/>
    <n v="14"/>
    <s v="P14"/>
    <x v="8"/>
    <x v="3"/>
    <n v="4"/>
    <s v="C18"/>
    <x v="8"/>
    <s v="São José"/>
    <x v="0"/>
  </r>
  <r>
    <n v="651"/>
    <d v="2020-10-21T00:00:00"/>
    <x v="2"/>
    <n v="30"/>
    <s v="P13"/>
    <x v="9"/>
    <x v="3"/>
    <n v="6"/>
    <s v="C19"/>
    <x v="9"/>
    <s v="Bela Vista"/>
    <x v="2"/>
  </r>
  <r>
    <n v="650"/>
    <d v="2020-10-20T00:00:00"/>
    <x v="2"/>
    <n v="30"/>
    <s v="P12"/>
    <x v="10"/>
    <x v="3"/>
    <n v="6"/>
    <s v="C20"/>
    <x v="10"/>
    <s v="Matadouro"/>
    <x v="0"/>
  </r>
  <r>
    <n v="649"/>
    <d v="2020-10-19T00:00:00"/>
    <x v="2"/>
    <n v="40"/>
    <s v="P11"/>
    <x v="11"/>
    <x v="3"/>
    <n v="5"/>
    <s v="C3"/>
    <x v="11"/>
    <s v="Centro"/>
    <x v="2"/>
  </r>
  <r>
    <n v="648"/>
    <d v="2020-10-18T00:00:00"/>
    <x v="2"/>
    <n v="108"/>
    <s v="P10"/>
    <x v="12"/>
    <x v="4"/>
    <n v="48"/>
    <s v="C1"/>
    <x v="12"/>
    <s v="São José"/>
    <x v="0"/>
  </r>
  <r>
    <n v="647"/>
    <d v="2020-10-17T00:00:00"/>
    <x v="2"/>
    <n v="72"/>
    <s v="P9"/>
    <x v="13"/>
    <x v="4"/>
    <n v="24"/>
    <s v="C2"/>
    <x v="13"/>
    <s v="Raio do Sol"/>
    <x v="0"/>
  </r>
  <r>
    <n v="646"/>
    <d v="2020-10-16T00:00:00"/>
    <x v="2"/>
    <n v="45"/>
    <s v="P8"/>
    <x v="14"/>
    <x v="4"/>
    <n v="18"/>
    <s v="C3"/>
    <x v="11"/>
    <s v="Centro"/>
    <x v="2"/>
  </r>
  <r>
    <n v="645"/>
    <d v="2020-10-15T00:00:00"/>
    <x v="2"/>
    <n v="48"/>
    <s v="P7"/>
    <x v="15"/>
    <x v="4"/>
    <n v="24"/>
    <s v="C4"/>
    <x v="14"/>
    <s v="Bela Vista"/>
    <x v="0"/>
  </r>
  <r>
    <n v="644"/>
    <d v="2020-10-14T00:00:00"/>
    <x v="2"/>
    <n v="216"/>
    <s v="P6"/>
    <x v="16"/>
    <x v="4"/>
    <n v="48"/>
    <s v="C5"/>
    <x v="15"/>
    <s v="Vila Paulista"/>
    <x v="1"/>
  </r>
  <r>
    <n v="643"/>
    <d v="2020-10-30T00:00:00"/>
    <x v="2"/>
    <n v="144"/>
    <s v="P5"/>
    <x v="17"/>
    <x v="4"/>
    <n v="36"/>
    <s v="C6"/>
    <x v="16"/>
    <s v="Matadouro"/>
    <x v="0"/>
  </r>
  <r>
    <n v="642"/>
    <d v="2020-10-29T00:00:00"/>
    <x v="2"/>
    <n v="168"/>
    <s v="P4"/>
    <x v="18"/>
    <x v="4"/>
    <n v="48"/>
    <s v="C7"/>
    <x v="17"/>
    <s v="Centro"/>
    <x v="3"/>
  </r>
  <r>
    <n v="641"/>
    <d v="2020-10-28T00:00:00"/>
    <x v="2"/>
    <n v="86.399999999999991"/>
    <s v="P3"/>
    <x v="19"/>
    <x v="4"/>
    <n v="36"/>
    <s v="C8"/>
    <x v="18"/>
    <s v="São José"/>
    <x v="2"/>
  </r>
  <r>
    <n v="640"/>
    <d v="2020-10-27T00:00:00"/>
    <x v="2"/>
    <n v="72"/>
    <s v="P2"/>
    <x v="20"/>
    <x v="4"/>
    <n v="24"/>
    <s v="C9"/>
    <x v="19"/>
    <s v="Vila Paulista"/>
    <x v="0"/>
  </r>
  <r>
    <n v="639"/>
    <d v="2020-10-26T00:00:00"/>
    <x v="2"/>
    <n v="108"/>
    <s v="P1"/>
    <x v="21"/>
    <x v="4"/>
    <n v="36"/>
    <s v="C5"/>
    <x v="15"/>
    <s v="Vila Paulista"/>
    <x v="1"/>
  </r>
  <r>
    <n v="638"/>
    <d v="2020-10-25T00:00:00"/>
    <x v="2"/>
    <n v="27.96"/>
    <s v="P22"/>
    <x v="0"/>
    <x v="0"/>
    <n v="4"/>
    <s v="C1"/>
    <x v="12"/>
    <s v="São José"/>
    <x v="0"/>
  </r>
  <r>
    <n v="637"/>
    <d v="2020-10-24T00:00:00"/>
    <x v="2"/>
    <n v="9.6000000000000014"/>
    <s v="P21"/>
    <x v="1"/>
    <x v="0"/>
    <n v="6"/>
    <s v="C2"/>
    <x v="13"/>
    <s v="Raio do Sol"/>
    <x v="0"/>
  </r>
  <r>
    <n v="636"/>
    <d v="2020-10-23T00:00:00"/>
    <x v="2"/>
    <n v="5.67"/>
    <s v="P20"/>
    <x v="2"/>
    <x v="1"/>
    <n v="3"/>
    <s v="C3"/>
    <x v="11"/>
    <s v="Centro"/>
    <x v="2"/>
  </r>
  <r>
    <n v="635"/>
    <d v="2020-10-22T00:00:00"/>
    <x v="2"/>
    <n v="1.2"/>
    <s v="P19"/>
    <x v="3"/>
    <x v="1"/>
    <n v="1"/>
    <s v="C4"/>
    <x v="14"/>
    <s v="Bela Vista"/>
    <x v="0"/>
  </r>
  <r>
    <n v="634"/>
    <d v="2020-10-21T00:00:00"/>
    <x v="2"/>
    <n v="40"/>
    <s v="P18"/>
    <x v="4"/>
    <x v="2"/>
    <n v="2"/>
    <s v="C5"/>
    <x v="15"/>
    <s v="Vila Paulista"/>
    <x v="1"/>
  </r>
  <r>
    <n v="633"/>
    <d v="2020-10-20T00:00:00"/>
    <x v="2"/>
    <n v="35.6"/>
    <s v="P17"/>
    <x v="5"/>
    <x v="2"/>
    <n v="4"/>
    <s v="C6"/>
    <x v="16"/>
    <s v="Matadouro"/>
    <x v="0"/>
  </r>
  <r>
    <n v="632"/>
    <d v="2020-10-19T00:00:00"/>
    <x v="2"/>
    <n v="44"/>
    <s v="P16"/>
    <x v="6"/>
    <x v="2"/>
    <n v="2"/>
    <s v="C7"/>
    <x v="17"/>
    <s v="Centro"/>
    <x v="3"/>
  </r>
  <r>
    <n v="631"/>
    <d v="2020-10-18T00:00:00"/>
    <x v="2"/>
    <n v="47.97"/>
    <s v="P15"/>
    <x v="7"/>
    <x v="2"/>
    <n v="3"/>
    <s v="C8"/>
    <x v="18"/>
    <s v="São José"/>
    <x v="2"/>
  </r>
  <r>
    <n v="630"/>
    <d v="2020-10-17T00:00:00"/>
    <x v="2"/>
    <n v="21"/>
    <s v="P14"/>
    <x v="8"/>
    <x v="3"/>
    <n v="6"/>
    <s v="C9"/>
    <x v="19"/>
    <s v="Vila Paulista"/>
    <x v="0"/>
  </r>
  <r>
    <n v="629"/>
    <d v="2020-10-16T00:00:00"/>
    <x v="2"/>
    <n v="10"/>
    <s v="P13"/>
    <x v="9"/>
    <x v="3"/>
    <n v="2"/>
    <s v="C10"/>
    <x v="0"/>
    <s v="Bela Vista"/>
    <x v="0"/>
  </r>
  <r>
    <n v="628"/>
    <d v="2020-10-15T00:00:00"/>
    <x v="2"/>
    <n v="10"/>
    <s v="P12"/>
    <x v="10"/>
    <x v="3"/>
    <n v="2"/>
    <s v="C11"/>
    <x v="1"/>
    <s v="Bela Vista"/>
    <x v="1"/>
  </r>
  <r>
    <n v="627"/>
    <d v="2020-10-14T00:00:00"/>
    <x v="2"/>
    <n v="32"/>
    <s v="P11"/>
    <x v="11"/>
    <x v="3"/>
    <n v="4"/>
    <s v="C12"/>
    <x v="2"/>
    <s v="Raio do Sol"/>
    <x v="0"/>
  </r>
  <r>
    <n v="626"/>
    <d v="2020-10-13T00:00:00"/>
    <x v="2"/>
    <n v="108"/>
    <s v="P10"/>
    <x v="12"/>
    <x v="4"/>
    <n v="48"/>
    <s v="C13"/>
    <x v="3"/>
    <s v="São José"/>
    <x v="2"/>
  </r>
  <r>
    <n v="625"/>
    <d v="2020-10-12T00:00:00"/>
    <x v="2"/>
    <n v="36"/>
    <s v="P9"/>
    <x v="13"/>
    <x v="4"/>
    <n v="12"/>
    <s v="C14"/>
    <x v="4"/>
    <s v="Vila Paulista"/>
    <x v="0"/>
  </r>
  <r>
    <n v="624"/>
    <d v="2020-10-11T00:00:00"/>
    <x v="2"/>
    <n v="30"/>
    <s v="P8"/>
    <x v="14"/>
    <x v="4"/>
    <n v="12"/>
    <s v="C15"/>
    <x v="5"/>
    <s v="Centro"/>
    <x v="1"/>
  </r>
  <r>
    <n v="623"/>
    <d v="2020-10-10T00:00:00"/>
    <x v="2"/>
    <n v="24"/>
    <s v="P7"/>
    <x v="15"/>
    <x v="4"/>
    <n v="12"/>
    <s v="C16"/>
    <x v="6"/>
    <s v="Raio do Sol"/>
    <x v="3"/>
  </r>
  <r>
    <n v="622"/>
    <d v="2020-10-09T00:00:00"/>
    <x v="2"/>
    <n v="216"/>
    <s v="P6"/>
    <x v="16"/>
    <x v="4"/>
    <n v="48"/>
    <s v="C17"/>
    <x v="7"/>
    <s v="Centro"/>
    <x v="1"/>
  </r>
  <r>
    <n v="621"/>
    <d v="2020-10-08T00:00:00"/>
    <x v="2"/>
    <n v="96"/>
    <s v="P5"/>
    <x v="17"/>
    <x v="4"/>
    <n v="24"/>
    <s v="C18"/>
    <x v="8"/>
    <s v="São José"/>
    <x v="0"/>
  </r>
  <r>
    <n v="620"/>
    <d v="2020-10-07T00:00:00"/>
    <x v="2"/>
    <n v="126"/>
    <s v="P4"/>
    <x v="18"/>
    <x v="4"/>
    <n v="36"/>
    <s v="C19"/>
    <x v="9"/>
    <s v="Bela Vista"/>
    <x v="2"/>
  </r>
  <r>
    <n v="619"/>
    <d v="2020-10-06T00:00:00"/>
    <x v="2"/>
    <n v="43.199999999999996"/>
    <s v="P3"/>
    <x v="19"/>
    <x v="4"/>
    <n v="18"/>
    <s v="C20"/>
    <x v="10"/>
    <s v="Matadouro"/>
    <x v="0"/>
  </r>
  <r>
    <n v="618"/>
    <d v="2020-10-05T00:00:00"/>
    <x v="2"/>
    <n v="36"/>
    <s v="P2"/>
    <x v="20"/>
    <x v="4"/>
    <n v="12"/>
    <s v="C4"/>
    <x v="14"/>
    <s v="Bela Vista"/>
    <x v="0"/>
  </r>
  <r>
    <n v="617"/>
    <d v="2020-10-04T00:00:00"/>
    <x v="2"/>
    <n v="48"/>
    <s v="P1"/>
    <x v="21"/>
    <x v="4"/>
    <n v="16"/>
    <s v="C8"/>
    <x v="18"/>
    <s v="São José"/>
    <x v="2"/>
  </r>
  <r>
    <n v="616"/>
    <d v="2020-10-03T00:00:00"/>
    <x v="2"/>
    <n v="20.97"/>
    <s v="P22"/>
    <x v="0"/>
    <x v="0"/>
    <n v="3"/>
    <s v="C7"/>
    <x v="17"/>
    <s v="Centro"/>
    <x v="3"/>
  </r>
  <r>
    <n v="615"/>
    <d v="2020-10-02T00:00:00"/>
    <x v="2"/>
    <n v="4.8000000000000007"/>
    <s v="P21"/>
    <x v="1"/>
    <x v="0"/>
    <n v="3"/>
    <s v="C6"/>
    <x v="16"/>
    <s v="Matadouro"/>
    <x v="0"/>
  </r>
  <r>
    <n v="614"/>
    <d v="2020-10-01T00:00:00"/>
    <x v="2"/>
    <n v="1.89"/>
    <s v="P20"/>
    <x v="2"/>
    <x v="1"/>
    <n v="1"/>
    <s v="C20"/>
    <x v="10"/>
    <s v="Matadouro"/>
    <x v="0"/>
  </r>
  <r>
    <n v="613"/>
    <d v="2020-10-19T00:00:00"/>
    <x v="2"/>
    <n v="2.4"/>
    <s v="P19"/>
    <x v="3"/>
    <x v="1"/>
    <n v="2"/>
    <s v="C19"/>
    <x v="9"/>
    <s v="Bela Vista"/>
    <x v="2"/>
  </r>
  <r>
    <n v="612"/>
    <d v="2020-10-18T00:00:00"/>
    <x v="2"/>
    <n v="20"/>
    <s v="P18"/>
    <x v="4"/>
    <x v="2"/>
    <n v="1"/>
    <s v="C18"/>
    <x v="8"/>
    <s v="São José"/>
    <x v="0"/>
  </r>
  <r>
    <n v="611"/>
    <d v="2020-10-17T00:00:00"/>
    <x v="2"/>
    <n v="17.8"/>
    <s v="P17"/>
    <x v="5"/>
    <x v="2"/>
    <n v="2"/>
    <s v="C17"/>
    <x v="7"/>
    <s v="Centro"/>
    <x v="1"/>
  </r>
  <r>
    <n v="610"/>
    <d v="2020-10-16T00:00:00"/>
    <x v="2"/>
    <n v="22"/>
    <s v="P16"/>
    <x v="6"/>
    <x v="2"/>
    <n v="1"/>
    <s v="C16"/>
    <x v="6"/>
    <s v="Raio do Sol"/>
    <x v="3"/>
  </r>
  <r>
    <n v="609"/>
    <d v="2020-10-15T00:00:00"/>
    <x v="2"/>
    <n v="15.99"/>
    <s v="P15"/>
    <x v="7"/>
    <x v="2"/>
    <n v="1"/>
    <s v="C15"/>
    <x v="5"/>
    <s v="Centro"/>
    <x v="1"/>
  </r>
  <r>
    <n v="608"/>
    <d v="2020-10-14T00:00:00"/>
    <x v="2"/>
    <n v="7"/>
    <s v="P14"/>
    <x v="8"/>
    <x v="3"/>
    <n v="2"/>
    <s v="C14"/>
    <x v="4"/>
    <s v="Vila Paulista"/>
    <x v="0"/>
  </r>
  <r>
    <n v="607"/>
    <d v="2020-10-13T00:00:00"/>
    <x v="2"/>
    <n v="20"/>
    <s v="P13"/>
    <x v="9"/>
    <x v="3"/>
    <n v="4"/>
    <s v="C13"/>
    <x v="3"/>
    <s v="São José"/>
    <x v="2"/>
  </r>
  <r>
    <n v="606"/>
    <d v="2020-10-12T00:00:00"/>
    <x v="2"/>
    <n v="20"/>
    <s v="P12"/>
    <x v="10"/>
    <x v="3"/>
    <n v="4"/>
    <s v="C12"/>
    <x v="2"/>
    <s v="Raio do Sol"/>
    <x v="0"/>
  </r>
  <r>
    <n v="605"/>
    <d v="2020-10-11T00:00:00"/>
    <x v="2"/>
    <n v="24"/>
    <s v="P11"/>
    <x v="11"/>
    <x v="3"/>
    <n v="3"/>
    <s v="C11"/>
    <x v="1"/>
    <s v="Bela Vista"/>
    <x v="1"/>
  </r>
  <r>
    <n v="604"/>
    <d v="2020-10-10T00:00:00"/>
    <x v="2"/>
    <n v="135"/>
    <s v="P10"/>
    <x v="12"/>
    <x v="4"/>
    <n v="60"/>
    <s v="C10"/>
    <x v="0"/>
    <s v="Bela Vista"/>
    <x v="0"/>
  </r>
  <r>
    <n v="603"/>
    <d v="2020-10-09T00:00:00"/>
    <x v="2"/>
    <n v="72"/>
    <s v="P9"/>
    <x v="13"/>
    <x v="4"/>
    <n v="24"/>
    <s v="C9"/>
    <x v="19"/>
    <s v="Vila Paulista"/>
    <x v="0"/>
  </r>
  <r>
    <n v="602"/>
    <d v="2020-10-08T00:00:00"/>
    <x v="2"/>
    <n v="90"/>
    <s v="P8"/>
    <x v="14"/>
    <x v="4"/>
    <n v="36"/>
    <s v="C8"/>
    <x v="18"/>
    <s v="São José"/>
    <x v="2"/>
  </r>
  <r>
    <n v="601"/>
    <d v="2020-10-07T00:00:00"/>
    <x v="2"/>
    <n v="48"/>
    <s v="P7"/>
    <x v="15"/>
    <x v="4"/>
    <n v="24"/>
    <s v="C7"/>
    <x v="17"/>
    <s v="Centro"/>
    <x v="3"/>
  </r>
  <r>
    <n v="600"/>
    <d v="2020-10-06T00:00:00"/>
    <x v="2"/>
    <n v="270"/>
    <s v="P6"/>
    <x v="16"/>
    <x v="4"/>
    <n v="60"/>
    <s v="C6"/>
    <x v="16"/>
    <s v="Matadouro"/>
    <x v="0"/>
  </r>
  <r>
    <n v="599"/>
    <d v="2020-10-05T00:00:00"/>
    <x v="2"/>
    <n v="144"/>
    <s v="P5"/>
    <x v="17"/>
    <x v="4"/>
    <n v="36"/>
    <s v="C5"/>
    <x v="15"/>
    <s v="Vila Paulista"/>
    <x v="1"/>
  </r>
  <r>
    <n v="598"/>
    <d v="2020-10-04T00:00:00"/>
    <x v="2"/>
    <n v="126"/>
    <s v="P4"/>
    <x v="18"/>
    <x v="4"/>
    <n v="36"/>
    <s v="C4"/>
    <x v="14"/>
    <s v="Bela Vista"/>
    <x v="0"/>
  </r>
  <r>
    <n v="597"/>
    <d v="2020-10-03T00:00:00"/>
    <x v="2"/>
    <n v="43.199999999999996"/>
    <s v="P3"/>
    <x v="19"/>
    <x v="4"/>
    <n v="18"/>
    <s v="C3"/>
    <x v="11"/>
    <s v="Centro"/>
    <x v="2"/>
  </r>
  <r>
    <n v="596"/>
    <d v="2020-10-02T00:00:00"/>
    <x v="2"/>
    <n v="54"/>
    <s v="P2"/>
    <x v="20"/>
    <x v="4"/>
    <n v="18"/>
    <s v="C2"/>
    <x v="13"/>
    <s v="Raio do Sol"/>
    <x v="0"/>
  </r>
  <r>
    <n v="595"/>
    <d v="2020-10-01T00:00:00"/>
    <x v="2"/>
    <n v="72"/>
    <s v="P1"/>
    <x v="21"/>
    <x v="4"/>
    <n v="24"/>
    <s v="C1"/>
    <x v="12"/>
    <s v="São José"/>
    <x v="0"/>
  </r>
  <r>
    <n v="594"/>
    <d v="2020-09-28T00:00:00"/>
    <x v="3"/>
    <n v="27.96"/>
    <s v="P22"/>
    <x v="0"/>
    <x v="0"/>
    <n v="4"/>
    <s v="C10"/>
    <x v="0"/>
    <s v="Bela Vista"/>
    <x v="0"/>
  </r>
  <r>
    <n v="593"/>
    <d v="2020-09-27T00:00:00"/>
    <x v="3"/>
    <n v="8"/>
    <s v="P21"/>
    <x v="1"/>
    <x v="0"/>
    <n v="5"/>
    <s v="C11"/>
    <x v="1"/>
    <s v="Bela Vista"/>
    <x v="1"/>
  </r>
  <r>
    <n v="592"/>
    <d v="2020-09-26T00:00:00"/>
    <x v="3"/>
    <n v="5.67"/>
    <s v="P20"/>
    <x v="2"/>
    <x v="1"/>
    <n v="3"/>
    <s v="C12"/>
    <x v="2"/>
    <s v="Raio do Sol"/>
    <x v="0"/>
  </r>
  <r>
    <n v="591"/>
    <d v="2020-09-25T00:00:00"/>
    <x v="3"/>
    <n v="7.2"/>
    <s v="P19"/>
    <x v="3"/>
    <x v="1"/>
    <n v="6"/>
    <s v="C13"/>
    <x v="3"/>
    <s v="São José"/>
    <x v="2"/>
  </r>
  <r>
    <n v="590"/>
    <d v="2020-09-24T00:00:00"/>
    <x v="3"/>
    <n v="40"/>
    <s v="P18"/>
    <x v="4"/>
    <x v="2"/>
    <n v="2"/>
    <s v="C14"/>
    <x v="4"/>
    <s v="Vila Paulista"/>
    <x v="0"/>
  </r>
  <r>
    <n v="589"/>
    <d v="2020-09-23T00:00:00"/>
    <x v="3"/>
    <n v="26.700000000000003"/>
    <s v="P17"/>
    <x v="5"/>
    <x v="2"/>
    <n v="3"/>
    <s v="C15"/>
    <x v="5"/>
    <s v="Centro"/>
    <x v="1"/>
  </r>
  <r>
    <n v="588"/>
    <d v="2020-09-22T00:00:00"/>
    <x v="3"/>
    <n v="88"/>
    <s v="P16"/>
    <x v="6"/>
    <x v="2"/>
    <n v="4"/>
    <s v="C16"/>
    <x v="6"/>
    <s v="Raio do Sol"/>
    <x v="3"/>
  </r>
  <r>
    <n v="587"/>
    <d v="2020-09-21T00:00:00"/>
    <x v="3"/>
    <n v="31.98"/>
    <s v="P15"/>
    <x v="7"/>
    <x v="2"/>
    <n v="2"/>
    <s v="C17"/>
    <x v="7"/>
    <s v="Centro"/>
    <x v="1"/>
  </r>
  <r>
    <n v="586"/>
    <d v="2020-09-20T00:00:00"/>
    <x v="3"/>
    <n v="35"/>
    <s v="P14"/>
    <x v="8"/>
    <x v="3"/>
    <n v="10"/>
    <s v="C18"/>
    <x v="8"/>
    <s v="São José"/>
    <x v="0"/>
  </r>
  <r>
    <n v="585"/>
    <d v="2020-09-19T00:00:00"/>
    <x v="3"/>
    <n v="25"/>
    <s v="P13"/>
    <x v="9"/>
    <x v="3"/>
    <n v="5"/>
    <s v="C19"/>
    <x v="9"/>
    <s v="Bela Vista"/>
    <x v="2"/>
  </r>
  <r>
    <n v="584"/>
    <d v="2020-09-18T00:00:00"/>
    <x v="3"/>
    <n v="25"/>
    <s v="P12"/>
    <x v="10"/>
    <x v="3"/>
    <n v="5"/>
    <s v="C20"/>
    <x v="10"/>
    <s v="Matadouro"/>
    <x v="0"/>
  </r>
  <r>
    <n v="583"/>
    <d v="2020-09-17T00:00:00"/>
    <x v="3"/>
    <n v="40"/>
    <s v="P11"/>
    <x v="11"/>
    <x v="3"/>
    <n v="5"/>
    <s v="C3"/>
    <x v="11"/>
    <s v="Centro"/>
    <x v="2"/>
  </r>
  <r>
    <n v="582"/>
    <d v="2020-09-16T00:00:00"/>
    <x v="3"/>
    <n v="54"/>
    <s v="P10"/>
    <x v="12"/>
    <x v="4"/>
    <n v="24"/>
    <s v="C1"/>
    <x v="12"/>
    <s v="São José"/>
    <x v="0"/>
  </r>
  <r>
    <n v="581"/>
    <d v="2020-09-15T00:00:00"/>
    <x v="3"/>
    <n v="54"/>
    <s v="P9"/>
    <x v="13"/>
    <x v="4"/>
    <n v="18"/>
    <s v="C2"/>
    <x v="13"/>
    <s v="Raio do Sol"/>
    <x v="0"/>
  </r>
  <r>
    <n v="580"/>
    <d v="2020-09-14T00:00:00"/>
    <x v="3"/>
    <n v="60"/>
    <s v="P8"/>
    <x v="14"/>
    <x v="4"/>
    <n v="24"/>
    <s v="C3"/>
    <x v="11"/>
    <s v="Centro"/>
    <x v="2"/>
  </r>
  <r>
    <n v="579"/>
    <d v="2020-09-13T00:00:00"/>
    <x v="3"/>
    <n v="72"/>
    <s v="P7"/>
    <x v="15"/>
    <x v="4"/>
    <n v="36"/>
    <s v="C4"/>
    <x v="14"/>
    <s v="Bela Vista"/>
    <x v="0"/>
  </r>
  <r>
    <n v="578"/>
    <d v="2020-09-12T00:00:00"/>
    <x v="3"/>
    <n v="108"/>
    <s v="P6"/>
    <x v="16"/>
    <x v="4"/>
    <n v="24"/>
    <s v="C5"/>
    <x v="15"/>
    <s v="Vila Paulista"/>
    <x v="1"/>
  </r>
  <r>
    <n v="577"/>
    <d v="2020-09-11T00:00:00"/>
    <x v="3"/>
    <n v="72"/>
    <s v="P5"/>
    <x v="17"/>
    <x v="4"/>
    <n v="18"/>
    <s v="C6"/>
    <x v="16"/>
    <s v="Matadouro"/>
    <x v="0"/>
  </r>
  <r>
    <n v="576"/>
    <d v="2020-09-10T00:00:00"/>
    <x v="3"/>
    <n v="126"/>
    <s v="P4"/>
    <x v="18"/>
    <x v="4"/>
    <n v="36"/>
    <s v="C7"/>
    <x v="17"/>
    <s v="Centro"/>
    <x v="3"/>
  </r>
  <r>
    <n v="575"/>
    <d v="2020-09-28T00:00:00"/>
    <x v="3"/>
    <n v="86.399999999999991"/>
    <s v="P3"/>
    <x v="19"/>
    <x v="4"/>
    <n v="36"/>
    <s v="C8"/>
    <x v="18"/>
    <s v="São José"/>
    <x v="2"/>
  </r>
  <r>
    <n v="574"/>
    <d v="2020-09-27T00:00:00"/>
    <x v="3"/>
    <n v="48"/>
    <s v="P2"/>
    <x v="20"/>
    <x v="4"/>
    <n v="16"/>
    <s v="C9"/>
    <x v="19"/>
    <s v="Vila Paulista"/>
    <x v="0"/>
  </r>
  <r>
    <n v="573"/>
    <d v="2020-09-26T00:00:00"/>
    <x v="3"/>
    <n v="72"/>
    <s v="P1"/>
    <x v="21"/>
    <x v="4"/>
    <n v="24"/>
    <s v="C5"/>
    <x v="15"/>
    <s v="Vila Paulista"/>
    <x v="1"/>
  </r>
  <r>
    <n v="572"/>
    <d v="2020-09-25T00:00:00"/>
    <x v="3"/>
    <n v="27.96"/>
    <s v="P22"/>
    <x v="0"/>
    <x v="0"/>
    <n v="4"/>
    <s v="C1"/>
    <x v="12"/>
    <s v="São José"/>
    <x v="0"/>
  </r>
  <r>
    <n v="571"/>
    <d v="2020-09-24T00:00:00"/>
    <x v="3"/>
    <n v="9.6000000000000014"/>
    <s v="P21"/>
    <x v="1"/>
    <x v="0"/>
    <n v="6"/>
    <s v="C2"/>
    <x v="13"/>
    <s v="Raio do Sol"/>
    <x v="0"/>
  </r>
  <r>
    <n v="570"/>
    <d v="2020-09-23T00:00:00"/>
    <x v="3"/>
    <n v="5.67"/>
    <s v="P20"/>
    <x v="2"/>
    <x v="1"/>
    <n v="3"/>
    <s v="C3"/>
    <x v="11"/>
    <s v="Centro"/>
    <x v="2"/>
  </r>
  <r>
    <n v="569"/>
    <d v="2020-09-22T00:00:00"/>
    <x v="3"/>
    <n v="1.2"/>
    <s v="P19"/>
    <x v="3"/>
    <x v="1"/>
    <n v="1"/>
    <s v="C4"/>
    <x v="14"/>
    <s v="Bela Vista"/>
    <x v="0"/>
  </r>
  <r>
    <n v="568"/>
    <d v="2020-09-21T00:00:00"/>
    <x v="3"/>
    <n v="40"/>
    <s v="P18"/>
    <x v="4"/>
    <x v="2"/>
    <n v="2"/>
    <s v="C5"/>
    <x v="15"/>
    <s v="Vila Paulista"/>
    <x v="1"/>
  </r>
  <r>
    <n v="567"/>
    <d v="2020-09-20T00:00:00"/>
    <x v="3"/>
    <n v="35.6"/>
    <s v="P17"/>
    <x v="5"/>
    <x v="2"/>
    <n v="4"/>
    <s v="C6"/>
    <x v="16"/>
    <s v="Matadouro"/>
    <x v="0"/>
  </r>
  <r>
    <n v="566"/>
    <d v="2020-09-19T00:00:00"/>
    <x v="3"/>
    <n v="44"/>
    <s v="P16"/>
    <x v="6"/>
    <x v="2"/>
    <n v="2"/>
    <s v="C7"/>
    <x v="17"/>
    <s v="Centro"/>
    <x v="3"/>
  </r>
  <r>
    <n v="565"/>
    <d v="2020-09-18T00:00:00"/>
    <x v="3"/>
    <n v="47.97"/>
    <s v="P15"/>
    <x v="7"/>
    <x v="2"/>
    <n v="3"/>
    <s v="C8"/>
    <x v="18"/>
    <s v="São José"/>
    <x v="2"/>
  </r>
  <r>
    <n v="564"/>
    <d v="2020-09-17T00:00:00"/>
    <x v="3"/>
    <n v="21"/>
    <s v="P14"/>
    <x v="8"/>
    <x v="3"/>
    <n v="6"/>
    <s v="C9"/>
    <x v="19"/>
    <s v="Vila Paulista"/>
    <x v="0"/>
  </r>
  <r>
    <n v="563"/>
    <d v="2020-09-16T00:00:00"/>
    <x v="3"/>
    <n v="10"/>
    <s v="P13"/>
    <x v="9"/>
    <x v="3"/>
    <n v="2"/>
    <s v="C10"/>
    <x v="0"/>
    <s v="Bela Vista"/>
    <x v="0"/>
  </r>
  <r>
    <n v="562"/>
    <d v="2020-09-15T00:00:00"/>
    <x v="3"/>
    <n v="10"/>
    <s v="P12"/>
    <x v="10"/>
    <x v="3"/>
    <n v="2"/>
    <s v="C11"/>
    <x v="1"/>
    <s v="Bela Vista"/>
    <x v="1"/>
  </r>
  <r>
    <n v="561"/>
    <d v="2020-09-14T00:00:00"/>
    <x v="3"/>
    <n v="32"/>
    <s v="P11"/>
    <x v="11"/>
    <x v="3"/>
    <n v="4"/>
    <s v="C12"/>
    <x v="2"/>
    <s v="Raio do Sol"/>
    <x v="0"/>
  </r>
  <r>
    <n v="560"/>
    <d v="2020-09-13T00:00:00"/>
    <x v="3"/>
    <n v="108"/>
    <s v="P10"/>
    <x v="12"/>
    <x v="4"/>
    <n v="48"/>
    <s v="C13"/>
    <x v="3"/>
    <s v="São José"/>
    <x v="2"/>
  </r>
  <r>
    <n v="559"/>
    <d v="2020-09-12T00:00:00"/>
    <x v="3"/>
    <n v="36"/>
    <s v="P9"/>
    <x v="13"/>
    <x v="4"/>
    <n v="12"/>
    <s v="C14"/>
    <x v="4"/>
    <s v="Vila Paulista"/>
    <x v="0"/>
  </r>
  <r>
    <n v="558"/>
    <d v="2020-09-11T00:00:00"/>
    <x v="3"/>
    <n v="30"/>
    <s v="P8"/>
    <x v="14"/>
    <x v="4"/>
    <n v="12"/>
    <s v="C15"/>
    <x v="5"/>
    <s v="Centro"/>
    <x v="1"/>
  </r>
  <r>
    <n v="557"/>
    <d v="2020-09-10T00:00:00"/>
    <x v="3"/>
    <n v="24"/>
    <s v="P7"/>
    <x v="15"/>
    <x v="4"/>
    <n v="12"/>
    <s v="C16"/>
    <x v="6"/>
    <s v="Raio do Sol"/>
    <x v="3"/>
  </r>
  <r>
    <n v="556"/>
    <d v="2020-09-09T00:00:00"/>
    <x v="3"/>
    <n v="216"/>
    <s v="P6"/>
    <x v="16"/>
    <x v="4"/>
    <n v="48"/>
    <s v="C17"/>
    <x v="7"/>
    <s v="Centro"/>
    <x v="1"/>
  </r>
  <r>
    <n v="555"/>
    <d v="2020-09-08T00:00:00"/>
    <x v="3"/>
    <n v="96"/>
    <s v="P5"/>
    <x v="17"/>
    <x v="4"/>
    <n v="24"/>
    <s v="C18"/>
    <x v="8"/>
    <s v="São José"/>
    <x v="0"/>
  </r>
  <r>
    <n v="554"/>
    <d v="2020-09-07T00:00:00"/>
    <x v="3"/>
    <n v="126"/>
    <s v="P4"/>
    <x v="18"/>
    <x v="4"/>
    <n v="36"/>
    <s v="C19"/>
    <x v="9"/>
    <s v="Bela Vista"/>
    <x v="2"/>
  </r>
  <r>
    <n v="553"/>
    <d v="2020-09-06T00:00:00"/>
    <x v="3"/>
    <n v="43.199999999999996"/>
    <s v="P3"/>
    <x v="19"/>
    <x v="4"/>
    <n v="18"/>
    <s v="C20"/>
    <x v="10"/>
    <s v="Matadouro"/>
    <x v="0"/>
  </r>
  <r>
    <n v="552"/>
    <d v="2020-09-05T00:00:00"/>
    <x v="3"/>
    <n v="36"/>
    <s v="P2"/>
    <x v="20"/>
    <x v="4"/>
    <n v="12"/>
    <s v="C4"/>
    <x v="14"/>
    <s v="Bela Vista"/>
    <x v="0"/>
  </r>
  <r>
    <n v="551"/>
    <d v="2020-09-04T00:00:00"/>
    <x v="3"/>
    <n v="48"/>
    <s v="P1"/>
    <x v="21"/>
    <x v="4"/>
    <n v="16"/>
    <s v="C8"/>
    <x v="18"/>
    <s v="São José"/>
    <x v="2"/>
  </r>
  <r>
    <n v="550"/>
    <d v="2020-09-03T00:00:00"/>
    <x v="3"/>
    <n v="41.94"/>
    <s v="P22"/>
    <x v="0"/>
    <x v="0"/>
    <n v="6"/>
    <s v="C7"/>
    <x v="17"/>
    <s v="Centro"/>
    <x v="3"/>
  </r>
  <r>
    <n v="549"/>
    <d v="2020-09-02T00:00:00"/>
    <x v="3"/>
    <n v="6.4"/>
    <s v="P21"/>
    <x v="1"/>
    <x v="0"/>
    <n v="4"/>
    <s v="C6"/>
    <x v="16"/>
    <s v="Matadouro"/>
    <x v="0"/>
  </r>
  <r>
    <n v="548"/>
    <d v="2020-09-01T00:00:00"/>
    <x v="3"/>
    <n v="7.56"/>
    <s v="P20"/>
    <x v="2"/>
    <x v="1"/>
    <n v="4"/>
    <s v="C20"/>
    <x v="10"/>
    <s v="Matadouro"/>
    <x v="0"/>
  </r>
  <r>
    <n v="547"/>
    <d v="2020-09-19T00:00:00"/>
    <x v="3"/>
    <n v="6"/>
    <s v="P19"/>
    <x v="3"/>
    <x v="1"/>
    <n v="5"/>
    <s v="C19"/>
    <x v="9"/>
    <s v="Bela Vista"/>
    <x v="2"/>
  </r>
  <r>
    <n v="546"/>
    <d v="2020-09-18T00:00:00"/>
    <x v="3"/>
    <n v="60"/>
    <s v="P18"/>
    <x v="4"/>
    <x v="2"/>
    <n v="3"/>
    <s v="C18"/>
    <x v="8"/>
    <s v="São José"/>
    <x v="0"/>
  </r>
  <r>
    <n v="545"/>
    <d v="2020-09-17T00:00:00"/>
    <x v="3"/>
    <n v="44.5"/>
    <s v="P17"/>
    <x v="5"/>
    <x v="2"/>
    <n v="5"/>
    <s v="C17"/>
    <x v="7"/>
    <s v="Centro"/>
    <x v="1"/>
  </r>
  <r>
    <n v="544"/>
    <d v="2020-09-16T00:00:00"/>
    <x v="3"/>
    <n v="44"/>
    <s v="P16"/>
    <x v="6"/>
    <x v="2"/>
    <n v="2"/>
    <s v="C16"/>
    <x v="6"/>
    <s v="Raio do Sol"/>
    <x v="3"/>
  </r>
  <r>
    <n v="543"/>
    <d v="2020-09-15T00:00:00"/>
    <x v="3"/>
    <n v="31.98"/>
    <s v="P15"/>
    <x v="7"/>
    <x v="2"/>
    <n v="2"/>
    <s v="C15"/>
    <x v="5"/>
    <s v="Centro"/>
    <x v="1"/>
  </r>
  <r>
    <n v="542"/>
    <d v="2020-09-14T00:00:00"/>
    <x v="3"/>
    <n v="42"/>
    <s v="P14"/>
    <x v="8"/>
    <x v="3"/>
    <n v="12"/>
    <s v="C14"/>
    <x v="4"/>
    <s v="Vila Paulista"/>
    <x v="0"/>
  </r>
  <r>
    <n v="541"/>
    <d v="2020-09-13T00:00:00"/>
    <x v="3"/>
    <n v="20"/>
    <s v="P13"/>
    <x v="9"/>
    <x v="3"/>
    <n v="4"/>
    <s v="C13"/>
    <x v="3"/>
    <s v="São José"/>
    <x v="2"/>
  </r>
  <r>
    <n v="540"/>
    <d v="2020-09-12T00:00:00"/>
    <x v="3"/>
    <n v="15"/>
    <s v="P12"/>
    <x v="10"/>
    <x v="3"/>
    <n v="3"/>
    <s v="C12"/>
    <x v="2"/>
    <s v="Raio do Sol"/>
    <x v="0"/>
  </r>
  <r>
    <n v="539"/>
    <d v="2020-09-11T00:00:00"/>
    <x v="3"/>
    <n v="48"/>
    <s v="P11"/>
    <x v="11"/>
    <x v="3"/>
    <n v="6"/>
    <s v="C11"/>
    <x v="1"/>
    <s v="Bela Vista"/>
    <x v="1"/>
  </r>
  <r>
    <n v="538"/>
    <d v="2020-09-10T00:00:00"/>
    <x v="3"/>
    <n v="27"/>
    <s v="P10"/>
    <x v="12"/>
    <x v="4"/>
    <n v="12"/>
    <s v="C10"/>
    <x v="0"/>
    <s v="Bela Vista"/>
    <x v="0"/>
  </r>
  <r>
    <n v="537"/>
    <d v="2020-09-09T00:00:00"/>
    <x v="3"/>
    <n v="72"/>
    <s v="P9"/>
    <x v="13"/>
    <x v="4"/>
    <n v="24"/>
    <s v="C9"/>
    <x v="19"/>
    <s v="Vila Paulista"/>
    <x v="0"/>
  </r>
  <r>
    <n v="536"/>
    <d v="2020-09-08T00:00:00"/>
    <x v="3"/>
    <n v="60"/>
    <s v="P8"/>
    <x v="14"/>
    <x v="4"/>
    <n v="24"/>
    <s v="C8"/>
    <x v="18"/>
    <s v="São José"/>
    <x v="2"/>
  </r>
  <r>
    <n v="535"/>
    <d v="2020-09-07T00:00:00"/>
    <x v="3"/>
    <n v="32"/>
    <s v="P7"/>
    <x v="15"/>
    <x v="4"/>
    <n v="16"/>
    <s v="C7"/>
    <x v="17"/>
    <s v="Centro"/>
    <x v="3"/>
  </r>
  <r>
    <n v="534"/>
    <d v="2020-09-06T00:00:00"/>
    <x v="3"/>
    <n v="162"/>
    <s v="P6"/>
    <x v="16"/>
    <x v="4"/>
    <n v="36"/>
    <s v="C6"/>
    <x v="16"/>
    <s v="Matadouro"/>
    <x v="0"/>
  </r>
  <r>
    <n v="533"/>
    <d v="2020-09-05T00:00:00"/>
    <x v="3"/>
    <n v="120"/>
    <s v="P5"/>
    <x v="17"/>
    <x v="4"/>
    <n v="30"/>
    <s v="C5"/>
    <x v="15"/>
    <s v="Vila Paulista"/>
    <x v="1"/>
  </r>
  <r>
    <n v="532"/>
    <d v="2020-09-04T00:00:00"/>
    <x v="3"/>
    <n v="168"/>
    <s v="P4"/>
    <x v="18"/>
    <x v="4"/>
    <n v="48"/>
    <s v="C4"/>
    <x v="14"/>
    <s v="Bela Vista"/>
    <x v="0"/>
  </r>
  <r>
    <n v="531"/>
    <d v="2020-09-03T00:00:00"/>
    <x v="3"/>
    <n v="57.599999999999994"/>
    <s v="P3"/>
    <x v="19"/>
    <x v="4"/>
    <n v="24"/>
    <s v="C3"/>
    <x v="11"/>
    <s v="Centro"/>
    <x v="2"/>
  </r>
  <r>
    <n v="530"/>
    <d v="2020-09-02T00:00:00"/>
    <x v="3"/>
    <n v="72"/>
    <s v="P2"/>
    <x v="20"/>
    <x v="4"/>
    <n v="24"/>
    <s v="C2"/>
    <x v="13"/>
    <s v="Raio do Sol"/>
    <x v="0"/>
  </r>
  <r>
    <n v="529"/>
    <d v="2020-09-01T00:00:00"/>
    <x v="3"/>
    <n v="108"/>
    <s v="P1"/>
    <x v="21"/>
    <x v="4"/>
    <n v="36"/>
    <s v="C1"/>
    <x v="12"/>
    <s v="São José"/>
    <x v="0"/>
  </r>
  <r>
    <n v="528"/>
    <d v="2020-08-29T00:00:00"/>
    <x v="4"/>
    <n v="20.97"/>
    <s v="P22"/>
    <x v="0"/>
    <x v="0"/>
    <n v="3"/>
    <s v="C10"/>
    <x v="0"/>
    <s v="Bela Vista"/>
    <x v="0"/>
  </r>
  <r>
    <n v="527"/>
    <d v="2020-08-28T00:00:00"/>
    <x v="4"/>
    <n v="8"/>
    <s v="P21"/>
    <x v="1"/>
    <x v="0"/>
    <n v="5"/>
    <s v="C11"/>
    <x v="1"/>
    <s v="Bela Vista"/>
    <x v="1"/>
  </r>
  <r>
    <n v="526"/>
    <d v="2020-08-27T00:00:00"/>
    <x v="4"/>
    <n v="9.4499999999999993"/>
    <s v="P20"/>
    <x v="2"/>
    <x v="1"/>
    <n v="5"/>
    <s v="C12"/>
    <x v="2"/>
    <s v="Raio do Sol"/>
    <x v="0"/>
  </r>
  <r>
    <n v="525"/>
    <d v="2020-08-26T00:00:00"/>
    <x v="4"/>
    <n v="2.4"/>
    <s v="P19"/>
    <x v="3"/>
    <x v="1"/>
    <n v="2"/>
    <s v="C13"/>
    <x v="3"/>
    <s v="São José"/>
    <x v="2"/>
  </r>
  <r>
    <n v="524"/>
    <d v="2020-08-25T00:00:00"/>
    <x v="4"/>
    <n v="20"/>
    <s v="P18"/>
    <x v="4"/>
    <x v="2"/>
    <n v="1"/>
    <s v="C14"/>
    <x v="4"/>
    <s v="Vila Paulista"/>
    <x v="0"/>
  </r>
  <r>
    <n v="523"/>
    <d v="2020-08-24T00:00:00"/>
    <x v="4"/>
    <n v="26.700000000000003"/>
    <s v="P17"/>
    <x v="5"/>
    <x v="2"/>
    <n v="3"/>
    <s v="C15"/>
    <x v="5"/>
    <s v="Centro"/>
    <x v="1"/>
  </r>
  <r>
    <n v="522"/>
    <d v="2020-08-23T00:00:00"/>
    <x v="4"/>
    <n v="66"/>
    <s v="P16"/>
    <x v="6"/>
    <x v="2"/>
    <n v="3"/>
    <s v="C16"/>
    <x v="6"/>
    <s v="Raio do Sol"/>
    <x v="3"/>
  </r>
  <r>
    <n v="521"/>
    <d v="2020-08-22T00:00:00"/>
    <x v="4"/>
    <n v="31.98"/>
    <s v="P15"/>
    <x v="7"/>
    <x v="2"/>
    <n v="2"/>
    <s v="C17"/>
    <x v="7"/>
    <s v="Centro"/>
    <x v="1"/>
  </r>
  <r>
    <n v="520"/>
    <d v="2020-08-21T00:00:00"/>
    <x v="4"/>
    <n v="14"/>
    <s v="P14"/>
    <x v="8"/>
    <x v="3"/>
    <n v="4"/>
    <s v="C18"/>
    <x v="8"/>
    <s v="São José"/>
    <x v="0"/>
  </r>
  <r>
    <n v="519"/>
    <d v="2020-08-20T00:00:00"/>
    <x v="4"/>
    <n v="15"/>
    <s v="P13"/>
    <x v="9"/>
    <x v="3"/>
    <n v="3"/>
    <s v="C19"/>
    <x v="9"/>
    <s v="Bela Vista"/>
    <x v="2"/>
  </r>
  <r>
    <n v="518"/>
    <d v="2020-08-19T00:00:00"/>
    <x v="4"/>
    <n v="15"/>
    <s v="P12"/>
    <x v="10"/>
    <x v="3"/>
    <n v="3"/>
    <s v="C20"/>
    <x v="10"/>
    <s v="Matadouro"/>
    <x v="0"/>
  </r>
  <r>
    <n v="517"/>
    <d v="2020-08-18T00:00:00"/>
    <x v="4"/>
    <n v="24"/>
    <s v="P11"/>
    <x v="11"/>
    <x v="3"/>
    <n v="3"/>
    <s v="C3"/>
    <x v="11"/>
    <s v="Centro"/>
    <x v="2"/>
  </r>
  <r>
    <n v="516"/>
    <d v="2020-08-17T00:00:00"/>
    <x v="4"/>
    <n v="54"/>
    <s v="P10"/>
    <x v="12"/>
    <x v="4"/>
    <n v="24"/>
    <s v="C1"/>
    <x v="12"/>
    <s v="São José"/>
    <x v="0"/>
  </r>
  <r>
    <n v="515"/>
    <d v="2020-08-16T00:00:00"/>
    <x v="4"/>
    <n v="54"/>
    <s v="P9"/>
    <x v="13"/>
    <x v="4"/>
    <n v="18"/>
    <s v="C2"/>
    <x v="13"/>
    <s v="Raio do Sol"/>
    <x v="0"/>
  </r>
  <r>
    <n v="514"/>
    <d v="2020-08-15T00:00:00"/>
    <x v="4"/>
    <n v="60"/>
    <s v="P8"/>
    <x v="14"/>
    <x v="4"/>
    <n v="24"/>
    <s v="C3"/>
    <x v="11"/>
    <s v="Centro"/>
    <x v="2"/>
  </r>
  <r>
    <n v="513"/>
    <d v="2020-08-14T00:00:00"/>
    <x v="4"/>
    <n v="24"/>
    <s v="P7"/>
    <x v="15"/>
    <x v="4"/>
    <n v="12"/>
    <s v="C4"/>
    <x v="14"/>
    <s v="Bela Vista"/>
    <x v="0"/>
  </r>
  <r>
    <n v="512"/>
    <d v="2020-08-13T00:00:00"/>
    <x v="4"/>
    <n v="108"/>
    <s v="P6"/>
    <x v="16"/>
    <x v="4"/>
    <n v="24"/>
    <s v="C5"/>
    <x v="15"/>
    <s v="Vila Paulista"/>
    <x v="1"/>
  </r>
  <r>
    <n v="511"/>
    <d v="2020-08-12T00:00:00"/>
    <x v="4"/>
    <n v="72"/>
    <s v="P5"/>
    <x v="17"/>
    <x v="4"/>
    <n v="18"/>
    <s v="C6"/>
    <x v="16"/>
    <s v="Matadouro"/>
    <x v="0"/>
  </r>
  <r>
    <n v="510"/>
    <d v="2020-08-11T00:00:00"/>
    <x v="4"/>
    <n v="84"/>
    <s v="P4"/>
    <x v="18"/>
    <x v="4"/>
    <n v="24"/>
    <s v="C7"/>
    <x v="17"/>
    <s v="Centro"/>
    <x v="3"/>
  </r>
  <r>
    <n v="509"/>
    <d v="2020-08-10T00:00:00"/>
    <x v="4"/>
    <n v="57.599999999999994"/>
    <s v="P3"/>
    <x v="19"/>
    <x v="4"/>
    <n v="24"/>
    <s v="C8"/>
    <x v="18"/>
    <s v="São José"/>
    <x v="2"/>
  </r>
  <r>
    <n v="508"/>
    <d v="2020-08-09T00:00:00"/>
    <x v="4"/>
    <n v="48"/>
    <s v="P2"/>
    <x v="20"/>
    <x v="4"/>
    <n v="16"/>
    <s v="C9"/>
    <x v="19"/>
    <s v="Vila Paulista"/>
    <x v="0"/>
  </r>
  <r>
    <n v="507"/>
    <d v="2020-08-08T00:00:00"/>
    <x v="4"/>
    <n v="72"/>
    <s v="P1"/>
    <x v="21"/>
    <x v="4"/>
    <n v="24"/>
    <s v="C5"/>
    <x v="15"/>
    <s v="Vila Paulista"/>
    <x v="1"/>
  </r>
  <r>
    <n v="506"/>
    <d v="2020-08-07T00:00:00"/>
    <x v="4"/>
    <n v="41.94"/>
    <s v="P22"/>
    <x v="0"/>
    <x v="0"/>
    <n v="6"/>
    <s v="C1"/>
    <x v="12"/>
    <s v="São José"/>
    <x v="0"/>
  </r>
  <r>
    <n v="505"/>
    <d v="2020-08-06T00:00:00"/>
    <x v="4"/>
    <n v="6.4"/>
    <s v="P21"/>
    <x v="1"/>
    <x v="0"/>
    <n v="4"/>
    <s v="C2"/>
    <x v="13"/>
    <s v="Raio do Sol"/>
    <x v="0"/>
  </r>
  <r>
    <n v="504"/>
    <d v="2020-08-05T00:00:00"/>
    <x v="4"/>
    <n v="7.56"/>
    <s v="P20"/>
    <x v="2"/>
    <x v="1"/>
    <n v="4"/>
    <s v="C3"/>
    <x v="11"/>
    <s v="Centro"/>
    <x v="2"/>
  </r>
  <r>
    <n v="503"/>
    <d v="2020-08-04T00:00:00"/>
    <x v="4"/>
    <n v="6"/>
    <s v="P19"/>
    <x v="3"/>
    <x v="1"/>
    <n v="5"/>
    <s v="C4"/>
    <x v="14"/>
    <s v="Bela Vista"/>
    <x v="0"/>
  </r>
  <r>
    <n v="502"/>
    <d v="2020-08-03T00:00:00"/>
    <x v="4"/>
    <n v="60"/>
    <s v="P18"/>
    <x v="4"/>
    <x v="2"/>
    <n v="3"/>
    <s v="C5"/>
    <x v="15"/>
    <s v="Vila Paulista"/>
    <x v="1"/>
  </r>
  <r>
    <n v="501"/>
    <d v="2020-08-02T00:00:00"/>
    <x v="4"/>
    <n v="44.5"/>
    <s v="P17"/>
    <x v="5"/>
    <x v="2"/>
    <n v="5"/>
    <s v="C6"/>
    <x v="16"/>
    <s v="Matadouro"/>
    <x v="0"/>
  </r>
  <r>
    <n v="500"/>
    <d v="2020-08-08T00:00:00"/>
    <x v="4"/>
    <n v="44"/>
    <s v="P16"/>
    <x v="6"/>
    <x v="2"/>
    <n v="2"/>
    <s v="C7"/>
    <x v="17"/>
    <s v="Centro"/>
    <x v="3"/>
  </r>
  <r>
    <n v="499"/>
    <d v="2020-08-07T00:00:00"/>
    <x v="4"/>
    <n v="31.98"/>
    <s v="P15"/>
    <x v="7"/>
    <x v="2"/>
    <n v="2"/>
    <s v="C8"/>
    <x v="18"/>
    <s v="São José"/>
    <x v="2"/>
  </r>
  <r>
    <n v="498"/>
    <d v="2020-08-06T00:00:00"/>
    <x v="4"/>
    <n v="42"/>
    <s v="P14"/>
    <x v="8"/>
    <x v="3"/>
    <n v="12"/>
    <s v="C9"/>
    <x v="19"/>
    <s v="Vila Paulista"/>
    <x v="0"/>
  </r>
  <r>
    <n v="497"/>
    <d v="2020-08-05T00:00:00"/>
    <x v="4"/>
    <n v="20"/>
    <s v="P13"/>
    <x v="9"/>
    <x v="3"/>
    <n v="4"/>
    <s v="C10"/>
    <x v="0"/>
    <s v="Bela Vista"/>
    <x v="0"/>
  </r>
  <r>
    <n v="496"/>
    <d v="2020-08-04T00:00:00"/>
    <x v="4"/>
    <n v="15"/>
    <s v="P12"/>
    <x v="10"/>
    <x v="3"/>
    <n v="3"/>
    <s v="C11"/>
    <x v="1"/>
    <s v="Bela Vista"/>
    <x v="1"/>
  </r>
  <r>
    <n v="495"/>
    <d v="2020-08-03T00:00:00"/>
    <x v="4"/>
    <n v="48"/>
    <s v="P11"/>
    <x v="11"/>
    <x v="3"/>
    <n v="6"/>
    <s v="C12"/>
    <x v="2"/>
    <s v="Raio do Sol"/>
    <x v="0"/>
  </r>
  <r>
    <n v="494"/>
    <d v="2020-08-02T00:00:00"/>
    <x v="4"/>
    <n v="27"/>
    <s v="P10"/>
    <x v="12"/>
    <x v="4"/>
    <n v="12"/>
    <s v="C13"/>
    <x v="3"/>
    <s v="São José"/>
    <x v="2"/>
  </r>
  <r>
    <n v="493"/>
    <d v="2020-08-01T00:00:00"/>
    <x v="4"/>
    <n v="72"/>
    <s v="P9"/>
    <x v="13"/>
    <x v="4"/>
    <n v="24"/>
    <s v="C14"/>
    <x v="4"/>
    <s v="Vila Paulista"/>
    <x v="0"/>
  </r>
  <r>
    <n v="492"/>
    <d v="2020-08-01T00:00:00"/>
    <x v="4"/>
    <n v="60"/>
    <s v="P8"/>
    <x v="14"/>
    <x v="4"/>
    <n v="24"/>
    <s v="C15"/>
    <x v="5"/>
    <s v="Centro"/>
    <x v="1"/>
  </r>
  <r>
    <n v="491"/>
    <d v="2020-08-29T00:00:00"/>
    <x v="4"/>
    <n v="32"/>
    <s v="P7"/>
    <x v="15"/>
    <x v="4"/>
    <n v="16"/>
    <s v="C16"/>
    <x v="6"/>
    <s v="Raio do Sol"/>
    <x v="3"/>
  </r>
  <r>
    <n v="490"/>
    <d v="2020-08-28T00:00:00"/>
    <x v="4"/>
    <n v="162"/>
    <s v="P6"/>
    <x v="16"/>
    <x v="4"/>
    <n v="36"/>
    <s v="C17"/>
    <x v="7"/>
    <s v="Centro"/>
    <x v="1"/>
  </r>
  <r>
    <n v="489"/>
    <d v="2020-08-27T00:00:00"/>
    <x v="4"/>
    <n v="120"/>
    <s v="P5"/>
    <x v="17"/>
    <x v="4"/>
    <n v="30"/>
    <s v="C18"/>
    <x v="8"/>
    <s v="São José"/>
    <x v="0"/>
  </r>
  <r>
    <n v="488"/>
    <d v="2020-08-26T00:00:00"/>
    <x v="4"/>
    <n v="168"/>
    <s v="P4"/>
    <x v="18"/>
    <x v="4"/>
    <n v="48"/>
    <s v="C19"/>
    <x v="9"/>
    <s v="Bela Vista"/>
    <x v="2"/>
  </r>
  <r>
    <n v="487"/>
    <d v="2020-08-25T00:00:00"/>
    <x v="4"/>
    <n v="57.599999999999994"/>
    <s v="P3"/>
    <x v="19"/>
    <x v="4"/>
    <n v="24"/>
    <s v="C20"/>
    <x v="10"/>
    <s v="Matadouro"/>
    <x v="0"/>
  </r>
  <r>
    <n v="486"/>
    <d v="2020-08-24T00:00:00"/>
    <x v="4"/>
    <n v="72"/>
    <s v="P2"/>
    <x v="20"/>
    <x v="4"/>
    <n v="24"/>
    <s v="C4"/>
    <x v="14"/>
    <s v="Bela Vista"/>
    <x v="0"/>
  </r>
  <r>
    <n v="485"/>
    <d v="2020-08-23T00:00:00"/>
    <x v="4"/>
    <n v="108"/>
    <s v="P1"/>
    <x v="21"/>
    <x v="4"/>
    <n v="36"/>
    <s v="C8"/>
    <x v="18"/>
    <s v="São José"/>
    <x v="2"/>
  </r>
  <r>
    <n v="484"/>
    <d v="2020-08-22T00:00:00"/>
    <x v="4"/>
    <n v="20.97"/>
    <s v="P22"/>
    <x v="0"/>
    <x v="0"/>
    <n v="3"/>
    <s v="C7"/>
    <x v="17"/>
    <s v="Centro"/>
    <x v="3"/>
  </r>
  <r>
    <n v="483"/>
    <d v="2020-08-21T00:00:00"/>
    <x v="4"/>
    <n v="4.8000000000000007"/>
    <s v="P21"/>
    <x v="1"/>
    <x v="0"/>
    <n v="3"/>
    <s v="C6"/>
    <x v="16"/>
    <s v="Matadouro"/>
    <x v="0"/>
  </r>
  <r>
    <n v="482"/>
    <d v="2020-08-20T00:00:00"/>
    <x v="4"/>
    <n v="1.89"/>
    <s v="P20"/>
    <x v="2"/>
    <x v="1"/>
    <n v="1"/>
    <s v="C20"/>
    <x v="10"/>
    <s v="Matadouro"/>
    <x v="0"/>
  </r>
  <r>
    <n v="481"/>
    <d v="2020-08-19T00:00:00"/>
    <x v="4"/>
    <n v="2.4"/>
    <s v="P19"/>
    <x v="3"/>
    <x v="1"/>
    <n v="2"/>
    <s v="C19"/>
    <x v="9"/>
    <s v="Bela Vista"/>
    <x v="2"/>
  </r>
  <r>
    <n v="480"/>
    <d v="2020-08-18T00:00:00"/>
    <x v="4"/>
    <n v="20"/>
    <s v="P18"/>
    <x v="4"/>
    <x v="2"/>
    <n v="1"/>
    <s v="C18"/>
    <x v="8"/>
    <s v="São José"/>
    <x v="0"/>
  </r>
  <r>
    <n v="479"/>
    <d v="2020-08-17T00:00:00"/>
    <x v="4"/>
    <n v="17.8"/>
    <s v="P17"/>
    <x v="5"/>
    <x v="2"/>
    <n v="2"/>
    <s v="C17"/>
    <x v="7"/>
    <s v="Centro"/>
    <x v="1"/>
  </r>
  <r>
    <n v="478"/>
    <d v="2020-08-16T00:00:00"/>
    <x v="4"/>
    <n v="22"/>
    <s v="P16"/>
    <x v="6"/>
    <x v="2"/>
    <n v="1"/>
    <s v="C16"/>
    <x v="6"/>
    <s v="Raio do Sol"/>
    <x v="3"/>
  </r>
  <r>
    <n v="477"/>
    <d v="2020-08-15T00:00:00"/>
    <x v="4"/>
    <n v="15.99"/>
    <s v="P15"/>
    <x v="7"/>
    <x v="2"/>
    <n v="1"/>
    <s v="C15"/>
    <x v="5"/>
    <s v="Centro"/>
    <x v="1"/>
  </r>
  <r>
    <n v="476"/>
    <d v="2020-08-14T00:00:00"/>
    <x v="4"/>
    <n v="7"/>
    <s v="P14"/>
    <x v="8"/>
    <x v="3"/>
    <n v="2"/>
    <s v="C14"/>
    <x v="4"/>
    <s v="Vila Paulista"/>
    <x v="0"/>
  </r>
  <r>
    <n v="475"/>
    <d v="2020-08-13T00:00:00"/>
    <x v="4"/>
    <n v="20"/>
    <s v="P13"/>
    <x v="9"/>
    <x v="3"/>
    <n v="4"/>
    <s v="C13"/>
    <x v="3"/>
    <s v="São José"/>
    <x v="2"/>
  </r>
  <r>
    <n v="474"/>
    <d v="2020-08-12T00:00:00"/>
    <x v="4"/>
    <n v="20"/>
    <s v="P12"/>
    <x v="10"/>
    <x v="3"/>
    <n v="4"/>
    <s v="C12"/>
    <x v="2"/>
    <s v="Raio do Sol"/>
    <x v="0"/>
  </r>
  <r>
    <n v="473"/>
    <d v="2020-08-11T00:00:00"/>
    <x v="4"/>
    <n v="24"/>
    <s v="P11"/>
    <x v="11"/>
    <x v="3"/>
    <n v="3"/>
    <s v="C11"/>
    <x v="1"/>
    <s v="Bela Vista"/>
    <x v="1"/>
  </r>
  <r>
    <n v="472"/>
    <d v="2020-08-10T00:00:00"/>
    <x v="4"/>
    <n v="135"/>
    <s v="P10"/>
    <x v="12"/>
    <x v="4"/>
    <n v="60"/>
    <s v="C10"/>
    <x v="0"/>
    <s v="Bela Vista"/>
    <x v="0"/>
  </r>
  <r>
    <n v="471"/>
    <d v="2020-08-09T00:00:00"/>
    <x v="4"/>
    <n v="72"/>
    <s v="P9"/>
    <x v="13"/>
    <x v="4"/>
    <n v="24"/>
    <s v="C9"/>
    <x v="19"/>
    <s v="Vila Paulista"/>
    <x v="0"/>
  </r>
  <r>
    <n v="470"/>
    <d v="2020-08-08T00:00:00"/>
    <x v="4"/>
    <n v="90"/>
    <s v="P8"/>
    <x v="14"/>
    <x v="4"/>
    <n v="36"/>
    <s v="C8"/>
    <x v="18"/>
    <s v="São José"/>
    <x v="2"/>
  </r>
  <r>
    <n v="469"/>
    <d v="2020-08-07T00:00:00"/>
    <x v="4"/>
    <n v="48"/>
    <s v="P7"/>
    <x v="15"/>
    <x v="4"/>
    <n v="24"/>
    <s v="C7"/>
    <x v="17"/>
    <s v="Centro"/>
    <x v="3"/>
  </r>
  <r>
    <n v="468"/>
    <d v="2020-08-06T00:00:00"/>
    <x v="4"/>
    <n v="270"/>
    <s v="P6"/>
    <x v="16"/>
    <x v="4"/>
    <n v="60"/>
    <s v="C6"/>
    <x v="16"/>
    <s v="Matadouro"/>
    <x v="0"/>
  </r>
  <r>
    <n v="467"/>
    <d v="2020-08-05T00:00:00"/>
    <x v="4"/>
    <n v="144"/>
    <s v="P5"/>
    <x v="17"/>
    <x v="4"/>
    <n v="36"/>
    <s v="C5"/>
    <x v="15"/>
    <s v="Vila Paulista"/>
    <x v="1"/>
  </r>
  <r>
    <n v="466"/>
    <d v="2020-08-04T00:00:00"/>
    <x v="4"/>
    <n v="126"/>
    <s v="P4"/>
    <x v="18"/>
    <x v="4"/>
    <n v="36"/>
    <s v="C4"/>
    <x v="14"/>
    <s v="Bela Vista"/>
    <x v="0"/>
  </r>
  <r>
    <n v="465"/>
    <d v="2020-08-03T00:00:00"/>
    <x v="4"/>
    <n v="43.199999999999996"/>
    <s v="P3"/>
    <x v="19"/>
    <x v="4"/>
    <n v="18"/>
    <s v="C3"/>
    <x v="11"/>
    <s v="Centro"/>
    <x v="2"/>
  </r>
  <r>
    <n v="464"/>
    <d v="2020-08-02T00:00:00"/>
    <x v="4"/>
    <n v="54"/>
    <s v="P2"/>
    <x v="20"/>
    <x v="4"/>
    <n v="18"/>
    <s v="C2"/>
    <x v="13"/>
    <s v="Raio do Sol"/>
    <x v="0"/>
  </r>
  <r>
    <n v="463"/>
    <d v="2020-08-01T00:00:00"/>
    <x v="4"/>
    <n v="72"/>
    <s v="P1"/>
    <x v="21"/>
    <x v="4"/>
    <n v="24"/>
    <s v="C1"/>
    <x v="12"/>
    <s v="São José"/>
    <x v="0"/>
  </r>
  <r>
    <n v="462"/>
    <d v="2020-07-30T00:00:00"/>
    <x v="5"/>
    <n v="41.94"/>
    <s v="P22"/>
    <x v="0"/>
    <x v="0"/>
    <n v="6"/>
    <s v="C10"/>
    <x v="0"/>
    <s v="Bela Vista"/>
    <x v="0"/>
  </r>
  <r>
    <n v="461"/>
    <d v="2020-07-29T00:00:00"/>
    <x v="5"/>
    <n v="6.4"/>
    <s v="P21"/>
    <x v="1"/>
    <x v="0"/>
    <n v="4"/>
    <s v="C11"/>
    <x v="1"/>
    <s v="Bela Vista"/>
    <x v="1"/>
  </r>
  <r>
    <n v="460"/>
    <d v="2020-07-28T00:00:00"/>
    <x v="5"/>
    <n v="7.56"/>
    <s v="P20"/>
    <x v="2"/>
    <x v="1"/>
    <n v="4"/>
    <s v="C12"/>
    <x v="2"/>
    <s v="Raio do Sol"/>
    <x v="0"/>
  </r>
  <r>
    <n v="459"/>
    <d v="2020-07-27T00:00:00"/>
    <x v="5"/>
    <n v="6"/>
    <s v="P19"/>
    <x v="3"/>
    <x v="1"/>
    <n v="5"/>
    <s v="C13"/>
    <x v="3"/>
    <s v="São José"/>
    <x v="2"/>
  </r>
  <r>
    <n v="458"/>
    <d v="2020-07-26T00:00:00"/>
    <x v="5"/>
    <n v="60"/>
    <s v="P18"/>
    <x v="4"/>
    <x v="2"/>
    <n v="3"/>
    <s v="C14"/>
    <x v="4"/>
    <s v="Vila Paulista"/>
    <x v="0"/>
  </r>
  <r>
    <n v="457"/>
    <d v="2020-07-25T00:00:00"/>
    <x v="5"/>
    <n v="44.5"/>
    <s v="P17"/>
    <x v="5"/>
    <x v="2"/>
    <n v="5"/>
    <s v="C15"/>
    <x v="5"/>
    <s v="Centro"/>
    <x v="1"/>
  </r>
  <r>
    <n v="456"/>
    <d v="2020-07-24T00:00:00"/>
    <x v="5"/>
    <n v="44"/>
    <s v="P16"/>
    <x v="6"/>
    <x v="2"/>
    <n v="2"/>
    <s v="C16"/>
    <x v="6"/>
    <s v="Raio do Sol"/>
    <x v="3"/>
  </r>
  <r>
    <n v="455"/>
    <d v="2020-07-23T00:00:00"/>
    <x v="5"/>
    <n v="31.98"/>
    <s v="P15"/>
    <x v="7"/>
    <x v="2"/>
    <n v="2"/>
    <s v="C17"/>
    <x v="7"/>
    <s v="Centro"/>
    <x v="1"/>
  </r>
  <r>
    <n v="454"/>
    <d v="2020-07-22T00:00:00"/>
    <x v="5"/>
    <n v="42"/>
    <s v="P14"/>
    <x v="8"/>
    <x v="3"/>
    <n v="12"/>
    <s v="C18"/>
    <x v="8"/>
    <s v="São José"/>
    <x v="0"/>
  </r>
  <r>
    <n v="453"/>
    <d v="2020-07-21T00:00:00"/>
    <x v="5"/>
    <n v="20"/>
    <s v="P13"/>
    <x v="9"/>
    <x v="3"/>
    <n v="4"/>
    <s v="C19"/>
    <x v="9"/>
    <s v="Bela Vista"/>
    <x v="2"/>
  </r>
  <r>
    <n v="452"/>
    <d v="2020-07-20T00:00:00"/>
    <x v="5"/>
    <n v="15"/>
    <s v="P12"/>
    <x v="10"/>
    <x v="3"/>
    <n v="3"/>
    <s v="C20"/>
    <x v="10"/>
    <s v="Matadouro"/>
    <x v="0"/>
  </r>
  <r>
    <n v="451"/>
    <d v="2020-07-19T00:00:00"/>
    <x v="5"/>
    <n v="48"/>
    <s v="P11"/>
    <x v="11"/>
    <x v="3"/>
    <n v="6"/>
    <s v="C3"/>
    <x v="11"/>
    <s v="Centro"/>
    <x v="2"/>
  </r>
  <r>
    <n v="450"/>
    <d v="2020-07-18T00:00:00"/>
    <x v="5"/>
    <n v="27"/>
    <s v="P10"/>
    <x v="12"/>
    <x v="4"/>
    <n v="12"/>
    <s v="C1"/>
    <x v="12"/>
    <s v="São José"/>
    <x v="0"/>
  </r>
  <r>
    <n v="449"/>
    <d v="2020-07-17T00:00:00"/>
    <x v="5"/>
    <n v="72"/>
    <s v="P9"/>
    <x v="13"/>
    <x v="4"/>
    <n v="24"/>
    <s v="C2"/>
    <x v="13"/>
    <s v="Raio do Sol"/>
    <x v="0"/>
  </r>
  <r>
    <n v="448"/>
    <d v="2020-07-16T00:00:00"/>
    <x v="5"/>
    <n v="60"/>
    <s v="P8"/>
    <x v="14"/>
    <x v="4"/>
    <n v="24"/>
    <s v="C3"/>
    <x v="11"/>
    <s v="Centro"/>
    <x v="2"/>
  </r>
  <r>
    <n v="447"/>
    <d v="2020-07-15T00:00:00"/>
    <x v="5"/>
    <n v="32"/>
    <s v="P7"/>
    <x v="15"/>
    <x v="4"/>
    <n v="16"/>
    <s v="C4"/>
    <x v="14"/>
    <s v="Bela Vista"/>
    <x v="0"/>
  </r>
  <r>
    <n v="446"/>
    <d v="2020-07-14T00:00:00"/>
    <x v="5"/>
    <n v="162"/>
    <s v="P6"/>
    <x v="16"/>
    <x v="4"/>
    <n v="36"/>
    <s v="C5"/>
    <x v="15"/>
    <s v="Vila Paulista"/>
    <x v="1"/>
  </r>
  <r>
    <n v="445"/>
    <d v="2020-07-13T00:00:00"/>
    <x v="5"/>
    <n v="120"/>
    <s v="P5"/>
    <x v="17"/>
    <x v="4"/>
    <n v="30"/>
    <s v="C6"/>
    <x v="16"/>
    <s v="Matadouro"/>
    <x v="0"/>
  </r>
  <r>
    <n v="444"/>
    <d v="2020-07-12T00:00:00"/>
    <x v="5"/>
    <n v="168"/>
    <s v="P4"/>
    <x v="18"/>
    <x v="4"/>
    <n v="48"/>
    <s v="C7"/>
    <x v="17"/>
    <s v="Centro"/>
    <x v="3"/>
  </r>
  <r>
    <n v="443"/>
    <d v="2020-07-11T00:00:00"/>
    <x v="5"/>
    <n v="57.599999999999994"/>
    <s v="P3"/>
    <x v="19"/>
    <x v="4"/>
    <n v="24"/>
    <s v="C8"/>
    <x v="18"/>
    <s v="São José"/>
    <x v="2"/>
  </r>
  <r>
    <n v="442"/>
    <d v="2020-07-10T00:00:00"/>
    <x v="5"/>
    <n v="72"/>
    <s v="P2"/>
    <x v="20"/>
    <x v="4"/>
    <n v="24"/>
    <s v="C9"/>
    <x v="19"/>
    <s v="Vila Paulista"/>
    <x v="0"/>
  </r>
  <r>
    <n v="441"/>
    <d v="2020-07-09T00:00:00"/>
    <x v="5"/>
    <n v="108"/>
    <s v="P1"/>
    <x v="21"/>
    <x v="4"/>
    <n v="36"/>
    <s v="C5"/>
    <x v="15"/>
    <s v="Vila Paulista"/>
    <x v="1"/>
  </r>
  <r>
    <n v="440"/>
    <d v="2020-07-08T00:00:00"/>
    <x v="5"/>
    <n v="27.96"/>
    <s v="P22"/>
    <x v="0"/>
    <x v="0"/>
    <n v="4"/>
    <s v="C1"/>
    <x v="12"/>
    <s v="São José"/>
    <x v="0"/>
  </r>
  <r>
    <n v="439"/>
    <d v="2020-07-07T00:00:00"/>
    <x v="5"/>
    <n v="9.6"/>
    <s v="P21"/>
    <x v="1"/>
    <x v="0"/>
    <n v="6"/>
    <s v="C2"/>
    <x v="13"/>
    <s v="Raio do Sol"/>
    <x v="0"/>
  </r>
  <r>
    <n v="438"/>
    <d v="2020-07-06T00:00:00"/>
    <x v="5"/>
    <n v="5.67"/>
    <s v="P20"/>
    <x v="2"/>
    <x v="1"/>
    <n v="3"/>
    <s v="C3"/>
    <x v="11"/>
    <s v="Centro"/>
    <x v="2"/>
  </r>
  <r>
    <n v="437"/>
    <d v="2020-07-05T00:00:00"/>
    <x v="5"/>
    <n v="1.2"/>
    <s v="P19"/>
    <x v="3"/>
    <x v="1"/>
    <n v="1"/>
    <s v="C4"/>
    <x v="14"/>
    <s v="Bela Vista"/>
    <x v="0"/>
  </r>
  <r>
    <n v="436"/>
    <d v="2020-07-04T00:00:00"/>
    <x v="5"/>
    <n v="40"/>
    <s v="P18"/>
    <x v="4"/>
    <x v="2"/>
    <n v="2"/>
    <s v="C5"/>
    <x v="15"/>
    <s v="Vila Paulista"/>
    <x v="1"/>
  </r>
  <r>
    <n v="435"/>
    <d v="2020-07-03T00:00:00"/>
    <x v="5"/>
    <n v="35.6"/>
    <s v="P17"/>
    <x v="5"/>
    <x v="2"/>
    <n v="4"/>
    <s v="C6"/>
    <x v="16"/>
    <s v="Matadouro"/>
    <x v="0"/>
  </r>
  <r>
    <n v="434"/>
    <d v="2020-07-02T00:00:00"/>
    <x v="5"/>
    <n v="44"/>
    <s v="P16"/>
    <x v="6"/>
    <x v="2"/>
    <n v="2"/>
    <s v="C7"/>
    <x v="17"/>
    <s v="Centro"/>
    <x v="3"/>
  </r>
  <r>
    <n v="433"/>
    <d v="2020-07-30T00:00:00"/>
    <x v="5"/>
    <n v="47.97"/>
    <s v="P15"/>
    <x v="7"/>
    <x v="2"/>
    <n v="3"/>
    <s v="C8"/>
    <x v="18"/>
    <s v="São José"/>
    <x v="2"/>
  </r>
  <r>
    <n v="432"/>
    <d v="2020-07-29T00:00:00"/>
    <x v="5"/>
    <n v="21"/>
    <s v="P14"/>
    <x v="8"/>
    <x v="3"/>
    <n v="6"/>
    <s v="C9"/>
    <x v="19"/>
    <s v="Vila Paulista"/>
    <x v="0"/>
  </r>
  <r>
    <n v="431"/>
    <d v="2020-07-28T00:00:00"/>
    <x v="5"/>
    <n v="10"/>
    <s v="P13"/>
    <x v="9"/>
    <x v="3"/>
    <n v="2"/>
    <s v="C10"/>
    <x v="0"/>
    <s v="Bela Vista"/>
    <x v="0"/>
  </r>
  <r>
    <n v="430"/>
    <d v="2020-07-27T00:00:00"/>
    <x v="5"/>
    <n v="10"/>
    <s v="P12"/>
    <x v="10"/>
    <x v="3"/>
    <n v="2"/>
    <s v="C11"/>
    <x v="1"/>
    <s v="Bela Vista"/>
    <x v="1"/>
  </r>
  <r>
    <n v="429"/>
    <d v="2020-07-26T00:00:00"/>
    <x v="5"/>
    <n v="32"/>
    <s v="P11"/>
    <x v="11"/>
    <x v="3"/>
    <n v="4"/>
    <s v="C12"/>
    <x v="2"/>
    <s v="Raio do Sol"/>
    <x v="0"/>
  </r>
  <r>
    <n v="428"/>
    <d v="2020-07-25T00:00:00"/>
    <x v="5"/>
    <n v="108"/>
    <s v="P10"/>
    <x v="12"/>
    <x v="4"/>
    <n v="48"/>
    <s v="C13"/>
    <x v="3"/>
    <s v="São José"/>
    <x v="2"/>
  </r>
  <r>
    <n v="427"/>
    <d v="2020-07-24T00:00:00"/>
    <x v="5"/>
    <n v="36"/>
    <s v="P9"/>
    <x v="13"/>
    <x v="4"/>
    <n v="12"/>
    <s v="C14"/>
    <x v="4"/>
    <s v="Vila Paulista"/>
    <x v="0"/>
  </r>
  <r>
    <n v="426"/>
    <d v="2020-07-23T00:00:00"/>
    <x v="5"/>
    <n v="30"/>
    <s v="P8"/>
    <x v="14"/>
    <x v="4"/>
    <n v="12"/>
    <s v="C15"/>
    <x v="5"/>
    <s v="Centro"/>
    <x v="1"/>
  </r>
  <r>
    <n v="425"/>
    <d v="2020-07-29T00:00:00"/>
    <x v="5"/>
    <n v="24"/>
    <s v="P7"/>
    <x v="15"/>
    <x v="4"/>
    <n v="12"/>
    <s v="C16"/>
    <x v="6"/>
    <s v="Raio do Sol"/>
    <x v="3"/>
  </r>
  <r>
    <n v="424"/>
    <d v="2020-07-28T00:00:00"/>
    <x v="5"/>
    <n v="216"/>
    <s v="P6"/>
    <x v="16"/>
    <x v="4"/>
    <n v="48"/>
    <s v="C17"/>
    <x v="7"/>
    <s v="Centro"/>
    <x v="1"/>
  </r>
  <r>
    <n v="423"/>
    <d v="2020-07-27T00:00:00"/>
    <x v="5"/>
    <n v="96"/>
    <s v="P5"/>
    <x v="17"/>
    <x v="4"/>
    <n v="24"/>
    <s v="C18"/>
    <x v="8"/>
    <s v="São José"/>
    <x v="0"/>
  </r>
  <r>
    <n v="422"/>
    <d v="2020-07-26T00:00:00"/>
    <x v="5"/>
    <n v="126"/>
    <s v="P4"/>
    <x v="18"/>
    <x v="4"/>
    <n v="36"/>
    <s v="C19"/>
    <x v="9"/>
    <s v="Bela Vista"/>
    <x v="2"/>
  </r>
  <r>
    <n v="421"/>
    <d v="2020-07-25T00:00:00"/>
    <x v="5"/>
    <n v="43.199999999999996"/>
    <s v="P3"/>
    <x v="19"/>
    <x v="4"/>
    <n v="18"/>
    <s v="C20"/>
    <x v="10"/>
    <s v="Matadouro"/>
    <x v="0"/>
  </r>
  <r>
    <n v="420"/>
    <d v="2020-07-24T00:00:00"/>
    <x v="5"/>
    <n v="36"/>
    <s v="P2"/>
    <x v="20"/>
    <x v="4"/>
    <n v="12"/>
    <s v="C4"/>
    <x v="14"/>
    <s v="Bela Vista"/>
    <x v="0"/>
  </r>
  <r>
    <n v="419"/>
    <d v="2020-07-23T00:00:00"/>
    <x v="5"/>
    <n v="48"/>
    <s v="P1"/>
    <x v="21"/>
    <x v="4"/>
    <n v="16"/>
    <s v="C8"/>
    <x v="18"/>
    <s v="São José"/>
    <x v="2"/>
  </r>
  <r>
    <n v="418"/>
    <d v="2020-07-22T00:00:00"/>
    <x v="5"/>
    <n v="13.98"/>
    <s v="P22"/>
    <x v="0"/>
    <x v="0"/>
    <n v="2"/>
    <s v="C7"/>
    <x v="17"/>
    <s v="Centro"/>
    <x v="3"/>
  </r>
  <r>
    <n v="417"/>
    <d v="2020-07-21T00:00:00"/>
    <x v="5"/>
    <n v="4.8"/>
    <s v="P21"/>
    <x v="1"/>
    <x v="0"/>
    <n v="3"/>
    <s v="C6"/>
    <x v="16"/>
    <s v="Matadouro"/>
    <x v="0"/>
  </r>
  <r>
    <n v="416"/>
    <d v="2020-07-20T00:00:00"/>
    <x v="5"/>
    <n v="1.89"/>
    <s v="P20"/>
    <x v="2"/>
    <x v="1"/>
    <n v="1"/>
    <s v="C20"/>
    <x v="10"/>
    <s v="Matadouro"/>
    <x v="0"/>
  </r>
  <r>
    <n v="415"/>
    <d v="2020-07-19T00:00:00"/>
    <x v="5"/>
    <n v="2.4"/>
    <s v="P19"/>
    <x v="3"/>
    <x v="1"/>
    <n v="2"/>
    <s v="C19"/>
    <x v="9"/>
    <s v="Bela Vista"/>
    <x v="2"/>
  </r>
  <r>
    <n v="414"/>
    <d v="2020-07-18T00:00:00"/>
    <x v="5"/>
    <n v="20"/>
    <s v="P18"/>
    <x v="4"/>
    <x v="2"/>
    <n v="1"/>
    <s v="C18"/>
    <x v="8"/>
    <s v="São José"/>
    <x v="0"/>
  </r>
  <r>
    <n v="413"/>
    <d v="2020-07-17T00:00:00"/>
    <x v="5"/>
    <n v="17.8"/>
    <s v="P17"/>
    <x v="5"/>
    <x v="2"/>
    <n v="2"/>
    <s v="C17"/>
    <x v="7"/>
    <s v="Centro"/>
    <x v="1"/>
  </r>
  <r>
    <n v="412"/>
    <d v="2020-07-16T00:00:00"/>
    <x v="5"/>
    <n v="22"/>
    <s v="P16"/>
    <x v="6"/>
    <x v="2"/>
    <n v="1"/>
    <s v="C16"/>
    <x v="6"/>
    <s v="Raio do Sol"/>
    <x v="3"/>
  </r>
  <r>
    <n v="411"/>
    <d v="2020-07-15T00:00:00"/>
    <x v="5"/>
    <n v="15.99"/>
    <s v="P15"/>
    <x v="7"/>
    <x v="2"/>
    <n v="1"/>
    <s v="C15"/>
    <x v="5"/>
    <s v="Centro"/>
    <x v="1"/>
  </r>
  <r>
    <n v="410"/>
    <d v="2020-07-14T00:00:00"/>
    <x v="5"/>
    <n v="7"/>
    <s v="P14"/>
    <x v="8"/>
    <x v="3"/>
    <n v="2"/>
    <s v="C14"/>
    <x v="4"/>
    <s v="Vila Paulista"/>
    <x v="0"/>
  </r>
  <r>
    <n v="409"/>
    <d v="2020-07-13T00:00:00"/>
    <x v="5"/>
    <n v="20"/>
    <s v="P13"/>
    <x v="9"/>
    <x v="3"/>
    <n v="4"/>
    <s v="C13"/>
    <x v="3"/>
    <s v="São José"/>
    <x v="2"/>
  </r>
  <r>
    <n v="408"/>
    <d v="2020-07-12T00:00:00"/>
    <x v="5"/>
    <n v="20"/>
    <s v="P12"/>
    <x v="10"/>
    <x v="3"/>
    <n v="4"/>
    <s v="C12"/>
    <x v="2"/>
    <s v="Raio do Sol"/>
    <x v="0"/>
  </r>
  <r>
    <n v="407"/>
    <d v="2020-07-11T00:00:00"/>
    <x v="5"/>
    <n v="24"/>
    <s v="P11"/>
    <x v="11"/>
    <x v="3"/>
    <n v="3"/>
    <s v="C11"/>
    <x v="1"/>
    <s v="Bela Vista"/>
    <x v="1"/>
  </r>
  <r>
    <n v="406"/>
    <d v="2020-07-10T00:00:00"/>
    <x v="5"/>
    <n v="108"/>
    <s v="P10"/>
    <x v="12"/>
    <x v="4"/>
    <n v="48"/>
    <s v="C10"/>
    <x v="0"/>
    <s v="Bela Vista"/>
    <x v="0"/>
  </r>
  <r>
    <n v="405"/>
    <d v="2020-07-09T00:00:00"/>
    <x v="5"/>
    <n v="54"/>
    <s v="P9"/>
    <x v="13"/>
    <x v="4"/>
    <n v="18"/>
    <s v="C9"/>
    <x v="19"/>
    <s v="Vila Paulista"/>
    <x v="0"/>
  </r>
  <r>
    <n v="404"/>
    <d v="2020-07-08T00:00:00"/>
    <x v="5"/>
    <n v="60"/>
    <s v="P8"/>
    <x v="14"/>
    <x v="4"/>
    <n v="24"/>
    <s v="C8"/>
    <x v="18"/>
    <s v="São José"/>
    <x v="2"/>
  </r>
  <r>
    <n v="403"/>
    <d v="2020-07-07T00:00:00"/>
    <x v="5"/>
    <n v="16"/>
    <s v="P7"/>
    <x v="15"/>
    <x v="4"/>
    <n v="8"/>
    <s v="C7"/>
    <x v="17"/>
    <s v="Centro"/>
    <x v="3"/>
  </r>
  <r>
    <n v="402"/>
    <d v="2020-07-06T00:00:00"/>
    <x v="5"/>
    <n v="162"/>
    <s v="P6"/>
    <x v="16"/>
    <x v="4"/>
    <n v="36"/>
    <s v="C6"/>
    <x v="16"/>
    <s v="Matadouro"/>
    <x v="0"/>
  </r>
  <r>
    <n v="401"/>
    <d v="2020-07-05T00:00:00"/>
    <x v="5"/>
    <n v="72"/>
    <s v="P5"/>
    <x v="17"/>
    <x v="4"/>
    <n v="18"/>
    <s v="C5"/>
    <x v="15"/>
    <s v="Vila Paulista"/>
    <x v="1"/>
  </r>
  <r>
    <n v="400"/>
    <d v="2020-07-04T00:00:00"/>
    <x v="5"/>
    <n v="84"/>
    <s v="P4"/>
    <x v="18"/>
    <x v="4"/>
    <n v="24"/>
    <s v="C4"/>
    <x v="14"/>
    <s v="Bela Vista"/>
    <x v="0"/>
  </r>
  <r>
    <n v="399"/>
    <d v="2020-07-03T00:00:00"/>
    <x v="5"/>
    <n v="28.799999999999997"/>
    <s v="P3"/>
    <x v="19"/>
    <x v="4"/>
    <n v="12"/>
    <s v="C3"/>
    <x v="11"/>
    <s v="Centro"/>
    <x v="2"/>
  </r>
  <r>
    <n v="398"/>
    <d v="2020-07-02T00:00:00"/>
    <x v="5"/>
    <n v="24"/>
    <s v="P2"/>
    <x v="20"/>
    <x v="4"/>
    <n v="8"/>
    <s v="C2"/>
    <x v="13"/>
    <s v="Raio do Sol"/>
    <x v="0"/>
  </r>
  <r>
    <n v="397"/>
    <d v="2020-07-01T00:00:00"/>
    <x v="5"/>
    <n v="36"/>
    <s v="P1"/>
    <x v="21"/>
    <x v="4"/>
    <n v="12"/>
    <s v="C1"/>
    <x v="12"/>
    <s v="São José"/>
    <x v="0"/>
  </r>
  <r>
    <n v="396"/>
    <d v="2020-06-29T00:00:00"/>
    <x v="6"/>
    <n v="20.97"/>
    <s v="P22"/>
    <x v="0"/>
    <x v="0"/>
    <n v="3"/>
    <s v="C10"/>
    <x v="0"/>
    <s v="Bela Vista"/>
    <x v="0"/>
  </r>
  <r>
    <n v="395"/>
    <d v="2020-06-28T00:00:00"/>
    <x v="6"/>
    <n v="8"/>
    <s v="P21"/>
    <x v="1"/>
    <x v="0"/>
    <n v="5"/>
    <s v="C11"/>
    <x v="1"/>
    <s v="Bela Vista"/>
    <x v="1"/>
  </r>
  <r>
    <n v="394"/>
    <d v="2020-06-27T00:00:00"/>
    <x v="6"/>
    <n v="9.4499999999999993"/>
    <s v="P20"/>
    <x v="2"/>
    <x v="1"/>
    <n v="5"/>
    <s v="C12"/>
    <x v="2"/>
    <s v="Raio do Sol"/>
    <x v="0"/>
  </r>
  <r>
    <n v="393"/>
    <d v="2020-06-26T00:00:00"/>
    <x v="6"/>
    <n v="2.4"/>
    <s v="P19"/>
    <x v="3"/>
    <x v="1"/>
    <n v="2"/>
    <s v="C13"/>
    <x v="3"/>
    <s v="São José"/>
    <x v="2"/>
  </r>
  <r>
    <n v="392"/>
    <d v="2020-06-25T00:00:00"/>
    <x v="6"/>
    <n v="20"/>
    <s v="P18"/>
    <x v="4"/>
    <x v="2"/>
    <n v="1"/>
    <s v="C14"/>
    <x v="4"/>
    <s v="Vila Paulista"/>
    <x v="0"/>
  </r>
  <r>
    <n v="391"/>
    <d v="2020-06-24T00:00:00"/>
    <x v="6"/>
    <n v="26.700000000000003"/>
    <s v="P17"/>
    <x v="5"/>
    <x v="2"/>
    <n v="3"/>
    <s v="C15"/>
    <x v="5"/>
    <s v="Centro"/>
    <x v="1"/>
  </r>
  <r>
    <n v="390"/>
    <d v="2020-06-23T00:00:00"/>
    <x v="6"/>
    <n v="66"/>
    <s v="P16"/>
    <x v="6"/>
    <x v="2"/>
    <n v="3"/>
    <s v="C16"/>
    <x v="6"/>
    <s v="Raio do Sol"/>
    <x v="3"/>
  </r>
  <r>
    <n v="389"/>
    <d v="2020-06-22T00:00:00"/>
    <x v="6"/>
    <n v="31.98"/>
    <s v="P15"/>
    <x v="7"/>
    <x v="2"/>
    <n v="2"/>
    <s v="C17"/>
    <x v="7"/>
    <s v="Centro"/>
    <x v="1"/>
  </r>
  <r>
    <n v="388"/>
    <d v="2020-06-21T00:00:00"/>
    <x v="6"/>
    <n v="14"/>
    <s v="P14"/>
    <x v="8"/>
    <x v="3"/>
    <n v="4"/>
    <s v="C18"/>
    <x v="8"/>
    <s v="São José"/>
    <x v="0"/>
  </r>
  <r>
    <n v="387"/>
    <d v="2020-06-20T00:00:00"/>
    <x v="6"/>
    <n v="15"/>
    <s v="P13"/>
    <x v="9"/>
    <x v="3"/>
    <n v="3"/>
    <s v="C19"/>
    <x v="9"/>
    <s v="Bela Vista"/>
    <x v="2"/>
  </r>
  <r>
    <n v="386"/>
    <d v="2020-06-19T00:00:00"/>
    <x v="6"/>
    <n v="15"/>
    <s v="P12"/>
    <x v="10"/>
    <x v="3"/>
    <n v="3"/>
    <s v="C20"/>
    <x v="10"/>
    <s v="Matadouro"/>
    <x v="0"/>
  </r>
  <r>
    <n v="385"/>
    <d v="2020-06-18T00:00:00"/>
    <x v="6"/>
    <n v="24"/>
    <s v="P11"/>
    <x v="11"/>
    <x v="3"/>
    <n v="3"/>
    <s v="C3"/>
    <x v="11"/>
    <s v="Centro"/>
    <x v="2"/>
  </r>
  <r>
    <n v="384"/>
    <d v="2020-06-17T00:00:00"/>
    <x v="6"/>
    <n v="54"/>
    <s v="P10"/>
    <x v="12"/>
    <x v="4"/>
    <n v="24"/>
    <s v="C1"/>
    <x v="12"/>
    <s v="São José"/>
    <x v="0"/>
  </r>
  <r>
    <n v="383"/>
    <d v="2020-06-16T00:00:00"/>
    <x v="6"/>
    <n v="54"/>
    <s v="P9"/>
    <x v="13"/>
    <x v="4"/>
    <n v="18"/>
    <s v="C2"/>
    <x v="13"/>
    <s v="Raio do Sol"/>
    <x v="0"/>
  </r>
  <r>
    <n v="382"/>
    <d v="2020-06-15T00:00:00"/>
    <x v="6"/>
    <n v="60"/>
    <s v="P8"/>
    <x v="14"/>
    <x v="4"/>
    <n v="24"/>
    <s v="C3"/>
    <x v="11"/>
    <s v="Centro"/>
    <x v="2"/>
  </r>
  <r>
    <n v="381"/>
    <d v="2020-06-14T00:00:00"/>
    <x v="6"/>
    <n v="24"/>
    <s v="P7"/>
    <x v="15"/>
    <x v="4"/>
    <n v="12"/>
    <s v="C4"/>
    <x v="14"/>
    <s v="Bela Vista"/>
    <x v="0"/>
  </r>
  <r>
    <n v="380"/>
    <d v="2020-06-13T00:00:00"/>
    <x v="6"/>
    <n v="108"/>
    <s v="P6"/>
    <x v="16"/>
    <x v="4"/>
    <n v="24"/>
    <s v="C5"/>
    <x v="15"/>
    <s v="Vila Paulista"/>
    <x v="1"/>
  </r>
  <r>
    <n v="379"/>
    <d v="2020-06-12T00:00:00"/>
    <x v="6"/>
    <n v="72"/>
    <s v="P5"/>
    <x v="17"/>
    <x v="4"/>
    <n v="18"/>
    <s v="C6"/>
    <x v="16"/>
    <s v="Matadouro"/>
    <x v="0"/>
  </r>
  <r>
    <n v="378"/>
    <d v="2020-06-11T00:00:00"/>
    <x v="6"/>
    <n v="84"/>
    <s v="P4"/>
    <x v="18"/>
    <x v="4"/>
    <n v="24"/>
    <s v="C7"/>
    <x v="17"/>
    <s v="Centro"/>
    <x v="3"/>
  </r>
  <r>
    <n v="377"/>
    <d v="2020-06-10T00:00:00"/>
    <x v="6"/>
    <n v="57.599999999999994"/>
    <s v="P3"/>
    <x v="19"/>
    <x v="4"/>
    <n v="24"/>
    <s v="C8"/>
    <x v="18"/>
    <s v="São José"/>
    <x v="2"/>
  </r>
  <r>
    <n v="376"/>
    <d v="2020-06-09T00:00:00"/>
    <x v="6"/>
    <n v="48"/>
    <s v="P2"/>
    <x v="20"/>
    <x v="4"/>
    <n v="16"/>
    <s v="C9"/>
    <x v="19"/>
    <s v="Vila Paulista"/>
    <x v="0"/>
  </r>
  <r>
    <n v="375"/>
    <d v="2020-06-08T00:00:00"/>
    <x v="6"/>
    <n v="72"/>
    <s v="P1"/>
    <x v="21"/>
    <x v="4"/>
    <n v="24"/>
    <s v="C5"/>
    <x v="15"/>
    <s v="Vila Paulista"/>
    <x v="1"/>
  </r>
  <r>
    <n v="374"/>
    <d v="2020-06-07T00:00:00"/>
    <x v="6"/>
    <n v="41.94"/>
    <s v="P22"/>
    <x v="0"/>
    <x v="0"/>
    <n v="6"/>
    <s v="C1"/>
    <x v="12"/>
    <s v="São José"/>
    <x v="0"/>
  </r>
  <r>
    <n v="373"/>
    <d v="2020-06-06T00:00:00"/>
    <x v="6"/>
    <n v="6.4"/>
    <s v="P21"/>
    <x v="1"/>
    <x v="0"/>
    <n v="4"/>
    <s v="C2"/>
    <x v="13"/>
    <s v="Raio do Sol"/>
    <x v="0"/>
  </r>
  <r>
    <n v="372"/>
    <d v="2020-06-05T00:00:00"/>
    <x v="6"/>
    <n v="7.56"/>
    <s v="P20"/>
    <x v="2"/>
    <x v="1"/>
    <n v="4"/>
    <s v="C3"/>
    <x v="11"/>
    <s v="Centro"/>
    <x v="2"/>
  </r>
  <r>
    <n v="371"/>
    <d v="2020-06-04T00:00:00"/>
    <x v="6"/>
    <n v="6"/>
    <s v="P19"/>
    <x v="3"/>
    <x v="1"/>
    <n v="5"/>
    <s v="C4"/>
    <x v="14"/>
    <s v="Bela Vista"/>
    <x v="0"/>
  </r>
  <r>
    <n v="370"/>
    <d v="2020-06-03T00:00:00"/>
    <x v="6"/>
    <n v="60"/>
    <s v="P18"/>
    <x v="4"/>
    <x v="2"/>
    <n v="3"/>
    <s v="C5"/>
    <x v="15"/>
    <s v="Vila Paulista"/>
    <x v="1"/>
  </r>
  <r>
    <n v="369"/>
    <d v="2020-06-02T00:00:00"/>
    <x v="6"/>
    <n v="44.5"/>
    <s v="P17"/>
    <x v="5"/>
    <x v="2"/>
    <n v="5"/>
    <s v="C6"/>
    <x v="16"/>
    <s v="Matadouro"/>
    <x v="0"/>
  </r>
  <r>
    <n v="368"/>
    <d v="2020-06-01T00:00:00"/>
    <x v="6"/>
    <n v="44"/>
    <s v="P16"/>
    <x v="6"/>
    <x v="2"/>
    <n v="2"/>
    <s v="C7"/>
    <x v="17"/>
    <s v="Centro"/>
    <x v="3"/>
  </r>
  <r>
    <n v="367"/>
    <d v="2020-06-08T00:00:00"/>
    <x v="6"/>
    <n v="31.98"/>
    <s v="P15"/>
    <x v="7"/>
    <x v="2"/>
    <n v="2"/>
    <s v="C8"/>
    <x v="18"/>
    <s v="São José"/>
    <x v="2"/>
  </r>
  <r>
    <n v="366"/>
    <d v="2020-06-07T00:00:00"/>
    <x v="6"/>
    <n v="42"/>
    <s v="P14"/>
    <x v="8"/>
    <x v="3"/>
    <n v="12"/>
    <s v="C9"/>
    <x v="19"/>
    <s v="Vila Paulista"/>
    <x v="0"/>
  </r>
  <r>
    <n v="365"/>
    <d v="2020-06-06T00:00:00"/>
    <x v="6"/>
    <n v="20"/>
    <s v="P13"/>
    <x v="9"/>
    <x v="3"/>
    <n v="4"/>
    <s v="C10"/>
    <x v="0"/>
    <s v="Bela Vista"/>
    <x v="0"/>
  </r>
  <r>
    <n v="364"/>
    <d v="2020-06-05T00:00:00"/>
    <x v="6"/>
    <n v="15"/>
    <s v="P12"/>
    <x v="10"/>
    <x v="3"/>
    <n v="3"/>
    <s v="C11"/>
    <x v="1"/>
    <s v="Bela Vista"/>
    <x v="1"/>
  </r>
  <r>
    <n v="363"/>
    <d v="2020-06-04T00:00:00"/>
    <x v="6"/>
    <n v="48"/>
    <s v="P11"/>
    <x v="11"/>
    <x v="3"/>
    <n v="6"/>
    <s v="C12"/>
    <x v="2"/>
    <s v="Raio do Sol"/>
    <x v="0"/>
  </r>
  <r>
    <n v="362"/>
    <d v="2020-06-03T00:00:00"/>
    <x v="6"/>
    <n v="27"/>
    <s v="P10"/>
    <x v="12"/>
    <x v="4"/>
    <n v="12"/>
    <s v="C13"/>
    <x v="3"/>
    <s v="São José"/>
    <x v="2"/>
  </r>
  <r>
    <n v="361"/>
    <d v="2020-06-02T00:00:00"/>
    <x v="6"/>
    <n v="72"/>
    <s v="P9"/>
    <x v="13"/>
    <x v="4"/>
    <n v="24"/>
    <s v="C14"/>
    <x v="4"/>
    <s v="Vila Paulista"/>
    <x v="0"/>
  </r>
  <r>
    <n v="360"/>
    <d v="2020-06-01T00:00:00"/>
    <x v="6"/>
    <n v="60"/>
    <s v="P8"/>
    <x v="14"/>
    <x v="4"/>
    <n v="24"/>
    <s v="C15"/>
    <x v="5"/>
    <s v="Centro"/>
    <x v="1"/>
  </r>
  <r>
    <n v="359"/>
    <d v="2020-06-29T00:00:00"/>
    <x v="6"/>
    <n v="32"/>
    <s v="P7"/>
    <x v="15"/>
    <x v="4"/>
    <n v="16"/>
    <s v="C16"/>
    <x v="6"/>
    <s v="Raio do Sol"/>
    <x v="3"/>
  </r>
  <r>
    <n v="358"/>
    <d v="2020-06-28T00:00:00"/>
    <x v="6"/>
    <n v="162"/>
    <s v="P6"/>
    <x v="16"/>
    <x v="4"/>
    <n v="36"/>
    <s v="C17"/>
    <x v="7"/>
    <s v="Centro"/>
    <x v="1"/>
  </r>
  <r>
    <n v="357"/>
    <d v="2020-06-27T00:00:00"/>
    <x v="6"/>
    <n v="120"/>
    <s v="P5"/>
    <x v="17"/>
    <x v="4"/>
    <n v="30"/>
    <s v="C18"/>
    <x v="8"/>
    <s v="São José"/>
    <x v="0"/>
  </r>
  <r>
    <n v="356"/>
    <d v="2020-06-26T00:00:00"/>
    <x v="6"/>
    <n v="168"/>
    <s v="P4"/>
    <x v="18"/>
    <x v="4"/>
    <n v="48"/>
    <s v="C19"/>
    <x v="9"/>
    <s v="Bela Vista"/>
    <x v="2"/>
  </r>
  <r>
    <n v="355"/>
    <d v="2020-06-25T00:00:00"/>
    <x v="6"/>
    <n v="57.599999999999994"/>
    <s v="P3"/>
    <x v="19"/>
    <x v="4"/>
    <n v="24"/>
    <s v="C20"/>
    <x v="10"/>
    <s v="Matadouro"/>
    <x v="0"/>
  </r>
  <r>
    <n v="354"/>
    <d v="2020-06-24T00:00:00"/>
    <x v="6"/>
    <n v="72"/>
    <s v="P2"/>
    <x v="20"/>
    <x v="4"/>
    <n v="24"/>
    <s v="C4"/>
    <x v="14"/>
    <s v="Bela Vista"/>
    <x v="0"/>
  </r>
  <r>
    <n v="353"/>
    <d v="2020-06-23T00:00:00"/>
    <x v="6"/>
    <n v="108"/>
    <s v="P1"/>
    <x v="21"/>
    <x v="4"/>
    <n v="36"/>
    <s v="C8"/>
    <x v="18"/>
    <s v="São José"/>
    <x v="2"/>
  </r>
  <r>
    <n v="352"/>
    <d v="2020-06-22T00:00:00"/>
    <x v="6"/>
    <n v="13.98"/>
    <s v="P22"/>
    <x v="0"/>
    <x v="0"/>
    <n v="2"/>
    <s v="C7"/>
    <x v="17"/>
    <s v="Centro"/>
    <x v="3"/>
  </r>
  <r>
    <n v="351"/>
    <d v="2020-06-21T00:00:00"/>
    <x v="6"/>
    <n v="4.8"/>
    <s v="P21"/>
    <x v="1"/>
    <x v="0"/>
    <n v="3"/>
    <s v="C6"/>
    <x v="16"/>
    <s v="Matadouro"/>
    <x v="0"/>
  </r>
  <r>
    <n v="350"/>
    <d v="2020-06-20T00:00:00"/>
    <x v="6"/>
    <n v="1.89"/>
    <s v="P20"/>
    <x v="2"/>
    <x v="1"/>
    <n v="1"/>
    <s v="C20"/>
    <x v="10"/>
    <s v="Matadouro"/>
    <x v="0"/>
  </r>
  <r>
    <n v="349"/>
    <d v="2020-06-19T00:00:00"/>
    <x v="6"/>
    <n v="2.4"/>
    <s v="P19"/>
    <x v="3"/>
    <x v="1"/>
    <n v="2"/>
    <s v="C19"/>
    <x v="9"/>
    <s v="Bela Vista"/>
    <x v="2"/>
  </r>
  <r>
    <n v="348"/>
    <d v="2020-06-18T00:00:00"/>
    <x v="6"/>
    <n v="20"/>
    <s v="P18"/>
    <x v="4"/>
    <x v="2"/>
    <n v="1"/>
    <s v="C18"/>
    <x v="8"/>
    <s v="São José"/>
    <x v="0"/>
  </r>
  <r>
    <n v="347"/>
    <d v="2020-06-17T00:00:00"/>
    <x v="6"/>
    <n v="17.8"/>
    <s v="P17"/>
    <x v="5"/>
    <x v="2"/>
    <n v="2"/>
    <s v="C17"/>
    <x v="7"/>
    <s v="Centro"/>
    <x v="1"/>
  </r>
  <r>
    <n v="346"/>
    <d v="2020-06-16T00:00:00"/>
    <x v="6"/>
    <n v="22"/>
    <s v="P16"/>
    <x v="6"/>
    <x v="2"/>
    <n v="1"/>
    <s v="C16"/>
    <x v="6"/>
    <s v="Raio do Sol"/>
    <x v="3"/>
  </r>
  <r>
    <n v="345"/>
    <d v="2020-06-15T00:00:00"/>
    <x v="6"/>
    <n v="15.99"/>
    <s v="P15"/>
    <x v="7"/>
    <x v="2"/>
    <n v="1"/>
    <s v="C15"/>
    <x v="5"/>
    <s v="Centro"/>
    <x v="1"/>
  </r>
  <r>
    <n v="344"/>
    <d v="2020-06-14T00:00:00"/>
    <x v="6"/>
    <n v="7"/>
    <s v="P14"/>
    <x v="8"/>
    <x v="3"/>
    <n v="2"/>
    <s v="C14"/>
    <x v="4"/>
    <s v="Vila Paulista"/>
    <x v="0"/>
  </r>
  <r>
    <n v="343"/>
    <d v="2020-06-13T00:00:00"/>
    <x v="6"/>
    <n v="20"/>
    <s v="P13"/>
    <x v="9"/>
    <x v="3"/>
    <n v="4"/>
    <s v="C13"/>
    <x v="3"/>
    <s v="São José"/>
    <x v="2"/>
  </r>
  <r>
    <n v="342"/>
    <d v="2020-06-12T00:00:00"/>
    <x v="6"/>
    <n v="20"/>
    <s v="P12"/>
    <x v="10"/>
    <x v="3"/>
    <n v="4"/>
    <s v="C12"/>
    <x v="2"/>
    <s v="Raio do Sol"/>
    <x v="0"/>
  </r>
  <r>
    <n v="341"/>
    <d v="2020-06-11T00:00:00"/>
    <x v="6"/>
    <n v="24"/>
    <s v="P11"/>
    <x v="11"/>
    <x v="3"/>
    <n v="3"/>
    <s v="C11"/>
    <x v="1"/>
    <s v="Bela Vista"/>
    <x v="1"/>
  </r>
  <r>
    <n v="340"/>
    <d v="2020-06-10T00:00:00"/>
    <x v="6"/>
    <n v="108"/>
    <s v="P10"/>
    <x v="12"/>
    <x v="4"/>
    <n v="48"/>
    <s v="C10"/>
    <x v="0"/>
    <s v="Bela Vista"/>
    <x v="0"/>
  </r>
  <r>
    <n v="339"/>
    <d v="2020-06-09T00:00:00"/>
    <x v="6"/>
    <n v="54"/>
    <s v="P9"/>
    <x v="13"/>
    <x v="4"/>
    <n v="18"/>
    <s v="C9"/>
    <x v="19"/>
    <s v="Vila Paulista"/>
    <x v="0"/>
  </r>
  <r>
    <n v="338"/>
    <d v="2020-06-08T00:00:00"/>
    <x v="6"/>
    <n v="60"/>
    <s v="P8"/>
    <x v="14"/>
    <x v="4"/>
    <n v="24"/>
    <s v="C8"/>
    <x v="18"/>
    <s v="São José"/>
    <x v="2"/>
  </r>
  <r>
    <n v="337"/>
    <d v="2020-06-07T00:00:00"/>
    <x v="6"/>
    <n v="16"/>
    <s v="P7"/>
    <x v="15"/>
    <x v="4"/>
    <n v="8"/>
    <s v="C7"/>
    <x v="17"/>
    <s v="Centro"/>
    <x v="3"/>
  </r>
  <r>
    <n v="336"/>
    <d v="2020-06-06T00:00:00"/>
    <x v="6"/>
    <n v="162"/>
    <s v="P6"/>
    <x v="16"/>
    <x v="4"/>
    <n v="36"/>
    <s v="C6"/>
    <x v="16"/>
    <s v="Matadouro"/>
    <x v="0"/>
  </r>
  <r>
    <n v="335"/>
    <d v="2020-06-05T00:00:00"/>
    <x v="6"/>
    <n v="72"/>
    <s v="P5"/>
    <x v="17"/>
    <x v="4"/>
    <n v="18"/>
    <s v="C5"/>
    <x v="15"/>
    <s v="Vila Paulista"/>
    <x v="1"/>
  </r>
  <r>
    <n v="334"/>
    <d v="2020-06-04T00:00:00"/>
    <x v="6"/>
    <n v="84"/>
    <s v="P4"/>
    <x v="18"/>
    <x v="4"/>
    <n v="24"/>
    <s v="C4"/>
    <x v="14"/>
    <s v="Bela Vista"/>
    <x v="0"/>
  </r>
  <r>
    <n v="333"/>
    <d v="2020-06-03T00:00:00"/>
    <x v="6"/>
    <n v="28.799999999999997"/>
    <s v="P3"/>
    <x v="19"/>
    <x v="4"/>
    <n v="12"/>
    <s v="C3"/>
    <x v="11"/>
    <s v="Centro"/>
    <x v="2"/>
  </r>
  <r>
    <n v="332"/>
    <d v="2020-06-02T00:00:00"/>
    <x v="6"/>
    <n v="24"/>
    <s v="P2"/>
    <x v="20"/>
    <x v="4"/>
    <n v="8"/>
    <s v="C2"/>
    <x v="13"/>
    <s v="Raio do Sol"/>
    <x v="0"/>
  </r>
  <r>
    <n v="331"/>
    <d v="2020-06-01T00:00:00"/>
    <x v="6"/>
    <n v="36"/>
    <s v="P1"/>
    <x v="21"/>
    <x v="4"/>
    <n v="12"/>
    <s v="C1"/>
    <x v="12"/>
    <s v="São José"/>
    <x v="0"/>
  </r>
  <r>
    <n v="330"/>
    <d v="2020-05-29T00:00:00"/>
    <x v="7"/>
    <n v="20.97"/>
    <s v="P22"/>
    <x v="0"/>
    <x v="0"/>
    <n v="3"/>
    <s v="C10"/>
    <x v="0"/>
    <s v="Bela Vista"/>
    <x v="0"/>
  </r>
  <r>
    <n v="329"/>
    <d v="2020-05-28T00:00:00"/>
    <x v="7"/>
    <n v="8"/>
    <s v="P21"/>
    <x v="1"/>
    <x v="0"/>
    <n v="5"/>
    <s v="C11"/>
    <x v="1"/>
    <s v="Bela Vista"/>
    <x v="1"/>
  </r>
  <r>
    <n v="328"/>
    <d v="2020-05-27T00:00:00"/>
    <x v="7"/>
    <n v="9.4499999999999993"/>
    <s v="P20"/>
    <x v="2"/>
    <x v="1"/>
    <n v="5"/>
    <s v="C12"/>
    <x v="2"/>
    <s v="Raio do Sol"/>
    <x v="0"/>
  </r>
  <r>
    <n v="327"/>
    <d v="2020-05-26T00:00:00"/>
    <x v="7"/>
    <n v="2.4"/>
    <s v="P19"/>
    <x v="3"/>
    <x v="1"/>
    <n v="2"/>
    <s v="C13"/>
    <x v="3"/>
    <s v="São José"/>
    <x v="2"/>
  </r>
  <r>
    <n v="326"/>
    <d v="2020-05-25T00:00:00"/>
    <x v="7"/>
    <n v="20"/>
    <s v="P18"/>
    <x v="4"/>
    <x v="2"/>
    <n v="1"/>
    <s v="C14"/>
    <x v="4"/>
    <s v="Vila Paulista"/>
    <x v="0"/>
  </r>
  <r>
    <n v="325"/>
    <d v="2020-05-24T00:00:00"/>
    <x v="7"/>
    <n v="26.700000000000003"/>
    <s v="P17"/>
    <x v="5"/>
    <x v="2"/>
    <n v="3"/>
    <s v="C15"/>
    <x v="5"/>
    <s v="Centro"/>
    <x v="1"/>
  </r>
  <r>
    <n v="324"/>
    <d v="2020-05-23T00:00:00"/>
    <x v="7"/>
    <n v="66"/>
    <s v="P16"/>
    <x v="6"/>
    <x v="2"/>
    <n v="3"/>
    <s v="C16"/>
    <x v="6"/>
    <s v="Raio do Sol"/>
    <x v="3"/>
  </r>
  <r>
    <n v="323"/>
    <d v="2020-05-22T00:00:00"/>
    <x v="7"/>
    <n v="31.98"/>
    <s v="P15"/>
    <x v="7"/>
    <x v="2"/>
    <n v="2"/>
    <s v="C17"/>
    <x v="7"/>
    <s v="Centro"/>
    <x v="1"/>
  </r>
  <r>
    <n v="322"/>
    <d v="2020-05-21T00:00:00"/>
    <x v="7"/>
    <n v="14"/>
    <s v="P14"/>
    <x v="8"/>
    <x v="3"/>
    <n v="4"/>
    <s v="C18"/>
    <x v="8"/>
    <s v="São José"/>
    <x v="0"/>
  </r>
  <r>
    <n v="321"/>
    <d v="2020-05-20T00:00:00"/>
    <x v="7"/>
    <n v="15"/>
    <s v="P13"/>
    <x v="9"/>
    <x v="3"/>
    <n v="3"/>
    <s v="C19"/>
    <x v="9"/>
    <s v="Bela Vista"/>
    <x v="2"/>
  </r>
  <r>
    <n v="320"/>
    <d v="2020-05-19T00:00:00"/>
    <x v="7"/>
    <n v="15"/>
    <s v="P12"/>
    <x v="10"/>
    <x v="3"/>
    <n v="3"/>
    <s v="C20"/>
    <x v="10"/>
    <s v="Matadouro"/>
    <x v="0"/>
  </r>
  <r>
    <n v="319"/>
    <d v="2020-05-18T00:00:00"/>
    <x v="7"/>
    <n v="24"/>
    <s v="P11"/>
    <x v="11"/>
    <x v="3"/>
    <n v="3"/>
    <s v="C3"/>
    <x v="11"/>
    <s v="Centro"/>
    <x v="2"/>
  </r>
  <r>
    <n v="318"/>
    <d v="2020-05-17T00:00:00"/>
    <x v="7"/>
    <n v="54"/>
    <s v="P10"/>
    <x v="12"/>
    <x v="4"/>
    <n v="24"/>
    <s v="C1"/>
    <x v="12"/>
    <s v="São José"/>
    <x v="0"/>
  </r>
  <r>
    <n v="317"/>
    <d v="2020-05-16T00:00:00"/>
    <x v="7"/>
    <n v="54"/>
    <s v="P9"/>
    <x v="13"/>
    <x v="4"/>
    <n v="18"/>
    <s v="C2"/>
    <x v="13"/>
    <s v="Raio do Sol"/>
    <x v="0"/>
  </r>
  <r>
    <n v="316"/>
    <d v="2020-05-15T00:00:00"/>
    <x v="7"/>
    <n v="60"/>
    <s v="P8"/>
    <x v="14"/>
    <x v="4"/>
    <n v="24"/>
    <s v="C3"/>
    <x v="11"/>
    <s v="Centro"/>
    <x v="2"/>
  </r>
  <r>
    <n v="315"/>
    <d v="2020-05-14T00:00:00"/>
    <x v="7"/>
    <n v="24"/>
    <s v="P7"/>
    <x v="15"/>
    <x v="4"/>
    <n v="12"/>
    <s v="C4"/>
    <x v="14"/>
    <s v="Bela Vista"/>
    <x v="0"/>
  </r>
  <r>
    <n v="314"/>
    <d v="2020-05-13T00:00:00"/>
    <x v="7"/>
    <n v="108"/>
    <s v="P6"/>
    <x v="16"/>
    <x v="4"/>
    <n v="24"/>
    <s v="C5"/>
    <x v="15"/>
    <s v="Vila Paulista"/>
    <x v="1"/>
  </r>
  <r>
    <n v="313"/>
    <d v="2020-05-12T00:00:00"/>
    <x v="7"/>
    <n v="72"/>
    <s v="P5"/>
    <x v="17"/>
    <x v="4"/>
    <n v="18"/>
    <s v="C6"/>
    <x v="16"/>
    <s v="Matadouro"/>
    <x v="0"/>
  </r>
  <r>
    <n v="312"/>
    <d v="2020-05-11T00:00:00"/>
    <x v="7"/>
    <n v="84"/>
    <s v="P4"/>
    <x v="18"/>
    <x v="4"/>
    <n v="24"/>
    <s v="C7"/>
    <x v="17"/>
    <s v="Centro"/>
    <x v="3"/>
  </r>
  <r>
    <n v="311"/>
    <d v="2020-05-10T00:00:00"/>
    <x v="7"/>
    <n v="57.599999999999994"/>
    <s v="P3"/>
    <x v="19"/>
    <x v="4"/>
    <n v="24"/>
    <s v="C8"/>
    <x v="18"/>
    <s v="São José"/>
    <x v="2"/>
  </r>
  <r>
    <n v="310"/>
    <d v="2020-05-09T00:00:00"/>
    <x v="7"/>
    <n v="48"/>
    <s v="P2"/>
    <x v="20"/>
    <x v="4"/>
    <n v="16"/>
    <s v="C9"/>
    <x v="19"/>
    <s v="Vila Paulista"/>
    <x v="0"/>
  </r>
  <r>
    <n v="309"/>
    <d v="2020-05-08T00:00:00"/>
    <x v="7"/>
    <n v="72"/>
    <s v="P1"/>
    <x v="21"/>
    <x v="4"/>
    <n v="24"/>
    <s v="C5"/>
    <x v="15"/>
    <s v="Vila Paulista"/>
    <x v="1"/>
  </r>
  <r>
    <n v="308"/>
    <d v="2020-05-07T00:00:00"/>
    <x v="7"/>
    <n v="27.96"/>
    <s v="P22"/>
    <x v="0"/>
    <x v="0"/>
    <n v="4"/>
    <s v="C1"/>
    <x v="12"/>
    <s v="São José"/>
    <x v="0"/>
  </r>
  <r>
    <n v="307"/>
    <d v="2020-05-06T00:00:00"/>
    <x v="7"/>
    <n v="9.6000000000000014"/>
    <s v="P21"/>
    <x v="1"/>
    <x v="0"/>
    <n v="6"/>
    <s v="C2"/>
    <x v="13"/>
    <s v="Raio do Sol"/>
    <x v="0"/>
  </r>
  <r>
    <n v="306"/>
    <d v="2020-05-05T00:00:00"/>
    <x v="7"/>
    <n v="5.67"/>
    <s v="P20"/>
    <x v="2"/>
    <x v="1"/>
    <n v="3"/>
    <s v="C3"/>
    <x v="11"/>
    <s v="Centro"/>
    <x v="2"/>
  </r>
  <r>
    <n v="305"/>
    <d v="2020-05-04T00:00:00"/>
    <x v="7"/>
    <n v="1.2"/>
    <s v="P19"/>
    <x v="3"/>
    <x v="1"/>
    <n v="1"/>
    <s v="C4"/>
    <x v="14"/>
    <s v="Bela Vista"/>
    <x v="0"/>
  </r>
  <r>
    <n v="304"/>
    <d v="2020-05-03T00:00:00"/>
    <x v="7"/>
    <n v="40"/>
    <s v="P18"/>
    <x v="4"/>
    <x v="2"/>
    <n v="2"/>
    <s v="C5"/>
    <x v="15"/>
    <s v="Vila Paulista"/>
    <x v="1"/>
  </r>
  <r>
    <n v="303"/>
    <d v="2020-05-02T00:00:00"/>
    <x v="7"/>
    <n v="35.6"/>
    <s v="P17"/>
    <x v="5"/>
    <x v="2"/>
    <n v="4"/>
    <s v="C6"/>
    <x v="16"/>
    <s v="Matadouro"/>
    <x v="0"/>
  </r>
  <r>
    <n v="302"/>
    <d v="2020-05-29T00:00:00"/>
    <x v="7"/>
    <n v="44"/>
    <s v="P16"/>
    <x v="6"/>
    <x v="2"/>
    <n v="2"/>
    <s v="C7"/>
    <x v="17"/>
    <s v="Centro"/>
    <x v="3"/>
  </r>
  <r>
    <n v="301"/>
    <d v="2020-05-28T00:00:00"/>
    <x v="7"/>
    <n v="47.97"/>
    <s v="P15"/>
    <x v="7"/>
    <x v="2"/>
    <n v="3"/>
    <s v="C8"/>
    <x v="18"/>
    <s v="São José"/>
    <x v="2"/>
  </r>
  <r>
    <n v="300"/>
    <d v="2020-05-27T00:00:00"/>
    <x v="7"/>
    <n v="21"/>
    <s v="P14"/>
    <x v="8"/>
    <x v="3"/>
    <n v="6"/>
    <s v="C9"/>
    <x v="19"/>
    <s v="Vila Paulista"/>
    <x v="0"/>
  </r>
  <r>
    <n v="299"/>
    <d v="2020-05-26T00:00:00"/>
    <x v="7"/>
    <n v="10"/>
    <s v="P13"/>
    <x v="9"/>
    <x v="3"/>
    <n v="2"/>
    <s v="C10"/>
    <x v="0"/>
    <s v="Bela Vista"/>
    <x v="0"/>
  </r>
  <r>
    <n v="298"/>
    <d v="2020-05-25T00:00:00"/>
    <x v="7"/>
    <n v="10"/>
    <s v="P12"/>
    <x v="10"/>
    <x v="3"/>
    <n v="2"/>
    <s v="C11"/>
    <x v="1"/>
    <s v="Bela Vista"/>
    <x v="1"/>
  </r>
  <r>
    <n v="297"/>
    <d v="2020-05-24T00:00:00"/>
    <x v="7"/>
    <n v="32"/>
    <s v="P11"/>
    <x v="11"/>
    <x v="3"/>
    <n v="4"/>
    <s v="C12"/>
    <x v="2"/>
    <s v="Raio do Sol"/>
    <x v="0"/>
  </r>
  <r>
    <n v="296"/>
    <d v="2020-05-23T00:00:00"/>
    <x v="7"/>
    <n v="108"/>
    <s v="P10"/>
    <x v="12"/>
    <x v="4"/>
    <n v="48"/>
    <s v="C13"/>
    <x v="3"/>
    <s v="São José"/>
    <x v="2"/>
  </r>
  <r>
    <n v="295"/>
    <d v="2020-05-22T00:00:00"/>
    <x v="7"/>
    <n v="36"/>
    <s v="P9"/>
    <x v="13"/>
    <x v="4"/>
    <n v="12"/>
    <s v="C14"/>
    <x v="4"/>
    <s v="Vila Paulista"/>
    <x v="0"/>
  </r>
  <r>
    <n v="294"/>
    <d v="2020-05-21T00:00:00"/>
    <x v="7"/>
    <n v="30"/>
    <s v="P8"/>
    <x v="14"/>
    <x v="4"/>
    <n v="12"/>
    <s v="C15"/>
    <x v="5"/>
    <s v="Centro"/>
    <x v="1"/>
  </r>
  <r>
    <n v="293"/>
    <d v="2020-05-29T00:00:00"/>
    <x v="7"/>
    <n v="24"/>
    <s v="P7"/>
    <x v="15"/>
    <x v="4"/>
    <n v="12"/>
    <s v="C16"/>
    <x v="6"/>
    <s v="Raio do Sol"/>
    <x v="3"/>
  </r>
  <r>
    <n v="292"/>
    <d v="2020-05-28T00:00:00"/>
    <x v="7"/>
    <n v="216"/>
    <s v="P6"/>
    <x v="16"/>
    <x v="4"/>
    <n v="48"/>
    <s v="C17"/>
    <x v="7"/>
    <s v="Centro"/>
    <x v="1"/>
  </r>
  <r>
    <n v="291"/>
    <d v="2020-05-27T00:00:00"/>
    <x v="7"/>
    <n v="96"/>
    <s v="P5"/>
    <x v="17"/>
    <x v="4"/>
    <n v="24"/>
    <s v="C18"/>
    <x v="8"/>
    <s v="São José"/>
    <x v="0"/>
  </r>
  <r>
    <n v="290"/>
    <d v="2020-05-26T00:00:00"/>
    <x v="7"/>
    <n v="126"/>
    <s v="P4"/>
    <x v="18"/>
    <x v="4"/>
    <n v="36"/>
    <s v="C19"/>
    <x v="9"/>
    <s v="Bela Vista"/>
    <x v="2"/>
  </r>
  <r>
    <n v="289"/>
    <d v="2020-05-25T00:00:00"/>
    <x v="7"/>
    <n v="43.199999999999996"/>
    <s v="P3"/>
    <x v="19"/>
    <x v="4"/>
    <n v="18"/>
    <s v="C20"/>
    <x v="10"/>
    <s v="Matadouro"/>
    <x v="0"/>
  </r>
  <r>
    <n v="288"/>
    <d v="2020-05-24T00:00:00"/>
    <x v="7"/>
    <n v="36"/>
    <s v="P2"/>
    <x v="20"/>
    <x v="4"/>
    <n v="12"/>
    <s v="C4"/>
    <x v="14"/>
    <s v="Bela Vista"/>
    <x v="0"/>
  </r>
  <r>
    <n v="287"/>
    <d v="2020-05-23T00:00:00"/>
    <x v="7"/>
    <n v="48"/>
    <s v="P1"/>
    <x v="21"/>
    <x v="4"/>
    <n v="16"/>
    <s v="C8"/>
    <x v="18"/>
    <s v="São José"/>
    <x v="2"/>
  </r>
  <r>
    <n v="286"/>
    <d v="2020-05-22T00:00:00"/>
    <x v="7"/>
    <n v="20.97"/>
    <s v="P22"/>
    <x v="0"/>
    <x v="0"/>
    <n v="3"/>
    <s v="C7"/>
    <x v="17"/>
    <s v="Centro"/>
    <x v="3"/>
  </r>
  <r>
    <n v="285"/>
    <d v="2020-05-21T00:00:00"/>
    <x v="7"/>
    <n v="4.8000000000000007"/>
    <s v="P21"/>
    <x v="1"/>
    <x v="0"/>
    <n v="3"/>
    <s v="C6"/>
    <x v="16"/>
    <s v="Matadouro"/>
    <x v="0"/>
  </r>
  <r>
    <n v="284"/>
    <d v="2020-05-20T00:00:00"/>
    <x v="7"/>
    <n v="1.89"/>
    <s v="P20"/>
    <x v="2"/>
    <x v="1"/>
    <n v="1"/>
    <s v="C20"/>
    <x v="10"/>
    <s v="Matadouro"/>
    <x v="0"/>
  </r>
  <r>
    <n v="283"/>
    <d v="2020-05-19T00:00:00"/>
    <x v="7"/>
    <n v="2.4"/>
    <s v="P19"/>
    <x v="3"/>
    <x v="1"/>
    <n v="2"/>
    <s v="C19"/>
    <x v="9"/>
    <s v="Bela Vista"/>
    <x v="2"/>
  </r>
  <r>
    <n v="282"/>
    <d v="2020-05-18T00:00:00"/>
    <x v="7"/>
    <n v="20"/>
    <s v="P18"/>
    <x v="4"/>
    <x v="2"/>
    <n v="1"/>
    <s v="C18"/>
    <x v="8"/>
    <s v="São José"/>
    <x v="0"/>
  </r>
  <r>
    <n v="281"/>
    <d v="2020-05-17T00:00:00"/>
    <x v="7"/>
    <n v="17.8"/>
    <s v="P17"/>
    <x v="5"/>
    <x v="2"/>
    <n v="2"/>
    <s v="C17"/>
    <x v="7"/>
    <s v="Centro"/>
    <x v="1"/>
  </r>
  <r>
    <n v="280"/>
    <d v="2020-05-16T00:00:00"/>
    <x v="7"/>
    <n v="22"/>
    <s v="P16"/>
    <x v="6"/>
    <x v="2"/>
    <n v="1"/>
    <s v="C16"/>
    <x v="6"/>
    <s v="Raio do Sol"/>
    <x v="3"/>
  </r>
  <r>
    <n v="279"/>
    <d v="2020-05-15T00:00:00"/>
    <x v="7"/>
    <n v="15.99"/>
    <s v="P15"/>
    <x v="7"/>
    <x v="2"/>
    <n v="1"/>
    <s v="C15"/>
    <x v="5"/>
    <s v="Centro"/>
    <x v="1"/>
  </r>
  <r>
    <n v="278"/>
    <d v="2020-05-14T00:00:00"/>
    <x v="7"/>
    <n v="7"/>
    <s v="P14"/>
    <x v="8"/>
    <x v="3"/>
    <n v="2"/>
    <s v="C14"/>
    <x v="4"/>
    <s v="Vila Paulista"/>
    <x v="0"/>
  </r>
  <r>
    <n v="277"/>
    <d v="2020-05-13T00:00:00"/>
    <x v="7"/>
    <n v="20"/>
    <s v="P13"/>
    <x v="9"/>
    <x v="3"/>
    <n v="4"/>
    <s v="C13"/>
    <x v="3"/>
    <s v="São José"/>
    <x v="2"/>
  </r>
  <r>
    <n v="276"/>
    <d v="2020-05-12T00:00:00"/>
    <x v="7"/>
    <n v="20"/>
    <s v="P12"/>
    <x v="10"/>
    <x v="3"/>
    <n v="4"/>
    <s v="C12"/>
    <x v="2"/>
    <s v="Raio do Sol"/>
    <x v="0"/>
  </r>
  <r>
    <n v="275"/>
    <d v="2020-05-11T00:00:00"/>
    <x v="7"/>
    <n v="24"/>
    <s v="P11"/>
    <x v="11"/>
    <x v="3"/>
    <n v="3"/>
    <s v="C11"/>
    <x v="1"/>
    <s v="Bela Vista"/>
    <x v="1"/>
  </r>
  <r>
    <n v="274"/>
    <d v="2020-05-10T00:00:00"/>
    <x v="7"/>
    <n v="135"/>
    <s v="P10"/>
    <x v="12"/>
    <x v="4"/>
    <n v="60"/>
    <s v="C10"/>
    <x v="0"/>
    <s v="Bela Vista"/>
    <x v="0"/>
  </r>
  <r>
    <n v="273"/>
    <d v="2020-05-09T00:00:00"/>
    <x v="7"/>
    <n v="72"/>
    <s v="P9"/>
    <x v="13"/>
    <x v="4"/>
    <n v="24"/>
    <s v="C9"/>
    <x v="19"/>
    <s v="Vila Paulista"/>
    <x v="0"/>
  </r>
  <r>
    <n v="272"/>
    <d v="2020-05-08T00:00:00"/>
    <x v="7"/>
    <n v="90"/>
    <s v="P8"/>
    <x v="14"/>
    <x v="4"/>
    <n v="36"/>
    <s v="C8"/>
    <x v="18"/>
    <s v="São José"/>
    <x v="2"/>
  </r>
  <r>
    <n v="271"/>
    <d v="2020-05-07T00:00:00"/>
    <x v="7"/>
    <n v="48"/>
    <s v="P7"/>
    <x v="15"/>
    <x v="4"/>
    <n v="24"/>
    <s v="C7"/>
    <x v="17"/>
    <s v="Centro"/>
    <x v="3"/>
  </r>
  <r>
    <n v="270"/>
    <d v="2020-05-06T00:00:00"/>
    <x v="7"/>
    <n v="270"/>
    <s v="P6"/>
    <x v="16"/>
    <x v="4"/>
    <n v="60"/>
    <s v="C6"/>
    <x v="16"/>
    <s v="Matadouro"/>
    <x v="0"/>
  </r>
  <r>
    <n v="269"/>
    <d v="2020-05-05T00:00:00"/>
    <x v="7"/>
    <n v="144"/>
    <s v="P5"/>
    <x v="17"/>
    <x v="4"/>
    <n v="36"/>
    <s v="C5"/>
    <x v="15"/>
    <s v="Vila Paulista"/>
    <x v="1"/>
  </r>
  <r>
    <n v="268"/>
    <d v="2020-05-04T00:00:00"/>
    <x v="7"/>
    <n v="126"/>
    <s v="P4"/>
    <x v="18"/>
    <x v="4"/>
    <n v="36"/>
    <s v="C4"/>
    <x v="14"/>
    <s v="Bela Vista"/>
    <x v="0"/>
  </r>
  <r>
    <n v="267"/>
    <d v="2020-05-03T00:00:00"/>
    <x v="7"/>
    <n v="43.199999999999996"/>
    <s v="P3"/>
    <x v="19"/>
    <x v="4"/>
    <n v="18"/>
    <s v="C3"/>
    <x v="11"/>
    <s v="Centro"/>
    <x v="2"/>
  </r>
  <r>
    <n v="266"/>
    <d v="2020-05-02T00:00:00"/>
    <x v="7"/>
    <n v="54"/>
    <s v="P2"/>
    <x v="20"/>
    <x v="4"/>
    <n v="18"/>
    <s v="C2"/>
    <x v="13"/>
    <s v="Raio do Sol"/>
    <x v="0"/>
  </r>
  <r>
    <n v="265"/>
    <d v="2020-05-01T00:00:00"/>
    <x v="7"/>
    <n v="72"/>
    <s v="P1"/>
    <x v="21"/>
    <x v="4"/>
    <n v="24"/>
    <s v="C1"/>
    <x v="12"/>
    <s v="São José"/>
    <x v="0"/>
  </r>
  <r>
    <n v="264"/>
    <d v="2020-04-27T00:00:00"/>
    <x v="8"/>
    <n v="20.97"/>
    <s v="P22"/>
    <x v="0"/>
    <x v="0"/>
    <n v="3"/>
    <s v="C10"/>
    <x v="0"/>
    <s v="Bela Vista"/>
    <x v="0"/>
  </r>
  <r>
    <n v="263"/>
    <d v="2020-04-26T00:00:00"/>
    <x v="8"/>
    <n v="8"/>
    <s v="P21"/>
    <x v="1"/>
    <x v="0"/>
    <n v="5"/>
    <s v="C11"/>
    <x v="1"/>
    <s v="Bela Vista"/>
    <x v="1"/>
  </r>
  <r>
    <n v="262"/>
    <d v="2020-04-25T00:00:00"/>
    <x v="8"/>
    <n v="9.4499999999999993"/>
    <s v="P20"/>
    <x v="2"/>
    <x v="1"/>
    <n v="5"/>
    <s v="C12"/>
    <x v="2"/>
    <s v="Raio do Sol"/>
    <x v="0"/>
  </r>
  <r>
    <n v="261"/>
    <d v="2020-04-24T00:00:00"/>
    <x v="8"/>
    <n v="2.4"/>
    <s v="P19"/>
    <x v="3"/>
    <x v="1"/>
    <n v="2"/>
    <s v="C13"/>
    <x v="3"/>
    <s v="São José"/>
    <x v="2"/>
  </r>
  <r>
    <n v="260"/>
    <d v="2020-04-23T00:00:00"/>
    <x v="8"/>
    <n v="20"/>
    <s v="P18"/>
    <x v="4"/>
    <x v="2"/>
    <n v="1"/>
    <s v="C14"/>
    <x v="4"/>
    <s v="Vila Paulista"/>
    <x v="0"/>
  </r>
  <r>
    <n v="259"/>
    <d v="2020-04-22T00:00:00"/>
    <x v="8"/>
    <n v="26.700000000000003"/>
    <s v="P17"/>
    <x v="5"/>
    <x v="2"/>
    <n v="3"/>
    <s v="C15"/>
    <x v="5"/>
    <s v="Centro"/>
    <x v="1"/>
  </r>
  <r>
    <n v="258"/>
    <d v="2020-04-21T00:00:00"/>
    <x v="8"/>
    <n v="66"/>
    <s v="P16"/>
    <x v="6"/>
    <x v="2"/>
    <n v="3"/>
    <s v="C16"/>
    <x v="6"/>
    <s v="Raio do Sol"/>
    <x v="3"/>
  </r>
  <r>
    <n v="257"/>
    <d v="2020-04-20T00:00:00"/>
    <x v="8"/>
    <n v="31.98"/>
    <s v="P15"/>
    <x v="7"/>
    <x v="2"/>
    <n v="2"/>
    <s v="C17"/>
    <x v="7"/>
    <s v="Centro"/>
    <x v="1"/>
  </r>
  <r>
    <n v="256"/>
    <d v="2020-04-19T00:00:00"/>
    <x v="8"/>
    <n v="14"/>
    <s v="P14"/>
    <x v="8"/>
    <x v="3"/>
    <n v="4"/>
    <s v="C18"/>
    <x v="8"/>
    <s v="São José"/>
    <x v="0"/>
  </r>
  <r>
    <n v="255"/>
    <d v="2020-04-18T00:00:00"/>
    <x v="8"/>
    <n v="15"/>
    <s v="P13"/>
    <x v="9"/>
    <x v="3"/>
    <n v="3"/>
    <s v="C19"/>
    <x v="9"/>
    <s v="Bela Vista"/>
    <x v="2"/>
  </r>
  <r>
    <n v="254"/>
    <d v="2020-04-17T00:00:00"/>
    <x v="8"/>
    <n v="15"/>
    <s v="P12"/>
    <x v="10"/>
    <x v="3"/>
    <n v="3"/>
    <s v="C20"/>
    <x v="10"/>
    <s v="Matadouro"/>
    <x v="0"/>
  </r>
  <r>
    <n v="253"/>
    <d v="2020-04-16T00:00:00"/>
    <x v="8"/>
    <n v="24"/>
    <s v="P11"/>
    <x v="11"/>
    <x v="3"/>
    <n v="3"/>
    <s v="C3"/>
    <x v="11"/>
    <s v="Centro"/>
    <x v="2"/>
  </r>
  <r>
    <n v="252"/>
    <d v="2020-04-15T00:00:00"/>
    <x v="8"/>
    <n v="54"/>
    <s v="P10"/>
    <x v="12"/>
    <x v="4"/>
    <n v="24"/>
    <s v="C1"/>
    <x v="12"/>
    <s v="São José"/>
    <x v="0"/>
  </r>
  <r>
    <n v="251"/>
    <d v="2020-04-14T00:00:00"/>
    <x v="8"/>
    <n v="54"/>
    <s v="P9"/>
    <x v="13"/>
    <x v="4"/>
    <n v="18"/>
    <s v="C2"/>
    <x v="13"/>
    <s v="Raio do Sol"/>
    <x v="0"/>
  </r>
  <r>
    <n v="250"/>
    <d v="2020-04-13T00:00:00"/>
    <x v="8"/>
    <n v="60"/>
    <s v="P8"/>
    <x v="14"/>
    <x v="4"/>
    <n v="24"/>
    <s v="C3"/>
    <x v="11"/>
    <s v="Centro"/>
    <x v="2"/>
  </r>
  <r>
    <n v="249"/>
    <d v="2020-04-12T00:00:00"/>
    <x v="8"/>
    <n v="24"/>
    <s v="P7"/>
    <x v="15"/>
    <x v="4"/>
    <n v="12"/>
    <s v="C4"/>
    <x v="14"/>
    <s v="Bela Vista"/>
    <x v="0"/>
  </r>
  <r>
    <n v="248"/>
    <d v="2020-04-11T00:00:00"/>
    <x v="8"/>
    <n v="108"/>
    <s v="P6"/>
    <x v="16"/>
    <x v="4"/>
    <n v="24"/>
    <s v="C5"/>
    <x v="15"/>
    <s v="Vila Paulista"/>
    <x v="1"/>
  </r>
  <r>
    <n v="247"/>
    <d v="2020-04-10T00:00:00"/>
    <x v="8"/>
    <n v="72"/>
    <s v="P5"/>
    <x v="17"/>
    <x v="4"/>
    <n v="18"/>
    <s v="C6"/>
    <x v="16"/>
    <s v="Matadouro"/>
    <x v="0"/>
  </r>
  <r>
    <n v="246"/>
    <d v="2020-04-09T00:00:00"/>
    <x v="8"/>
    <n v="84"/>
    <s v="P4"/>
    <x v="18"/>
    <x v="4"/>
    <n v="24"/>
    <s v="C7"/>
    <x v="17"/>
    <s v="Centro"/>
    <x v="3"/>
  </r>
  <r>
    <n v="245"/>
    <d v="2020-04-08T00:00:00"/>
    <x v="8"/>
    <n v="57.599999999999994"/>
    <s v="P3"/>
    <x v="19"/>
    <x v="4"/>
    <n v="24"/>
    <s v="C8"/>
    <x v="18"/>
    <s v="São José"/>
    <x v="2"/>
  </r>
  <r>
    <n v="244"/>
    <d v="2020-04-07T00:00:00"/>
    <x v="8"/>
    <n v="48"/>
    <s v="P2"/>
    <x v="20"/>
    <x v="4"/>
    <n v="16"/>
    <s v="C9"/>
    <x v="19"/>
    <s v="Vila Paulista"/>
    <x v="0"/>
  </r>
  <r>
    <n v="243"/>
    <d v="2020-04-06T00:00:00"/>
    <x v="8"/>
    <n v="72"/>
    <s v="P1"/>
    <x v="21"/>
    <x v="4"/>
    <n v="24"/>
    <s v="C5"/>
    <x v="15"/>
    <s v="Vila Paulista"/>
    <x v="1"/>
  </r>
  <r>
    <n v="242"/>
    <d v="2020-04-05T00:00:00"/>
    <x v="8"/>
    <n v="27.96"/>
    <s v="P22"/>
    <x v="0"/>
    <x v="0"/>
    <n v="4"/>
    <s v="C1"/>
    <x v="12"/>
    <s v="São José"/>
    <x v="0"/>
  </r>
  <r>
    <n v="241"/>
    <d v="2020-04-04T00:00:00"/>
    <x v="8"/>
    <n v="9.6"/>
    <s v="P21"/>
    <x v="1"/>
    <x v="0"/>
    <n v="6"/>
    <s v="C2"/>
    <x v="13"/>
    <s v="Raio do Sol"/>
    <x v="0"/>
  </r>
  <r>
    <n v="240"/>
    <d v="2020-04-03T00:00:00"/>
    <x v="8"/>
    <n v="5.67"/>
    <s v="P20"/>
    <x v="2"/>
    <x v="1"/>
    <n v="3"/>
    <s v="C3"/>
    <x v="11"/>
    <s v="Centro"/>
    <x v="2"/>
  </r>
  <r>
    <n v="239"/>
    <d v="2020-04-02T00:00:00"/>
    <x v="8"/>
    <n v="1.2"/>
    <s v="P19"/>
    <x v="3"/>
    <x v="1"/>
    <n v="1"/>
    <s v="C4"/>
    <x v="14"/>
    <s v="Bela Vista"/>
    <x v="0"/>
  </r>
  <r>
    <n v="238"/>
    <d v="2020-04-01T00:00:00"/>
    <x v="8"/>
    <n v="40"/>
    <s v="P18"/>
    <x v="4"/>
    <x v="2"/>
    <n v="2"/>
    <s v="C5"/>
    <x v="15"/>
    <s v="Vila Paulista"/>
    <x v="1"/>
  </r>
  <r>
    <n v="237"/>
    <d v="2020-04-27T00:00:00"/>
    <x v="8"/>
    <n v="35.6"/>
    <s v="P17"/>
    <x v="5"/>
    <x v="2"/>
    <n v="4"/>
    <s v="C6"/>
    <x v="16"/>
    <s v="Matadouro"/>
    <x v="0"/>
  </r>
  <r>
    <n v="236"/>
    <d v="2020-04-26T00:00:00"/>
    <x v="8"/>
    <n v="44"/>
    <s v="P16"/>
    <x v="6"/>
    <x v="2"/>
    <n v="2"/>
    <s v="C7"/>
    <x v="17"/>
    <s v="Centro"/>
    <x v="3"/>
  </r>
  <r>
    <n v="235"/>
    <d v="2020-04-25T00:00:00"/>
    <x v="8"/>
    <n v="47.97"/>
    <s v="P15"/>
    <x v="7"/>
    <x v="2"/>
    <n v="3"/>
    <s v="C8"/>
    <x v="18"/>
    <s v="São José"/>
    <x v="2"/>
  </r>
  <r>
    <n v="234"/>
    <d v="2020-04-24T00:00:00"/>
    <x v="8"/>
    <n v="21"/>
    <s v="P14"/>
    <x v="8"/>
    <x v="3"/>
    <n v="6"/>
    <s v="C9"/>
    <x v="19"/>
    <s v="Vila Paulista"/>
    <x v="0"/>
  </r>
  <r>
    <n v="233"/>
    <d v="2020-04-23T00:00:00"/>
    <x v="8"/>
    <n v="10"/>
    <s v="P13"/>
    <x v="9"/>
    <x v="3"/>
    <n v="2"/>
    <s v="C10"/>
    <x v="0"/>
    <s v="Bela Vista"/>
    <x v="0"/>
  </r>
  <r>
    <n v="232"/>
    <d v="2020-04-22T00:00:00"/>
    <x v="8"/>
    <n v="10"/>
    <s v="P12"/>
    <x v="10"/>
    <x v="3"/>
    <n v="2"/>
    <s v="C11"/>
    <x v="1"/>
    <s v="Bela Vista"/>
    <x v="1"/>
  </r>
  <r>
    <n v="231"/>
    <d v="2020-04-21T00:00:00"/>
    <x v="8"/>
    <n v="32"/>
    <s v="P11"/>
    <x v="11"/>
    <x v="3"/>
    <n v="4"/>
    <s v="C12"/>
    <x v="2"/>
    <s v="Raio do Sol"/>
    <x v="0"/>
  </r>
  <r>
    <n v="230"/>
    <d v="2020-04-20T00:00:00"/>
    <x v="8"/>
    <n v="108"/>
    <s v="P10"/>
    <x v="12"/>
    <x v="4"/>
    <n v="48"/>
    <s v="C13"/>
    <x v="3"/>
    <s v="São José"/>
    <x v="2"/>
  </r>
  <r>
    <n v="229"/>
    <d v="2020-04-19T00:00:00"/>
    <x v="8"/>
    <n v="36"/>
    <s v="P9"/>
    <x v="13"/>
    <x v="4"/>
    <n v="12"/>
    <s v="C14"/>
    <x v="4"/>
    <s v="Vila Paulista"/>
    <x v="0"/>
  </r>
  <r>
    <n v="228"/>
    <d v="2020-04-18T00:00:00"/>
    <x v="8"/>
    <n v="30"/>
    <s v="P8"/>
    <x v="14"/>
    <x v="4"/>
    <n v="12"/>
    <s v="C15"/>
    <x v="5"/>
    <s v="Centro"/>
    <x v="1"/>
  </r>
  <r>
    <n v="227"/>
    <d v="2020-04-17T00:00:00"/>
    <x v="8"/>
    <n v="24"/>
    <s v="P7"/>
    <x v="15"/>
    <x v="4"/>
    <n v="12"/>
    <s v="C16"/>
    <x v="6"/>
    <s v="Raio do Sol"/>
    <x v="3"/>
  </r>
  <r>
    <n v="226"/>
    <d v="2020-04-16T00:00:00"/>
    <x v="8"/>
    <n v="216"/>
    <s v="P6"/>
    <x v="16"/>
    <x v="4"/>
    <n v="48"/>
    <s v="C17"/>
    <x v="7"/>
    <s v="Centro"/>
    <x v="1"/>
  </r>
  <r>
    <n v="225"/>
    <d v="2020-04-15T00:00:00"/>
    <x v="8"/>
    <n v="96"/>
    <s v="P5"/>
    <x v="17"/>
    <x v="4"/>
    <n v="24"/>
    <s v="C18"/>
    <x v="8"/>
    <s v="São José"/>
    <x v="0"/>
  </r>
  <r>
    <n v="224"/>
    <d v="2020-04-14T00:00:00"/>
    <x v="8"/>
    <n v="126"/>
    <s v="P4"/>
    <x v="18"/>
    <x v="4"/>
    <n v="36"/>
    <s v="C19"/>
    <x v="9"/>
    <s v="Bela Vista"/>
    <x v="2"/>
  </r>
  <r>
    <n v="223"/>
    <d v="2020-04-13T00:00:00"/>
    <x v="8"/>
    <n v="43.199999999999996"/>
    <s v="P3"/>
    <x v="19"/>
    <x v="4"/>
    <n v="18"/>
    <s v="C20"/>
    <x v="10"/>
    <s v="Matadouro"/>
    <x v="0"/>
  </r>
  <r>
    <n v="222"/>
    <d v="2020-04-12T00:00:00"/>
    <x v="8"/>
    <n v="36"/>
    <s v="P2"/>
    <x v="20"/>
    <x v="4"/>
    <n v="12"/>
    <s v="C4"/>
    <x v="14"/>
    <s v="Bela Vista"/>
    <x v="0"/>
  </r>
  <r>
    <n v="221"/>
    <d v="2020-04-11T00:00:00"/>
    <x v="8"/>
    <n v="48"/>
    <s v="P1"/>
    <x v="21"/>
    <x v="4"/>
    <n v="16"/>
    <s v="C8"/>
    <x v="18"/>
    <s v="São José"/>
    <x v="2"/>
  </r>
  <r>
    <n v="220"/>
    <d v="2020-04-10T00:00:00"/>
    <x v="8"/>
    <n v="13.98"/>
    <s v="P22"/>
    <x v="0"/>
    <x v="0"/>
    <n v="2"/>
    <s v="C7"/>
    <x v="17"/>
    <s v="Centro"/>
    <x v="3"/>
  </r>
  <r>
    <n v="219"/>
    <d v="2020-04-09T00:00:00"/>
    <x v="8"/>
    <n v="4.8"/>
    <s v="P21"/>
    <x v="1"/>
    <x v="0"/>
    <n v="3"/>
    <s v="C6"/>
    <x v="16"/>
    <s v="Matadouro"/>
    <x v="0"/>
  </r>
  <r>
    <n v="218"/>
    <d v="2020-04-08T00:00:00"/>
    <x v="8"/>
    <n v="1.89"/>
    <s v="P20"/>
    <x v="2"/>
    <x v="1"/>
    <n v="1"/>
    <s v="C20"/>
    <x v="10"/>
    <s v="Matadouro"/>
    <x v="0"/>
  </r>
  <r>
    <n v="217"/>
    <d v="2020-04-07T00:00:00"/>
    <x v="8"/>
    <n v="2.4"/>
    <s v="P19"/>
    <x v="3"/>
    <x v="1"/>
    <n v="2"/>
    <s v="C19"/>
    <x v="9"/>
    <s v="Bela Vista"/>
    <x v="2"/>
  </r>
  <r>
    <n v="216"/>
    <d v="2020-04-06T00:00:00"/>
    <x v="8"/>
    <n v="20"/>
    <s v="P18"/>
    <x v="4"/>
    <x v="2"/>
    <n v="1"/>
    <s v="C18"/>
    <x v="8"/>
    <s v="São José"/>
    <x v="0"/>
  </r>
  <r>
    <n v="215"/>
    <d v="2020-04-05T00:00:00"/>
    <x v="8"/>
    <n v="17.8"/>
    <s v="P17"/>
    <x v="5"/>
    <x v="2"/>
    <n v="2"/>
    <s v="C17"/>
    <x v="7"/>
    <s v="Centro"/>
    <x v="1"/>
  </r>
  <r>
    <n v="214"/>
    <d v="2020-04-04T00:00:00"/>
    <x v="8"/>
    <n v="22"/>
    <s v="P16"/>
    <x v="6"/>
    <x v="2"/>
    <n v="1"/>
    <s v="C16"/>
    <x v="6"/>
    <s v="Raio do Sol"/>
    <x v="3"/>
  </r>
  <r>
    <n v="213"/>
    <d v="2020-04-03T00:00:00"/>
    <x v="8"/>
    <n v="15.99"/>
    <s v="P15"/>
    <x v="7"/>
    <x v="2"/>
    <n v="1"/>
    <s v="C15"/>
    <x v="5"/>
    <s v="Centro"/>
    <x v="1"/>
  </r>
  <r>
    <n v="212"/>
    <d v="2020-04-02T00:00:00"/>
    <x v="8"/>
    <n v="7"/>
    <s v="P14"/>
    <x v="8"/>
    <x v="3"/>
    <n v="2"/>
    <s v="C14"/>
    <x v="4"/>
    <s v="Vila Paulista"/>
    <x v="0"/>
  </r>
  <r>
    <n v="211"/>
    <d v="2020-04-01T00:00:00"/>
    <x v="8"/>
    <n v="20"/>
    <s v="P13"/>
    <x v="9"/>
    <x v="3"/>
    <n v="4"/>
    <s v="C13"/>
    <x v="3"/>
    <s v="São José"/>
    <x v="2"/>
  </r>
  <r>
    <n v="210"/>
    <d v="2020-04-12T00:00:00"/>
    <x v="8"/>
    <n v="20"/>
    <s v="P12"/>
    <x v="10"/>
    <x v="3"/>
    <n v="4"/>
    <s v="C12"/>
    <x v="2"/>
    <s v="Raio do Sol"/>
    <x v="0"/>
  </r>
  <r>
    <n v="209"/>
    <d v="2020-04-11T00:00:00"/>
    <x v="8"/>
    <n v="24"/>
    <s v="P11"/>
    <x v="11"/>
    <x v="3"/>
    <n v="3"/>
    <s v="C11"/>
    <x v="1"/>
    <s v="Bela Vista"/>
    <x v="1"/>
  </r>
  <r>
    <n v="208"/>
    <d v="2020-04-10T00:00:00"/>
    <x v="8"/>
    <n v="108"/>
    <s v="P10"/>
    <x v="12"/>
    <x v="4"/>
    <n v="48"/>
    <s v="C10"/>
    <x v="0"/>
    <s v="Bela Vista"/>
    <x v="0"/>
  </r>
  <r>
    <n v="207"/>
    <d v="2020-04-09T00:00:00"/>
    <x v="8"/>
    <n v="54"/>
    <s v="P9"/>
    <x v="13"/>
    <x v="4"/>
    <n v="18"/>
    <s v="C9"/>
    <x v="19"/>
    <s v="Vila Paulista"/>
    <x v="0"/>
  </r>
  <r>
    <n v="206"/>
    <d v="2020-04-08T00:00:00"/>
    <x v="8"/>
    <n v="60"/>
    <s v="P8"/>
    <x v="14"/>
    <x v="4"/>
    <n v="24"/>
    <s v="C8"/>
    <x v="18"/>
    <s v="São José"/>
    <x v="2"/>
  </r>
  <r>
    <n v="205"/>
    <d v="2020-04-07T00:00:00"/>
    <x v="8"/>
    <n v="16"/>
    <s v="P7"/>
    <x v="15"/>
    <x v="4"/>
    <n v="8"/>
    <s v="C7"/>
    <x v="17"/>
    <s v="Centro"/>
    <x v="3"/>
  </r>
  <r>
    <n v="204"/>
    <d v="2020-04-06T00:00:00"/>
    <x v="8"/>
    <n v="162"/>
    <s v="P6"/>
    <x v="16"/>
    <x v="4"/>
    <n v="36"/>
    <s v="C6"/>
    <x v="16"/>
    <s v="Matadouro"/>
    <x v="0"/>
  </r>
  <r>
    <n v="203"/>
    <d v="2020-04-05T00:00:00"/>
    <x v="8"/>
    <n v="72"/>
    <s v="P5"/>
    <x v="17"/>
    <x v="4"/>
    <n v="18"/>
    <s v="C5"/>
    <x v="15"/>
    <s v="Vila Paulista"/>
    <x v="1"/>
  </r>
  <r>
    <n v="202"/>
    <d v="2020-04-04T00:00:00"/>
    <x v="8"/>
    <n v="84"/>
    <s v="P4"/>
    <x v="18"/>
    <x v="4"/>
    <n v="24"/>
    <s v="C4"/>
    <x v="14"/>
    <s v="Bela Vista"/>
    <x v="0"/>
  </r>
  <r>
    <n v="201"/>
    <d v="2020-04-03T00:00:00"/>
    <x v="8"/>
    <n v="28.799999999999997"/>
    <s v="P3"/>
    <x v="19"/>
    <x v="4"/>
    <n v="12"/>
    <s v="C3"/>
    <x v="11"/>
    <s v="Centro"/>
    <x v="2"/>
  </r>
  <r>
    <n v="200"/>
    <d v="2020-04-02T00:00:00"/>
    <x v="8"/>
    <n v="24"/>
    <s v="P2"/>
    <x v="20"/>
    <x v="4"/>
    <n v="8"/>
    <s v="C2"/>
    <x v="13"/>
    <s v="Raio do Sol"/>
    <x v="0"/>
  </r>
  <r>
    <n v="199"/>
    <d v="2020-04-01T00:00:00"/>
    <x v="8"/>
    <n v="36"/>
    <s v="P1"/>
    <x v="21"/>
    <x v="4"/>
    <n v="12"/>
    <s v="C1"/>
    <x v="12"/>
    <s v="São José"/>
    <x v="0"/>
  </r>
  <r>
    <n v="198"/>
    <d v="2020-03-30T00:00:00"/>
    <x v="9"/>
    <n v="27.96"/>
    <s v="P22"/>
    <x v="0"/>
    <x v="0"/>
    <n v="4"/>
    <s v="C10"/>
    <x v="0"/>
    <s v="Bela Vista"/>
    <x v="0"/>
  </r>
  <r>
    <n v="197"/>
    <d v="2020-03-29T00:00:00"/>
    <x v="9"/>
    <n v="8"/>
    <s v="P21"/>
    <x v="1"/>
    <x v="0"/>
    <n v="5"/>
    <s v="C11"/>
    <x v="1"/>
    <s v="Bela Vista"/>
    <x v="1"/>
  </r>
  <r>
    <n v="196"/>
    <d v="2020-03-28T00:00:00"/>
    <x v="9"/>
    <n v="5.67"/>
    <s v="P20"/>
    <x v="2"/>
    <x v="1"/>
    <n v="3"/>
    <s v="C12"/>
    <x v="2"/>
    <s v="Raio do Sol"/>
    <x v="0"/>
  </r>
  <r>
    <n v="195"/>
    <d v="2020-03-27T00:00:00"/>
    <x v="9"/>
    <n v="7.2"/>
    <s v="P19"/>
    <x v="3"/>
    <x v="1"/>
    <n v="6"/>
    <s v="C13"/>
    <x v="3"/>
    <s v="São José"/>
    <x v="2"/>
  </r>
  <r>
    <n v="194"/>
    <d v="2020-03-26T00:00:00"/>
    <x v="9"/>
    <n v="40"/>
    <s v="P18"/>
    <x v="4"/>
    <x v="2"/>
    <n v="2"/>
    <s v="C14"/>
    <x v="4"/>
    <s v="Vila Paulista"/>
    <x v="0"/>
  </r>
  <r>
    <n v="193"/>
    <d v="2020-03-25T00:00:00"/>
    <x v="9"/>
    <n v="26.700000000000003"/>
    <s v="P17"/>
    <x v="5"/>
    <x v="2"/>
    <n v="3"/>
    <s v="C15"/>
    <x v="5"/>
    <s v="Centro"/>
    <x v="1"/>
  </r>
  <r>
    <n v="192"/>
    <d v="2020-03-24T00:00:00"/>
    <x v="9"/>
    <n v="88"/>
    <s v="P16"/>
    <x v="6"/>
    <x v="2"/>
    <n v="4"/>
    <s v="C16"/>
    <x v="6"/>
    <s v="Raio do Sol"/>
    <x v="3"/>
  </r>
  <r>
    <n v="191"/>
    <d v="2020-03-23T00:00:00"/>
    <x v="9"/>
    <n v="31.98"/>
    <s v="P15"/>
    <x v="7"/>
    <x v="2"/>
    <n v="2"/>
    <s v="C17"/>
    <x v="7"/>
    <s v="Centro"/>
    <x v="1"/>
  </r>
  <r>
    <n v="190"/>
    <d v="2020-03-22T00:00:00"/>
    <x v="9"/>
    <n v="35"/>
    <s v="P14"/>
    <x v="8"/>
    <x v="3"/>
    <n v="10"/>
    <s v="C18"/>
    <x v="8"/>
    <s v="São José"/>
    <x v="0"/>
  </r>
  <r>
    <n v="189"/>
    <d v="2020-03-21T00:00:00"/>
    <x v="9"/>
    <n v="25"/>
    <s v="P13"/>
    <x v="9"/>
    <x v="3"/>
    <n v="5"/>
    <s v="C19"/>
    <x v="9"/>
    <s v="Bela Vista"/>
    <x v="2"/>
  </r>
  <r>
    <n v="188"/>
    <d v="2020-03-20T00:00:00"/>
    <x v="9"/>
    <n v="25"/>
    <s v="P12"/>
    <x v="10"/>
    <x v="3"/>
    <n v="5"/>
    <s v="C20"/>
    <x v="10"/>
    <s v="Matadouro"/>
    <x v="0"/>
  </r>
  <r>
    <n v="187"/>
    <d v="2020-03-19T00:00:00"/>
    <x v="9"/>
    <n v="40"/>
    <s v="P11"/>
    <x v="11"/>
    <x v="3"/>
    <n v="5"/>
    <s v="C3"/>
    <x v="11"/>
    <s v="Centro"/>
    <x v="2"/>
  </r>
  <r>
    <n v="186"/>
    <d v="2020-03-18T00:00:00"/>
    <x v="9"/>
    <n v="54"/>
    <s v="P10"/>
    <x v="12"/>
    <x v="4"/>
    <n v="24"/>
    <s v="C1"/>
    <x v="12"/>
    <s v="São José"/>
    <x v="0"/>
  </r>
  <r>
    <n v="185"/>
    <d v="2020-03-17T00:00:00"/>
    <x v="9"/>
    <n v="54"/>
    <s v="P9"/>
    <x v="13"/>
    <x v="4"/>
    <n v="18"/>
    <s v="C2"/>
    <x v="13"/>
    <s v="Raio do Sol"/>
    <x v="0"/>
  </r>
  <r>
    <n v="184"/>
    <d v="2020-03-16T00:00:00"/>
    <x v="9"/>
    <n v="60"/>
    <s v="P8"/>
    <x v="14"/>
    <x v="4"/>
    <n v="24"/>
    <s v="C3"/>
    <x v="11"/>
    <s v="Centro"/>
    <x v="2"/>
  </r>
  <r>
    <n v="183"/>
    <d v="2020-03-15T00:00:00"/>
    <x v="9"/>
    <n v="72"/>
    <s v="P7"/>
    <x v="15"/>
    <x v="4"/>
    <n v="36"/>
    <s v="C4"/>
    <x v="14"/>
    <s v="Bela Vista"/>
    <x v="0"/>
  </r>
  <r>
    <n v="182"/>
    <d v="2020-03-14T00:00:00"/>
    <x v="9"/>
    <n v="108"/>
    <s v="P6"/>
    <x v="16"/>
    <x v="4"/>
    <n v="24"/>
    <s v="C5"/>
    <x v="15"/>
    <s v="Vila Paulista"/>
    <x v="1"/>
  </r>
  <r>
    <n v="181"/>
    <d v="2020-03-13T00:00:00"/>
    <x v="9"/>
    <n v="72"/>
    <s v="P5"/>
    <x v="17"/>
    <x v="4"/>
    <n v="18"/>
    <s v="C6"/>
    <x v="16"/>
    <s v="Matadouro"/>
    <x v="0"/>
  </r>
  <r>
    <n v="180"/>
    <d v="2020-03-12T00:00:00"/>
    <x v="9"/>
    <n v="126"/>
    <s v="P4"/>
    <x v="18"/>
    <x v="4"/>
    <n v="36"/>
    <s v="C7"/>
    <x v="17"/>
    <s v="Centro"/>
    <x v="3"/>
  </r>
  <r>
    <n v="179"/>
    <d v="2020-03-11T00:00:00"/>
    <x v="9"/>
    <n v="86.399999999999991"/>
    <s v="P3"/>
    <x v="19"/>
    <x v="4"/>
    <n v="36"/>
    <s v="C8"/>
    <x v="18"/>
    <s v="São José"/>
    <x v="2"/>
  </r>
  <r>
    <n v="178"/>
    <d v="2020-03-10T00:00:00"/>
    <x v="9"/>
    <n v="48"/>
    <s v="P2"/>
    <x v="20"/>
    <x v="4"/>
    <n v="16"/>
    <s v="C9"/>
    <x v="19"/>
    <s v="Vila Paulista"/>
    <x v="0"/>
  </r>
  <r>
    <n v="177"/>
    <d v="2020-03-09T00:00:00"/>
    <x v="9"/>
    <n v="72"/>
    <s v="P1"/>
    <x v="21"/>
    <x v="4"/>
    <n v="24"/>
    <s v="C5"/>
    <x v="15"/>
    <s v="Vila Paulista"/>
    <x v="1"/>
  </r>
  <r>
    <n v="176"/>
    <d v="2020-03-08T00:00:00"/>
    <x v="9"/>
    <n v="27.96"/>
    <s v="P22"/>
    <x v="0"/>
    <x v="0"/>
    <n v="4"/>
    <s v="C1"/>
    <x v="12"/>
    <s v="São José"/>
    <x v="0"/>
  </r>
  <r>
    <n v="175"/>
    <d v="2020-03-07T00:00:00"/>
    <x v="9"/>
    <n v="9.6000000000000014"/>
    <s v="P21"/>
    <x v="1"/>
    <x v="0"/>
    <n v="6"/>
    <s v="C2"/>
    <x v="13"/>
    <s v="Raio do Sol"/>
    <x v="0"/>
  </r>
  <r>
    <n v="174"/>
    <d v="2020-03-06T00:00:00"/>
    <x v="9"/>
    <n v="5.67"/>
    <s v="P20"/>
    <x v="2"/>
    <x v="1"/>
    <n v="3"/>
    <s v="C3"/>
    <x v="11"/>
    <s v="Centro"/>
    <x v="2"/>
  </r>
  <r>
    <n v="173"/>
    <d v="2020-03-05T00:00:00"/>
    <x v="9"/>
    <n v="1.2"/>
    <s v="P19"/>
    <x v="3"/>
    <x v="1"/>
    <n v="1"/>
    <s v="C4"/>
    <x v="14"/>
    <s v="Bela Vista"/>
    <x v="0"/>
  </r>
  <r>
    <n v="172"/>
    <d v="2020-03-04T00:00:00"/>
    <x v="9"/>
    <n v="40"/>
    <s v="P18"/>
    <x v="4"/>
    <x v="2"/>
    <n v="2"/>
    <s v="C5"/>
    <x v="15"/>
    <s v="Vila Paulista"/>
    <x v="1"/>
  </r>
  <r>
    <n v="171"/>
    <d v="2020-03-03T00:00:00"/>
    <x v="9"/>
    <n v="35.6"/>
    <s v="P17"/>
    <x v="5"/>
    <x v="2"/>
    <n v="4"/>
    <s v="C6"/>
    <x v="16"/>
    <s v="Matadouro"/>
    <x v="0"/>
  </r>
  <r>
    <n v="170"/>
    <d v="2020-03-02T00:00:00"/>
    <x v="9"/>
    <n v="44"/>
    <s v="P16"/>
    <x v="6"/>
    <x v="2"/>
    <n v="2"/>
    <s v="C7"/>
    <x v="17"/>
    <s v="Centro"/>
    <x v="3"/>
  </r>
  <r>
    <n v="169"/>
    <d v="2020-03-01T00:00:00"/>
    <x v="9"/>
    <n v="47.97"/>
    <s v="P15"/>
    <x v="7"/>
    <x v="2"/>
    <n v="3"/>
    <s v="C8"/>
    <x v="18"/>
    <s v="São José"/>
    <x v="2"/>
  </r>
  <r>
    <n v="168"/>
    <d v="2020-03-30T00:00:00"/>
    <x v="9"/>
    <n v="21"/>
    <s v="P14"/>
    <x v="8"/>
    <x v="3"/>
    <n v="6"/>
    <s v="C9"/>
    <x v="19"/>
    <s v="Vila Paulista"/>
    <x v="0"/>
  </r>
  <r>
    <n v="167"/>
    <d v="2020-03-29T00:00:00"/>
    <x v="9"/>
    <n v="10"/>
    <s v="P13"/>
    <x v="9"/>
    <x v="3"/>
    <n v="2"/>
    <s v="C10"/>
    <x v="0"/>
    <s v="Bela Vista"/>
    <x v="0"/>
  </r>
  <r>
    <n v="166"/>
    <d v="2020-03-28T00:00:00"/>
    <x v="9"/>
    <n v="10"/>
    <s v="P12"/>
    <x v="10"/>
    <x v="3"/>
    <n v="2"/>
    <s v="C11"/>
    <x v="1"/>
    <s v="Bela Vista"/>
    <x v="1"/>
  </r>
  <r>
    <n v="165"/>
    <d v="2020-03-27T00:00:00"/>
    <x v="9"/>
    <n v="32"/>
    <s v="P11"/>
    <x v="11"/>
    <x v="3"/>
    <n v="4"/>
    <s v="C12"/>
    <x v="2"/>
    <s v="Raio do Sol"/>
    <x v="0"/>
  </r>
  <r>
    <n v="164"/>
    <d v="2020-03-26T00:00:00"/>
    <x v="9"/>
    <n v="108"/>
    <s v="P10"/>
    <x v="12"/>
    <x v="4"/>
    <n v="48"/>
    <s v="C13"/>
    <x v="3"/>
    <s v="São José"/>
    <x v="2"/>
  </r>
  <r>
    <n v="163"/>
    <d v="2020-03-25T00:00:00"/>
    <x v="9"/>
    <n v="36"/>
    <s v="P9"/>
    <x v="13"/>
    <x v="4"/>
    <n v="12"/>
    <s v="C14"/>
    <x v="4"/>
    <s v="Vila Paulista"/>
    <x v="0"/>
  </r>
  <r>
    <n v="162"/>
    <d v="2020-03-24T00:00:00"/>
    <x v="9"/>
    <n v="30"/>
    <s v="P8"/>
    <x v="14"/>
    <x v="4"/>
    <n v="12"/>
    <s v="C15"/>
    <x v="5"/>
    <s v="Centro"/>
    <x v="1"/>
  </r>
  <r>
    <n v="161"/>
    <d v="2020-03-23T00:00:00"/>
    <x v="9"/>
    <n v="24"/>
    <s v="P7"/>
    <x v="15"/>
    <x v="4"/>
    <n v="12"/>
    <s v="C16"/>
    <x v="6"/>
    <s v="Raio do Sol"/>
    <x v="3"/>
  </r>
  <r>
    <n v="160"/>
    <d v="2020-03-22T00:00:00"/>
    <x v="9"/>
    <n v="216"/>
    <s v="P6"/>
    <x v="16"/>
    <x v="4"/>
    <n v="48"/>
    <s v="C17"/>
    <x v="7"/>
    <s v="Centro"/>
    <x v="1"/>
  </r>
  <r>
    <n v="159"/>
    <d v="2020-03-21T00:00:00"/>
    <x v="9"/>
    <n v="96"/>
    <s v="P5"/>
    <x v="17"/>
    <x v="4"/>
    <n v="24"/>
    <s v="C18"/>
    <x v="8"/>
    <s v="São José"/>
    <x v="0"/>
  </r>
  <r>
    <n v="158"/>
    <d v="2020-03-20T00:00:00"/>
    <x v="9"/>
    <n v="126"/>
    <s v="P4"/>
    <x v="18"/>
    <x v="4"/>
    <n v="36"/>
    <s v="C19"/>
    <x v="9"/>
    <s v="Bela Vista"/>
    <x v="2"/>
  </r>
  <r>
    <n v="157"/>
    <d v="2020-03-19T00:00:00"/>
    <x v="9"/>
    <n v="43.199999999999996"/>
    <s v="P3"/>
    <x v="19"/>
    <x v="4"/>
    <n v="18"/>
    <s v="C20"/>
    <x v="10"/>
    <s v="Matadouro"/>
    <x v="0"/>
  </r>
  <r>
    <n v="156"/>
    <d v="2020-03-18T00:00:00"/>
    <x v="9"/>
    <n v="36"/>
    <s v="P2"/>
    <x v="20"/>
    <x v="4"/>
    <n v="12"/>
    <s v="C4"/>
    <x v="14"/>
    <s v="Bela Vista"/>
    <x v="0"/>
  </r>
  <r>
    <n v="155"/>
    <d v="2020-03-17T00:00:00"/>
    <x v="9"/>
    <n v="48"/>
    <s v="P1"/>
    <x v="21"/>
    <x v="4"/>
    <n v="16"/>
    <s v="C8"/>
    <x v="18"/>
    <s v="São José"/>
    <x v="2"/>
  </r>
  <r>
    <n v="154"/>
    <d v="2020-03-16T00:00:00"/>
    <x v="9"/>
    <n v="20.97"/>
    <s v="P22"/>
    <x v="0"/>
    <x v="0"/>
    <n v="3"/>
    <s v="C7"/>
    <x v="17"/>
    <s v="Centro"/>
    <x v="3"/>
  </r>
  <r>
    <n v="153"/>
    <d v="2020-03-15T00:00:00"/>
    <x v="9"/>
    <n v="4.8000000000000007"/>
    <s v="P21"/>
    <x v="1"/>
    <x v="0"/>
    <n v="3"/>
    <s v="C6"/>
    <x v="16"/>
    <s v="Matadouro"/>
    <x v="0"/>
  </r>
  <r>
    <n v="152"/>
    <d v="2020-03-14T00:00:00"/>
    <x v="9"/>
    <n v="1.89"/>
    <s v="P20"/>
    <x v="2"/>
    <x v="1"/>
    <n v="1"/>
    <s v="C20"/>
    <x v="10"/>
    <s v="Matadouro"/>
    <x v="0"/>
  </r>
  <r>
    <n v="151"/>
    <d v="2020-03-13T00:00:00"/>
    <x v="9"/>
    <n v="2.4"/>
    <s v="P19"/>
    <x v="3"/>
    <x v="1"/>
    <n v="2"/>
    <s v="C19"/>
    <x v="9"/>
    <s v="Bela Vista"/>
    <x v="2"/>
  </r>
  <r>
    <n v="150"/>
    <d v="2020-03-12T00:00:00"/>
    <x v="9"/>
    <n v="20"/>
    <s v="P18"/>
    <x v="4"/>
    <x v="2"/>
    <n v="1"/>
    <s v="C18"/>
    <x v="8"/>
    <s v="São José"/>
    <x v="0"/>
  </r>
  <r>
    <n v="149"/>
    <d v="2020-03-11T00:00:00"/>
    <x v="9"/>
    <n v="17.8"/>
    <s v="P17"/>
    <x v="5"/>
    <x v="2"/>
    <n v="2"/>
    <s v="C17"/>
    <x v="7"/>
    <s v="Centro"/>
    <x v="1"/>
  </r>
  <r>
    <n v="148"/>
    <d v="2020-03-10T00:00:00"/>
    <x v="9"/>
    <n v="22"/>
    <s v="P16"/>
    <x v="6"/>
    <x v="2"/>
    <n v="1"/>
    <s v="C16"/>
    <x v="6"/>
    <s v="Raio do Sol"/>
    <x v="3"/>
  </r>
  <r>
    <n v="147"/>
    <d v="2020-03-09T00:00:00"/>
    <x v="9"/>
    <n v="15.99"/>
    <s v="P15"/>
    <x v="7"/>
    <x v="2"/>
    <n v="1"/>
    <s v="C15"/>
    <x v="5"/>
    <s v="Centro"/>
    <x v="1"/>
  </r>
  <r>
    <n v="146"/>
    <d v="2020-03-08T00:00:00"/>
    <x v="9"/>
    <n v="7"/>
    <s v="P14"/>
    <x v="8"/>
    <x v="3"/>
    <n v="2"/>
    <s v="C14"/>
    <x v="4"/>
    <s v="Vila Paulista"/>
    <x v="0"/>
  </r>
  <r>
    <n v="145"/>
    <d v="2020-03-07T00:00:00"/>
    <x v="9"/>
    <n v="20"/>
    <s v="P13"/>
    <x v="9"/>
    <x v="3"/>
    <n v="4"/>
    <s v="C13"/>
    <x v="3"/>
    <s v="São José"/>
    <x v="2"/>
  </r>
  <r>
    <n v="144"/>
    <d v="2020-03-06T00:00:00"/>
    <x v="9"/>
    <n v="20"/>
    <s v="P12"/>
    <x v="10"/>
    <x v="3"/>
    <n v="4"/>
    <s v="C12"/>
    <x v="2"/>
    <s v="Raio do Sol"/>
    <x v="0"/>
  </r>
  <r>
    <n v="143"/>
    <d v="2020-03-05T00:00:00"/>
    <x v="9"/>
    <n v="24"/>
    <s v="P11"/>
    <x v="11"/>
    <x v="3"/>
    <n v="3"/>
    <s v="C11"/>
    <x v="1"/>
    <s v="Bela Vista"/>
    <x v="1"/>
  </r>
  <r>
    <n v="142"/>
    <d v="2020-03-04T00:00:00"/>
    <x v="9"/>
    <n v="135"/>
    <s v="P10"/>
    <x v="12"/>
    <x v="4"/>
    <n v="60"/>
    <s v="C10"/>
    <x v="0"/>
    <s v="Bela Vista"/>
    <x v="0"/>
  </r>
  <r>
    <n v="141"/>
    <d v="2020-03-03T00:00:00"/>
    <x v="9"/>
    <n v="72"/>
    <s v="P9"/>
    <x v="13"/>
    <x v="4"/>
    <n v="24"/>
    <s v="C9"/>
    <x v="19"/>
    <s v="Vila Paulista"/>
    <x v="0"/>
  </r>
  <r>
    <n v="140"/>
    <d v="2020-03-02T00:00:00"/>
    <x v="9"/>
    <n v="90"/>
    <s v="P8"/>
    <x v="14"/>
    <x v="4"/>
    <n v="36"/>
    <s v="C8"/>
    <x v="18"/>
    <s v="São José"/>
    <x v="2"/>
  </r>
  <r>
    <n v="139"/>
    <d v="2020-03-01T00:00:00"/>
    <x v="9"/>
    <n v="48"/>
    <s v="P7"/>
    <x v="15"/>
    <x v="4"/>
    <n v="24"/>
    <s v="C7"/>
    <x v="17"/>
    <s v="Centro"/>
    <x v="3"/>
  </r>
  <r>
    <n v="138"/>
    <d v="2020-03-06T00:00:00"/>
    <x v="9"/>
    <n v="270"/>
    <s v="P6"/>
    <x v="16"/>
    <x v="4"/>
    <n v="60"/>
    <s v="C6"/>
    <x v="16"/>
    <s v="Matadouro"/>
    <x v="0"/>
  </r>
  <r>
    <n v="137"/>
    <d v="2020-03-05T00:00:00"/>
    <x v="9"/>
    <n v="144"/>
    <s v="P5"/>
    <x v="17"/>
    <x v="4"/>
    <n v="36"/>
    <s v="C5"/>
    <x v="15"/>
    <s v="Vila Paulista"/>
    <x v="1"/>
  </r>
  <r>
    <n v="136"/>
    <d v="2020-03-04T00:00:00"/>
    <x v="9"/>
    <n v="126"/>
    <s v="P4"/>
    <x v="18"/>
    <x v="4"/>
    <n v="36"/>
    <s v="C4"/>
    <x v="14"/>
    <s v="Bela Vista"/>
    <x v="0"/>
  </r>
  <r>
    <n v="135"/>
    <d v="2020-03-03T00:00:00"/>
    <x v="9"/>
    <n v="43.199999999999996"/>
    <s v="P3"/>
    <x v="19"/>
    <x v="4"/>
    <n v="18"/>
    <s v="C3"/>
    <x v="11"/>
    <s v="Centro"/>
    <x v="2"/>
  </r>
  <r>
    <n v="134"/>
    <d v="2020-03-02T00:00:00"/>
    <x v="9"/>
    <n v="54"/>
    <s v="P2"/>
    <x v="20"/>
    <x v="4"/>
    <n v="18"/>
    <s v="C2"/>
    <x v="13"/>
    <s v="Raio do Sol"/>
    <x v="0"/>
  </r>
  <r>
    <n v="133"/>
    <d v="2020-03-01T00:00:00"/>
    <x v="9"/>
    <n v="72"/>
    <s v="P1"/>
    <x v="21"/>
    <x v="4"/>
    <n v="24"/>
    <s v="C1"/>
    <x v="12"/>
    <s v="São José"/>
    <x v="0"/>
  </r>
  <r>
    <n v="132"/>
    <d v="2020-02-09T00:00:00"/>
    <x v="10"/>
    <n v="27.96"/>
    <s v="P22"/>
    <x v="0"/>
    <x v="0"/>
    <n v="4"/>
    <s v="C10"/>
    <x v="0"/>
    <s v="Bela Vista"/>
    <x v="0"/>
  </r>
  <r>
    <n v="131"/>
    <d v="2020-02-08T00:00:00"/>
    <x v="10"/>
    <n v="9.6"/>
    <s v="P21"/>
    <x v="1"/>
    <x v="0"/>
    <n v="6"/>
    <s v="C11"/>
    <x v="1"/>
    <s v="Bela Vista"/>
    <x v="1"/>
  </r>
  <r>
    <n v="130"/>
    <d v="2020-02-07T00:00:00"/>
    <x v="10"/>
    <n v="5.67"/>
    <s v="P20"/>
    <x v="2"/>
    <x v="1"/>
    <n v="3"/>
    <s v="C12"/>
    <x v="2"/>
    <s v="Raio do Sol"/>
    <x v="0"/>
  </r>
  <r>
    <n v="129"/>
    <d v="2020-02-06T00:00:00"/>
    <x v="10"/>
    <n v="1.2"/>
    <s v="P19"/>
    <x v="3"/>
    <x v="1"/>
    <n v="1"/>
    <s v="C13"/>
    <x v="3"/>
    <s v="São José"/>
    <x v="2"/>
  </r>
  <r>
    <n v="128"/>
    <d v="2020-02-05T00:00:00"/>
    <x v="10"/>
    <n v="40"/>
    <s v="P18"/>
    <x v="4"/>
    <x v="2"/>
    <n v="2"/>
    <s v="C14"/>
    <x v="4"/>
    <s v="Vila Paulista"/>
    <x v="0"/>
  </r>
  <r>
    <n v="127"/>
    <d v="2020-02-04T00:00:00"/>
    <x v="10"/>
    <n v="35.6"/>
    <s v="P17"/>
    <x v="5"/>
    <x v="2"/>
    <n v="4"/>
    <s v="C15"/>
    <x v="5"/>
    <s v="Centro"/>
    <x v="1"/>
  </r>
  <r>
    <n v="126"/>
    <d v="2020-02-03T00:00:00"/>
    <x v="10"/>
    <n v="44"/>
    <s v="P16"/>
    <x v="6"/>
    <x v="2"/>
    <n v="2"/>
    <s v="C16"/>
    <x v="6"/>
    <s v="Raio do Sol"/>
    <x v="3"/>
  </r>
  <r>
    <n v="125"/>
    <d v="2020-02-02T00:00:00"/>
    <x v="10"/>
    <n v="47.97"/>
    <s v="P15"/>
    <x v="7"/>
    <x v="2"/>
    <n v="3"/>
    <s v="C17"/>
    <x v="7"/>
    <s v="Centro"/>
    <x v="1"/>
  </r>
  <r>
    <n v="124"/>
    <d v="2020-02-01T00:00:00"/>
    <x v="10"/>
    <n v="21"/>
    <s v="P14"/>
    <x v="8"/>
    <x v="3"/>
    <n v="6"/>
    <s v="C18"/>
    <x v="8"/>
    <s v="São José"/>
    <x v="0"/>
  </r>
  <r>
    <n v="123"/>
    <d v="2020-02-28T00:00:00"/>
    <x v="10"/>
    <n v="10"/>
    <s v="P13"/>
    <x v="9"/>
    <x v="3"/>
    <n v="2"/>
    <s v="C19"/>
    <x v="9"/>
    <s v="Bela Vista"/>
    <x v="2"/>
  </r>
  <r>
    <n v="122"/>
    <d v="2020-02-27T00:00:00"/>
    <x v="10"/>
    <n v="10"/>
    <s v="P12"/>
    <x v="10"/>
    <x v="3"/>
    <n v="2"/>
    <s v="C20"/>
    <x v="10"/>
    <s v="Matadouro"/>
    <x v="0"/>
  </r>
  <r>
    <n v="121"/>
    <d v="2020-02-26T00:00:00"/>
    <x v="10"/>
    <n v="32"/>
    <s v="P11"/>
    <x v="11"/>
    <x v="3"/>
    <n v="4"/>
    <s v="C3"/>
    <x v="11"/>
    <s v="Centro"/>
    <x v="2"/>
  </r>
  <r>
    <n v="120"/>
    <d v="2020-02-25T00:00:00"/>
    <x v="10"/>
    <n v="108"/>
    <s v="P10"/>
    <x v="12"/>
    <x v="4"/>
    <n v="48"/>
    <s v="C1"/>
    <x v="12"/>
    <s v="São José"/>
    <x v="0"/>
  </r>
  <r>
    <n v="119"/>
    <d v="2020-02-24T00:00:00"/>
    <x v="10"/>
    <n v="36"/>
    <s v="P9"/>
    <x v="13"/>
    <x v="4"/>
    <n v="12"/>
    <s v="C2"/>
    <x v="13"/>
    <s v="Raio do Sol"/>
    <x v="0"/>
  </r>
  <r>
    <n v="118"/>
    <d v="2020-02-23T00:00:00"/>
    <x v="10"/>
    <n v="30"/>
    <s v="P8"/>
    <x v="14"/>
    <x v="4"/>
    <n v="12"/>
    <s v="C3"/>
    <x v="11"/>
    <s v="Centro"/>
    <x v="2"/>
  </r>
  <r>
    <n v="117"/>
    <d v="2020-02-22T00:00:00"/>
    <x v="10"/>
    <n v="24"/>
    <s v="P7"/>
    <x v="15"/>
    <x v="4"/>
    <n v="12"/>
    <s v="C4"/>
    <x v="14"/>
    <s v="Bela Vista"/>
    <x v="0"/>
  </r>
  <r>
    <n v="116"/>
    <d v="2020-02-21T00:00:00"/>
    <x v="10"/>
    <n v="216"/>
    <s v="P6"/>
    <x v="16"/>
    <x v="4"/>
    <n v="48"/>
    <s v="C5"/>
    <x v="15"/>
    <s v="Vila Paulista"/>
    <x v="1"/>
  </r>
  <r>
    <n v="115"/>
    <d v="2020-02-20T00:00:00"/>
    <x v="10"/>
    <n v="96"/>
    <s v="P5"/>
    <x v="17"/>
    <x v="4"/>
    <n v="24"/>
    <s v="C6"/>
    <x v="16"/>
    <s v="Matadouro"/>
    <x v="0"/>
  </r>
  <r>
    <n v="114"/>
    <d v="2020-02-19T00:00:00"/>
    <x v="10"/>
    <n v="126"/>
    <s v="P4"/>
    <x v="18"/>
    <x v="4"/>
    <n v="36"/>
    <s v="C7"/>
    <x v="17"/>
    <s v="Centro"/>
    <x v="3"/>
  </r>
  <r>
    <n v="113"/>
    <d v="2020-02-18T00:00:00"/>
    <x v="10"/>
    <n v="43.199999999999996"/>
    <s v="P3"/>
    <x v="19"/>
    <x v="4"/>
    <n v="18"/>
    <s v="C8"/>
    <x v="18"/>
    <s v="São José"/>
    <x v="2"/>
  </r>
  <r>
    <n v="112"/>
    <d v="2020-02-17T00:00:00"/>
    <x v="10"/>
    <n v="36"/>
    <s v="P2"/>
    <x v="20"/>
    <x v="4"/>
    <n v="12"/>
    <s v="C9"/>
    <x v="19"/>
    <s v="Vila Paulista"/>
    <x v="0"/>
  </r>
  <r>
    <n v="111"/>
    <d v="2020-02-16T00:00:00"/>
    <x v="10"/>
    <n v="48"/>
    <s v="P1"/>
    <x v="21"/>
    <x v="4"/>
    <n v="16"/>
    <s v="C5"/>
    <x v="15"/>
    <s v="Vila Paulista"/>
    <x v="1"/>
  </r>
  <r>
    <n v="110"/>
    <d v="2020-02-15T00:00:00"/>
    <x v="10"/>
    <n v="13.98"/>
    <s v="P22"/>
    <x v="0"/>
    <x v="0"/>
    <n v="2"/>
    <s v="C1"/>
    <x v="12"/>
    <s v="São José"/>
    <x v="0"/>
  </r>
  <r>
    <n v="109"/>
    <d v="2020-02-14T00:00:00"/>
    <x v="10"/>
    <n v="4.8"/>
    <s v="P21"/>
    <x v="1"/>
    <x v="0"/>
    <n v="3"/>
    <s v="C2"/>
    <x v="13"/>
    <s v="Raio do Sol"/>
    <x v="0"/>
  </r>
  <r>
    <n v="108"/>
    <d v="2020-02-13T00:00:00"/>
    <x v="10"/>
    <n v="1.89"/>
    <s v="P20"/>
    <x v="2"/>
    <x v="1"/>
    <n v="1"/>
    <s v="C3"/>
    <x v="11"/>
    <s v="Centro"/>
    <x v="2"/>
  </r>
  <r>
    <n v="107"/>
    <d v="2020-02-12T00:00:00"/>
    <x v="10"/>
    <n v="2.4"/>
    <s v="P19"/>
    <x v="3"/>
    <x v="1"/>
    <n v="2"/>
    <s v="C4"/>
    <x v="14"/>
    <s v="Bela Vista"/>
    <x v="0"/>
  </r>
  <r>
    <n v="106"/>
    <d v="2020-02-11T00:00:00"/>
    <x v="10"/>
    <n v="20"/>
    <s v="P18"/>
    <x v="4"/>
    <x v="2"/>
    <n v="1"/>
    <s v="C5"/>
    <x v="15"/>
    <s v="Vila Paulista"/>
    <x v="1"/>
  </r>
  <r>
    <n v="105"/>
    <d v="2020-02-10T00:00:00"/>
    <x v="10"/>
    <n v="17.8"/>
    <s v="P17"/>
    <x v="5"/>
    <x v="2"/>
    <n v="2"/>
    <s v="C6"/>
    <x v="16"/>
    <s v="Matadouro"/>
    <x v="0"/>
  </r>
  <r>
    <n v="104"/>
    <d v="2020-02-09T00:00:00"/>
    <x v="10"/>
    <n v="22"/>
    <s v="P16"/>
    <x v="6"/>
    <x v="2"/>
    <n v="1"/>
    <s v="C7"/>
    <x v="17"/>
    <s v="Centro"/>
    <x v="3"/>
  </r>
  <r>
    <n v="103"/>
    <d v="2020-02-08T00:00:00"/>
    <x v="10"/>
    <n v="15.99"/>
    <s v="P15"/>
    <x v="7"/>
    <x v="2"/>
    <n v="1"/>
    <s v="C8"/>
    <x v="18"/>
    <s v="São José"/>
    <x v="2"/>
  </r>
  <r>
    <n v="102"/>
    <d v="2020-02-07T00:00:00"/>
    <x v="10"/>
    <n v="7"/>
    <s v="P14"/>
    <x v="8"/>
    <x v="3"/>
    <n v="2"/>
    <s v="C9"/>
    <x v="19"/>
    <s v="Vila Paulista"/>
    <x v="0"/>
  </r>
  <r>
    <n v="101"/>
    <d v="2020-02-06T00:00:00"/>
    <x v="10"/>
    <n v="20"/>
    <s v="P13"/>
    <x v="9"/>
    <x v="3"/>
    <n v="4"/>
    <s v="C10"/>
    <x v="0"/>
    <s v="Bela Vista"/>
    <x v="0"/>
  </r>
  <r>
    <n v="100"/>
    <d v="2020-02-05T00:00:00"/>
    <x v="10"/>
    <n v="20"/>
    <s v="P12"/>
    <x v="10"/>
    <x v="3"/>
    <n v="4"/>
    <s v="C11"/>
    <x v="1"/>
    <s v="Bela Vista"/>
    <x v="1"/>
  </r>
  <r>
    <n v="99"/>
    <d v="2020-02-04T00:00:00"/>
    <x v="10"/>
    <n v="24"/>
    <s v="P11"/>
    <x v="11"/>
    <x v="3"/>
    <n v="3"/>
    <s v="C12"/>
    <x v="2"/>
    <s v="Raio do Sol"/>
    <x v="0"/>
  </r>
  <r>
    <n v="98"/>
    <d v="2020-02-03T00:00:00"/>
    <x v="10"/>
    <n v="108"/>
    <s v="P10"/>
    <x v="12"/>
    <x v="4"/>
    <n v="48"/>
    <s v="C13"/>
    <x v="3"/>
    <s v="São José"/>
    <x v="2"/>
  </r>
  <r>
    <n v="97"/>
    <d v="2020-02-02T00:00:00"/>
    <x v="10"/>
    <n v="54"/>
    <s v="P9"/>
    <x v="13"/>
    <x v="4"/>
    <n v="18"/>
    <s v="C14"/>
    <x v="4"/>
    <s v="Vila Paulista"/>
    <x v="0"/>
  </r>
  <r>
    <n v="96"/>
    <d v="2020-02-01T00:00:00"/>
    <x v="10"/>
    <n v="60"/>
    <s v="P8"/>
    <x v="14"/>
    <x v="4"/>
    <n v="24"/>
    <s v="C15"/>
    <x v="5"/>
    <s v="Centro"/>
    <x v="1"/>
  </r>
  <r>
    <n v="95"/>
    <d v="2020-02-28T00:00:00"/>
    <x v="10"/>
    <n v="16"/>
    <s v="P7"/>
    <x v="15"/>
    <x v="4"/>
    <n v="8"/>
    <s v="C16"/>
    <x v="6"/>
    <s v="Raio do Sol"/>
    <x v="3"/>
  </r>
  <r>
    <n v="94"/>
    <d v="2020-02-27T00:00:00"/>
    <x v="10"/>
    <n v="162"/>
    <s v="P6"/>
    <x v="16"/>
    <x v="4"/>
    <n v="36"/>
    <s v="C17"/>
    <x v="7"/>
    <s v="Centro"/>
    <x v="1"/>
  </r>
  <r>
    <n v="93"/>
    <d v="2020-02-26T00:00:00"/>
    <x v="10"/>
    <n v="72"/>
    <s v="P5"/>
    <x v="17"/>
    <x v="4"/>
    <n v="18"/>
    <s v="C18"/>
    <x v="8"/>
    <s v="São José"/>
    <x v="0"/>
  </r>
  <r>
    <n v="92"/>
    <d v="2020-02-25T00:00:00"/>
    <x v="10"/>
    <n v="84"/>
    <s v="P4"/>
    <x v="18"/>
    <x v="4"/>
    <n v="24"/>
    <s v="C19"/>
    <x v="9"/>
    <s v="Bela Vista"/>
    <x v="2"/>
  </r>
  <r>
    <n v="91"/>
    <d v="2020-02-24T00:00:00"/>
    <x v="10"/>
    <n v="28.799999999999997"/>
    <s v="P3"/>
    <x v="19"/>
    <x v="4"/>
    <n v="12"/>
    <s v="C20"/>
    <x v="10"/>
    <s v="Matadouro"/>
    <x v="0"/>
  </r>
  <r>
    <n v="90"/>
    <d v="2020-02-23T00:00:00"/>
    <x v="10"/>
    <n v="24"/>
    <s v="P2"/>
    <x v="20"/>
    <x v="4"/>
    <n v="8"/>
    <s v="C4"/>
    <x v="14"/>
    <s v="Bela Vista"/>
    <x v="0"/>
  </r>
  <r>
    <n v="89"/>
    <d v="2020-02-22T00:00:00"/>
    <x v="10"/>
    <n v="36"/>
    <s v="P1"/>
    <x v="21"/>
    <x v="4"/>
    <n v="12"/>
    <s v="C8"/>
    <x v="18"/>
    <s v="São José"/>
    <x v="2"/>
  </r>
  <r>
    <n v="88"/>
    <d v="2020-02-21T00:00:00"/>
    <x v="10"/>
    <n v="13.98"/>
    <s v="P22"/>
    <x v="0"/>
    <x v="0"/>
    <n v="2"/>
    <s v="C7"/>
    <x v="17"/>
    <s v="Centro"/>
    <x v="3"/>
  </r>
  <r>
    <n v="87"/>
    <d v="2020-02-20T00:00:00"/>
    <x v="10"/>
    <n v="4.8000000000000007"/>
    <s v="P21"/>
    <x v="1"/>
    <x v="0"/>
    <n v="3"/>
    <s v="C6"/>
    <x v="16"/>
    <s v="Matadouro"/>
    <x v="0"/>
  </r>
  <r>
    <n v="86"/>
    <d v="2020-02-19T00:00:00"/>
    <x v="10"/>
    <n v="1.89"/>
    <s v="P20"/>
    <x v="2"/>
    <x v="1"/>
    <n v="1"/>
    <s v="C20"/>
    <x v="10"/>
    <s v="Matadouro"/>
    <x v="0"/>
  </r>
  <r>
    <n v="85"/>
    <d v="2020-02-18T00:00:00"/>
    <x v="10"/>
    <n v="6"/>
    <s v="P19"/>
    <x v="3"/>
    <x v="1"/>
    <n v="5"/>
    <s v="C19"/>
    <x v="9"/>
    <s v="Bela Vista"/>
    <x v="2"/>
  </r>
  <r>
    <n v="84"/>
    <d v="2020-02-17T00:00:00"/>
    <x v="10"/>
    <n v="20"/>
    <s v="P18"/>
    <x v="4"/>
    <x v="2"/>
    <n v="1"/>
    <s v="C18"/>
    <x v="8"/>
    <s v="São José"/>
    <x v="0"/>
  </r>
  <r>
    <n v="83"/>
    <d v="2020-02-16T00:00:00"/>
    <x v="10"/>
    <n v="17.8"/>
    <s v="P17"/>
    <x v="5"/>
    <x v="2"/>
    <n v="2"/>
    <s v="C17"/>
    <x v="7"/>
    <s v="Centro"/>
    <x v="1"/>
  </r>
  <r>
    <n v="82"/>
    <d v="2020-02-15T00:00:00"/>
    <x v="10"/>
    <n v="44"/>
    <s v="P16"/>
    <x v="6"/>
    <x v="2"/>
    <n v="2"/>
    <s v="C16"/>
    <x v="6"/>
    <s v="Raio do Sol"/>
    <x v="3"/>
  </r>
  <r>
    <n v="81"/>
    <d v="2020-02-14T00:00:00"/>
    <x v="10"/>
    <n v="31.98"/>
    <s v="P15"/>
    <x v="7"/>
    <x v="2"/>
    <n v="2"/>
    <s v="C15"/>
    <x v="5"/>
    <s v="Centro"/>
    <x v="1"/>
  </r>
  <r>
    <n v="80"/>
    <d v="2020-02-13T00:00:00"/>
    <x v="10"/>
    <n v="17.5"/>
    <s v="P14"/>
    <x v="8"/>
    <x v="3"/>
    <n v="5"/>
    <s v="C14"/>
    <x v="4"/>
    <s v="Vila Paulista"/>
    <x v="0"/>
  </r>
  <r>
    <n v="79"/>
    <d v="2020-02-12T00:00:00"/>
    <x v="10"/>
    <n v="15"/>
    <s v="P13"/>
    <x v="9"/>
    <x v="3"/>
    <n v="3"/>
    <s v="C13"/>
    <x v="3"/>
    <s v="São José"/>
    <x v="2"/>
  </r>
  <r>
    <n v="78"/>
    <d v="2020-02-11T00:00:00"/>
    <x v="10"/>
    <n v="20"/>
    <s v="P12"/>
    <x v="10"/>
    <x v="3"/>
    <n v="4"/>
    <s v="C12"/>
    <x v="2"/>
    <s v="Raio do Sol"/>
    <x v="0"/>
  </r>
  <r>
    <n v="77"/>
    <d v="2020-02-10T00:00:00"/>
    <x v="10"/>
    <n v="24"/>
    <s v="P11"/>
    <x v="11"/>
    <x v="3"/>
    <n v="3"/>
    <s v="C11"/>
    <x v="1"/>
    <s v="Bela Vista"/>
    <x v="1"/>
  </r>
  <r>
    <n v="76"/>
    <d v="2020-02-09T00:00:00"/>
    <x v="10"/>
    <n v="81"/>
    <s v="P10"/>
    <x v="12"/>
    <x v="4"/>
    <n v="36"/>
    <s v="C10"/>
    <x v="0"/>
    <s v="Bela Vista"/>
    <x v="0"/>
  </r>
  <r>
    <n v="75"/>
    <d v="2020-02-08T00:00:00"/>
    <x v="10"/>
    <n v="72"/>
    <s v="P9"/>
    <x v="13"/>
    <x v="4"/>
    <n v="24"/>
    <s v="C9"/>
    <x v="19"/>
    <s v="Vila Paulista"/>
    <x v="0"/>
  </r>
  <r>
    <n v="74"/>
    <d v="2020-02-07T00:00:00"/>
    <x v="10"/>
    <n v="45"/>
    <s v="P8"/>
    <x v="14"/>
    <x v="4"/>
    <n v="18"/>
    <s v="C8"/>
    <x v="18"/>
    <s v="São José"/>
    <x v="2"/>
  </r>
  <r>
    <n v="73"/>
    <d v="2020-02-06T00:00:00"/>
    <x v="10"/>
    <n v="24"/>
    <s v="P7"/>
    <x v="15"/>
    <x v="4"/>
    <n v="12"/>
    <s v="C7"/>
    <x v="17"/>
    <s v="Centro"/>
    <x v="3"/>
  </r>
  <r>
    <n v="72"/>
    <d v="2020-02-05T00:00:00"/>
    <x v="10"/>
    <n v="126"/>
    <s v="P6"/>
    <x v="16"/>
    <x v="4"/>
    <n v="28"/>
    <s v="C6"/>
    <x v="16"/>
    <s v="Matadouro"/>
    <x v="0"/>
  </r>
  <r>
    <n v="71"/>
    <d v="2020-02-04T00:00:00"/>
    <x v="10"/>
    <n v="144"/>
    <s v="P5"/>
    <x v="17"/>
    <x v="4"/>
    <n v="36"/>
    <s v="C5"/>
    <x v="15"/>
    <s v="Vila Paulista"/>
    <x v="1"/>
  </r>
  <r>
    <n v="70"/>
    <d v="2020-02-03T00:00:00"/>
    <x v="10"/>
    <n v="84"/>
    <s v="P4"/>
    <x v="18"/>
    <x v="4"/>
    <n v="24"/>
    <s v="C4"/>
    <x v="14"/>
    <s v="Bela Vista"/>
    <x v="0"/>
  </r>
  <r>
    <n v="69"/>
    <d v="2020-02-02T00:00:00"/>
    <x v="10"/>
    <n v="28.799999999999997"/>
    <s v="P3"/>
    <x v="19"/>
    <x v="4"/>
    <n v="12"/>
    <s v="C3"/>
    <x v="11"/>
    <s v="Centro"/>
    <x v="2"/>
  </r>
  <r>
    <n v="68"/>
    <d v="2020-02-01T00:00:00"/>
    <x v="10"/>
    <n v="18"/>
    <s v="P2"/>
    <x v="20"/>
    <x v="4"/>
    <n v="6"/>
    <s v="C2"/>
    <x v="13"/>
    <s v="Raio do Sol"/>
    <x v="0"/>
  </r>
  <r>
    <n v="67"/>
    <d v="2020-01-25T00:00:00"/>
    <x v="11"/>
    <n v="36"/>
    <s v="P1"/>
    <x v="21"/>
    <x v="4"/>
    <n v="12"/>
    <s v="C1"/>
    <x v="12"/>
    <s v="São José"/>
    <x v="0"/>
  </r>
  <r>
    <n v="66"/>
    <d v="2020-01-26T00:00:00"/>
    <x v="11"/>
    <n v="20.97"/>
    <s v="P22"/>
    <x v="0"/>
    <x v="0"/>
    <n v="3"/>
    <s v="C10"/>
    <x v="0"/>
    <s v="Bela Vista"/>
    <x v="0"/>
  </r>
  <r>
    <n v="65"/>
    <d v="2020-01-27T00:00:00"/>
    <x v="11"/>
    <n v="8"/>
    <s v="P21"/>
    <x v="1"/>
    <x v="0"/>
    <n v="5"/>
    <s v="C11"/>
    <x v="1"/>
    <s v="Bela Vista"/>
    <x v="1"/>
  </r>
  <r>
    <n v="64"/>
    <d v="2020-01-28T00:00:00"/>
    <x v="11"/>
    <n v="9.4499999999999993"/>
    <s v="P20"/>
    <x v="2"/>
    <x v="1"/>
    <n v="5"/>
    <s v="C12"/>
    <x v="2"/>
    <s v="Raio do Sol"/>
    <x v="0"/>
  </r>
  <r>
    <n v="63"/>
    <d v="2020-01-29T00:00:00"/>
    <x v="11"/>
    <n v="2.4"/>
    <s v="P19"/>
    <x v="3"/>
    <x v="1"/>
    <n v="2"/>
    <s v="C13"/>
    <x v="3"/>
    <s v="São José"/>
    <x v="2"/>
  </r>
  <r>
    <n v="62"/>
    <d v="2020-01-30T00:00:00"/>
    <x v="11"/>
    <n v="20"/>
    <s v="P18"/>
    <x v="4"/>
    <x v="2"/>
    <n v="1"/>
    <s v="C14"/>
    <x v="4"/>
    <s v="Vila Paulista"/>
    <x v="0"/>
  </r>
  <r>
    <n v="61"/>
    <d v="2020-01-31T00:00:00"/>
    <x v="11"/>
    <n v="26.700000000000003"/>
    <s v="P17"/>
    <x v="5"/>
    <x v="2"/>
    <n v="3"/>
    <s v="C15"/>
    <x v="5"/>
    <s v="Centro"/>
    <x v="1"/>
  </r>
  <r>
    <n v="60"/>
    <d v="2020-01-30T00:00:00"/>
    <x v="11"/>
    <n v="66"/>
    <s v="P16"/>
    <x v="6"/>
    <x v="2"/>
    <n v="3"/>
    <s v="C16"/>
    <x v="6"/>
    <s v="Raio do Sol"/>
    <x v="3"/>
  </r>
  <r>
    <n v="59"/>
    <d v="2020-01-29T00:00:00"/>
    <x v="11"/>
    <n v="31.98"/>
    <s v="P15"/>
    <x v="7"/>
    <x v="2"/>
    <n v="2"/>
    <s v="C17"/>
    <x v="7"/>
    <s v="Centro"/>
    <x v="1"/>
  </r>
  <r>
    <n v="58"/>
    <d v="2020-01-28T00:00:00"/>
    <x v="11"/>
    <n v="14"/>
    <s v="P14"/>
    <x v="8"/>
    <x v="3"/>
    <n v="4"/>
    <s v="C18"/>
    <x v="8"/>
    <s v="São José"/>
    <x v="0"/>
  </r>
  <r>
    <n v="57"/>
    <d v="2020-01-27T00:00:00"/>
    <x v="11"/>
    <n v="15"/>
    <s v="P13"/>
    <x v="9"/>
    <x v="3"/>
    <n v="3"/>
    <s v="C19"/>
    <x v="9"/>
    <s v="Bela Vista"/>
    <x v="2"/>
  </r>
  <r>
    <n v="56"/>
    <d v="2020-01-26T00:00:00"/>
    <x v="11"/>
    <n v="15"/>
    <s v="P12"/>
    <x v="10"/>
    <x v="3"/>
    <n v="3"/>
    <s v="C20"/>
    <x v="10"/>
    <s v="Matadouro"/>
    <x v="0"/>
  </r>
  <r>
    <n v="55"/>
    <d v="2020-01-25T00:00:00"/>
    <x v="11"/>
    <n v="24"/>
    <s v="P11"/>
    <x v="11"/>
    <x v="3"/>
    <n v="3"/>
    <s v="C3"/>
    <x v="11"/>
    <s v="Centro"/>
    <x v="2"/>
  </r>
  <r>
    <n v="54"/>
    <d v="2020-01-24T00:00:00"/>
    <x v="11"/>
    <n v="54"/>
    <s v="P10"/>
    <x v="12"/>
    <x v="4"/>
    <n v="24"/>
    <s v="C1"/>
    <x v="12"/>
    <s v="São José"/>
    <x v="0"/>
  </r>
  <r>
    <n v="53"/>
    <d v="2020-01-23T00:00:00"/>
    <x v="11"/>
    <n v="54"/>
    <s v="P9"/>
    <x v="13"/>
    <x v="4"/>
    <n v="18"/>
    <s v="C2"/>
    <x v="13"/>
    <s v="Raio do Sol"/>
    <x v="0"/>
  </r>
  <r>
    <n v="52"/>
    <d v="2020-01-22T00:00:00"/>
    <x v="11"/>
    <n v="60"/>
    <s v="P8"/>
    <x v="14"/>
    <x v="4"/>
    <n v="24"/>
    <s v="C3"/>
    <x v="11"/>
    <s v="Centro"/>
    <x v="2"/>
  </r>
  <r>
    <n v="51"/>
    <d v="2020-01-21T00:00:00"/>
    <x v="11"/>
    <n v="24"/>
    <s v="P7"/>
    <x v="15"/>
    <x v="4"/>
    <n v="12"/>
    <s v="C4"/>
    <x v="14"/>
    <s v="Bela Vista"/>
    <x v="0"/>
  </r>
  <r>
    <n v="50"/>
    <d v="2020-01-20T00:00:00"/>
    <x v="11"/>
    <n v="108"/>
    <s v="P6"/>
    <x v="16"/>
    <x v="4"/>
    <n v="24"/>
    <s v="C5"/>
    <x v="15"/>
    <s v="Vila Paulista"/>
    <x v="1"/>
  </r>
  <r>
    <n v="49"/>
    <d v="2020-01-19T00:00:00"/>
    <x v="11"/>
    <n v="72"/>
    <s v="P5"/>
    <x v="17"/>
    <x v="4"/>
    <n v="18"/>
    <s v="C6"/>
    <x v="16"/>
    <s v="Matadouro"/>
    <x v="0"/>
  </r>
  <r>
    <n v="48"/>
    <d v="2020-01-18T00:00:00"/>
    <x v="11"/>
    <n v="84"/>
    <s v="P4"/>
    <x v="18"/>
    <x v="4"/>
    <n v="24"/>
    <s v="C7"/>
    <x v="17"/>
    <s v="Centro"/>
    <x v="3"/>
  </r>
  <r>
    <n v="47"/>
    <d v="2020-01-17T00:00:00"/>
    <x v="11"/>
    <n v="57.599999999999994"/>
    <s v="P3"/>
    <x v="19"/>
    <x v="4"/>
    <n v="24"/>
    <s v="C8"/>
    <x v="18"/>
    <s v="São José"/>
    <x v="2"/>
  </r>
  <r>
    <n v="46"/>
    <d v="2020-01-16T00:00:00"/>
    <x v="11"/>
    <n v="48"/>
    <s v="P2"/>
    <x v="20"/>
    <x v="4"/>
    <n v="16"/>
    <s v="C9"/>
    <x v="19"/>
    <s v="Vila Paulista"/>
    <x v="0"/>
  </r>
  <r>
    <n v="45"/>
    <d v="2020-01-15T00:00:00"/>
    <x v="11"/>
    <n v="72"/>
    <s v="P1"/>
    <x v="21"/>
    <x v="4"/>
    <n v="24"/>
    <s v="C5"/>
    <x v="15"/>
    <s v="Vila Paulista"/>
    <x v="1"/>
  </r>
  <r>
    <n v="44"/>
    <d v="2020-01-14T00:00:00"/>
    <x v="11"/>
    <n v="27.96"/>
    <s v="P22"/>
    <x v="0"/>
    <x v="0"/>
    <n v="4"/>
    <s v="C1"/>
    <x v="12"/>
    <s v="São José"/>
    <x v="0"/>
  </r>
  <r>
    <n v="43"/>
    <d v="2020-01-13T00:00:00"/>
    <x v="11"/>
    <n v="9.6"/>
    <s v="P21"/>
    <x v="1"/>
    <x v="0"/>
    <n v="6"/>
    <s v="C2"/>
    <x v="13"/>
    <s v="Raio do Sol"/>
    <x v="0"/>
  </r>
  <r>
    <n v="42"/>
    <d v="2020-01-12T00:00:00"/>
    <x v="11"/>
    <n v="5.67"/>
    <s v="P20"/>
    <x v="2"/>
    <x v="1"/>
    <n v="3"/>
    <s v="C3"/>
    <x v="11"/>
    <s v="Centro"/>
    <x v="2"/>
  </r>
  <r>
    <n v="41"/>
    <d v="2020-01-11T00:00:00"/>
    <x v="11"/>
    <n v="1.2"/>
    <s v="P19"/>
    <x v="3"/>
    <x v="1"/>
    <n v="1"/>
    <s v="C4"/>
    <x v="14"/>
    <s v="Bela Vista"/>
    <x v="0"/>
  </r>
  <r>
    <n v="40"/>
    <d v="2020-01-10T00:00:00"/>
    <x v="11"/>
    <n v="40"/>
    <s v="P18"/>
    <x v="4"/>
    <x v="2"/>
    <n v="2"/>
    <s v="C5"/>
    <x v="15"/>
    <s v="Vila Paulista"/>
    <x v="1"/>
  </r>
  <r>
    <n v="39"/>
    <d v="2020-01-09T00:00:00"/>
    <x v="11"/>
    <n v="35.6"/>
    <s v="P17"/>
    <x v="5"/>
    <x v="2"/>
    <n v="4"/>
    <s v="C6"/>
    <x v="16"/>
    <s v="Matadouro"/>
    <x v="0"/>
  </r>
  <r>
    <n v="38"/>
    <d v="2020-01-08T00:00:00"/>
    <x v="11"/>
    <n v="44"/>
    <s v="P16"/>
    <x v="6"/>
    <x v="2"/>
    <n v="2"/>
    <s v="C7"/>
    <x v="17"/>
    <s v="Centro"/>
    <x v="3"/>
  </r>
  <r>
    <n v="37"/>
    <d v="2020-01-07T00:00:00"/>
    <x v="11"/>
    <n v="47.97"/>
    <s v="P15"/>
    <x v="7"/>
    <x v="2"/>
    <n v="3"/>
    <s v="C8"/>
    <x v="18"/>
    <s v="São José"/>
    <x v="2"/>
  </r>
  <r>
    <n v="36"/>
    <d v="2020-01-06T00:00:00"/>
    <x v="11"/>
    <n v="21"/>
    <s v="P14"/>
    <x v="8"/>
    <x v="3"/>
    <n v="6"/>
    <s v="C9"/>
    <x v="19"/>
    <s v="Vila Paulista"/>
    <x v="0"/>
  </r>
  <r>
    <n v="35"/>
    <d v="2020-01-05T00:00:00"/>
    <x v="11"/>
    <n v="10"/>
    <s v="P13"/>
    <x v="9"/>
    <x v="3"/>
    <n v="2"/>
    <s v="C10"/>
    <x v="0"/>
    <s v="Bela Vista"/>
    <x v="0"/>
  </r>
  <r>
    <n v="34"/>
    <d v="2020-01-04T00:00:00"/>
    <x v="11"/>
    <n v="10"/>
    <s v="P12"/>
    <x v="10"/>
    <x v="3"/>
    <n v="2"/>
    <s v="C11"/>
    <x v="1"/>
    <s v="Bela Vista"/>
    <x v="1"/>
  </r>
  <r>
    <n v="33"/>
    <d v="2020-01-03T00:00:00"/>
    <x v="11"/>
    <n v="32"/>
    <s v="P11"/>
    <x v="11"/>
    <x v="3"/>
    <n v="4"/>
    <s v="C12"/>
    <x v="2"/>
    <s v="Raio do Sol"/>
    <x v="0"/>
  </r>
  <r>
    <n v="32"/>
    <d v="2020-01-02T00:00:00"/>
    <x v="11"/>
    <n v="108"/>
    <s v="P10"/>
    <x v="12"/>
    <x v="4"/>
    <n v="48"/>
    <s v="C13"/>
    <x v="3"/>
    <s v="São José"/>
    <x v="2"/>
  </r>
  <r>
    <n v="31"/>
    <d v="2020-01-01T00:00:00"/>
    <x v="11"/>
    <n v="36"/>
    <s v="P9"/>
    <x v="13"/>
    <x v="4"/>
    <n v="12"/>
    <s v="C14"/>
    <x v="4"/>
    <s v="Vila Paulista"/>
    <x v="0"/>
  </r>
  <r>
    <n v="30"/>
    <d v="2020-01-30T00:00:00"/>
    <x v="11"/>
    <n v="30"/>
    <s v="P8"/>
    <x v="14"/>
    <x v="4"/>
    <n v="12"/>
    <s v="C15"/>
    <x v="5"/>
    <s v="Centro"/>
    <x v="1"/>
  </r>
  <r>
    <n v="29"/>
    <d v="2020-01-29T00:00:00"/>
    <x v="11"/>
    <n v="24"/>
    <s v="P7"/>
    <x v="15"/>
    <x v="4"/>
    <n v="12"/>
    <s v="C16"/>
    <x v="6"/>
    <s v="Raio do Sol"/>
    <x v="3"/>
  </r>
  <r>
    <n v="28"/>
    <d v="2020-01-28T00:00:00"/>
    <x v="11"/>
    <n v="216"/>
    <s v="P6"/>
    <x v="16"/>
    <x v="4"/>
    <n v="48"/>
    <s v="C17"/>
    <x v="7"/>
    <s v="Centro"/>
    <x v="1"/>
  </r>
  <r>
    <n v="27"/>
    <d v="2020-01-27T00:00:00"/>
    <x v="11"/>
    <n v="96"/>
    <s v="P5"/>
    <x v="17"/>
    <x v="4"/>
    <n v="24"/>
    <s v="C18"/>
    <x v="8"/>
    <s v="São José"/>
    <x v="0"/>
  </r>
  <r>
    <n v="26"/>
    <d v="2020-01-26T00:00:00"/>
    <x v="11"/>
    <n v="126"/>
    <s v="P4"/>
    <x v="18"/>
    <x v="4"/>
    <n v="36"/>
    <s v="C19"/>
    <x v="9"/>
    <s v="Bela Vista"/>
    <x v="2"/>
  </r>
  <r>
    <n v="25"/>
    <d v="2020-01-25T00:00:00"/>
    <x v="11"/>
    <n v="43.199999999999996"/>
    <s v="P3"/>
    <x v="19"/>
    <x v="4"/>
    <n v="18"/>
    <s v="C20"/>
    <x v="10"/>
    <s v="Matadouro"/>
    <x v="0"/>
  </r>
  <r>
    <n v="24"/>
    <d v="2020-01-24T00:00:00"/>
    <x v="11"/>
    <n v="36"/>
    <s v="P2"/>
    <x v="20"/>
    <x v="4"/>
    <n v="12"/>
    <s v="C4"/>
    <x v="14"/>
    <s v="Bela Vista"/>
    <x v="0"/>
  </r>
  <r>
    <n v="23"/>
    <d v="2020-01-23T00:00:00"/>
    <x v="11"/>
    <n v="48"/>
    <s v="P1"/>
    <x v="21"/>
    <x v="4"/>
    <n v="16"/>
    <s v="C8"/>
    <x v="18"/>
    <s v="São José"/>
    <x v="2"/>
  </r>
  <r>
    <n v="22"/>
    <d v="2020-01-22T00:00:00"/>
    <x v="11"/>
    <n v="13.98"/>
    <s v="P22"/>
    <x v="0"/>
    <x v="0"/>
    <n v="2"/>
    <s v="C7"/>
    <x v="17"/>
    <s v="Centro"/>
    <x v="3"/>
  </r>
  <r>
    <n v="21"/>
    <d v="2020-01-21T00:00:00"/>
    <x v="11"/>
    <n v="4.8"/>
    <s v="P21"/>
    <x v="1"/>
    <x v="0"/>
    <n v="3"/>
    <s v="C6"/>
    <x v="16"/>
    <s v="Matadouro"/>
    <x v="0"/>
  </r>
  <r>
    <n v="20"/>
    <d v="2020-01-20T00:00:00"/>
    <x v="11"/>
    <n v="1.89"/>
    <s v="P20"/>
    <x v="2"/>
    <x v="1"/>
    <n v="1"/>
    <s v="C20"/>
    <x v="10"/>
    <s v="Matadouro"/>
    <x v="0"/>
  </r>
  <r>
    <n v="19"/>
    <d v="2020-01-19T00:00:00"/>
    <x v="11"/>
    <n v="2.4"/>
    <s v="P19"/>
    <x v="3"/>
    <x v="1"/>
    <n v="2"/>
    <s v="C19"/>
    <x v="9"/>
    <s v="Bela Vista"/>
    <x v="2"/>
  </r>
  <r>
    <n v="18"/>
    <d v="2020-01-18T00:00:00"/>
    <x v="11"/>
    <n v="20"/>
    <s v="P18"/>
    <x v="4"/>
    <x v="2"/>
    <n v="1"/>
    <s v="C18"/>
    <x v="8"/>
    <s v="São José"/>
    <x v="0"/>
  </r>
  <r>
    <n v="17"/>
    <d v="2020-01-17T00:00:00"/>
    <x v="11"/>
    <n v="17.8"/>
    <s v="P17"/>
    <x v="5"/>
    <x v="2"/>
    <n v="2"/>
    <s v="C17"/>
    <x v="7"/>
    <s v="Centro"/>
    <x v="1"/>
  </r>
  <r>
    <n v="16"/>
    <d v="2020-01-16T00:00:00"/>
    <x v="11"/>
    <n v="22"/>
    <s v="P16"/>
    <x v="6"/>
    <x v="2"/>
    <n v="1"/>
    <s v="C16"/>
    <x v="6"/>
    <s v="Raio do Sol"/>
    <x v="3"/>
  </r>
  <r>
    <n v="15"/>
    <d v="2020-01-15T00:00:00"/>
    <x v="11"/>
    <n v="15.99"/>
    <s v="P15"/>
    <x v="7"/>
    <x v="2"/>
    <n v="1"/>
    <s v="C15"/>
    <x v="5"/>
    <s v="Centro"/>
    <x v="1"/>
  </r>
  <r>
    <n v="14"/>
    <d v="2020-01-14T00:00:00"/>
    <x v="11"/>
    <n v="7"/>
    <s v="P14"/>
    <x v="8"/>
    <x v="3"/>
    <n v="2"/>
    <s v="C14"/>
    <x v="4"/>
    <s v="Vila Paulista"/>
    <x v="0"/>
  </r>
  <r>
    <n v="13"/>
    <d v="2020-01-13T00:00:00"/>
    <x v="11"/>
    <n v="20"/>
    <s v="P13"/>
    <x v="9"/>
    <x v="3"/>
    <n v="4"/>
    <s v="C13"/>
    <x v="3"/>
    <s v="São José"/>
    <x v="2"/>
  </r>
  <r>
    <n v="12"/>
    <d v="2020-01-12T00:00:00"/>
    <x v="11"/>
    <n v="20"/>
    <s v="P12"/>
    <x v="10"/>
    <x v="3"/>
    <n v="4"/>
    <s v="C12"/>
    <x v="2"/>
    <s v="Raio do Sol"/>
    <x v="0"/>
  </r>
  <r>
    <n v="11"/>
    <d v="2020-01-11T00:00:00"/>
    <x v="11"/>
    <n v="24"/>
    <s v="P11"/>
    <x v="11"/>
    <x v="3"/>
    <n v="3"/>
    <s v="C11"/>
    <x v="1"/>
    <s v="Bela Vista"/>
    <x v="1"/>
  </r>
  <r>
    <n v="10"/>
    <d v="2020-01-10T00:00:00"/>
    <x v="11"/>
    <n v="108"/>
    <s v="P10"/>
    <x v="12"/>
    <x v="4"/>
    <n v="48"/>
    <s v="C10"/>
    <x v="0"/>
    <s v="Bela Vista"/>
    <x v="0"/>
  </r>
  <r>
    <n v="9"/>
    <d v="2020-01-09T00:00:00"/>
    <x v="11"/>
    <n v="54"/>
    <s v="P9"/>
    <x v="13"/>
    <x v="4"/>
    <n v="18"/>
    <s v="C9"/>
    <x v="19"/>
    <s v="Vila Paulista"/>
    <x v="0"/>
  </r>
  <r>
    <n v="8"/>
    <d v="2020-01-08T00:00:00"/>
    <x v="11"/>
    <n v="60"/>
    <s v="P8"/>
    <x v="14"/>
    <x v="4"/>
    <n v="24"/>
    <s v="C8"/>
    <x v="18"/>
    <s v="São José"/>
    <x v="2"/>
  </r>
  <r>
    <n v="7"/>
    <d v="2020-01-07T00:00:00"/>
    <x v="11"/>
    <n v="16"/>
    <s v="P7"/>
    <x v="15"/>
    <x v="4"/>
    <n v="8"/>
    <s v="C7"/>
    <x v="17"/>
    <s v="Centro"/>
    <x v="3"/>
  </r>
  <r>
    <n v="6"/>
    <d v="2020-01-06T00:00:00"/>
    <x v="11"/>
    <n v="162"/>
    <s v="P6"/>
    <x v="16"/>
    <x v="4"/>
    <n v="36"/>
    <s v="C6"/>
    <x v="16"/>
    <s v="Matadouro"/>
    <x v="0"/>
  </r>
  <r>
    <n v="5"/>
    <d v="2020-01-05T00:00:00"/>
    <x v="11"/>
    <n v="72"/>
    <s v="P5"/>
    <x v="17"/>
    <x v="4"/>
    <n v="18"/>
    <s v="C5"/>
    <x v="15"/>
    <s v="Vila Paulista"/>
    <x v="1"/>
  </r>
  <r>
    <n v="4"/>
    <d v="2020-01-04T00:00:00"/>
    <x v="11"/>
    <n v="84"/>
    <s v="P4"/>
    <x v="18"/>
    <x v="4"/>
    <n v="24"/>
    <s v="C4"/>
    <x v="14"/>
    <s v="Bela Vista"/>
    <x v="0"/>
  </r>
  <r>
    <n v="3"/>
    <d v="2020-01-03T00:00:00"/>
    <x v="11"/>
    <n v="28.799999999999997"/>
    <s v="P3"/>
    <x v="19"/>
    <x v="4"/>
    <n v="12"/>
    <s v="C3"/>
    <x v="11"/>
    <s v="Centro"/>
    <x v="2"/>
  </r>
  <r>
    <n v="2"/>
    <d v="2020-01-02T00:00:00"/>
    <x v="11"/>
    <n v="24"/>
    <s v="P2"/>
    <x v="20"/>
    <x v="4"/>
    <n v="8"/>
    <s v="C2"/>
    <x v="13"/>
    <s v="Raio do Sol"/>
    <x v="0"/>
  </r>
  <r>
    <n v="1"/>
    <d v="2020-01-01T00:00:00"/>
    <x v="11"/>
    <n v="36"/>
    <s v="P1"/>
    <x v="21"/>
    <x v="4"/>
    <n v="12"/>
    <s v="C1"/>
    <x v="12"/>
    <s v="São José"/>
    <x v="0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count="22">
  <r>
    <s v="P1"/>
    <x v="0"/>
    <x v="0"/>
    <x v="0"/>
    <n v="3"/>
    <n v="288"/>
    <n v="1124"/>
    <n v="836"/>
    <n v="120"/>
    <n v="24"/>
    <n v="36"/>
    <x v="0"/>
    <n v="2508"/>
    <n v="192"/>
    <n v="84"/>
    <n v="192"/>
    <n v="156"/>
    <n v="192"/>
    <n v="216"/>
    <n v="192"/>
    <n v="252"/>
    <n v="228"/>
    <n v="228"/>
    <n v="288"/>
    <n v="288"/>
  </r>
  <r>
    <s v="P2"/>
    <x v="1"/>
    <x v="0"/>
    <x v="0"/>
    <n v="3"/>
    <n v="1118"/>
    <n v="1694"/>
    <n v="576"/>
    <n v="120"/>
    <n v="24"/>
    <n v="36"/>
    <x v="0"/>
    <n v="1728"/>
    <n v="108"/>
    <n v="78"/>
    <n v="138"/>
    <n v="108"/>
    <n v="138"/>
    <n v="144"/>
    <n v="132"/>
    <n v="174"/>
    <n v="156"/>
    <n v="162"/>
    <n v="198"/>
    <n v="192"/>
  </r>
  <r>
    <s v="P3"/>
    <x v="2"/>
    <x v="0"/>
    <x v="1"/>
    <n v="2.4"/>
    <n v="338"/>
    <n v="1124"/>
    <n v="786"/>
    <n v="72"/>
    <n v="12"/>
    <n v="24"/>
    <x v="0"/>
    <n v="1886.3999999999999"/>
    <n v="129.59999999999997"/>
    <n v="100.8"/>
    <n v="172.79999999999998"/>
    <n v="129.59999999999997"/>
    <n v="143.99999999999997"/>
    <n v="144"/>
    <n v="129.59999999999997"/>
    <n v="158.39999999999998"/>
    <n v="187.2"/>
    <n v="172.79999999999998"/>
    <n v="187.2"/>
    <n v="230.39999999999998"/>
  </r>
  <r>
    <s v="P4"/>
    <x v="3"/>
    <x v="0"/>
    <x v="2"/>
    <n v="3.5"/>
    <n v="56"/>
    <n v="1328"/>
    <n v="1272"/>
    <n v="120"/>
    <n v="24"/>
    <n v="36"/>
    <x v="0"/>
    <n v="4452"/>
    <n v="294"/>
    <n v="294"/>
    <n v="378"/>
    <n v="294"/>
    <n v="336"/>
    <n v="336"/>
    <n v="378"/>
    <n v="378"/>
    <n v="420"/>
    <n v="420"/>
    <n v="462"/>
    <n v="462"/>
  </r>
  <r>
    <s v="P5"/>
    <x v="4"/>
    <x v="0"/>
    <x v="3"/>
    <n v="4"/>
    <n v="498"/>
    <n v="1428"/>
    <n v="930"/>
    <n v="120"/>
    <n v="24"/>
    <n v="36"/>
    <x v="0"/>
    <n v="3720"/>
    <n v="240"/>
    <n v="312"/>
    <n v="312"/>
    <n v="240"/>
    <n v="312"/>
    <n v="264"/>
    <n v="288"/>
    <n v="336"/>
    <n v="288"/>
    <n v="384"/>
    <n v="408"/>
    <n v="336"/>
  </r>
  <r>
    <s v="P6"/>
    <x v="5"/>
    <x v="0"/>
    <x v="4"/>
    <n v="4.5"/>
    <n v="4"/>
    <n v="1448"/>
    <n v="1444"/>
    <n v="84"/>
    <n v="12"/>
    <n v="24"/>
    <x v="1"/>
    <n v="6498"/>
    <n v="486"/>
    <n v="504"/>
    <n v="594"/>
    <n v="486"/>
    <n v="594"/>
    <n v="432"/>
    <n v="540"/>
    <n v="540"/>
    <n v="486"/>
    <n v="702"/>
    <n v="648"/>
    <n v="486"/>
  </r>
  <r>
    <s v="P7"/>
    <x v="6"/>
    <x v="0"/>
    <x v="5"/>
    <n v="2"/>
    <n v="592"/>
    <n v="1196"/>
    <n v="604"/>
    <n v="72"/>
    <n v="12"/>
    <n v="24"/>
    <x v="0"/>
    <n v="1208"/>
    <n v="64"/>
    <n v="64"/>
    <n v="144"/>
    <n v="64"/>
    <n v="96"/>
    <n v="72"/>
    <n v="72"/>
    <n v="104"/>
    <n v="128"/>
    <n v="120"/>
    <n v="128"/>
    <n v="152"/>
  </r>
  <r>
    <s v="P8"/>
    <x v="7"/>
    <x v="0"/>
    <x v="6"/>
    <n v="2.5"/>
    <n v="128"/>
    <n v="932"/>
    <n v="804"/>
    <n v="72"/>
    <n v="12"/>
    <n v="24"/>
    <x v="0"/>
    <n v="2010"/>
    <n v="150"/>
    <n v="135"/>
    <n v="180"/>
    <n v="150"/>
    <n v="180"/>
    <n v="180"/>
    <n v="150"/>
    <n v="210"/>
    <n v="150"/>
    <n v="165"/>
    <n v="195"/>
    <n v="165"/>
  </r>
  <r>
    <s v="P9"/>
    <x v="8"/>
    <x v="0"/>
    <x v="0"/>
    <n v="3"/>
    <n v="-283"/>
    <n v="407"/>
    <n v="690"/>
    <n v="120"/>
    <n v="24"/>
    <n v="36"/>
    <x v="1"/>
    <n v="2070"/>
    <n v="144"/>
    <n v="162"/>
    <n v="162"/>
    <n v="144"/>
    <n v="162"/>
    <n v="180"/>
    <n v="162"/>
    <n v="198"/>
    <n v="162"/>
    <n v="180"/>
    <n v="216"/>
    <n v="198"/>
  </r>
  <r>
    <s v="P10"/>
    <x v="9"/>
    <x v="0"/>
    <x v="7"/>
    <n v="2.25"/>
    <n v="48"/>
    <n v="1416"/>
    <n v="1368"/>
    <n v="120"/>
    <n v="24"/>
    <n v="36"/>
    <x v="0"/>
    <n v="3078"/>
    <n v="270"/>
    <n v="297"/>
    <n v="297"/>
    <n v="270"/>
    <n v="297"/>
    <n v="189"/>
    <n v="243"/>
    <n v="216"/>
    <n v="189"/>
    <n v="351"/>
    <n v="270"/>
    <n v="189"/>
  </r>
  <r>
    <s v="P11"/>
    <x v="10"/>
    <x v="1"/>
    <x v="8"/>
    <n v="8"/>
    <n v="-54"/>
    <n v="92"/>
    <n v="146"/>
    <n v="18"/>
    <n v="4"/>
    <n v="6"/>
    <x v="1"/>
    <n v="1168"/>
    <n v="80"/>
    <n v="80"/>
    <n v="96"/>
    <n v="80"/>
    <n v="80"/>
    <n v="96"/>
    <n v="104"/>
    <n v="96"/>
    <n v="120"/>
    <n v="96"/>
    <n v="112"/>
    <n v="128"/>
  </r>
  <r>
    <s v="P12"/>
    <x v="11"/>
    <x v="1"/>
    <x v="9"/>
    <n v="5"/>
    <n v="-34"/>
    <n v="92"/>
    <n v="126"/>
    <n v="18"/>
    <n v="4"/>
    <n v="6"/>
    <x v="1"/>
    <n v="630"/>
    <n v="45"/>
    <n v="50"/>
    <n v="55"/>
    <n v="45"/>
    <n v="45"/>
    <n v="50"/>
    <n v="45"/>
    <n v="50"/>
    <n v="50"/>
    <n v="60"/>
    <n v="65"/>
    <n v="70"/>
  </r>
  <r>
    <s v="P13"/>
    <x v="12"/>
    <x v="1"/>
    <x v="9"/>
    <n v="5"/>
    <n v="-39"/>
    <n v="92"/>
    <n v="131"/>
    <n v="18"/>
    <n v="4"/>
    <n v="6"/>
    <x v="1"/>
    <n v="655"/>
    <n v="45"/>
    <n v="45"/>
    <n v="55"/>
    <n v="45"/>
    <n v="45"/>
    <n v="55"/>
    <n v="50"/>
    <n v="55"/>
    <n v="55"/>
    <n v="60"/>
    <n v="70"/>
    <n v="75"/>
  </r>
  <r>
    <s v="P14"/>
    <x v="13"/>
    <x v="1"/>
    <x v="10"/>
    <n v="3.5"/>
    <n v="213"/>
    <n v="420"/>
    <n v="207"/>
    <n v="36"/>
    <n v="6"/>
    <n v="16"/>
    <x v="0"/>
    <n v="724.5"/>
    <n v="42"/>
    <n v="45.5"/>
    <n v="63"/>
    <n v="42"/>
    <n v="42"/>
    <n v="63"/>
    <n v="70"/>
    <n v="63"/>
    <n v="98"/>
    <n v="42"/>
    <n v="63"/>
    <n v="91"/>
  </r>
  <r>
    <s v="P15"/>
    <x v="14"/>
    <x v="2"/>
    <x v="11"/>
    <n v="15.99"/>
    <n v="157"/>
    <n v="227"/>
    <n v="70"/>
    <n v="15"/>
    <n v="3"/>
    <n v="6"/>
    <x v="0"/>
    <n v="1119.3000000000004"/>
    <n v="95.94"/>
    <n v="95.94"/>
    <n v="95.94"/>
    <n v="95.94"/>
    <n v="95.94"/>
    <n v="79.95"/>
    <n v="95.94"/>
    <n v="79.95"/>
    <n v="111.93"/>
    <n v="95.94"/>
    <n v="79.95"/>
    <n v="95.94"/>
  </r>
  <r>
    <s v="P16"/>
    <x v="15"/>
    <x v="2"/>
    <x v="12"/>
    <n v="22"/>
    <n v="248"/>
    <n v="321"/>
    <n v="73"/>
    <n v="15"/>
    <n v="3"/>
    <n v="6"/>
    <x v="0"/>
    <n v="1606"/>
    <n v="132"/>
    <n v="110"/>
    <n v="154"/>
    <n v="132"/>
    <n v="132"/>
    <n v="132"/>
    <n v="110"/>
    <n v="132"/>
    <n v="176"/>
    <n v="110"/>
    <n v="110"/>
    <n v="176"/>
  </r>
  <r>
    <s v="P17"/>
    <x v="16"/>
    <x v="2"/>
    <x v="13"/>
    <n v="8.9"/>
    <n v="20"/>
    <n v="137"/>
    <n v="117"/>
    <n v="15"/>
    <n v="3"/>
    <n v="6"/>
    <x v="0"/>
    <n v="1041.3"/>
    <n v="80.100000000000009"/>
    <n v="71.2"/>
    <n v="80.100000000000009"/>
    <n v="80.100000000000009"/>
    <n v="80.100000000000009"/>
    <n v="89"/>
    <n v="97.899999999999991"/>
    <n v="89"/>
    <n v="106.80000000000001"/>
    <n v="80.100000000000009"/>
    <n v="89"/>
    <n v="97.9"/>
  </r>
  <r>
    <s v="P18"/>
    <x v="17"/>
    <x v="2"/>
    <x v="14"/>
    <n v="20"/>
    <n v="166"/>
    <n v="234"/>
    <n v="68"/>
    <n v="15"/>
    <n v="3"/>
    <n v="6"/>
    <x v="0"/>
    <n v="1360"/>
    <n v="80"/>
    <n v="80"/>
    <n v="100"/>
    <n v="80"/>
    <n v="80"/>
    <n v="100"/>
    <n v="120"/>
    <n v="100"/>
    <n v="140"/>
    <n v="140"/>
    <n v="160"/>
    <n v="180"/>
  </r>
  <r>
    <s v="P19"/>
    <x v="18"/>
    <x v="3"/>
    <x v="15"/>
    <n v="1.2"/>
    <n v="322"/>
    <n v="419"/>
    <n v="97"/>
    <n v="36"/>
    <n v="10"/>
    <n v="16"/>
    <x v="0"/>
    <n v="116.40000000000008"/>
    <n v="6"/>
    <n v="9.6"/>
    <n v="10.8"/>
    <n v="6"/>
    <n v="6"/>
    <n v="10.8"/>
    <n v="9.6"/>
    <n v="10.8"/>
    <n v="14.4"/>
    <n v="6"/>
    <n v="10.8"/>
    <n v="15.600000000000001"/>
  </r>
  <r>
    <s v="P20"/>
    <x v="19"/>
    <x v="3"/>
    <x v="16"/>
    <n v="1.89"/>
    <n v="204"/>
    <n v="312"/>
    <n v="108"/>
    <n v="36"/>
    <n v="10"/>
    <n v="16"/>
    <x v="0"/>
    <n v="204.11999999999981"/>
    <n v="17.009999999999998"/>
    <n v="9.4499999999999993"/>
    <n v="13.23"/>
    <n v="17.009999999999998"/>
    <n v="17.009999999999998"/>
    <n v="18.899999999999999"/>
    <n v="15.120000000000001"/>
    <n v="18.899999999999999"/>
    <n v="18.899999999999999"/>
    <n v="17.009999999999998"/>
    <n v="18.899999999999999"/>
    <n v="22.68"/>
  </r>
  <r>
    <s v="P21"/>
    <x v="20"/>
    <x v="4"/>
    <x v="17"/>
    <n v="1.6"/>
    <n v="344"/>
    <n v="504"/>
    <n v="160"/>
    <n v="30"/>
    <n v="4"/>
    <n v="6"/>
    <x v="0"/>
    <n v="256.00000000000006"/>
    <n v="22.400000000000002"/>
    <n v="19.2"/>
    <n v="22.400000000000002"/>
    <n v="22.400000000000002"/>
    <n v="22.400000000000002"/>
    <n v="19.2"/>
    <n v="20.8"/>
    <n v="19.200000000000003"/>
    <n v="24"/>
    <n v="22.400000000000002"/>
    <n v="19.200000000000003"/>
    <n v="22.4"/>
  </r>
  <r>
    <s v="P22"/>
    <x v="21"/>
    <x v="4"/>
    <x v="18"/>
    <n v="6.99"/>
    <n v="643"/>
    <n v="777"/>
    <n v="134"/>
    <n v="15"/>
    <n v="4"/>
    <n v="5"/>
    <x v="0"/>
    <n v="936.66000000000031"/>
    <n v="62.91"/>
    <n v="55.92"/>
    <n v="76.89"/>
    <n v="62.91"/>
    <n v="69.900000000000006"/>
    <n v="76.89"/>
    <n v="83.88000000000001"/>
    <n v="83.88"/>
    <n v="97.86"/>
    <n v="76.89"/>
    <n v="90.87"/>
    <n v="97.8600000000000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ela dinâmica4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5:B33" firstHeaderRow="1" firstDataRow="1" firstDataCol="1"/>
  <pivotFields count="25">
    <pivotField showAll="0"/>
    <pivotField axis="axisRow" showAll="0">
      <items count="23">
        <item x="8"/>
        <item x="9"/>
        <item x="1"/>
        <item x="4"/>
        <item x="2"/>
        <item x="6"/>
        <item x="5"/>
        <item x="3"/>
        <item x="0"/>
        <item x="7"/>
        <item x="19"/>
        <item x="18"/>
        <item x="20"/>
        <item x="14"/>
        <item x="15"/>
        <item x="10"/>
        <item x="13"/>
        <item x="16"/>
        <item x="17"/>
        <item x="12"/>
        <item x="21"/>
        <item x="11"/>
        <item t="default"/>
      </items>
    </pivotField>
    <pivotField axis="axisRow" showAll="0">
      <items count="6">
        <item x="0"/>
        <item x="2"/>
        <item x="1"/>
        <item x="4"/>
        <item x="3"/>
        <item t="default"/>
      </items>
    </pivotField>
    <pivotField numFmtId="44" showAll="0"/>
    <pivotField numFmtId="44" showAll="0"/>
    <pivotField dataField="1" showAll="0"/>
    <pivotField showAll="0"/>
    <pivotField showAll="0"/>
    <pivotField numFmtId="2" showAll="0"/>
    <pivotField numFmtId="2" showAll="0"/>
    <pivotField numFmtId="2"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</pivotFields>
  <rowFields count="2">
    <field x="2"/>
    <field x="1"/>
  </rowFields>
  <rowItems count="28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 v="13"/>
    </i>
    <i r="1">
      <x v="14"/>
    </i>
    <i r="1">
      <x v="17"/>
    </i>
    <i r="1">
      <x v="18"/>
    </i>
    <i>
      <x v="2"/>
    </i>
    <i r="1">
      <x v="15"/>
    </i>
    <i r="1">
      <x v="16"/>
    </i>
    <i r="1">
      <x v="19"/>
    </i>
    <i r="1">
      <x v="21"/>
    </i>
    <i>
      <x v="3"/>
    </i>
    <i r="1">
      <x v="12"/>
    </i>
    <i r="1">
      <x v="20"/>
    </i>
    <i>
      <x v="4"/>
    </i>
    <i r="1">
      <x v="10"/>
    </i>
    <i r="1">
      <x v="11"/>
    </i>
    <i t="grand">
      <x/>
    </i>
  </rowItems>
  <colItems count="1">
    <i/>
  </colItems>
  <dataFields count="1">
    <dataField name="Soma de Estoque" fld="5" baseField="0" baseItem="0"/>
  </dataField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8" cacheId="1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>
  <location ref="A5:B30" firstHeaderRow="1" firstDataRow="1" firstDataCol="1"/>
  <pivotFields count="22">
    <pivotField showAll="0"/>
    <pivotField axis="axisRow" showAll="0">
      <items count="21">
        <item x="12"/>
        <item x="16"/>
        <item x="4"/>
        <item x="5"/>
        <item x="2"/>
        <item x="19"/>
        <item x="13"/>
        <item x="6"/>
        <item x="9"/>
        <item x="17"/>
        <item x="14"/>
        <item x="10"/>
        <item x="11"/>
        <item x="7"/>
        <item x="1"/>
        <item x="18"/>
        <item x="0"/>
        <item x="8"/>
        <item x="3"/>
        <item x="15"/>
        <item t="default"/>
      </items>
    </pivotField>
    <pivotField showAll="0"/>
    <pivotField showAll="0"/>
    <pivotField showAll="0"/>
    <pivotField axis="axisRow" showAll="0">
      <items count="5">
        <item x="2"/>
        <item x="3"/>
        <item x="1"/>
        <item x="0"/>
        <item t="default"/>
      </items>
    </pivotField>
    <pivotField showAll="0"/>
    <pivotField showAll="0"/>
    <pivotField showAll="0"/>
    <pivotField dataField="1"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</pivotFields>
  <rowFields count="2">
    <field x="5"/>
    <field x="1"/>
  </rowFields>
  <rowItems count="25">
    <i>
      <x/>
    </i>
    <i r="1">
      <x v="1"/>
    </i>
    <i r="1">
      <x v="2"/>
    </i>
    <i r="1">
      <x v="10"/>
    </i>
    <i r="1">
      <x v="11"/>
    </i>
    <i>
      <x v="1"/>
    </i>
    <i r="1">
      <x v="7"/>
    </i>
    <i r="1">
      <x v="19"/>
    </i>
    <i>
      <x v="2"/>
    </i>
    <i r="1">
      <x/>
    </i>
    <i r="1">
      <x v="4"/>
    </i>
    <i r="1">
      <x v="13"/>
    </i>
    <i r="1">
      <x v="15"/>
    </i>
    <i>
      <x v="3"/>
    </i>
    <i r="1">
      <x v="3"/>
    </i>
    <i r="1">
      <x v="5"/>
    </i>
    <i r="1">
      <x v="6"/>
    </i>
    <i r="1">
      <x v="8"/>
    </i>
    <i r="1">
      <x v="9"/>
    </i>
    <i r="1">
      <x v="12"/>
    </i>
    <i r="1">
      <x v="14"/>
    </i>
    <i r="1">
      <x v="16"/>
    </i>
    <i r="1">
      <x v="17"/>
    </i>
    <i r="1">
      <x v="18"/>
    </i>
    <i t="grand">
      <x/>
    </i>
  </rowItems>
  <colItems count="1">
    <i/>
  </colItems>
  <dataFields count="1">
    <dataField name="Soma de Valor Total" fld="9" baseField="0" baseItem="0"/>
  </dataFields>
  <chartFormats count="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ela dinâmica4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6:B63" firstHeaderRow="1" firstDataRow="1" firstDataCol="1"/>
  <pivotFields count="12">
    <pivotField showAll="0"/>
    <pivotField showAll="0">
      <items count="344"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42"/>
        <item t="default"/>
      </items>
    </pivotField>
    <pivotField showAll="0"/>
    <pivotField showAll="0"/>
    <pivotField showAll="0"/>
    <pivotField axis="axisRow" showAll="0">
      <items count="24">
        <item x="12"/>
        <item x="1"/>
        <item x="4"/>
        <item x="2"/>
        <item x="20"/>
        <item x="5"/>
        <item x="18"/>
        <item x="19"/>
        <item x="21"/>
        <item x="17"/>
        <item x="6"/>
        <item x="7"/>
        <item x="3"/>
        <item x="11"/>
        <item x="10"/>
        <item x="16"/>
        <item x="13"/>
        <item x="9"/>
        <item x="8"/>
        <item x="14"/>
        <item x="0"/>
        <item x="15"/>
        <item x="22"/>
        <item t="default"/>
      </items>
    </pivotField>
    <pivotField showAll="0">
      <items count="7">
        <item sd="0" x="1"/>
        <item sd="0" x="3"/>
        <item sd="0" x="4"/>
        <item sd="0" x="0"/>
        <item sd="0" x="2"/>
        <item sd="0" x="5"/>
        <item t="default" sd="0"/>
      </items>
    </pivotField>
    <pivotField dataField="1" showAll="0">
      <items count="25">
        <item x="7"/>
        <item x="0"/>
        <item x="8"/>
        <item x="2"/>
        <item x="19"/>
        <item x="11"/>
        <item x="5"/>
        <item x="1"/>
        <item x="3"/>
        <item x="22"/>
        <item x="21"/>
        <item x="6"/>
        <item x="4"/>
        <item x="18"/>
        <item x="14"/>
        <item x="20"/>
        <item x="9"/>
        <item x="10"/>
        <item x="15"/>
        <item x="17"/>
        <item x="12"/>
        <item x="16"/>
        <item x="13"/>
        <item x="23"/>
        <item t="default"/>
      </items>
    </pivotField>
    <pivotField showAll="0"/>
    <pivotField axis="axisRow" showAll="0">
      <items count="22">
        <item x="7"/>
        <item x="14"/>
        <item x="11"/>
        <item x="1"/>
        <item x="4"/>
        <item x="10"/>
        <item x="9"/>
        <item x="18"/>
        <item x="5"/>
        <item x="16"/>
        <item x="19"/>
        <item x="8"/>
        <item x="17"/>
        <item x="3"/>
        <item x="2"/>
        <item x="13"/>
        <item x="15"/>
        <item x="6"/>
        <item x="12"/>
        <item x="0"/>
        <item x="20"/>
        <item t="default"/>
      </items>
    </pivotField>
    <pivotField showAll="0"/>
    <pivotField axis="axisRow" showAll="0">
      <items count="6">
        <item x="2"/>
        <item x="3"/>
        <item x="1"/>
        <item x="0"/>
        <item x="4"/>
        <item t="default"/>
      </items>
    </pivotField>
  </pivotFields>
  <rowFields count="3">
    <field x="11"/>
    <field x="9"/>
    <field x="5"/>
  </rowFields>
  <rowItems count="57">
    <i>
      <x/>
    </i>
    <i r="1">
      <x v="6"/>
    </i>
    <i r="2">
      <x v="13"/>
    </i>
    <i r="2">
      <x v="14"/>
    </i>
    <i r="1">
      <x v="7"/>
    </i>
    <i r="2">
      <x v="7"/>
    </i>
    <i r="1">
      <x v="11"/>
    </i>
    <i r="2">
      <x v="17"/>
    </i>
    <i r="2">
      <x v="18"/>
    </i>
    <i r="1">
      <x v="13"/>
    </i>
    <i r="2">
      <x v="20"/>
    </i>
    <i>
      <x v="1"/>
    </i>
    <i r="1">
      <x v="5"/>
    </i>
    <i r="2">
      <x v="13"/>
    </i>
    <i r="2">
      <x v="14"/>
    </i>
    <i r="1">
      <x v="12"/>
    </i>
    <i r="2">
      <x v="3"/>
    </i>
    <i>
      <x v="2"/>
    </i>
    <i r="1">
      <x v="3"/>
    </i>
    <i r="2">
      <x v="1"/>
    </i>
    <i r="1">
      <x v="9"/>
    </i>
    <i r="2">
      <x v="6"/>
    </i>
    <i r="1">
      <x v="15"/>
    </i>
    <i r="2">
      <x v="19"/>
    </i>
    <i r="2">
      <x v="21"/>
    </i>
    <i r="1">
      <x v="17"/>
    </i>
    <i r="2">
      <x v="5"/>
    </i>
    <i>
      <x v="3"/>
    </i>
    <i r="1">
      <x/>
    </i>
    <i r="2">
      <x v="10"/>
    </i>
    <i r="2">
      <x v="11"/>
    </i>
    <i r="1">
      <x v="1"/>
    </i>
    <i r="2">
      <x v="8"/>
    </i>
    <i r="2">
      <x v="9"/>
    </i>
    <i r="1">
      <x v="2"/>
    </i>
    <i r="2">
      <x/>
    </i>
    <i r="1">
      <x v="4"/>
    </i>
    <i r="2">
      <x v="12"/>
    </i>
    <i r="1">
      <x v="8"/>
    </i>
    <i r="2">
      <x v="2"/>
    </i>
    <i r="1">
      <x v="10"/>
    </i>
    <i r="2">
      <x v="2"/>
    </i>
    <i r="1">
      <x v="14"/>
    </i>
    <i r="2">
      <x v="3"/>
    </i>
    <i r="1">
      <x v="16"/>
    </i>
    <i r="2">
      <x v="5"/>
    </i>
    <i r="1">
      <x v="18"/>
    </i>
    <i r="2">
      <x v="1"/>
    </i>
    <i r="2">
      <x v="4"/>
    </i>
    <i r="2">
      <x v="15"/>
    </i>
    <i r="2">
      <x v="16"/>
    </i>
    <i r="1">
      <x v="19"/>
    </i>
    <i r="2">
      <x v="20"/>
    </i>
    <i>
      <x v="4"/>
    </i>
    <i r="1">
      <x v="20"/>
    </i>
    <i r="2">
      <x v="22"/>
    </i>
    <i t="grand">
      <x/>
    </i>
  </rowItems>
  <colItems count="1">
    <i/>
  </colItems>
  <dataFields count="1">
    <dataField name="Soma de Quantidade" fld="7" baseField="0" baseItem="0"/>
  </dataFields>
  <formats count="1">
    <format dxfId="3">
      <pivotArea dataOnly="0" labelOnly="1" fieldPosition="0">
        <references count="1">
          <reference field="9" count="0"/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ela dinâmica8" cacheId="1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5:B284" firstHeaderRow="1" firstDataRow="1" firstDataCol="1"/>
  <pivotFields count="12">
    <pivotField showAll="0"/>
    <pivotField showAll="0"/>
    <pivotField axis="axisRow" showAll="0">
      <items count="14"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  <item t="default"/>
      </items>
    </pivotField>
    <pivotField showAll="0"/>
    <pivotField showAll="0"/>
    <pivotField axis="axisRow" showAll="0">
      <items count="24">
        <item x="12"/>
        <item x="1"/>
        <item x="4"/>
        <item x="2"/>
        <item x="20"/>
        <item x="5"/>
        <item x="18"/>
        <item x="19"/>
        <item x="21"/>
        <item x="17"/>
        <item x="6"/>
        <item x="7"/>
        <item x="3"/>
        <item x="11"/>
        <item x="10"/>
        <item x="16"/>
        <item x="13"/>
        <item x="9"/>
        <item x="8"/>
        <item x="14"/>
        <item x="0"/>
        <item x="15"/>
        <item x="22"/>
        <item t="default"/>
      </items>
    </pivotField>
    <pivotField showAll="0"/>
    <pivotField dataField="1" showAll="0"/>
    <pivotField showAll="0"/>
    <pivotField showAll="0"/>
    <pivotField showAll="0"/>
    <pivotField showAll="0">
      <items count="6">
        <item x="2"/>
        <item x="3"/>
        <item x="1"/>
        <item x="0"/>
        <item x="4"/>
        <item t="default"/>
      </items>
    </pivotField>
  </pivotFields>
  <rowFields count="2">
    <field x="2"/>
    <field x="5"/>
  </rowFields>
  <rowItems count="27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12"/>
    </i>
    <i r="1">
      <x v="22"/>
    </i>
    <i t="grand">
      <x/>
    </i>
  </rowItems>
  <colItems count="1">
    <i/>
  </colItems>
  <dataFields count="1">
    <dataField name="Soma de Quantidade" fld="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10" cacheId="1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5:B262" firstHeaderRow="1" firstDataRow="1" firstDataCol="1"/>
  <pivotFields count="12">
    <pivotField showAll="0"/>
    <pivotField showAll="0"/>
    <pivotField axis="axisRow" showAll="0">
      <items count="14"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Row" showAll="0">
      <items count="22">
        <item x="7"/>
        <item x="14"/>
        <item x="11"/>
        <item x="1"/>
        <item x="4"/>
        <item x="10"/>
        <item x="9"/>
        <item x="18"/>
        <item x="5"/>
        <item x="16"/>
        <item x="19"/>
        <item x="8"/>
        <item x="17"/>
        <item x="3"/>
        <item x="2"/>
        <item x="13"/>
        <item x="15"/>
        <item x="6"/>
        <item x="12"/>
        <item x="0"/>
        <item x="20"/>
        <item t="default"/>
      </items>
    </pivotField>
    <pivotField showAll="0"/>
    <pivotField showAll="0">
      <items count="6">
        <item x="2"/>
        <item x="3"/>
        <item x="1"/>
        <item x="0"/>
        <item x="4"/>
        <item t="default"/>
      </items>
    </pivotField>
  </pivotFields>
  <rowFields count="2">
    <field x="9"/>
    <field x="2"/>
  </rowFields>
  <rowItems count="25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4"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9"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9"/>
    </i>
    <i r="1">
      <x v="10"/>
    </i>
    <i r="1">
      <x v="11"/>
    </i>
    <i>
      <x v="20"/>
    </i>
    <i r="1">
      <x v="12"/>
    </i>
    <i t="grand">
      <x/>
    </i>
  </rowItems>
  <colItems count="1">
    <i/>
  </colItems>
  <dataFields count="1">
    <dataField name="Soma de Quantidade" fld="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ela dinâmica12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5:B315" firstHeaderRow="1" firstDataRow="1" firstDataCol="1"/>
  <pivotFields count="12">
    <pivotField showAll="0"/>
    <pivotField showAll="0"/>
    <pivotField axis="axisRow" showAll="0">
      <items count="14">
        <item x="11"/>
        <item x="10"/>
        <item x="9"/>
        <item x="8"/>
        <item x="7"/>
        <item x="6"/>
        <item h="1" x="5"/>
        <item h="1" x="4"/>
        <item h="1" x="3"/>
        <item h="1" x="2"/>
        <item h="1" x="1"/>
        <item h="1" x="0"/>
        <item h="1" x="12"/>
        <item t="default"/>
      </items>
    </pivotField>
    <pivotField showAll="0"/>
    <pivotField showAll="0"/>
    <pivotField axis="axisRow" showAll="0">
      <items count="24">
        <item x="12"/>
        <item x="1"/>
        <item x="4"/>
        <item x="2"/>
        <item x="20"/>
        <item x="5"/>
        <item x="18"/>
        <item x="19"/>
        <item x="21"/>
        <item x="17"/>
        <item x="6"/>
        <item x="7"/>
        <item x="3"/>
        <item x="11"/>
        <item x="10"/>
        <item x="16"/>
        <item x="13"/>
        <item x="9"/>
        <item x="8"/>
        <item x="14"/>
        <item x="0"/>
        <item x="15"/>
        <item x="22"/>
        <item t="default"/>
      </items>
    </pivotField>
    <pivotField showAll="0"/>
    <pivotField dataField="1" showAll="0"/>
    <pivotField showAll="0"/>
    <pivotField axis="axisRow" showAll="0">
      <items count="22">
        <item x="7"/>
        <item x="14"/>
        <item x="11"/>
        <item x="1"/>
        <item x="4"/>
        <item x="10"/>
        <item x="9"/>
        <item x="18"/>
        <item x="5"/>
        <item x="16"/>
        <item x="19"/>
        <item x="8"/>
        <item x="17"/>
        <item x="3"/>
        <item x="2"/>
        <item x="13"/>
        <item x="15"/>
        <item x="6"/>
        <item x="12"/>
        <item x="0"/>
        <item x="20"/>
        <item t="default"/>
      </items>
    </pivotField>
    <pivotField showAll="0"/>
    <pivotField showAll="0">
      <items count="6">
        <item x="2"/>
        <item x="3"/>
        <item x="1"/>
        <item x="0"/>
        <item x="4"/>
        <item t="default"/>
      </items>
    </pivotField>
  </pivotFields>
  <rowFields count="3">
    <field x="2"/>
    <field x="5"/>
    <field x="9"/>
  </rowFields>
  <rowItems count="310">
    <i>
      <x/>
    </i>
    <i r="1">
      <x/>
    </i>
    <i r="2">
      <x v="2"/>
    </i>
    <i r="1">
      <x v="1"/>
    </i>
    <i r="2">
      <x v="18"/>
    </i>
    <i r="1">
      <x v="2"/>
    </i>
    <i r="2">
      <x v="8"/>
    </i>
    <i r="2">
      <x v="10"/>
    </i>
    <i r="1">
      <x v="3"/>
    </i>
    <i r="2">
      <x v="12"/>
    </i>
    <i r="1">
      <x v="4"/>
    </i>
    <i r="2">
      <x v="18"/>
    </i>
    <i r="1">
      <x v="5"/>
    </i>
    <i r="2">
      <x v="16"/>
    </i>
    <i r="2">
      <x v="17"/>
    </i>
    <i r="1">
      <x v="6"/>
    </i>
    <i r="2">
      <x v="9"/>
    </i>
    <i r="1">
      <x v="7"/>
    </i>
    <i r="2">
      <x v="7"/>
    </i>
    <i r="1">
      <x v="8"/>
    </i>
    <i r="2">
      <x v="1"/>
    </i>
    <i r="1">
      <x v="9"/>
    </i>
    <i r="2">
      <x v="1"/>
    </i>
    <i r="1">
      <x v="10"/>
    </i>
    <i r="2">
      <x/>
    </i>
    <i r="1">
      <x v="11"/>
    </i>
    <i r="2">
      <x/>
    </i>
    <i r="1">
      <x v="12"/>
    </i>
    <i r="2">
      <x v="4"/>
    </i>
    <i r="1">
      <x v="13"/>
    </i>
    <i r="2">
      <x v="5"/>
    </i>
    <i r="2">
      <x v="6"/>
    </i>
    <i r="1">
      <x v="14"/>
    </i>
    <i r="2">
      <x v="5"/>
    </i>
    <i r="2">
      <x v="6"/>
    </i>
    <i r="1">
      <x v="15"/>
    </i>
    <i r="2">
      <x v="18"/>
    </i>
    <i r="1">
      <x v="16"/>
    </i>
    <i r="2">
      <x v="18"/>
    </i>
    <i r="1">
      <x v="17"/>
    </i>
    <i r="2">
      <x v="11"/>
    </i>
    <i r="1">
      <x v="18"/>
    </i>
    <i r="2">
      <x v="11"/>
    </i>
    <i r="1">
      <x v="19"/>
    </i>
    <i r="2">
      <x v="15"/>
    </i>
    <i r="1">
      <x v="20"/>
    </i>
    <i r="2">
      <x v="13"/>
    </i>
    <i r="1">
      <x v="21"/>
    </i>
    <i r="2">
      <x v="15"/>
    </i>
    <i>
      <x v="1"/>
    </i>
    <i r="1">
      <x/>
    </i>
    <i r="2">
      <x v="2"/>
    </i>
    <i r="1">
      <x v="1"/>
    </i>
    <i r="2">
      <x v="3"/>
    </i>
    <i r="2">
      <x v="18"/>
    </i>
    <i r="1">
      <x v="2"/>
    </i>
    <i r="2">
      <x v="8"/>
    </i>
    <i r="2">
      <x v="10"/>
    </i>
    <i r="1">
      <x v="3"/>
    </i>
    <i r="2">
      <x v="12"/>
    </i>
    <i r="2">
      <x v="14"/>
    </i>
    <i r="1">
      <x v="4"/>
    </i>
    <i r="2">
      <x v="18"/>
    </i>
    <i r="1">
      <x v="5"/>
    </i>
    <i r="2">
      <x v="16"/>
    </i>
    <i r="2">
      <x v="17"/>
    </i>
    <i r="1">
      <x v="6"/>
    </i>
    <i r="2">
      <x v="9"/>
    </i>
    <i r="1">
      <x v="7"/>
    </i>
    <i r="2">
      <x v="7"/>
    </i>
    <i r="1">
      <x v="8"/>
    </i>
    <i r="2">
      <x v="1"/>
    </i>
    <i r="1">
      <x v="9"/>
    </i>
    <i r="2">
      <x v="1"/>
    </i>
    <i r="1">
      <x v="10"/>
    </i>
    <i r="2">
      <x/>
    </i>
    <i r="1">
      <x v="11"/>
    </i>
    <i r="2">
      <x/>
    </i>
    <i r="1">
      <x v="12"/>
    </i>
    <i r="2">
      <x v="4"/>
    </i>
    <i r="1">
      <x v="13"/>
    </i>
    <i r="2">
      <x v="5"/>
    </i>
    <i r="2">
      <x v="6"/>
    </i>
    <i r="1">
      <x v="14"/>
    </i>
    <i r="2">
      <x v="5"/>
    </i>
    <i r="2">
      <x v="6"/>
    </i>
    <i r="1">
      <x v="15"/>
    </i>
    <i r="2">
      <x v="18"/>
    </i>
    <i r="1">
      <x v="16"/>
    </i>
    <i r="2">
      <x v="18"/>
    </i>
    <i r="1">
      <x v="17"/>
    </i>
    <i r="2">
      <x v="11"/>
    </i>
    <i r="1">
      <x v="18"/>
    </i>
    <i r="2">
      <x v="11"/>
    </i>
    <i r="1">
      <x v="19"/>
    </i>
    <i r="2">
      <x v="15"/>
    </i>
    <i r="1">
      <x v="20"/>
    </i>
    <i r="2">
      <x v="13"/>
    </i>
    <i r="2">
      <x v="19"/>
    </i>
    <i r="1">
      <x v="21"/>
    </i>
    <i r="2">
      <x v="15"/>
    </i>
    <i>
      <x v="2"/>
    </i>
    <i r="1">
      <x/>
    </i>
    <i r="2">
      <x v="2"/>
    </i>
    <i r="1">
      <x v="1"/>
    </i>
    <i r="2">
      <x v="3"/>
    </i>
    <i r="2">
      <x v="18"/>
    </i>
    <i r="1">
      <x v="2"/>
    </i>
    <i r="2">
      <x v="8"/>
    </i>
    <i r="2">
      <x v="10"/>
    </i>
    <i r="1">
      <x v="3"/>
    </i>
    <i r="2">
      <x v="12"/>
    </i>
    <i r="2">
      <x v="14"/>
    </i>
    <i r="1">
      <x v="4"/>
    </i>
    <i r="2">
      <x v="18"/>
    </i>
    <i r="1">
      <x v="5"/>
    </i>
    <i r="2">
      <x v="16"/>
    </i>
    <i r="2">
      <x v="17"/>
    </i>
    <i r="1">
      <x v="6"/>
    </i>
    <i r="2">
      <x v="9"/>
    </i>
    <i r="1">
      <x v="7"/>
    </i>
    <i r="2">
      <x v="7"/>
    </i>
    <i r="1">
      <x v="8"/>
    </i>
    <i r="2">
      <x v="1"/>
    </i>
    <i r="1">
      <x v="9"/>
    </i>
    <i r="2">
      <x v="1"/>
    </i>
    <i r="1">
      <x v="10"/>
    </i>
    <i r="2">
      <x/>
    </i>
    <i r="1">
      <x v="11"/>
    </i>
    <i r="2">
      <x/>
    </i>
    <i r="1">
      <x v="12"/>
    </i>
    <i r="2">
      <x v="4"/>
    </i>
    <i r="1">
      <x v="13"/>
    </i>
    <i r="2">
      <x v="5"/>
    </i>
    <i r="2">
      <x v="6"/>
    </i>
    <i r="1">
      <x v="14"/>
    </i>
    <i r="2">
      <x v="5"/>
    </i>
    <i r="2">
      <x v="6"/>
    </i>
    <i r="1">
      <x v="15"/>
    </i>
    <i r="2">
      <x v="18"/>
    </i>
    <i r="1">
      <x v="16"/>
    </i>
    <i r="2">
      <x v="18"/>
    </i>
    <i r="1">
      <x v="17"/>
    </i>
    <i r="2">
      <x v="11"/>
    </i>
    <i r="1">
      <x v="18"/>
    </i>
    <i r="2">
      <x v="11"/>
    </i>
    <i r="1">
      <x v="19"/>
    </i>
    <i r="2">
      <x v="15"/>
    </i>
    <i r="1">
      <x v="20"/>
    </i>
    <i r="2">
      <x v="13"/>
    </i>
    <i r="2">
      <x v="19"/>
    </i>
    <i r="1">
      <x v="21"/>
    </i>
    <i r="2">
      <x v="15"/>
    </i>
    <i>
      <x v="3"/>
    </i>
    <i r="1">
      <x/>
    </i>
    <i r="2">
      <x v="2"/>
    </i>
    <i r="1">
      <x v="1"/>
    </i>
    <i r="2">
      <x v="3"/>
    </i>
    <i r="2">
      <x v="18"/>
    </i>
    <i r="1">
      <x v="2"/>
    </i>
    <i r="2">
      <x v="8"/>
    </i>
    <i r="2">
      <x v="10"/>
    </i>
    <i r="1">
      <x v="3"/>
    </i>
    <i r="2">
      <x v="12"/>
    </i>
    <i r="2">
      <x v="14"/>
    </i>
    <i r="1">
      <x v="4"/>
    </i>
    <i r="2">
      <x v="18"/>
    </i>
    <i r="1">
      <x v="5"/>
    </i>
    <i r="2">
      <x v="16"/>
    </i>
    <i r="2">
      <x v="17"/>
    </i>
    <i r="1">
      <x v="6"/>
    </i>
    <i r="2">
      <x v="9"/>
    </i>
    <i r="1">
      <x v="7"/>
    </i>
    <i r="2">
      <x v="7"/>
    </i>
    <i r="1">
      <x v="8"/>
    </i>
    <i r="2">
      <x v="1"/>
    </i>
    <i r="1">
      <x v="9"/>
    </i>
    <i r="2">
      <x v="1"/>
    </i>
    <i r="1">
      <x v="10"/>
    </i>
    <i r="2">
      <x/>
    </i>
    <i r="1">
      <x v="11"/>
    </i>
    <i r="2">
      <x/>
    </i>
    <i r="1">
      <x v="12"/>
    </i>
    <i r="2">
      <x v="4"/>
    </i>
    <i r="1">
      <x v="13"/>
    </i>
    <i r="2">
      <x v="5"/>
    </i>
    <i r="2">
      <x v="6"/>
    </i>
    <i r="1">
      <x v="14"/>
    </i>
    <i r="2">
      <x v="5"/>
    </i>
    <i r="2">
      <x v="6"/>
    </i>
    <i r="1">
      <x v="15"/>
    </i>
    <i r="2">
      <x v="18"/>
    </i>
    <i r="1">
      <x v="16"/>
    </i>
    <i r="2">
      <x v="18"/>
    </i>
    <i r="1">
      <x v="17"/>
    </i>
    <i r="2">
      <x v="11"/>
    </i>
    <i r="1">
      <x v="18"/>
    </i>
    <i r="2">
      <x v="11"/>
    </i>
    <i r="1">
      <x v="19"/>
    </i>
    <i r="2">
      <x v="15"/>
    </i>
    <i r="1">
      <x v="20"/>
    </i>
    <i r="2">
      <x v="13"/>
    </i>
    <i r="2">
      <x v="19"/>
    </i>
    <i r="1">
      <x v="21"/>
    </i>
    <i r="2">
      <x v="15"/>
    </i>
    <i>
      <x v="4"/>
    </i>
    <i r="1">
      <x/>
    </i>
    <i r="2">
      <x v="2"/>
    </i>
    <i r="1">
      <x v="1"/>
    </i>
    <i r="2">
      <x v="3"/>
    </i>
    <i r="2">
      <x v="18"/>
    </i>
    <i r="1">
      <x v="2"/>
    </i>
    <i r="2">
      <x v="8"/>
    </i>
    <i r="2">
      <x v="10"/>
    </i>
    <i r="1">
      <x v="3"/>
    </i>
    <i r="2">
      <x v="12"/>
    </i>
    <i r="2">
      <x v="14"/>
    </i>
    <i r="1">
      <x v="4"/>
    </i>
    <i r="2">
      <x v="18"/>
    </i>
    <i r="1">
      <x v="5"/>
    </i>
    <i r="2">
      <x v="16"/>
    </i>
    <i r="2">
      <x v="17"/>
    </i>
    <i r="1">
      <x v="6"/>
    </i>
    <i r="2">
      <x v="9"/>
    </i>
    <i r="1">
      <x v="7"/>
    </i>
    <i r="2">
      <x v="7"/>
    </i>
    <i r="1">
      <x v="8"/>
    </i>
    <i r="2">
      <x v="1"/>
    </i>
    <i r="1">
      <x v="9"/>
    </i>
    <i r="2">
      <x v="1"/>
    </i>
    <i r="1">
      <x v="10"/>
    </i>
    <i r="2">
      <x/>
    </i>
    <i r="1">
      <x v="11"/>
    </i>
    <i r="2">
      <x/>
    </i>
    <i r="1">
      <x v="12"/>
    </i>
    <i r="2">
      <x v="4"/>
    </i>
    <i r="1">
      <x v="13"/>
    </i>
    <i r="2">
      <x v="5"/>
    </i>
    <i r="2">
      <x v="6"/>
    </i>
    <i r="1">
      <x v="14"/>
    </i>
    <i r="2">
      <x v="5"/>
    </i>
    <i r="2">
      <x v="6"/>
    </i>
    <i r="1">
      <x v="15"/>
    </i>
    <i r="2">
      <x v="18"/>
    </i>
    <i r="1">
      <x v="16"/>
    </i>
    <i r="2">
      <x v="18"/>
    </i>
    <i r="1">
      <x v="17"/>
    </i>
    <i r="2">
      <x v="11"/>
    </i>
    <i r="1">
      <x v="18"/>
    </i>
    <i r="2">
      <x v="11"/>
    </i>
    <i r="1">
      <x v="19"/>
    </i>
    <i r="2">
      <x v="15"/>
    </i>
    <i r="1">
      <x v="20"/>
    </i>
    <i r="2">
      <x v="13"/>
    </i>
    <i r="2">
      <x v="19"/>
    </i>
    <i r="1">
      <x v="21"/>
    </i>
    <i r="2">
      <x v="15"/>
    </i>
    <i>
      <x v="5"/>
    </i>
    <i r="1">
      <x/>
    </i>
    <i r="2">
      <x v="2"/>
    </i>
    <i r="1">
      <x v="1"/>
    </i>
    <i r="2">
      <x v="3"/>
    </i>
    <i r="2">
      <x v="18"/>
    </i>
    <i r="1">
      <x v="2"/>
    </i>
    <i r="2">
      <x v="8"/>
    </i>
    <i r="2">
      <x v="10"/>
    </i>
    <i r="1">
      <x v="3"/>
    </i>
    <i r="2">
      <x v="12"/>
    </i>
    <i r="2">
      <x v="14"/>
    </i>
    <i r="1">
      <x v="4"/>
    </i>
    <i r="2">
      <x v="18"/>
    </i>
    <i r="1">
      <x v="5"/>
    </i>
    <i r="2">
      <x v="16"/>
    </i>
    <i r="2">
      <x v="17"/>
    </i>
    <i r="1">
      <x v="6"/>
    </i>
    <i r="2">
      <x v="9"/>
    </i>
    <i r="1">
      <x v="7"/>
    </i>
    <i r="2">
      <x v="7"/>
    </i>
    <i r="1">
      <x v="8"/>
    </i>
    <i r="2">
      <x v="1"/>
    </i>
    <i r="1">
      <x v="9"/>
    </i>
    <i r="2">
      <x v="1"/>
    </i>
    <i r="1">
      <x v="10"/>
    </i>
    <i r="2">
      <x/>
    </i>
    <i r="1">
      <x v="11"/>
    </i>
    <i r="2">
      <x/>
    </i>
    <i r="1">
      <x v="12"/>
    </i>
    <i r="2">
      <x v="4"/>
    </i>
    <i r="1">
      <x v="13"/>
    </i>
    <i r="2">
      <x v="5"/>
    </i>
    <i r="2">
      <x v="6"/>
    </i>
    <i r="1">
      <x v="14"/>
    </i>
    <i r="2">
      <x v="5"/>
    </i>
    <i r="2">
      <x v="6"/>
    </i>
    <i r="1">
      <x v="15"/>
    </i>
    <i r="2">
      <x v="18"/>
    </i>
    <i r="1">
      <x v="16"/>
    </i>
    <i r="2">
      <x v="18"/>
    </i>
    <i r="1">
      <x v="17"/>
    </i>
    <i r="2">
      <x v="11"/>
    </i>
    <i r="1">
      <x v="18"/>
    </i>
    <i r="2">
      <x v="11"/>
    </i>
    <i r="1">
      <x v="19"/>
    </i>
    <i r="2">
      <x v="15"/>
    </i>
    <i r="1">
      <x v="20"/>
    </i>
    <i r="2">
      <x v="13"/>
    </i>
    <i r="2">
      <x v="19"/>
    </i>
    <i r="1">
      <x v="21"/>
    </i>
    <i r="2">
      <x v="15"/>
    </i>
    <i t="grand">
      <x/>
    </i>
  </rowItems>
  <colItems count="1">
    <i/>
  </colItems>
  <dataFields count="1">
    <dataField name="Soma de Quantidade" fld="7" baseField="0" baseItem="0"/>
  </dataFields>
  <formats count="1">
    <format dxfId="2">
      <pivotArea dataOnly="0" labelOnly="1" fieldPosition="0">
        <references count="1">
          <reference field="5" count="0"/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ela dinâmica14" cacheId="1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5:B91" firstHeaderRow="1" firstDataRow="1" firstDataCol="1"/>
  <pivotFields count="12">
    <pivotField showAll="0"/>
    <pivotField numFmtId="14" showAll="0"/>
    <pivotField showAll="0"/>
    <pivotField numFmtId="44" showAll="0"/>
    <pivotField showAll="0"/>
    <pivotField axis="axisRow" showAll="0">
      <items count="23">
        <item x="13"/>
        <item x="12"/>
        <item x="20"/>
        <item x="17"/>
        <item x="19"/>
        <item x="15"/>
        <item x="16"/>
        <item x="18"/>
        <item x="21"/>
        <item x="14"/>
        <item x="2"/>
        <item x="3"/>
        <item x="1"/>
        <item x="7"/>
        <item x="6"/>
        <item x="11"/>
        <item x="8"/>
        <item x="5"/>
        <item x="4"/>
        <item x="9"/>
        <item x="0"/>
        <item x="10"/>
        <item t="default"/>
      </items>
    </pivotField>
    <pivotField showAll="0"/>
    <pivotField dataField="1" showAll="0"/>
    <pivotField showAll="0"/>
    <pivotField axis="axisRow" showAll="0">
      <items count="21">
        <item x="3"/>
        <item x="7"/>
        <item x="15"/>
        <item x="16"/>
        <item x="11"/>
        <item x="10"/>
        <item x="4"/>
        <item x="17"/>
        <item x="0"/>
        <item x="8"/>
        <item x="5"/>
        <item x="1"/>
        <item x="2"/>
        <item x="18"/>
        <item x="13"/>
        <item x="9"/>
        <item x="12"/>
        <item x="19"/>
        <item x="14"/>
        <item x="6"/>
        <item t="default"/>
      </items>
    </pivotField>
    <pivotField showAll="0"/>
    <pivotField showAll="0">
      <items count="5">
        <item x="1"/>
        <item x="3"/>
        <item x="2"/>
        <item x="0"/>
        <item t="default"/>
      </items>
    </pivotField>
  </pivotFields>
  <rowFields count="2">
    <field x="9"/>
    <field x="5"/>
  </rowFields>
  <rowItems count="86">
    <i>
      <x/>
    </i>
    <i r="1">
      <x v="1"/>
    </i>
    <i r="1">
      <x v="11"/>
    </i>
    <i r="1">
      <x v="19"/>
    </i>
    <i>
      <x v="1"/>
    </i>
    <i r="1">
      <x v="6"/>
    </i>
    <i r="1">
      <x v="13"/>
    </i>
    <i r="1">
      <x v="17"/>
    </i>
    <i>
      <x v="2"/>
    </i>
    <i r="1">
      <x v="3"/>
    </i>
    <i r="1">
      <x v="6"/>
    </i>
    <i r="1">
      <x v="8"/>
    </i>
    <i r="1">
      <x v="18"/>
    </i>
    <i>
      <x v="3"/>
    </i>
    <i r="1">
      <x v="3"/>
    </i>
    <i r="1">
      <x v="6"/>
    </i>
    <i r="1">
      <x v="12"/>
    </i>
    <i r="1">
      <x v="17"/>
    </i>
    <i>
      <x v="4"/>
    </i>
    <i r="1">
      <x v="4"/>
    </i>
    <i r="1">
      <x v="9"/>
    </i>
    <i r="1">
      <x v="10"/>
    </i>
    <i r="1">
      <x v="15"/>
    </i>
    <i>
      <x v="5"/>
    </i>
    <i r="1">
      <x v="4"/>
    </i>
    <i r="1">
      <x v="10"/>
    </i>
    <i r="1">
      <x v="21"/>
    </i>
    <i>
      <x v="6"/>
    </i>
    <i r="1">
      <x/>
    </i>
    <i r="1">
      <x v="16"/>
    </i>
    <i r="1">
      <x v="18"/>
    </i>
    <i>
      <x v="7"/>
    </i>
    <i r="1">
      <x v="5"/>
    </i>
    <i r="1">
      <x v="7"/>
    </i>
    <i r="1">
      <x v="14"/>
    </i>
    <i r="1">
      <x v="20"/>
    </i>
    <i>
      <x v="8"/>
    </i>
    <i r="1">
      <x v="1"/>
    </i>
    <i r="1">
      <x v="19"/>
    </i>
    <i r="1">
      <x v="20"/>
    </i>
    <i>
      <x v="9"/>
    </i>
    <i r="1">
      <x v="3"/>
    </i>
    <i r="1">
      <x v="16"/>
    </i>
    <i r="1">
      <x v="18"/>
    </i>
    <i>
      <x v="10"/>
    </i>
    <i r="1">
      <x v="9"/>
    </i>
    <i r="1">
      <x v="13"/>
    </i>
    <i r="1">
      <x v="17"/>
    </i>
    <i>
      <x v="11"/>
    </i>
    <i r="1">
      <x v="12"/>
    </i>
    <i r="1">
      <x v="15"/>
    </i>
    <i r="1">
      <x v="21"/>
    </i>
    <i>
      <x v="12"/>
    </i>
    <i r="1">
      <x v="10"/>
    </i>
    <i r="1">
      <x v="15"/>
    </i>
    <i r="1">
      <x v="21"/>
    </i>
    <i>
      <x v="13"/>
    </i>
    <i r="1">
      <x v="4"/>
    </i>
    <i r="1">
      <x v="8"/>
    </i>
    <i r="1">
      <x v="9"/>
    </i>
    <i r="1">
      <x v="13"/>
    </i>
    <i>
      <x v="14"/>
    </i>
    <i r="1">
      <x/>
    </i>
    <i r="1">
      <x v="2"/>
    </i>
    <i r="1">
      <x v="12"/>
    </i>
    <i>
      <x v="15"/>
    </i>
    <i r="1">
      <x v="7"/>
    </i>
    <i r="1">
      <x v="11"/>
    </i>
    <i r="1">
      <x v="19"/>
    </i>
    <i>
      <x v="16"/>
    </i>
    <i r="1">
      <x v="1"/>
    </i>
    <i r="1">
      <x v="8"/>
    </i>
    <i r="1">
      <x v="20"/>
    </i>
    <i>
      <x v="17"/>
    </i>
    <i r="1">
      <x/>
    </i>
    <i r="1">
      <x v="2"/>
    </i>
    <i r="1">
      <x v="16"/>
    </i>
    <i>
      <x v="18"/>
    </i>
    <i r="1">
      <x v="2"/>
    </i>
    <i r="1">
      <x v="5"/>
    </i>
    <i r="1">
      <x v="7"/>
    </i>
    <i r="1">
      <x v="11"/>
    </i>
    <i>
      <x v="19"/>
    </i>
    <i r="1">
      <x v="5"/>
    </i>
    <i r="1">
      <x v="14"/>
    </i>
    <i t="grand">
      <x/>
    </i>
  </rowItems>
  <colItems count="1">
    <i/>
  </colItems>
  <dataFields count="1">
    <dataField name="Soma de Quantidade" fld="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16" cacheId="1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4">
  <location ref="A5:B69" firstHeaderRow="1" firstDataRow="1" firstDataCol="1"/>
  <pivotFields count="12">
    <pivotField showAll="0"/>
    <pivotField numFmtId="14" showAll="0"/>
    <pivotField axis="axisRow" showAll="0">
      <items count="13">
        <item h="1" x="11"/>
        <item h="1" x="10"/>
        <item h="1" x="9"/>
        <item h="1" x="8"/>
        <item h="1" x="7"/>
        <item h="1" x="6"/>
        <item h="1" x="5"/>
        <item h="1" x="4"/>
        <item h="1" x="3"/>
        <item x="2"/>
        <item x="1"/>
        <item x="0"/>
        <item t="default"/>
      </items>
    </pivotField>
    <pivotField numFmtId="44" showAll="0"/>
    <pivotField showAll="0"/>
    <pivotField showAll="0"/>
    <pivotField showAll="0"/>
    <pivotField dataField="1" showAll="0"/>
    <pivotField showAll="0"/>
    <pivotField axis="axisRow" showAll="0">
      <items count="21">
        <item x="3"/>
        <item x="7"/>
        <item x="15"/>
        <item x="16"/>
        <item x="11"/>
        <item x="10"/>
        <item x="4"/>
        <item x="17"/>
        <item x="0"/>
        <item x="8"/>
        <item x="5"/>
        <item x="1"/>
        <item x="2"/>
        <item x="18"/>
        <item x="13"/>
        <item x="9"/>
        <item x="12"/>
        <item x="19"/>
        <item x="14"/>
        <item x="6"/>
        <item t="default"/>
      </items>
    </pivotField>
    <pivotField showAll="0"/>
    <pivotField showAll="0">
      <items count="5">
        <item x="1"/>
        <item x="3"/>
        <item x="2"/>
        <item x="0"/>
        <item t="default"/>
      </items>
    </pivotField>
  </pivotFields>
  <rowFields count="2">
    <field x="2"/>
    <field x="9"/>
  </rowFields>
  <rowItems count="64"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Items count="1">
    <i/>
  </colItems>
  <dataFields count="1">
    <dataField name="Soma de Quantidade" fld="7" baseField="0" baseItem="0"/>
  </dataFields>
  <chartFormats count="3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ela dinâmica18" cacheId="1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5:B158" firstHeaderRow="1" firstDataRow="1" firstDataCol="1"/>
  <pivotFields count="12">
    <pivotField showAll="0"/>
    <pivotField numFmtId="14" showAll="0"/>
    <pivotField axis="axisRow" showAll="0">
      <items count="13">
        <item x="11"/>
        <item h="1" x="10"/>
        <item h="1" x="9"/>
        <item h="1" x="8"/>
        <item h="1" x="7"/>
        <item h="1" x="6"/>
        <item h="1" x="5"/>
        <item h="1" x="4"/>
        <item h="1" x="3"/>
        <item h="1" x="2"/>
        <item h="1" x="1"/>
        <item h="1" x="0"/>
        <item t="default"/>
      </items>
    </pivotField>
    <pivotField numFmtId="44" showAll="0"/>
    <pivotField showAll="0"/>
    <pivotField axis="axisRow" showAll="0">
      <items count="23">
        <item x="13"/>
        <item x="12"/>
        <item x="20"/>
        <item x="17"/>
        <item x="19"/>
        <item x="15"/>
        <item x="16"/>
        <item x="18"/>
        <item x="21"/>
        <item x="14"/>
        <item x="2"/>
        <item x="3"/>
        <item x="1"/>
        <item x="7"/>
        <item x="6"/>
        <item x="11"/>
        <item x="8"/>
        <item x="5"/>
        <item x="4"/>
        <item x="9"/>
        <item x="0"/>
        <item x="10"/>
        <item t="default"/>
      </items>
    </pivotField>
    <pivotField showAll="0">
      <items count="6">
        <item x="4"/>
        <item h="1" x="2"/>
        <item h="1" x="3"/>
        <item h="1" x="0"/>
        <item h="1" x="1"/>
        <item t="default"/>
      </items>
    </pivotField>
    <pivotField dataField="1" showAll="0"/>
    <pivotField showAll="0"/>
    <pivotField axis="axisRow" showAll="0">
      <items count="21">
        <item x="3"/>
        <item x="7"/>
        <item x="15"/>
        <item x="16"/>
        <item x="11"/>
        <item x="10"/>
        <item x="4"/>
        <item x="17"/>
        <item x="0"/>
        <item x="8"/>
        <item x="5"/>
        <item x="1"/>
        <item x="2"/>
        <item x="18"/>
        <item x="13"/>
        <item x="9"/>
        <item x="12"/>
        <item x="19"/>
        <item x="14"/>
        <item x="6"/>
        <item t="default"/>
      </items>
    </pivotField>
    <pivotField showAll="0"/>
    <pivotField showAll="0">
      <items count="5">
        <item x="1"/>
        <item x="3"/>
        <item x="2"/>
        <item x="0"/>
        <item t="default"/>
      </items>
    </pivotField>
  </pivotFields>
  <rowFields count="3">
    <field x="5"/>
    <field x="9"/>
    <field x="2"/>
  </rowFields>
  <rowItems count="153">
    <i>
      <x/>
    </i>
    <i r="1">
      <x v="6"/>
    </i>
    <i r="2">
      <x/>
    </i>
    <i r="1">
      <x v="14"/>
    </i>
    <i r="2">
      <x/>
    </i>
    <i r="1">
      <x v="17"/>
    </i>
    <i r="2">
      <x/>
    </i>
    <i>
      <x v="1"/>
    </i>
    <i r="1">
      <x/>
    </i>
    <i r="2">
      <x/>
    </i>
    <i r="1">
      <x v="8"/>
    </i>
    <i r="2">
      <x/>
    </i>
    <i r="1">
      <x v="16"/>
    </i>
    <i r="2">
      <x/>
    </i>
    <i>
      <x v="2"/>
    </i>
    <i r="1">
      <x v="14"/>
    </i>
    <i r="2">
      <x/>
    </i>
    <i r="1">
      <x v="17"/>
    </i>
    <i r="2">
      <x/>
    </i>
    <i r="1">
      <x v="18"/>
    </i>
    <i r="2">
      <x/>
    </i>
    <i>
      <x v="3"/>
    </i>
    <i r="1">
      <x v="2"/>
    </i>
    <i r="2">
      <x/>
    </i>
    <i r="1">
      <x v="3"/>
    </i>
    <i r="2">
      <x/>
    </i>
    <i r="1">
      <x v="9"/>
    </i>
    <i r="2">
      <x/>
    </i>
    <i>
      <x v="4"/>
    </i>
    <i r="1">
      <x v="4"/>
    </i>
    <i r="2">
      <x/>
    </i>
    <i r="1">
      <x v="5"/>
    </i>
    <i r="2">
      <x/>
    </i>
    <i r="1">
      <x v="13"/>
    </i>
    <i r="2">
      <x/>
    </i>
    <i>
      <x v="5"/>
    </i>
    <i r="1">
      <x v="7"/>
    </i>
    <i r="2">
      <x/>
    </i>
    <i r="1">
      <x v="18"/>
    </i>
    <i r="2">
      <x/>
    </i>
    <i r="1">
      <x v="19"/>
    </i>
    <i r="2">
      <x/>
    </i>
    <i>
      <x v="6"/>
    </i>
    <i r="1">
      <x v="1"/>
    </i>
    <i r="2">
      <x/>
    </i>
    <i r="1">
      <x v="2"/>
    </i>
    <i r="2">
      <x/>
    </i>
    <i r="1">
      <x v="3"/>
    </i>
    <i r="2">
      <x/>
    </i>
    <i>
      <x v="7"/>
    </i>
    <i r="1">
      <x v="7"/>
    </i>
    <i r="2">
      <x/>
    </i>
    <i r="1">
      <x v="15"/>
    </i>
    <i r="2">
      <x/>
    </i>
    <i r="1">
      <x v="18"/>
    </i>
    <i r="2">
      <x/>
    </i>
    <i>
      <x v="8"/>
    </i>
    <i r="1">
      <x v="2"/>
    </i>
    <i r="2">
      <x/>
    </i>
    <i r="1">
      <x v="13"/>
    </i>
    <i r="2">
      <x/>
    </i>
    <i r="1">
      <x v="16"/>
    </i>
    <i r="2">
      <x/>
    </i>
    <i>
      <x v="9"/>
    </i>
    <i r="1">
      <x v="4"/>
    </i>
    <i r="2">
      <x/>
    </i>
    <i r="1">
      <x v="10"/>
    </i>
    <i r="2">
      <x/>
    </i>
    <i r="1">
      <x v="13"/>
    </i>
    <i r="2">
      <x/>
    </i>
    <i>
      <x v="10"/>
    </i>
    <i r="1">
      <x v="4"/>
    </i>
    <i r="2">
      <x/>
    </i>
    <i r="1">
      <x v="5"/>
    </i>
    <i r="2">
      <x/>
    </i>
    <i r="1">
      <x v="12"/>
    </i>
    <i r="2">
      <x/>
    </i>
    <i>
      <x v="11"/>
    </i>
    <i r="1">
      <x/>
    </i>
    <i r="2">
      <x/>
    </i>
    <i r="1">
      <x v="15"/>
    </i>
    <i r="2">
      <x/>
    </i>
    <i r="1">
      <x v="18"/>
    </i>
    <i r="2">
      <x/>
    </i>
    <i>
      <x v="12"/>
    </i>
    <i r="1">
      <x v="3"/>
    </i>
    <i r="2">
      <x/>
    </i>
    <i r="1">
      <x v="11"/>
    </i>
    <i r="2">
      <x/>
    </i>
    <i r="1">
      <x v="14"/>
    </i>
    <i r="2">
      <x/>
    </i>
    <i>
      <x v="13"/>
    </i>
    <i r="1">
      <x v="1"/>
    </i>
    <i r="2">
      <x/>
    </i>
    <i r="1">
      <x v="10"/>
    </i>
    <i r="2">
      <x/>
    </i>
    <i r="1">
      <x v="13"/>
    </i>
    <i r="2">
      <x/>
    </i>
    <i>
      <x v="14"/>
    </i>
    <i r="1">
      <x v="7"/>
    </i>
    <i r="2">
      <x/>
    </i>
    <i r="1">
      <x v="19"/>
    </i>
    <i r="2">
      <x/>
    </i>
    <i>
      <x v="15"/>
    </i>
    <i r="1">
      <x v="4"/>
    </i>
    <i r="2">
      <x/>
    </i>
    <i r="1">
      <x v="11"/>
    </i>
    <i r="2">
      <x/>
    </i>
    <i r="1">
      <x v="12"/>
    </i>
    <i r="2">
      <x/>
    </i>
    <i>
      <x v="16"/>
    </i>
    <i r="1">
      <x v="6"/>
    </i>
    <i r="2">
      <x/>
    </i>
    <i r="1">
      <x v="9"/>
    </i>
    <i r="2">
      <x/>
    </i>
    <i r="1">
      <x v="17"/>
    </i>
    <i r="2">
      <x/>
    </i>
    <i>
      <x v="17"/>
    </i>
    <i r="1">
      <x v="1"/>
    </i>
    <i r="2">
      <x/>
    </i>
    <i r="1">
      <x v="3"/>
    </i>
    <i r="2">
      <x/>
    </i>
    <i r="1">
      <x v="10"/>
    </i>
    <i r="2">
      <x/>
    </i>
    <i>
      <x v="18"/>
    </i>
    <i r="1">
      <x v="2"/>
    </i>
    <i r="2">
      <x/>
    </i>
    <i r="1">
      <x v="6"/>
    </i>
    <i r="2">
      <x/>
    </i>
    <i r="1">
      <x v="9"/>
    </i>
    <i r="2">
      <x/>
    </i>
    <i>
      <x v="19"/>
    </i>
    <i r="1">
      <x/>
    </i>
    <i r="2">
      <x/>
    </i>
    <i r="1">
      <x v="8"/>
    </i>
    <i r="2">
      <x/>
    </i>
    <i r="1">
      <x v="15"/>
    </i>
    <i r="2">
      <x/>
    </i>
    <i>
      <x v="20"/>
    </i>
    <i r="1">
      <x v="7"/>
    </i>
    <i r="2">
      <x/>
    </i>
    <i r="1">
      <x v="8"/>
    </i>
    <i r="2">
      <x/>
    </i>
    <i r="1">
      <x v="16"/>
    </i>
    <i r="2">
      <x/>
    </i>
    <i>
      <x v="21"/>
    </i>
    <i r="1">
      <x v="5"/>
    </i>
    <i r="2">
      <x/>
    </i>
    <i r="1">
      <x v="11"/>
    </i>
    <i r="2">
      <x/>
    </i>
    <i r="1">
      <x v="12"/>
    </i>
    <i r="2">
      <x/>
    </i>
    <i t="grand">
      <x/>
    </i>
  </rowItems>
  <colItems count="1">
    <i/>
  </colItems>
  <dataFields count="1">
    <dataField name="Soma de Quantidade" fld="7" baseField="0" baseItem="0"/>
  </dataFields>
  <formats count="1">
    <format dxfId="1">
      <pivotArea dataOnly="0" labelOnly="1" fieldPosition="0">
        <references count="1">
          <reference field="9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Tabela dinâmica2" cacheId="19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5:B15" firstHeaderRow="1" firstDataRow="1" firstDataCol="1"/>
  <pivotFields count="25">
    <pivotField showAll="0"/>
    <pivotField axis="axisRow" showAll="0">
      <items count="23">
        <item x="8"/>
        <item x="9"/>
        <item x="1"/>
        <item x="4"/>
        <item x="2"/>
        <item x="6"/>
        <item x="5"/>
        <item x="3"/>
        <item x="0"/>
        <item x="7"/>
        <item x="19"/>
        <item x="18"/>
        <item x="20"/>
        <item x="14"/>
        <item x="15"/>
        <item x="10"/>
        <item x="13"/>
        <item x="16"/>
        <item x="17"/>
        <item x="12"/>
        <item x="21"/>
        <item x="11"/>
        <item t="default"/>
      </items>
    </pivotField>
    <pivotField axis="axisRow" showAll="0">
      <items count="6">
        <item x="0"/>
        <item x="2"/>
        <item x="1"/>
        <item x="4"/>
        <item x="3"/>
        <item t="default"/>
      </items>
    </pivotField>
    <pivotField dataField="1" numFmtId="44" showAll="0">
      <items count="20">
        <item x="15"/>
        <item x="17"/>
        <item x="16"/>
        <item x="7"/>
        <item x="5"/>
        <item x="1"/>
        <item x="10"/>
        <item x="6"/>
        <item x="0"/>
        <item x="2"/>
        <item x="3"/>
        <item x="4"/>
        <item x="9"/>
        <item x="18"/>
        <item x="8"/>
        <item x="13"/>
        <item x="11"/>
        <item x="14"/>
        <item x="12"/>
        <item t="default"/>
      </items>
    </pivotField>
    <pivotField numFmtId="44" showAll="0"/>
    <pivotField showAll="0"/>
    <pivotField showAll="0"/>
    <pivotField showAll="0"/>
    <pivotField numFmtId="2" showAll="0"/>
    <pivotField numFmtId="2" showAll="0"/>
    <pivotField numFmtId="2" showAll="0"/>
    <pivotField axis="axisRow" showAll="0">
      <items count="3">
        <item h="1" x="0"/>
        <item x="1"/>
        <item t="default"/>
      </items>
    </pivotField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</pivotFields>
  <rowFields count="3">
    <field x="2"/>
    <field x="11"/>
    <field x="1"/>
  </rowFields>
  <rowItems count="10">
    <i>
      <x/>
    </i>
    <i r="1">
      <x v="1"/>
    </i>
    <i r="2">
      <x/>
    </i>
    <i r="2">
      <x v="6"/>
    </i>
    <i>
      <x v="2"/>
    </i>
    <i r="1">
      <x v="1"/>
    </i>
    <i r="2">
      <x v="15"/>
    </i>
    <i r="2">
      <x v="19"/>
    </i>
    <i r="2">
      <x v="21"/>
    </i>
    <i t="grand">
      <x/>
    </i>
  </rowItems>
  <colItems count="1">
    <i/>
  </colItems>
  <dataFields count="1">
    <dataField name="Soma de Valor Custo" fld="3" baseField="0" baseItem="0"/>
  </dataFields>
  <formats count="1">
    <format dxfId="0">
      <pivotArea dataOnly="0" labelOnly="1" fieldPosition="0">
        <references count="1">
          <reference field="11" count="0"/>
        </references>
      </pivotArea>
    </format>
  </format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:AI43"/>
  <sheetViews>
    <sheetView showGridLines="0" tabSelected="1" zoomScale="85" zoomScaleNormal="85" workbookViewId="0"/>
  </sheetViews>
  <sheetFormatPr defaultRowHeight="20.100000000000001" customHeight="1" x14ac:dyDescent="0.3"/>
  <cols>
    <col min="1" max="1" width="57" style="3" customWidth="1"/>
    <col min="2" max="2" width="15" style="2" customWidth="1"/>
    <col min="3" max="3" width="26.88671875" style="7" customWidth="1"/>
    <col min="4" max="4" width="26.88671875" style="2" customWidth="1"/>
    <col min="5" max="5" width="26.88671875" style="19" customWidth="1"/>
    <col min="6" max="6" width="27" style="2" customWidth="1"/>
    <col min="7" max="7" width="18.33203125" style="2" customWidth="1"/>
    <col min="8" max="8" width="18" style="2" customWidth="1"/>
    <col min="9" max="9" width="23.44140625" style="2" customWidth="1"/>
    <col min="10" max="10" width="23.109375" style="2" customWidth="1"/>
    <col min="11" max="11" width="26.109375" style="36" customWidth="1"/>
    <col min="12" max="12" width="20.33203125" style="38" customWidth="1"/>
    <col min="13" max="13" width="15.88671875" style="38" customWidth="1"/>
    <col min="14" max="14" width="18" style="38" customWidth="1"/>
    <col min="15" max="15" width="16.33203125" style="38" customWidth="1"/>
    <col min="16" max="16" width="14.5546875" style="38" customWidth="1"/>
    <col min="17" max="17" width="15.6640625" style="38" customWidth="1"/>
    <col min="18" max="18" width="11.109375" style="38" customWidth="1"/>
    <col min="19" max="19" width="17.44140625" style="38" customWidth="1"/>
    <col min="20" max="20" width="13.6640625" style="38" customWidth="1"/>
    <col min="21" max="21" width="17.44140625" style="38" customWidth="1"/>
    <col min="22" max="22" width="14.44140625" style="38" customWidth="1"/>
    <col min="23" max="23" width="18.6640625" style="38" customWidth="1"/>
    <col min="24" max="24" width="17.33203125" style="38" customWidth="1"/>
    <col min="25" max="25" width="9.44140625" style="2" customWidth="1"/>
    <col min="26" max="35" width="9.109375" style="2"/>
  </cols>
  <sheetData>
    <row r="2" spans="3:4" ht="19.5" customHeight="1" x14ac:dyDescent="0.3">
      <c r="C2" s="4"/>
    </row>
    <row r="3" spans="3:4" ht="28.5" customHeight="1" x14ac:dyDescent="0.7">
      <c r="C3" s="8" t="s">
        <v>257</v>
      </c>
    </row>
    <row r="4" spans="3:4" ht="21.75" customHeight="1" x14ac:dyDescent="0.3">
      <c r="C4" s="5"/>
    </row>
    <row r="5" spans="3:4" ht="24" customHeight="1" x14ac:dyDescent="0.3">
      <c r="C5" s="6" t="s">
        <v>258</v>
      </c>
    </row>
    <row r="6" spans="3:4" ht="19.5" customHeight="1" x14ac:dyDescent="0.3">
      <c r="C6" s="16"/>
      <c r="D6" s="15"/>
    </row>
    <row r="7" spans="3:4" ht="26.25" customHeight="1" x14ac:dyDescent="0.3">
      <c r="C7" s="6" t="s">
        <v>5</v>
      </c>
    </row>
    <row r="8" spans="3:4" ht="20.100000000000001" customHeight="1" x14ac:dyDescent="0.3">
      <c r="C8" s="16"/>
      <c r="D8" s="15"/>
    </row>
    <row r="9" spans="3:4" ht="27.75" customHeight="1" x14ac:dyDescent="0.3">
      <c r="C9" s="6" t="s">
        <v>22</v>
      </c>
    </row>
    <row r="10" spans="3:4" ht="20.100000000000001" customHeight="1" x14ac:dyDescent="0.3">
      <c r="C10" s="18"/>
      <c r="D10" s="15"/>
    </row>
    <row r="11" spans="3:4" ht="27.75" customHeight="1" x14ac:dyDescent="0.3">
      <c r="C11" s="6" t="s">
        <v>6</v>
      </c>
    </row>
    <row r="12" spans="3:4" ht="20.100000000000001" customHeight="1" x14ac:dyDescent="0.3">
      <c r="C12" s="16"/>
      <c r="D12" s="15"/>
    </row>
    <row r="13" spans="3:4" ht="26.25" customHeight="1" x14ac:dyDescent="0.3">
      <c r="C13" s="6" t="s">
        <v>7</v>
      </c>
    </row>
    <row r="14" spans="3:4" ht="19.5" customHeight="1" x14ac:dyDescent="0.3">
      <c r="C14" s="16"/>
      <c r="D14" s="15"/>
    </row>
    <row r="15" spans="3:4" ht="24" customHeight="1" x14ac:dyDescent="0.3">
      <c r="C15" s="6" t="s">
        <v>296</v>
      </c>
    </row>
    <row r="16" spans="3:4" ht="20.100000000000001" customHeight="1" x14ac:dyDescent="0.3">
      <c r="C16" s="18"/>
      <c r="D16" s="15"/>
    </row>
    <row r="17" spans="3:24" ht="24.75" customHeight="1" x14ac:dyDescent="0.3">
      <c r="C17" s="6" t="s">
        <v>8</v>
      </c>
    </row>
    <row r="18" spans="3:24" ht="20.100000000000001" customHeight="1" x14ac:dyDescent="0.3">
      <c r="C18" s="18"/>
      <c r="D18" s="15"/>
    </row>
    <row r="19" spans="3:24" ht="25.5" customHeight="1" x14ac:dyDescent="0.3">
      <c r="C19" s="6" t="s">
        <v>26</v>
      </c>
    </row>
    <row r="20" spans="3:24" ht="20.100000000000001" customHeight="1" x14ac:dyDescent="0.3">
      <c r="C20" s="32"/>
      <c r="D20" s="15"/>
    </row>
    <row r="23" spans="3:24" ht="19.5" customHeight="1" x14ac:dyDescent="0.3">
      <c r="C23" s="14" t="s">
        <v>4</v>
      </c>
      <c r="D23" s="14" t="s">
        <v>5</v>
      </c>
      <c r="E23" s="20" t="s">
        <v>22</v>
      </c>
      <c r="F23" s="14" t="s">
        <v>6</v>
      </c>
      <c r="G23" s="14" t="s">
        <v>7</v>
      </c>
      <c r="H23" s="14" t="s">
        <v>296</v>
      </c>
      <c r="I23" s="14" t="s">
        <v>8</v>
      </c>
      <c r="J23" s="14" t="s">
        <v>26</v>
      </c>
      <c r="K23" s="14" t="s">
        <v>313</v>
      </c>
      <c r="L23" s="39" t="s">
        <v>9</v>
      </c>
      <c r="M23" s="39" t="s">
        <v>10</v>
      </c>
      <c r="N23" s="39" t="s">
        <v>11</v>
      </c>
      <c r="O23" s="39" t="s">
        <v>12</v>
      </c>
      <c r="P23" s="39" t="s">
        <v>13</v>
      </c>
      <c r="Q23" s="39" t="s">
        <v>14</v>
      </c>
      <c r="R23" s="39" t="s">
        <v>15</v>
      </c>
      <c r="S23" s="39" t="s">
        <v>16</v>
      </c>
      <c r="T23" s="39" t="s">
        <v>17</v>
      </c>
      <c r="U23" s="39" t="s">
        <v>18</v>
      </c>
      <c r="V23" s="39" t="s">
        <v>19</v>
      </c>
      <c r="W23" s="39" t="s">
        <v>20</v>
      </c>
      <c r="X23" s="39" t="s">
        <v>21</v>
      </c>
    </row>
    <row r="24" spans="3:24" ht="20.100000000000001" customHeight="1" x14ac:dyDescent="0.3">
      <c r="C24" s="9" t="s">
        <v>102</v>
      </c>
      <c r="D24" s="9" t="s">
        <v>36</v>
      </c>
      <c r="E24" s="21">
        <v>94142012037</v>
      </c>
      <c r="F24" s="10" t="s">
        <v>56</v>
      </c>
      <c r="G24" s="10" t="s">
        <v>76</v>
      </c>
      <c r="H24" s="9" t="s">
        <v>300</v>
      </c>
      <c r="I24" s="17" t="s">
        <v>267</v>
      </c>
      <c r="J24" s="11" t="s">
        <v>82</v>
      </c>
      <c r="K24" s="37">
        <f>COUNTIF(Saídas!K:K,Clientes!C24)</f>
        <v>36</v>
      </c>
      <c r="L24" s="40">
        <f>SUMIF(Saídas!K:K,Clientes!C24,Saídas!F:F)</f>
        <v>1934.4600000000003</v>
      </c>
      <c r="M24" s="40">
        <f>SUMIFS(Saídas!F:F,Saídas!E:E,1,Saídas!K:K,Clientes!C:C)</f>
        <v>153.96</v>
      </c>
      <c r="N24" s="40">
        <f>SUMIFS(Saídas!F:F,Saídas!E:E,2,Saídas!K:K,Clientes!C:C)</f>
        <v>121.98</v>
      </c>
      <c r="O24" s="40">
        <f>SUMIFS(Saídas!F:F,Saídas!E:E,3,Saídas!K:K,Clientes!C:C)</f>
        <v>153.96</v>
      </c>
      <c r="P24" s="40">
        <f>SUMIFS(Saídas!F:F,Saídas!E:E,4,Saídas!K:K,Clientes!C:C)</f>
        <v>117.96000000000001</v>
      </c>
      <c r="Q24" s="40">
        <f>SUMIFS(Saídas!F:F,Saídas!E:E,5,Saídas!K:K,Clientes!C:C)</f>
        <v>153.96</v>
      </c>
      <c r="R24" s="40">
        <f>SUMIFS(Saídas!F:F,Saídas!E:E,6,Saídas!K:K,Clientes!C:C)</f>
        <v>131.94</v>
      </c>
      <c r="S24" s="40">
        <f>SUMIFS(Saídas!F:F,Saídas!E:E,7,Saídas!K:K,Clientes!C:C)</f>
        <v>90.960000000000008</v>
      </c>
      <c r="T24" s="40">
        <f>SUMIFS(Saídas!F:F,Saídas!E:E,8,Saídas!K:K,Clientes!C:C)</f>
        <v>167.94</v>
      </c>
      <c r="U24" s="40">
        <f>SUMIFS(Saídas!F:F,Saídas!E:E,9,Saídas!K:K,Clientes!C:C)</f>
        <v>189.96</v>
      </c>
      <c r="V24" s="40">
        <f>SUMIFS(Saídas!F:F,Saídas!E:E,10,Saídas!K:K,Clientes!C:C)</f>
        <v>207.96</v>
      </c>
      <c r="W24" s="40">
        <f>SUMIFS(Saídas!F:F,Saídas!E:E,11,Saídas!K:K,Clientes!C:C)</f>
        <v>221.94</v>
      </c>
      <c r="X24" s="40">
        <f>SUMIFS(Saídas!F:F,Saídas!E:E,12,Saídas!K:K,Clientes!C:C)</f>
        <v>221.94</v>
      </c>
    </row>
    <row r="25" spans="3:24" ht="20.100000000000001" customHeight="1" x14ac:dyDescent="0.3">
      <c r="C25" s="9" t="s">
        <v>104</v>
      </c>
      <c r="D25" s="9" t="s">
        <v>37</v>
      </c>
      <c r="E25" s="21">
        <v>59519200002</v>
      </c>
      <c r="F25" s="10" t="s">
        <v>58</v>
      </c>
      <c r="G25" s="10" t="s">
        <v>77</v>
      </c>
      <c r="H25" s="9" t="s">
        <v>300</v>
      </c>
      <c r="I25" s="17" t="s">
        <v>268</v>
      </c>
      <c r="J25" s="11" t="s">
        <v>83</v>
      </c>
      <c r="K25" s="37">
        <f>COUNTIF(Saídas!K:K,Clientes!C25)</f>
        <v>36</v>
      </c>
      <c r="L25" s="40">
        <f>SUMIF(Saídas!K:K,Clientes!C25,Saídas!F:F)</f>
        <v>1303.5999999999997</v>
      </c>
      <c r="M25" s="40">
        <f>SUMIFS(Saídas!F:F,Saídas!E:E,1,Saídas!K:K,Clientes!C:C)</f>
        <v>87.6</v>
      </c>
      <c r="N25" s="40">
        <f>SUMIFS(Saídas!F:F,Saídas!E:E,2,Saídas!K:K,Clientes!C:C)</f>
        <v>58.8</v>
      </c>
      <c r="O25" s="40">
        <f>SUMIFS(Saídas!F:F,Saídas!E:E,3,Saídas!K:K,Clientes!C:C)</f>
        <v>117.6</v>
      </c>
      <c r="P25" s="40">
        <f>SUMIFS(Saídas!F:F,Saídas!E:E,4,Saídas!K:K,Clientes!C:C)</f>
        <v>87.6</v>
      </c>
      <c r="Q25" s="40">
        <f>SUMIFS(Saídas!F:F,Saídas!E:E,5,Saídas!K:K,Clientes!C:C)</f>
        <v>117.6</v>
      </c>
      <c r="R25" s="40">
        <f>SUMIFS(Saídas!F:F,Saídas!E:E,6,Saídas!K:K,Clientes!C:C)</f>
        <v>84.4</v>
      </c>
      <c r="S25" s="40">
        <f>SUMIFS(Saídas!F:F,Saídas!E:E,7,Saídas!K:K,Clientes!C:C)</f>
        <v>105.6</v>
      </c>
      <c r="T25" s="40">
        <f>SUMIFS(Saídas!F:F,Saídas!E:E,8,Saídas!K:K,Clientes!C:C)</f>
        <v>114.4</v>
      </c>
      <c r="U25" s="40">
        <f>SUMIFS(Saídas!F:F,Saídas!E:E,9,Saídas!K:K,Clientes!C:C)</f>
        <v>135.6</v>
      </c>
      <c r="V25" s="40">
        <f>SUMIFS(Saídas!F:F,Saídas!E:E,10,Saídas!K:K,Clientes!C:C)</f>
        <v>135.6</v>
      </c>
      <c r="W25" s="40">
        <f>SUMIFS(Saídas!F:F,Saídas!E:E,11,Saídas!K:K,Clientes!C:C)</f>
        <v>132.4</v>
      </c>
      <c r="X25" s="40">
        <f>SUMIFS(Saídas!F:F,Saídas!E:E,12,Saídas!K:K,Clientes!C:C)</f>
        <v>126.4</v>
      </c>
    </row>
    <row r="26" spans="3:24" ht="20.100000000000001" customHeight="1" x14ac:dyDescent="0.3">
      <c r="C26" s="9" t="s">
        <v>105</v>
      </c>
      <c r="D26" s="9" t="s">
        <v>38</v>
      </c>
      <c r="E26" s="21">
        <v>28023958070</v>
      </c>
      <c r="F26" s="10" t="s">
        <v>57</v>
      </c>
      <c r="G26" s="10" t="s">
        <v>78</v>
      </c>
      <c r="H26" s="9" t="s">
        <v>301</v>
      </c>
      <c r="I26" s="17" t="s">
        <v>269</v>
      </c>
      <c r="J26" s="11" t="s">
        <v>99</v>
      </c>
      <c r="K26" s="37">
        <f>COUNTIF(Saídas!K:K,Clientes!C26)</f>
        <v>48</v>
      </c>
      <c r="L26" s="40">
        <f>SUMIF(Saídas!K:K,Clientes!C26,Saídas!F:F)</f>
        <v>1620.8200000000002</v>
      </c>
      <c r="M26" s="40">
        <f>SUMIFS(Saídas!F:F,Saídas!E:E,1,Saídas!K:K,Clientes!C:C)</f>
        <v>118.47</v>
      </c>
      <c r="N26" s="40">
        <f>SUMIFS(Saídas!F:F,Saídas!E:E,2,Saídas!K:K,Clientes!C:C)</f>
        <v>92.69</v>
      </c>
      <c r="O26" s="40">
        <f>SUMIFS(Saídas!F:F,Saídas!E:E,3,Saídas!K:K,Clientes!C:C)</f>
        <v>148.87</v>
      </c>
      <c r="P26" s="40">
        <f>SUMIFS(Saídas!F:F,Saídas!E:E,4,Saídas!K:K,Clientes!C:C)</f>
        <v>118.47</v>
      </c>
      <c r="Q26" s="40">
        <f>SUMIFS(Saídas!F:F,Saídas!E:E,5,Saídas!K:K,Clientes!C:C)</f>
        <v>132.87</v>
      </c>
      <c r="R26" s="40">
        <f>SUMIFS(Saídas!F:F,Saídas!E:E,6,Saídas!K:K,Clientes!C:C)</f>
        <v>120.36</v>
      </c>
      <c r="S26" s="40">
        <f>SUMIFS(Saídas!F:F,Saídas!E:E,7,Saídas!K:K,Clientes!C:C)</f>
        <v>142.47</v>
      </c>
      <c r="T26" s="40">
        <f>SUMIFS(Saídas!F:F,Saídas!E:E,8,Saídas!K:K,Clientes!C:C)</f>
        <v>134.76</v>
      </c>
      <c r="U26" s="40">
        <f>SUMIFS(Saídas!F:F,Saídas!E:E,9,Saídas!K:K,Clientes!C:C)</f>
        <v>163.26999999999998</v>
      </c>
      <c r="V26" s="40">
        <f>SUMIFS(Saídas!F:F,Saídas!E:E,10,Saídas!K:K,Clientes!C:C)</f>
        <v>133.87</v>
      </c>
      <c r="W26" s="40">
        <f>SUMIFS(Saídas!F:F,Saídas!E:E,11,Saídas!K:K,Clientes!C:C)</f>
        <v>135.76</v>
      </c>
      <c r="X26" s="40">
        <f>SUMIFS(Saídas!F:F,Saídas!E:E,12,Saídas!K:K,Clientes!C:C)</f>
        <v>178.95999999999998</v>
      </c>
    </row>
    <row r="27" spans="3:24" ht="20.100000000000001" customHeight="1" x14ac:dyDescent="0.3">
      <c r="C27" s="9" t="s">
        <v>106</v>
      </c>
      <c r="D27" s="9" t="s">
        <v>39</v>
      </c>
      <c r="E27" s="21">
        <v>21383430063</v>
      </c>
      <c r="F27" s="10" t="s">
        <v>59</v>
      </c>
      <c r="G27" s="10" t="s">
        <v>79</v>
      </c>
      <c r="H27" s="9" t="s">
        <v>300</v>
      </c>
      <c r="I27" s="17" t="s">
        <v>270</v>
      </c>
      <c r="J27" s="11" t="s">
        <v>84</v>
      </c>
      <c r="K27" s="37">
        <f>COUNTIF(Saídas!K:K,Clientes!C27)</f>
        <v>48</v>
      </c>
      <c r="L27" s="40">
        <f>SUMIF(Saídas!K:K,Clientes!C27,Saídas!F:F)</f>
        <v>2406.8000000000002</v>
      </c>
      <c r="M27" s="40">
        <f>SUMIFS(Saídas!F:F,Saídas!E:E,1,Saídas!K:K,Clientes!C:C)</f>
        <v>145.19999999999999</v>
      </c>
      <c r="N27" s="40">
        <f>SUMIFS(Saídas!F:F,Saídas!E:E,2,Saídas!K:K,Clientes!C:C)</f>
        <v>134.4</v>
      </c>
      <c r="O27" s="40">
        <f>SUMIFS(Saídas!F:F,Saídas!E:E,3,Saídas!K:K,Clientes!C:C)</f>
        <v>235.2</v>
      </c>
      <c r="P27" s="40">
        <f>SUMIFS(Saídas!F:F,Saídas!E:E,4,Saídas!K:K,Clientes!C:C)</f>
        <v>145.19999999999999</v>
      </c>
      <c r="Q27" s="40">
        <f>SUMIFS(Saídas!F:F,Saídas!E:E,5,Saídas!K:K,Clientes!C:C)</f>
        <v>187.2</v>
      </c>
      <c r="R27" s="40">
        <f>SUMIFS(Saídas!F:F,Saídas!E:E,6,Saídas!K:K,Clientes!C:C)</f>
        <v>186</v>
      </c>
      <c r="S27" s="40">
        <f>SUMIFS(Saídas!F:F,Saídas!E:E,7,Saídas!K:K,Clientes!C:C)</f>
        <v>153.19999999999999</v>
      </c>
      <c r="T27" s="40">
        <f>SUMIFS(Saídas!F:F,Saídas!E:E,8,Saídas!K:K,Clientes!C:C)</f>
        <v>228</v>
      </c>
      <c r="U27" s="40">
        <f>SUMIFS(Saídas!F:F,Saídas!E:E,9,Saídas!K:K,Clientes!C:C)</f>
        <v>277.2</v>
      </c>
      <c r="V27" s="40">
        <f>SUMIFS(Saídas!F:F,Saídas!E:E,10,Saídas!K:K,Clientes!C:C)</f>
        <v>211.2</v>
      </c>
      <c r="W27" s="40">
        <f>SUMIFS(Saídas!F:F,Saídas!E:E,11,Saídas!K:K,Clientes!C:C)</f>
        <v>252</v>
      </c>
      <c r="X27" s="40">
        <f>SUMIFS(Saídas!F:F,Saídas!E:E,12,Saídas!K:K,Clientes!C:C)</f>
        <v>252</v>
      </c>
    </row>
    <row r="28" spans="3:24" ht="20.100000000000001" customHeight="1" x14ac:dyDescent="0.3">
      <c r="C28" s="9" t="s">
        <v>107</v>
      </c>
      <c r="D28" s="9" t="s">
        <v>40</v>
      </c>
      <c r="E28" s="22">
        <v>35482302024</v>
      </c>
      <c r="F28" s="10" t="s">
        <v>60</v>
      </c>
      <c r="G28" s="10" t="s">
        <v>80</v>
      </c>
      <c r="H28" s="9" t="s">
        <v>302</v>
      </c>
      <c r="I28" s="17" t="s">
        <v>271</v>
      </c>
      <c r="J28" s="11" t="s">
        <v>85</v>
      </c>
      <c r="K28" s="37">
        <f>COUNTIF(Saídas!K:K,Clientes!C28)</f>
        <v>48</v>
      </c>
      <c r="L28" s="40">
        <f>SUMIF(Saídas!K:K,Clientes!C28,Saídas!F:F)</f>
        <v>4650</v>
      </c>
      <c r="M28" s="40">
        <f>SUMIFS(Saídas!F:F,Saídas!E:E,1,Saídas!K:K,Clientes!C:C)</f>
        <v>292</v>
      </c>
      <c r="N28" s="40">
        <f>SUMIFS(Saídas!F:F,Saídas!E:E,2,Saídas!K:K,Clientes!C:C)</f>
        <v>428</v>
      </c>
      <c r="O28" s="40">
        <f>SUMIFS(Saídas!F:F,Saídas!E:E,3,Saídas!K:K,Clientes!C:C)</f>
        <v>364</v>
      </c>
      <c r="P28" s="40">
        <f>SUMIFS(Saídas!F:F,Saídas!E:E,4,Saídas!K:K,Clientes!C:C)</f>
        <v>292</v>
      </c>
      <c r="Q28" s="40">
        <f>SUMIFS(Saídas!F:F,Saídas!E:E,5,Saídas!K:K,Clientes!C:C)</f>
        <v>364</v>
      </c>
      <c r="R28" s="40">
        <f>SUMIFS(Saídas!F:F,Saídas!E:E,6,Saídas!K:K,Clientes!C:C)</f>
        <v>312</v>
      </c>
      <c r="S28" s="40">
        <f>SUMIFS(Saídas!F:F,Saídas!E:E,7,Saídas!K:K,Clientes!C:C)</f>
        <v>382</v>
      </c>
      <c r="T28" s="40">
        <f>SUMIFS(Saídas!F:F,Saídas!E:E,8,Saídas!K:K,Clientes!C:C)</f>
        <v>384</v>
      </c>
      <c r="U28" s="40">
        <f>SUMIFS(Saídas!F:F,Saídas!E:E,9,Saídas!K:K,Clientes!C:C)</f>
        <v>340</v>
      </c>
      <c r="V28" s="40">
        <f>SUMIFS(Saídas!F:F,Saídas!E:E,10,Saídas!K:K,Clientes!C:C)</f>
        <v>508</v>
      </c>
      <c r="W28" s="40">
        <f>SUMIFS(Saídas!F:F,Saídas!E:E,11,Saídas!K:K,Clientes!C:C)</f>
        <v>528</v>
      </c>
      <c r="X28" s="40">
        <f>SUMIFS(Saídas!F:F,Saídas!E:E,12,Saídas!K:K,Clientes!C:C)</f>
        <v>456</v>
      </c>
    </row>
    <row r="29" spans="3:24" ht="20.100000000000001" customHeight="1" x14ac:dyDescent="0.3">
      <c r="C29" s="9" t="s">
        <v>108</v>
      </c>
      <c r="D29" s="9" t="s">
        <v>41</v>
      </c>
      <c r="E29" s="21">
        <v>5085468007</v>
      </c>
      <c r="F29" s="10" t="s">
        <v>61</v>
      </c>
      <c r="G29" s="10" t="s">
        <v>81</v>
      </c>
      <c r="H29" s="9" t="s">
        <v>300</v>
      </c>
      <c r="I29" s="17" t="s">
        <v>272</v>
      </c>
      <c r="J29" s="11" t="s">
        <v>86</v>
      </c>
      <c r="K29" s="37">
        <f>COUNTIF(Saídas!K:K,Clientes!C29)</f>
        <v>48</v>
      </c>
      <c r="L29" s="40">
        <f>SUMIF(Saídas!K:K,Clientes!C29,Saídas!F:F)</f>
        <v>4053.4000000000005</v>
      </c>
      <c r="M29" s="40">
        <f>SUMIFS(Saídas!F:F,Saídas!E:E,1,Saídas!K:K,Clientes!C:C)</f>
        <v>274.39999999999998</v>
      </c>
      <c r="N29" s="40">
        <f>SUMIFS(Saídas!F:F,Saídas!E:E,2,Saídas!K:K,Clientes!C:C)</f>
        <v>244.6</v>
      </c>
      <c r="O29" s="40">
        <f>SUMIFS(Saídas!F:F,Saídas!E:E,3,Saídas!K:K,Clientes!C:C)</f>
        <v>382.4</v>
      </c>
      <c r="P29" s="40">
        <f>SUMIFS(Saídas!F:F,Saídas!E:E,4,Saídas!K:K,Clientes!C:C)</f>
        <v>274.39999999999998</v>
      </c>
      <c r="Q29" s="40">
        <f>SUMIFS(Saídas!F:F,Saídas!E:E,5,Saídas!K:K,Clientes!C:C)</f>
        <v>382.4</v>
      </c>
      <c r="R29" s="40">
        <f>SUMIFS(Saídas!F:F,Saídas!E:E,6,Saídas!K:K,Clientes!C:C)</f>
        <v>283.3</v>
      </c>
      <c r="S29" s="40">
        <f>SUMIFS(Saídas!F:F,Saídas!E:E,7,Saídas!K:K,Clientes!C:C)</f>
        <v>322.39999999999998</v>
      </c>
      <c r="T29" s="40">
        <f>SUMIFS(Saídas!F:F,Saídas!E:E,8,Saídas!K:K,Clientes!C:C)</f>
        <v>391.3</v>
      </c>
      <c r="U29" s="40">
        <f>SUMIFS(Saídas!F:F,Saídas!E:E,9,Saídas!K:K,Clientes!C:C)</f>
        <v>276</v>
      </c>
      <c r="V29" s="40">
        <f>SUMIFS(Saídas!F:F,Saídas!E:E,10,Saídas!K:K,Clientes!C:C)</f>
        <v>454.4</v>
      </c>
      <c r="W29" s="40">
        <f>SUMIFS(Saídas!F:F,Saídas!E:E,11,Saídas!K:K,Clientes!C:C)</f>
        <v>463.3</v>
      </c>
      <c r="X29" s="40">
        <f>SUMIFS(Saídas!F:F,Saídas!E:E,12,Saídas!K:K,Clientes!C:C)</f>
        <v>304.5</v>
      </c>
    </row>
    <row r="30" spans="3:24" ht="20.100000000000001" customHeight="1" x14ac:dyDescent="0.3">
      <c r="C30" s="9" t="s">
        <v>109</v>
      </c>
      <c r="D30" s="9" t="s">
        <v>42</v>
      </c>
      <c r="E30" s="21">
        <v>20859193080</v>
      </c>
      <c r="F30" s="10" t="s">
        <v>62</v>
      </c>
      <c r="G30" s="10" t="s">
        <v>78</v>
      </c>
      <c r="H30" s="9" t="s">
        <v>303</v>
      </c>
      <c r="I30" s="17" t="s">
        <v>273</v>
      </c>
      <c r="J30" s="11" t="s">
        <v>87</v>
      </c>
      <c r="K30" s="37">
        <f>COUNTIF(Saídas!K:K,Clientes!C30)</f>
        <v>48</v>
      </c>
      <c r="L30" s="40">
        <f>SUMIF(Saídas!K:K,Clientes!C30,Saídas!F:F)</f>
        <v>2652.65</v>
      </c>
      <c r="M30" s="40">
        <f>SUMIFS(Saídas!F:F,Saídas!E:E,1,Saídas!K:K,Clientes!C:C)</f>
        <v>157.97999999999999</v>
      </c>
      <c r="N30" s="40">
        <f>SUMIFS(Saídas!F:F,Saídas!E:E,2,Saídas!K:K,Clientes!C:C)</f>
        <v>185.98</v>
      </c>
      <c r="O30" s="40">
        <f>SUMIFS(Saídas!F:F,Saídas!E:E,3,Saídas!K:K,Clientes!C:C)</f>
        <v>238.97</v>
      </c>
      <c r="P30" s="40">
        <f>SUMIFS(Saídas!F:F,Saídas!E:E,4,Saídas!K:K,Clientes!C:C)</f>
        <v>157.97999999999999</v>
      </c>
      <c r="Q30" s="40">
        <f>SUMIFS(Saídas!F:F,Saídas!E:E,5,Saídas!K:K,Clientes!C:C)</f>
        <v>196.97</v>
      </c>
      <c r="R30" s="40">
        <f>SUMIFS(Saídas!F:F,Saídas!E:E,6,Saídas!K:K,Clientes!C:C)</f>
        <v>157.97999999999999</v>
      </c>
      <c r="S30" s="40">
        <f>SUMIFS(Saídas!F:F,Saídas!E:E,7,Saídas!K:K,Clientes!C:C)</f>
        <v>241.98</v>
      </c>
      <c r="T30" s="40">
        <f>SUMIFS(Saídas!F:F,Saídas!E:E,8,Saídas!K:K,Clientes!C:C)</f>
        <v>196.97</v>
      </c>
      <c r="U30" s="40">
        <f>SUMIFS(Saídas!F:F,Saídas!E:E,9,Saídas!K:K,Clientes!C:C)</f>
        <v>243.94</v>
      </c>
      <c r="V30" s="40">
        <f>SUMIFS(Saídas!F:F,Saídas!E:E,10,Saídas!K:K,Clientes!C:C)</f>
        <v>280.97000000000003</v>
      </c>
      <c r="W30" s="40">
        <f>SUMIFS(Saídas!F:F,Saídas!E:E,11,Saídas!K:K,Clientes!C:C)</f>
        <v>280.97000000000003</v>
      </c>
      <c r="X30" s="40">
        <f>SUMIFS(Saídas!F:F,Saídas!E:E,12,Saídas!K:K,Clientes!C:C)</f>
        <v>311.96000000000004</v>
      </c>
    </row>
    <row r="31" spans="3:24" ht="20.100000000000001" customHeight="1" x14ac:dyDescent="0.3">
      <c r="C31" s="9" t="s">
        <v>110</v>
      </c>
      <c r="D31" s="9" t="s">
        <v>43</v>
      </c>
      <c r="E31" s="21">
        <v>37961964037</v>
      </c>
      <c r="F31" s="10" t="s">
        <v>63</v>
      </c>
      <c r="G31" s="10" t="s">
        <v>76</v>
      </c>
      <c r="H31" s="9" t="s">
        <v>301</v>
      </c>
      <c r="I31" s="17" t="s">
        <v>274</v>
      </c>
      <c r="J31" s="11" t="s">
        <v>88</v>
      </c>
      <c r="K31" s="37">
        <f>COUNTIF(Saídas!K:K,Clientes!C31)</f>
        <v>48</v>
      </c>
      <c r="L31" s="40">
        <f>SUMIF(Saídas!K:K,Clientes!C31,Saídas!F:F)</f>
        <v>2959.4999999999986</v>
      </c>
      <c r="M31" s="40">
        <f>SUMIFS(Saídas!F:F,Saídas!E:E,1,Saídas!K:K,Clientes!C:C)</f>
        <v>213.57</v>
      </c>
      <c r="N31" s="40">
        <f>SUMIFS(Saídas!F:F,Saídas!E:E,2,Saídas!K:K,Clientes!C:C)</f>
        <v>140.19</v>
      </c>
      <c r="O31" s="40">
        <f>SUMIFS(Saídas!F:F,Saídas!E:E,3,Saídas!K:K,Clientes!C:C)</f>
        <v>272.37</v>
      </c>
      <c r="P31" s="40">
        <f>SUMIFS(Saídas!F:F,Saídas!E:E,4,Saídas!K:K,Clientes!C:C)</f>
        <v>213.57</v>
      </c>
      <c r="Q31" s="40">
        <f>SUMIFS(Saídas!F:F,Saídas!E:E,5,Saídas!K:K,Clientes!C:C)</f>
        <v>243.57</v>
      </c>
      <c r="R31" s="40">
        <f>SUMIFS(Saídas!F:F,Saídas!E:E,6,Saídas!K:K,Clientes!C:C)</f>
        <v>257.58</v>
      </c>
      <c r="S31" s="40">
        <f>SUMIFS(Saídas!F:F,Saídas!E:E,7,Saídas!K:K,Clientes!C:C)</f>
        <v>213.57</v>
      </c>
      <c r="T31" s="40">
        <f>SUMIFS(Saídas!F:F,Saídas!E:E,8,Saídas!K:K,Clientes!C:C)</f>
        <v>287.58</v>
      </c>
      <c r="U31" s="40">
        <f>SUMIFS(Saídas!F:F,Saídas!E:E,9,Saídas!K:K,Clientes!C:C)</f>
        <v>242.37</v>
      </c>
      <c r="V31" s="40">
        <f>SUMIFS(Saídas!F:F,Saídas!E:E,10,Saídas!K:K,Clientes!C:C)</f>
        <v>272.37</v>
      </c>
      <c r="W31" s="40">
        <f>SUMIFS(Saídas!F:F,Saídas!E:E,11,Saídas!K:K,Clientes!C:C)</f>
        <v>316.38</v>
      </c>
      <c r="X31" s="40">
        <f>SUMIFS(Saídas!F:F,Saídas!E:E,12,Saídas!K:K,Clientes!C:C)</f>
        <v>286.38</v>
      </c>
    </row>
    <row r="32" spans="3:24" ht="20.100000000000001" customHeight="1" x14ac:dyDescent="0.3">
      <c r="C32" s="9" t="s">
        <v>111</v>
      </c>
      <c r="D32" s="9" t="s">
        <v>44</v>
      </c>
      <c r="E32" s="21">
        <v>69816292084</v>
      </c>
      <c r="F32" s="10" t="s">
        <v>64</v>
      </c>
      <c r="G32" s="10" t="s">
        <v>80</v>
      </c>
      <c r="H32" s="9" t="s">
        <v>300</v>
      </c>
      <c r="I32" s="17" t="s">
        <v>275</v>
      </c>
      <c r="J32" s="11" t="s">
        <v>89</v>
      </c>
      <c r="K32" s="37">
        <f>COUNTIF(Saídas!K:K,Clientes!C32)</f>
        <v>36</v>
      </c>
      <c r="L32" s="40">
        <f>SUMIF(Saídas!K:K,Clientes!C32,Saídas!F:F)</f>
        <v>1756</v>
      </c>
      <c r="M32" s="40">
        <f>SUMIFS(Saídas!F:F,Saídas!E:E,1,Saídas!K:K,Clientes!C:C)</f>
        <v>123</v>
      </c>
      <c r="N32" s="40">
        <f>SUMIFS(Saídas!F:F,Saídas!E:E,2,Saídas!K:K,Clientes!C:C)</f>
        <v>115</v>
      </c>
      <c r="O32" s="40">
        <f>SUMIFS(Saídas!F:F,Saídas!E:E,3,Saídas!K:K,Clientes!C:C)</f>
        <v>141</v>
      </c>
      <c r="P32" s="40">
        <f>SUMIFS(Saídas!F:F,Saídas!E:E,4,Saídas!K:K,Clientes!C:C)</f>
        <v>123</v>
      </c>
      <c r="Q32" s="40">
        <f>SUMIFS(Saídas!F:F,Saídas!E:E,5,Saídas!K:K,Clientes!C:C)</f>
        <v>141</v>
      </c>
      <c r="R32" s="40">
        <f>SUMIFS(Saídas!F:F,Saídas!E:E,6,Saídas!K:K,Clientes!C:C)</f>
        <v>144</v>
      </c>
      <c r="S32" s="40">
        <f>SUMIFS(Saídas!F:F,Saídas!E:E,7,Saídas!K:K,Clientes!C:C)</f>
        <v>147</v>
      </c>
      <c r="T32" s="40">
        <f>SUMIFS(Saídas!F:F,Saídas!E:E,8,Saídas!K:K,Clientes!C:C)</f>
        <v>162</v>
      </c>
      <c r="U32" s="40">
        <f>SUMIFS(Saídas!F:F,Saídas!E:E,9,Saídas!K:K,Clientes!C:C)</f>
        <v>141</v>
      </c>
      <c r="V32" s="40">
        <f>SUMIFS(Saídas!F:F,Saídas!E:E,10,Saídas!K:K,Clientes!C:C)</f>
        <v>165</v>
      </c>
      <c r="W32" s="40">
        <f>SUMIFS(Saídas!F:F,Saídas!E:E,11,Saídas!K:K,Clientes!C:C)</f>
        <v>186</v>
      </c>
      <c r="X32" s="40">
        <f>SUMIFS(Saídas!F:F,Saídas!E:E,12,Saídas!K:K,Clientes!C:C)</f>
        <v>168</v>
      </c>
    </row>
    <row r="33" spans="3:24" ht="20.100000000000001" customHeight="1" x14ac:dyDescent="0.3">
      <c r="C33" s="9" t="s">
        <v>112</v>
      </c>
      <c r="D33" s="9" t="s">
        <v>45</v>
      </c>
      <c r="E33" s="21">
        <v>69824718028</v>
      </c>
      <c r="F33" s="10" t="s">
        <v>65</v>
      </c>
      <c r="G33" s="10" t="s">
        <v>79</v>
      </c>
      <c r="H33" s="9" t="s">
        <v>300</v>
      </c>
      <c r="I33" s="17" t="s">
        <v>276</v>
      </c>
      <c r="J33" s="11" t="s">
        <v>100</v>
      </c>
      <c r="K33" s="37">
        <f>COUNTIF(Saídas!K:K,Clientes!C33)</f>
        <v>36</v>
      </c>
      <c r="L33" s="40">
        <f>SUMIF(Saídas!K:K,Clientes!C33,Saídas!F:F)</f>
        <v>1753.5500000000002</v>
      </c>
      <c r="M33" s="40">
        <f>SUMIFS(Saídas!F:F,Saídas!E:E,1,Saídas!K:K,Clientes!C:C)</f>
        <v>138.97</v>
      </c>
      <c r="N33" s="40">
        <f>SUMIFS(Saídas!F:F,Saídas!E:E,2,Saídas!K:K,Clientes!C:C)</f>
        <v>128.96</v>
      </c>
      <c r="O33" s="40">
        <f>SUMIFS(Saídas!F:F,Saídas!E:E,3,Saídas!K:K,Clientes!C:C)</f>
        <v>172.96</v>
      </c>
      <c r="P33" s="40">
        <f>SUMIFS(Saídas!F:F,Saídas!E:E,4,Saídas!K:K,Clientes!C:C)</f>
        <v>138.97</v>
      </c>
      <c r="Q33" s="40">
        <f>SUMIFS(Saídas!F:F,Saídas!E:E,5,Saídas!K:K,Clientes!C:C)</f>
        <v>165.97</v>
      </c>
      <c r="R33" s="40">
        <f>SUMIFS(Saídas!F:F,Saídas!E:E,6,Saídas!K:K,Clientes!C:C)</f>
        <v>148.97</v>
      </c>
      <c r="S33" s="40">
        <f>SUMIFS(Saídas!F:F,Saídas!E:E,7,Saídas!K:K,Clientes!C:C)</f>
        <v>159.94</v>
      </c>
      <c r="T33" s="40">
        <f>SUMIFS(Saídas!F:F,Saídas!E:E,8,Saídas!K:K,Clientes!C:C)</f>
        <v>175.97</v>
      </c>
      <c r="U33" s="40">
        <f>SUMIFS(Saídas!F:F,Saídas!E:E,9,Saídas!K:K,Clientes!C:C)</f>
        <v>64.960000000000008</v>
      </c>
      <c r="V33" s="40">
        <f>SUMIFS(Saídas!F:F,Saídas!E:E,10,Saídas!K:K,Clientes!C:C)</f>
        <v>172.96</v>
      </c>
      <c r="W33" s="40">
        <f>SUMIFS(Saídas!F:F,Saídas!E:E,11,Saídas!K:K,Clientes!C:C)</f>
        <v>182.96</v>
      </c>
      <c r="X33" s="40">
        <f>SUMIFS(Saídas!F:F,Saídas!E:E,12,Saídas!K:K,Clientes!C:C)</f>
        <v>101.96000000000001</v>
      </c>
    </row>
    <row r="34" spans="3:24" ht="20.100000000000001" customHeight="1" x14ac:dyDescent="0.3">
      <c r="C34" s="9" t="s">
        <v>113</v>
      </c>
      <c r="D34" s="9" t="s">
        <v>46</v>
      </c>
      <c r="E34" s="21">
        <v>69871248091</v>
      </c>
      <c r="F34" s="10" t="s">
        <v>66</v>
      </c>
      <c r="G34" s="10" t="s">
        <v>79</v>
      </c>
      <c r="H34" s="9" t="s">
        <v>302</v>
      </c>
      <c r="I34" s="17" t="s">
        <v>277</v>
      </c>
      <c r="J34" s="11" t="s">
        <v>101</v>
      </c>
      <c r="K34" s="37">
        <f>COUNTIF(Saídas!K:K,Clientes!C34)</f>
        <v>36</v>
      </c>
      <c r="L34" s="40">
        <f>SUMIF(Saídas!K:K,Clientes!C34,Saídas!F:F)</f>
        <v>574</v>
      </c>
      <c r="M34" s="40">
        <f>SUMIFS(Saídas!F:F,Saídas!E:E,1,Saídas!K:K,Clientes!C:C)</f>
        <v>42</v>
      </c>
      <c r="N34" s="40">
        <f>SUMIFS(Saídas!F:F,Saídas!E:E,2,Saídas!K:K,Clientes!C:C)</f>
        <v>53.6</v>
      </c>
      <c r="O34" s="40">
        <f>SUMIFS(Saídas!F:F,Saídas!E:E,3,Saídas!K:K,Clientes!C:C)</f>
        <v>42</v>
      </c>
      <c r="P34" s="40">
        <f>SUMIFS(Saídas!F:F,Saídas!E:E,4,Saídas!K:K,Clientes!C:C)</f>
        <v>42</v>
      </c>
      <c r="Q34" s="40">
        <f>SUMIFS(Saídas!F:F,Saídas!E:E,5,Saídas!K:K,Clientes!C:C)</f>
        <v>42</v>
      </c>
      <c r="R34" s="40">
        <f>SUMIFS(Saídas!F:F,Saídas!E:E,6,Saídas!K:K,Clientes!C:C)</f>
        <v>47</v>
      </c>
      <c r="S34" s="40">
        <f>SUMIFS(Saídas!F:F,Saídas!E:E,7,Saídas!K:K,Clientes!C:C)</f>
        <v>40.4</v>
      </c>
      <c r="T34" s="40">
        <f>SUMIFS(Saídas!F:F,Saídas!E:E,8,Saídas!K:K,Clientes!C:C)</f>
        <v>47</v>
      </c>
      <c r="U34" s="40">
        <f>SUMIFS(Saídas!F:F,Saídas!E:E,9,Saídas!K:K,Clientes!C:C)</f>
        <v>66</v>
      </c>
      <c r="V34" s="40">
        <f>SUMIFS(Saídas!F:F,Saídas!E:E,10,Saídas!K:K,Clientes!C:C)</f>
        <v>42</v>
      </c>
      <c r="W34" s="40">
        <f>SUMIFS(Saídas!F:F,Saídas!E:E,11,Saídas!K:K,Clientes!C:C)</f>
        <v>47</v>
      </c>
      <c r="X34" s="40">
        <f>SUMIFS(Saídas!F:F,Saídas!E:E,12,Saídas!K:K,Clientes!C:C)</f>
        <v>63</v>
      </c>
    </row>
    <row r="35" spans="3:24" ht="20.100000000000001" customHeight="1" x14ac:dyDescent="0.3">
      <c r="C35" s="9" t="s">
        <v>114</v>
      </c>
      <c r="D35" s="9" t="s">
        <v>47</v>
      </c>
      <c r="E35" s="21">
        <v>2873625074</v>
      </c>
      <c r="F35" s="10" t="s">
        <v>67</v>
      </c>
      <c r="G35" s="10" t="s">
        <v>77</v>
      </c>
      <c r="H35" s="9" t="s">
        <v>300</v>
      </c>
      <c r="I35" s="17" t="s">
        <v>278</v>
      </c>
      <c r="J35" s="11" t="s">
        <v>90</v>
      </c>
      <c r="K35" s="37">
        <f>COUNTIF(Saídas!K:K,Clientes!C35)</f>
        <v>36</v>
      </c>
      <c r="L35" s="40">
        <f>SUMIF(Saídas!K:K,Clientes!C35,Saídas!F:F)</f>
        <v>780.17</v>
      </c>
      <c r="M35" s="40">
        <f>SUMIFS(Saídas!F:F,Saídas!E:E,1,Saídas!K:K,Clientes!C:C)</f>
        <v>61.45</v>
      </c>
      <c r="N35" s="40">
        <f>SUMIFS(Saídas!F:F,Saídas!E:E,2,Saídas!K:K,Clientes!C:C)</f>
        <v>49.67</v>
      </c>
      <c r="O35" s="40">
        <f>SUMIFS(Saídas!F:F,Saídas!E:E,3,Saídas!K:K,Clientes!C:C)</f>
        <v>57.67</v>
      </c>
      <c r="P35" s="40">
        <f>SUMIFS(Saídas!F:F,Saídas!E:E,4,Saídas!K:K,Clientes!C:C)</f>
        <v>61.45</v>
      </c>
      <c r="Q35" s="40">
        <f>SUMIFS(Saídas!F:F,Saídas!E:E,5,Saídas!K:K,Clientes!C:C)</f>
        <v>61.45</v>
      </c>
      <c r="R35" s="40">
        <f>SUMIFS(Saídas!F:F,Saídas!E:E,6,Saídas!K:K,Clientes!C:C)</f>
        <v>77.45</v>
      </c>
      <c r="S35" s="40">
        <f>SUMIFS(Saídas!F:F,Saídas!E:E,7,Saídas!K:K,Clientes!C:C)</f>
        <v>59.56</v>
      </c>
      <c r="T35" s="40">
        <f>SUMIFS(Saídas!F:F,Saídas!E:E,8,Saídas!K:K,Clientes!C:C)</f>
        <v>77.45</v>
      </c>
      <c r="U35" s="40">
        <f>SUMIFS(Saídas!F:F,Saídas!E:E,9,Saídas!K:K,Clientes!C:C)</f>
        <v>52.67</v>
      </c>
      <c r="V35" s="40">
        <f>SUMIFS(Saídas!F:F,Saídas!E:E,10,Saídas!K:K,Clientes!C:C)</f>
        <v>61.45</v>
      </c>
      <c r="W35" s="40">
        <f>SUMIFS(Saídas!F:F,Saídas!E:E,11,Saídas!K:K,Clientes!C:C)</f>
        <v>77.45</v>
      </c>
      <c r="X35" s="40">
        <f>SUMIFS(Saídas!F:F,Saídas!E:E,12,Saídas!K:K,Clientes!C:C)</f>
        <v>82.45</v>
      </c>
    </row>
    <row r="36" spans="3:24" ht="20.100000000000001" customHeight="1" x14ac:dyDescent="0.3">
      <c r="C36" s="9" t="s">
        <v>115</v>
      </c>
      <c r="D36" s="9" t="s">
        <v>48</v>
      </c>
      <c r="E36" s="21">
        <v>62718458003</v>
      </c>
      <c r="F36" s="10" t="s">
        <v>68</v>
      </c>
      <c r="G36" s="10" t="s">
        <v>76</v>
      </c>
      <c r="H36" s="9" t="s">
        <v>301</v>
      </c>
      <c r="I36" s="17" t="s">
        <v>279</v>
      </c>
      <c r="J36" s="11" t="s">
        <v>91</v>
      </c>
      <c r="K36" s="37">
        <f>COUNTIF(Saídas!K:K,Clientes!C36)</f>
        <v>36</v>
      </c>
      <c r="L36" s="40">
        <f>SUMIF(Saídas!K:K,Clientes!C36,Saídas!F:F)</f>
        <v>1252.8000000000002</v>
      </c>
      <c r="M36" s="40">
        <f>SUMIFS(Saídas!F:F,Saídas!E:E,1,Saídas!K:K,Clientes!C:C)</f>
        <v>130.4</v>
      </c>
      <c r="N36" s="40">
        <f>SUMIFS(Saídas!F:F,Saídas!E:E,2,Saídas!K:K,Clientes!C:C)</f>
        <v>124.2</v>
      </c>
      <c r="O36" s="40">
        <f>SUMIFS(Saídas!F:F,Saídas!E:E,3,Saídas!K:K,Clientes!C:C)</f>
        <v>135.19999999999999</v>
      </c>
      <c r="P36" s="40">
        <f>SUMIFS(Saídas!F:F,Saídas!E:E,4,Saídas!K:K,Clientes!C:C)</f>
        <v>130.4</v>
      </c>
      <c r="Q36" s="40">
        <f>SUMIFS(Saídas!F:F,Saídas!E:E,5,Saídas!K:K,Clientes!C:C)</f>
        <v>130.4</v>
      </c>
      <c r="R36" s="40">
        <f>SUMIFS(Saídas!F:F,Saídas!E:E,6,Saídas!K:K,Clientes!C:C)</f>
        <v>49.4</v>
      </c>
      <c r="S36" s="40">
        <f>SUMIFS(Saídas!F:F,Saídas!E:E,7,Saídas!K:K,Clientes!C:C)</f>
        <v>134</v>
      </c>
      <c r="T36" s="40">
        <f>SUMIFS(Saídas!F:F,Saídas!E:E,8,Saídas!K:K,Clientes!C:C)</f>
        <v>49.4</v>
      </c>
      <c r="U36" s="40">
        <f>SUMIFS(Saídas!F:F,Saídas!E:E,9,Saídas!K:K,Clientes!C:C)</f>
        <v>135.19999999999999</v>
      </c>
      <c r="V36" s="40">
        <f>SUMIFS(Saídas!F:F,Saídas!E:E,10,Saídas!K:K,Clientes!C:C)</f>
        <v>130.4</v>
      </c>
      <c r="W36" s="40">
        <f>SUMIFS(Saídas!F:F,Saídas!E:E,11,Saídas!K:K,Clientes!C:C)</f>
        <v>49.4</v>
      </c>
      <c r="X36" s="40">
        <f>SUMIFS(Saídas!F:F,Saídas!E:E,12,Saídas!K:K,Clientes!C:C)</f>
        <v>54.4</v>
      </c>
    </row>
    <row r="37" spans="3:24" ht="20.100000000000001" customHeight="1" x14ac:dyDescent="0.3">
      <c r="C37" s="9" t="s">
        <v>116</v>
      </c>
      <c r="D37" s="9" t="s">
        <v>49</v>
      </c>
      <c r="E37" s="21">
        <v>99545462000</v>
      </c>
      <c r="F37" s="10" t="s">
        <v>69</v>
      </c>
      <c r="G37" s="10" t="s">
        <v>80</v>
      </c>
      <c r="H37" s="9" t="s">
        <v>300</v>
      </c>
      <c r="I37" s="17" t="s">
        <v>280</v>
      </c>
      <c r="J37" s="11" t="s">
        <v>92</v>
      </c>
      <c r="K37" s="37">
        <f>COUNTIF(Saídas!K:K,Clientes!C37)</f>
        <v>36</v>
      </c>
      <c r="L37" s="40">
        <f>SUMIF(Saídas!K:K,Clientes!C37,Saídas!F:F)</f>
        <v>1271.5</v>
      </c>
      <c r="M37" s="40">
        <f>SUMIFS(Saídas!F:F,Saídas!E:E,1,Saídas!K:K,Clientes!C:C)</f>
        <v>63</v>
      </c>
      <c r="N37" s="40">
        <f>SUMIFS(Saídas!F:F,Saídas!E:E,2,Saídas!K:K,Clientes!C:C)</f>
        <v>111.5</v>
      </c>
      <c r="O37" s="40">
        <f>SUMIFS(Saídas!F:F,Saídas!E:E,3,Saídas!K:K,Clientes!C:C)</f>
        <v>83</v>
      </c>
      <c r="P37" s="40">
        <f>SUMIFS(Saídas!F:F,Saídas!E:E,4,Saídas!K:K,Clientes!C:C)</f>
        <v>63</v>
      </c>
      <c r="Q37" s="40">
        <f>SUMIFS(Saídas!F:F,Saídas!E:E,5,Saídas!K:K,Clientes!C:C)</f>
        <v>63</v>
      </c>
      <c r="R37" s="40">
        <f>SUMIFS(Saídas!F:F,Saídas!E:E,6,Saídas!K:K,Clientes!C:C)</f>
        <v>99</v>
      </c>
      <c r="S37" s="40">
        <f>SUMIFS(Saídas!F:F,Saídas!E:E,7,Saídas!K:K,Clientes!C:C)</f>
        <v>103</v>
      </c>
      <c r="T37" s="40">
        <f>SUMIFS(Saídas!F:F,Saídas!E:E,8,Saídas!K:K,Clientes!C:C)</f>
        <v>99</v>
      </c>
      <c r="U37" s="40">
        <f>SUMIFS(Saídas!F:F,Saídas!E:E,9,Saídas!K:K,Clientes!C:C)</f>
        <v>118</v>
      </c>
      <c r="V37" s="40">
        <f>SUMIFS(Saídas!F:F,Saídas!E:E,10,Saídas!K:K,Clientes!C:C)</f>
        <v>123</v>
      </c>
      <c r="W37" s="40">
        <f>SUMIFS(Saídas!F:F,Saídas!E:E,11,Saídas!K:K,Clientes!C:C)</f>
        <v>159</v>
      </c>
      <c r="X37" s="40">
        <f>SUMIFS(Saídas!F:F,Saídas!E:E,12,Saídas!K:K,Clientes!C:C)</f>
        <v>187</v>
      </c>
    </row>
    <row r="38" spans="3:24" ht="20.100000000000001" customHeight="1" x14ac:dyDescent="0.3">
      <c r="C38" s="9" t="s">
        <v>117</v>
      </c>
      <c r="D38" s="9" t="s">
        <v>50</v>
      </c>
      <c r="E38" s="21">
        <v>15525553058</v>
      </c>
      <c r="F38" s="10" t="s">
        <v>70</v>
      </c>
      <c r="G38" s="10" t="s">
        <v>78</v>
      </c>
      <c r="H38" s="9" t="s">
        <v>302</v>
      </c>
      <c r="I38" s="17" t="s">
        <v>281</v>
      </c>
      <c r="J38" s="11" t="s">
        <v>93</v>
      </c>
      <c r="K38" s="37">
        <f>COUNTIF(Saídas!K:K,Clientes!C38)</f>
        <v>36</v>
      </c>
      <c r="L38" s="40">
        <f>SUMIF(Saídas!K:K,Clientes!C38,Saídas!F:F)</f>
        <v>1096.9500000000003</v>
      </c>
      <c r="M38" s="40">
        <f>SUMIFS(Saídas!F:F,Saídas!E:E,1,Saídas!K:K,Clientes!C:C)</f>
        <v>72.69</v>
      </c>
      <c r="N38" s="40">
        <f>SUMIFS(Saídas!F:F,Saídas!E:E,2,Saídas!K:K,Clientes!C:C)</f>
        <v>127.58</v>
      </c>
      <c r="O38" s="40">
        <f>SUMIFS(Saídas!F:F,Saídas!E:E,3,Saídas!K:K,Clientes!C:C)</f>
        <v>72.69</v>
      </c>
      <c r="P38" s="40">
        <f>SUMIFS(Saídas!F:F,Saídas!E:E,4,Saídas!K:K,Clientes!C:C)</f>
        <v>72.69</v>
      </c>
      <c r="Q38" s="40">
        <f>SUMIFS(Saídas!F:F,Saídas!E:E,5,Saídas!K:K,Clientes!C:C)</f>
        <v>72.69</v>
      </c>
      <c r="R38" s="40">
        <f>SUMIFS(Saídas!F:F,Saídas!E:E,6,Saídas!K:K,Clientes!C:C)</f>
        <v>102.69</v>
      </c>
      <c r="S38" s="40">
        <f>SUMIFS(Saídas!F:F,Saídas!E:E,7,Saídas!K:K,Clientes!C:C)</f>
        <v>90.49</v>
      </c>
      <c r="T38" s="40">
        <f>SUMIFS(Saídas!F:F,Saídas!E:E,8,Saídas!K:K,Clientes!C:C)</f>
        <v>102.69</v>
      </c>
      <c r="U38" s="40">
        <f>SUMIFS(Saídas!F:F,Saídas!E:E,9,Saídas!K:K,Clientes!C:C)</f>
        <v>88.68</v>
      </c>
      <c r="V38" s="40">
        <f>SUMIFS(Saídas!F:F,Saídas!E:E,10,Saídas!K:K,Clientes!C:C)</f>
        <v>72.69</v>
      </c>
      <c r="W38" s="40">
        <f>SUMIFS(Saídas!F:F,Saídas!E:E,11,Saídas!K:K,Clientes!C:C)</f>
        <v>102.69</v>
      </c>
      <c r="X38" s="40">
        <f>SUMIFS(Saídas!F:F,Saídas!E:E,12,Saídas!K:K,Clientes!C:C)</f>
        <v>118.68</v>
      </c>
    </row>
    <row r="39" spans="3:24" ht="20.100000000000001" customHeight="1" x14ac:dyDescent="0.3">
      <c r="C39" s="9" t="s">
        <v>118</v>
      </c>
      <c r="D39" s="9" t="s">
        <v>51</v>
      </c>
      <c r="E39" s="21">
        <v>40098203061</v>
      </c>
      <c r="F39" s="10" t="s">
        <v>71</v>
      </c>
      <c r="G39" s="10" t="s">
        <v>77</v>
      </c>
      <c r="H39" s="9" t="s">
        <v>303</v>
      </c>
      <c r="I39" s="17" t="s">
        <v>282</v>
      </c>
      <c r="J39" s="11" t="s">
        <v>94</v>
      </c>
      <c r="K39" s="37">
        <f>COUNTIF(Saídas!K:K,Clientes!C39)</f>
        <v>36</v>
      </c>
      <c r="L39" s="40">
        <f>SUMIF(Saídas!K:K,Clientes!C39,Saídas!F:F)</f>
        <v>1412</v>
      </c>
      <c r="M39" s="40">
        <f>SUMIFS(Saídas!F:F,Saídas!E:E,1,Saídas!K:K,Clientes!C:C)</f>
        <v>112</v>
      </c>
      <c r="N39" s="40">
        <f>SUMIFS(Saídas!F:F,Saídas!E:E,2,Saídas!K:K,Clientes!C:C)</f>
        <v>104</v>
      </c>
      <c r="O39" s="40">
        <f>SUMIFS(Saídas!F:F,Saídas!E:E,3,Saídas!K:K,Clientes!C:C)</f>
        <v>134</v>
      </c>
      <c r="P39" s="40">
        <f>SUMIFS(Saídas!F:F,Saídas!E:E,4,Saídas!K:K,Clientes!C:C)</f>
        <v>112</v>
      </c>
      <c r="Q39" s="40">
        <f>SUMIFS(Saídas!F:F,Saídas!E:E,5,Saídas!K:K,Clientes!C:C)</f>
        <v>112</v>
      </c>
      <c r="R39" s="40">
        <f>SUMIFS(Saídas!F:F,Saídas!E:E,6,Saídas!K:K,Clientes!C:C)</f>
        <v>120</v>
      </c>
      <c r="S39" s="40">
        <f>SUMIFS(Saídas!F:F,Saídas!E:E,7,Saídas!K:K,Clientes!C:C)</f>
        <v>90</v>
      </c>
      <c r="T39" s="40">
        <f>SUMIFS(Saídas!F:F,Saídas!E:E,8,Saídas!K:K,Clientes!C:C)</f>
        <v>120</v>
      </c>
      <c r="U39" s="40">
        <f>SUMIFS(Saídas!F:F,Saídas!E:E,9,Saídas!K:K,Clientes!C:C)</f>
        <v>156</v>
      </c>
      <c r="V39" s="40">
        <f>SUMIFS(Saídas!F:F,Saídas!E:E,10,Saídas!K:K,Clientes!C:C)</f>
        <v>90</v>
      </c>
      <c r="W39" s="40">
        <f>SUMIFS(Saídas!F:F,Saídas!E:E,11,Saídas!K:K,Clientes!C:C)</f>
        <v>98</v>
      </c>
      <c r="X39" s="40">
        <f>SUMIFS(Saídas!F:F,Saídas!E:E,12,Saídas!K:K,Clientes!C:C)</f>
        <v>164</v>
      </c>
    </row>
    <row r="40" spans="3:24" ht="20.100000000000001" customHeight="1" x14ac:dyDescent="0.3">
      <c r="C40" s="9" t="s">
        <v>119</v>
      </c>
      <c r="D40" s="9" t="s">
        <v>52</v>
      </c>
      <c r="E40" s="21">
        <v>25547106003</v>
      </c>
      <c r="F40" s="10" t="s">
        <v>72</v>
      </c>
      <c r="G40" s="10" t="s">
        <v>78</v>
      </c>
      <c r="H40" s="9" t="s">
        <v>302</v>
      </c>
      <c r="I40" s="17" t="s">
        <v>283</v>
      </c>
      <c r="J40" s="11" t="s">
        <v>95</v>
      </c>
      <c r="K40" s="37">
        <f>COUNTIF(Saídas!K:K,Clientes!C40)</f>
        <v>36</v>
      </c>
      <c r="L40" s="40">
        <f>SUMIF(Saídas!K:K,Clientes!C40,Saídas!F:F)</f>
        <v>2970.9500000000003</v>
      </c>
      <c r="M40" s="40">
        <f>SUMIFS(Saídas!F:F,Saídas!E:E,1,Saídas!K:K,Clientes!C:C)</f>
        <v>265.77999999999997</v>
      </c>
      <c r="N40" s="40">
        <f>SUMIFS(Saídas!F:F,Saídas!E:E,2,Saídas!K:K,Clientes!C:C)</f>
        <v>227.77</v>
      </c>
      <c r="O40" s="40">
        <f>SUMIFS(Saídas!F:F,Saídas!E:E,3,Saídas!K:K,Clientes!C:C)</f>
        <v>265.77999999999997</v>
      </c>
      <c r="P40" s="40">
        <f>SUMIFS(Saídas!F:F,Saídas!E:E,4,Saídas!K:K,Clientes!C:C)</f>
        <v>265.77999999999997</v>
      </c>
      <c r="Q40" s="40">
        <f>SUMIFS(Saídas!F:F,Saídas!E:E,5,Saídas!K:K,Clientes!C:C)</f>
        <v>265.77999999999997</v>
      </c>
      <c r="R40" s="40">
        <f>SUMIFS(Saídas!F:F,Saídas!E:E,6,Saídas!K:K,Clientes!C:C)</f>
        <v>211.78</v>
      </c>
      <c r="S40" s="40">
        <f>SUMIFS(Saídas!F:F,Saídas!E:E,7,Saídas!K:K,Clientes!C:C)</f>
        <v>265.77999999999997</v>
      </c>
      <c r="T40" s="40">
        <f>SUMIFS(Saídas!F:F,Saídas!E:E,8,Saídas!K:K,Clientes!C:C)</f>
        <v>211.78</v>
      </c>
      <c r="U40" s="40">
        <f>SUMIFS(Saídas!F:F,Saídas!E:E,9,Saídas!K:K,Clientes!C:C)</f>
        <v>292.48</v>
      </c>
      <c r="V40" s="40">
        <f>SUMIFS(Saídas!F:F,Saídas!E:E,10,Saídas!K:K,Clientes!C:C)</f>
        <v>265.77999999999997</v>
      </c>
      <c r="W40" s="40">
        <f>SUMIFS(Saídas!F:F,Saídas!E:E,11,Saídas!K:K,Clientes!C:C)</f>
        <v>211.78</v>
      </c>
      <c r="X40" s="40">
        <f>SUMIFS(Saídas!F:F,Saídas!E:E,12,Saídas!K:K,Clientes!C:C)</f>
        <v>220.68</v>
      </c>
    </row>
    <row r="41" spans="3:24" ht="20.100000000000001" customHeight="1" x14ac:dyDescent="0.3">
      <c r="C41" s="9" t="s">
        <v>120</v>
      </c>
      <c r="D41" s="9" t="s">
        <v>53</v>
      </c>
      <c r="E41" s="21">
        <v>77017241096</v>
      </c>
      <c r="F41" s="10" t="s">
        <v>73</v>
      </c>
      <c r="G41" s="10" t="s">
        <v>76</v>
      </c>
      <c r="H41" s="9" t="s">
        <v>300</v>
      </c>
      <c r="I41" s="17" t="s">
        <v>284</v>
      </c>
      <c r="J41" s="11" t="s">
        <v>96</v>
      </c>
      <c r="K41" s="37">
        <f>COUNTIF(Saídas!K:K,Clientes!C41)</f>
        <v>36</v>
      </c>
      <c r="L41" s="40">
        <f>SUMIF(Saídas!K:K,Clientes!C41,Saídas!F:F)</f>
        <v>1769</v>
      </c>
      <c r="M41" s="40">
        <f>SUMIFS(Saídas!F:F,Saídas!E:E,1,Saídas!K:K,Clientes!C:C)</f>
        <v>130</v>
      </c>
      <c r="N41" s="40">
        <f>SUMIFS(Saídas!F:F,Saídas!E:E,2,Saídas!K:K,Clientes!C:C)</f>
        <v>113</v>
      </c>
      <c r="O41" s="40">
        <f>SUMIFS(Saídas!F:F,Saídas!E:E,3,Saídas!K:K,Clientes!C:C)</f>
        <v>151</v>
      </c>
      <c r="P41" s="40">
        <f>SUMIFS(Saídas!F:F,Saídas!E:E,4,Saídas!K:K,Clientes!C:C)</f>
        <v>130</v>
      </c>
      <c r="Q41" s="40">
        <f>SUMIFS(Saídas!F:F,Saídas!E:E,5,Saídas!K:K,Clientes!C:C)</f>
        <v>130</v>
      </c>
      <c r="R41" s="40">
        <f>SUMIFS(Saídas!F:F,Saídas!E:E,6,Saídas!K:K,Clientes!C:C)</f>
        <v>154</v>
      </c>
      <c r="S41" s="40">
        <f>SUMIFS(Saídas!F:F,Saídas!E:E,7,Saídas!K:K,Clientes!C:C)</f>
        <v>158</v>
      </c>
      <c r="T41" s="40">
        <f>SUMIFS(Saídas!F:F,Saídas!E:E,8,Saídas!K:K,Clientes!C:C)</f>
        <v>154</v>
      </c>
      <c r="U41" s="40">
        <f>SUMIFS(Saídas!F:F,Saídas!E:E,9,Saídas!K:K,Clientes!C:C)</f>
        <v>191</v>
      </c>
      <c r="V41" s="40">
        <f>SUMIFS(Saídas!F:F,Saídas!E:E,10,Saídas!K:K,Clientes!C:C)</f>
        <v>130</v>
      </c>
      <c r="W41" s="40">
        <f>SUMIFS(Saídas!F:F,Saídas!E:E,11,Saídas!K:K,Clientes!C:C)</f>
        <v>154</v>
      </c>
      <c r="X41" s="40">
        <f>SUMIFS(Saídas!F:F,Saídas!E:E,12,Saídas!K:K,Clientes!C:C)</f>
        <v>174</v>
      </c>
    </row>
    <row r="42" spans="3:24" ht="20.100000000000001" customHeight="1" x14ac:dyDescent="0.3">
      <c r="C42" s="9" t="s">
        <v>121</v>
      </c>
      <c r="D42" s="9" t="s">
        <v>54</v>
      </c>
      <c r="E42" s="21">
        <v>70705948013</v>
      </c>
      <c r="F42" s="10" t="s">
        <v>74</v>
      </c>
      <c r="G42" s="10" t="s">
        <v>79</v>
      </c>
      <c r="H42" s="9" t="s">
        <v>301</v>
      </c>
      <c r="I42" s="17" t="s">
        <v>285</v>
      </c>
      <c r="J42" s="11" t="s">
        <v>97</v>
      </c>
      <c r="K42" s="37">
        <f>COUNTIF(Saídas!K:K,Clientes!C42)</f>
        <v>36</v>
      </c>
      <c r="L42" s="40">
        <f>SUMIF(Saídas!K:K,Clientes!C42,Saídas!F:F)</f>
        <v>1923.8000000000004</v>
      </c>
      <c r="M42" s="40">
        <f>SUMIFS(Saídas!F:F,Saídas!E:E,1,Saídas!K:K,Clientes!C:C)</f>
        <v>143.4</v>
      </c>
      <c r="N42" s="40">
        <f>SUMIFS(Saídas!F:F,Saídas!E:E,2,Saídas!K:K,Clientes!C:C)</f>
        <v>100</v>
      </c>
      <c r="O42" s="40">
        <f>SUMIFS(Saídas!F:F,Saídas!E:E,3,Saídas!K:K,Clientes!C:C)</f>
        <v>153.4</v>
      </c>
      <c r="P42" s="40">
        <f>SUMIFS(Saídas!F:F,Saídas!E:E,4,Saídas!K:K,Clientes!C:C)</f>
        <v>143.4</v>
      </c>
      <c r="Q42" s="40">
        <f>SUMIFS(Saídas!F:F,Saídas!E:E,5,Saídas!K:K,Clientes!C:C)</f>
        <v>143.4</v>
      </c>
      <c r="R42" s="40">
        <f>SUMIFS(Saídas!F:F,Saídas!E:E,6,Saídas!K:K,Clientes!C:C)</f>
        <v>185.4</v>
      </c>
      <c r="S42" s="40">
        <f>SUMIFS(Saídas!F:F,Saídas!E:E,7,Saídas!K:K,Clientes!C:C)</f>
        <v>148.4</v>
      </c>
      <c r="T42" s="40">
        <f>SUMIFS(Saídas!F:F,Saídas!E:E,8,Saídas!K:K,Clientes!C:C)</f>
        <v>185.4</v>
      </c>
      <c r="U42" s="40">
        <f>SUMIFS(Saídas!F:F,Saídas!E:E,9,Saídas!K:K,Clientes!C:C)</f>
        <v>157</v>
      </c>
      <c r="V42" s="40">
        <f>SUMIFS(Saídas!F:F,Saídas!E:E,10,Saídas!K:K,Clientes!C:C)</f>
        <v>158.4</v>
      </c>
      <c r="W42" s="40">
        <f>SUMIFS(Saídas!F:F,Saídas!E:E,11,Saídas!K:K,Clientes!C:C)</f>
        <v>200.4</v>
      </c>
      <c r="X42" s="40">
        <f>SUMIFS(Saídas!F:F,Saídas!E:E,12,Saídas!K:K,Clientes!C:C)</f>
        <v>205.2</v>
      </c>
    </row>
    <row r="43" spans="3:24" ht="20.100000000000001" customHeight="1" x14ac:dyDescent="0.3">
      <c r="C43" s="9" t="s">
        <v>122</v>
      </c>
      <c r="D43" s="9" t="s">
        <v>55</v>
      </c>
      <c r="E43" s="21">
        <v>51734408057</v>
      </c>
      <c r="F43" s="10" t="s">
        <v>75</v>
      </c>
      <c r="G43" s="10" t="s">
        <v>81</v>
      </c>
      <c r="H43" s="9" t="s">
        <v>300</v>
      </c>
      <c r="I43" s="17" t="s">
        <v>286</v>
      </c>
      <c r="J43" s="11" t="s">
        <v>98</v>
      </c>
      <c r="K43" s="37">
        <f>COUNTIF(Saídas!K:K,Clientes!C43)</f>
        <v>36</v>
      </c>
      <c r="L43" s="40">
        <f>SUMIF(Saídas!K:K,Clientes!C43,Saídas!F:F)</f>
        <v>833.7299999999999</v>
      </c>
      <c r="M43" s="40">
        <f>SUMIFS(Saídas!F:F,Saídas!E:E,1,Saídas!K:K,Clientes!C:C)</f>
        <v>60.089999999999996</v>
      </c>
      <c r="N43" s="40">
        <f>SUMIFS(Saídas!F:F,Saídas!E:E,2,Saídas!K:K,Clientes!C:C)</f>
        <v>40.69</v>
      </c>
      <c r="O43" s="40">
        <f>SUMIFS(Saídas!F:F,Saídas!E:E,3,Saídas!K:K,Clientes!C:C)</f>
        <v>70.089999999999989</v>
      </c>
      <c r="P43" s="40">
        <f>SUMIFS(Saídas!F:F,Saídas!E:E,4,Saídas!K:K,Clientes!C:C)</f>
        <v>60.089999999999996</v>
      </c>
      <c r="Q43" s="40">
        <f>SUMIFS(Saídas!F:F,Saídas!E:E,5,Saídas!K:K,Clientes!C:C)</f>
        <v>60.089999999999996</v>
      </c>
      <c r="R43" s="40">
        <f>SUMIFS(Saídas!F:F,Saídas!E:E,6,Saídas!K:K,Clientes!C:C)</f>
        <v>74.489999999999995</v>
      </c>
      <c r="S43" s="40">
        <f>SUMIFS(Saídas!F:F,Saídas!E:E,7,Saídas!K:K,Clientes!C:C)</f>
        <v>60.089999999999996</v>
      </c>
      <c r="T43" s="40">
        <f>SUMIFS(Saídas!F:F,Saídas!E:E,8,Saídas!K:K,Clientes!C:C)</f>
        <v>74.489999999999995</v>
      </c>
      <c r="U43" s="40">
        <f>SUMIFS(Saídas!F:F,Saídas!E:E,9,Saídas!K:K,Clientes!C:C)</f>
        <v>75.759999999999991</v>
      </c>
      <c r="V43" s="40">
        <f>SUMIFS(Saídas!F:F,Saídas!E:E,10,Saídas!K:K,Clientes!C:C)</f>
        <v>75.089999999999989</v>
      </c>
      <c r="W43" s="40">
        <f>SUMIFS(Saídas!F:F,Saídas!E:E,11,Saídas!K:K,Clientes!C:C)</f>
        <v>89.49</v>
      </c>
      <c r="X43" s="40">
        <f>SUMIFS(Saídas!F:F,Saídas!E:E,12,Saídas!K:K,Clientes!C:C)</f>
        <v>93.27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AI43"/>
  <sheetViews>
    <sheetView zoomScale="85" zoomScaleNormal="85" workbookViewId="0"/>
  </sheetViews>
  <sheetFormatPr defaultRowHeight="20.100000000000001" customHeight="1" x14ac:dyDescent="0.3"/>
  <cols>
    <col min="1" max="1" width="57" style="3" customWidth="1"/>
    <col min="2" max="2" width="15.33203125" style="2" customWidth="1"/>
    <col min="3" max="3" width="29.109375" style="7" customWidth="1"/>
    <col min="4" max="5" width="26.88671875" style="2" customWidth="1"/>
    <col min="6" max="6" width="22.88671875" style="2" customWidth="1"/>
    <col min="7" max="7" width="20.6640625" style="2" customWidth="1"/>
    <col min="8" max="8" width="18" style="2" customWidth="1"/>
    <col min="9" max="9" width="23.44140625" style="2" customWidth="1"/>
    <col min="10" max="10" width="25.33203125" style="2" customWidth="1"/>
    <col min="11" max="11" width="22.88671875" style="36" customWidth="1"/>
    <col min="12" max="12" width="21.33203125" style="38" customWidth="1"/>
    <col min="13" max="13" width="18.44140625" style="38" customWidth="1"/>
    <col min="14" max="14" width="18" style="38" customWidth="1"/>
    <col min="15" max="15" width="16.33203125" style="38" customWidth="1"/>
    <col min="16" max="16" width="16.109375" style="38" customWidth="1"/>
    <col min="17" max="17" width="14.88671875" style="38" customWidth="1"/>
    <col min="18" max="18" width="14.33203125" style="38" customWidth="1"/>
    <col min="19" max="19" width="17.44140625" style="38" customWidth="1"/>
    <col min="20" max="20" width="15.44140625" style="38" customWidth="1"/>
    <col min="21" max="21" width="18.88671875" style="38" customWidth="1"/>
    <col min="22" max="22" width="18.6640625" style="38" customWidth="1"/>
    <col min="23" max="23" width="18.5546875" style="38" customWidth="1"/>
    <col min="24" max="24" width="17.88671875" style="38" customWidth="1"/>
    <col min="25" max="35" width="9.109375" style="2"/>
  </cols>
  <sheetData>
    <row r="2" spans="3:7" ht="19.5" customHeight="1" x14ac:dyDescent="0.3">
      <c r="C2" s="4"/>
    </row>
    <row r="3" spans="3:7" ht="28.5" customHeight="1" x14ac:dyDescent="0.7">
      <c r="C3" s="8" t="s">
        <v>260</v>
      </c>
    </row>
    <row r="4" spans="3:7" ht="21.75" customHeight="1" x14ac:dyDescent="0.3">
      <c r="C4" s="5"/>
    </row>
    <row r="5" spans="3:7" ht="24" customHeight="1" x14ac:dyDescent="0.3">
      <c r="C5" s="6" t="s">
        <v>259</v>
      </c>
      <c r="G5" s="1"/>
    </row>
    <row r="6" spans="3:7" ht="19.5" customHeight="1" x14ac:dyDescent="0.3">
      <c r="C6" s="16"/>
      <c r="D6" s="15"/>
      <c r="G6" s="1"/>
    </row>
    <row r="7" spans="3:7" ht="26.25" customHeight="1" x14ac:dyDescent="0.3">
      <c r="C7" s="6" t="s">
        <v>24</v>
      </c>
      <c r="G7" s="1"/>
    </row>
    <row r="8" spans="3:7" ht="20.100000000000001" customHeight="1" x14ac:dyDescent="0.3">
      <c r="C8" s="16"/>
      <c r="D8" s="15"/>
      <c r="G8" s="1"/>
    </row>
    <row r="9" spans="3:7" ht="27.75" customHeight="1" x14ac:dyDescent="0.3">
      <c r="C9" s="6" t="s">
        <v>23</v>
      </c>
      <c r="G9" s="1"/>
    </row>
    <row r="10" spans="3:7" ht="19.5" customHeight="1" x14ac:dyDescent="0.3">
      <c r="C10" s="24"/>
      <c r="D10" s="15"/>
      <c r="G10" s="1"/>
    </row>
    <row r="11" spans="3:7" ht="27.75" customHeight="1" x14ac:dyDescent="0.3">
      <c r="C11" s="6" t="s">
        <v>6</v>
      </c>
      <c r="G11" s="1"/>
    </row>
    <row r="12" spans="3:7" ht="19.5" customHeight="1" x14ac:dyDescent="0.3">
      <c r="C12" s="16"/>
      <c r="D12" s="15"/>
      <c r="G12" s="1"/>
    </row>
    <row r="13" spans="3:7" ht="26.25" customHeight="1" x14ac:dyDescent="0.3">
      <c r="C13" s="6" t="s">
        <v>7</v>
      </c>
    </row>
    <row r="14" spans="3:7" ht="19.5" customHeight="1" x14ac:dyDescent="0.3">
      <c r="C14" s="16"/>
      <c r="D14" s="15"/>
    </row>
    <row r="15" spans="3:7" ht="24" customHeight="1" x14ac:dyDescent="0.3">
      <c r="C15" s="6" t="s">
        <v>296</v>
      </c>
    </row>
    <row r="16" spans="3:7" ht="20.100000000000001" customHeight="1" x14ac:dyDescent="0.3">
      <c r="C16" s="16"/>
      <c r="D16" s="15"/>
    </row>
    <row r="17" spans="3:24" ht="24.75" customHeight="1" x14ac:dyDescent="0.3">
      <c r="C17" s="6" t="s">
        <v>8</v>
      </c>
    </row>
    <row r="18" spans="3:24" ht="20.100000000000001" customHeight="1" x14ac:dyDescent="0.3">
      <c r="C18" s="16"/>
      <c r="D18" s="15"/>
    </row>
    <row r="19" spans="3:24" ht="25.5" customHeight="1" x14ac:dyDescent="0.3">
      <c r="C19" s="6" t="s">
        <v>26</v>
      </c>
    </row>
    <row r="20" spans="3:24" ht="20.100000000000001" customHeight="1" x14ac:dyDescent="0.3">
      <c r="C20"/>
      <c r="D20" s="15"/>
    </row>
    <row r="21" spans="3:24" ht="20.100000000000001" customHeight="1" x14ac:dyDescent="0.3">
      <c r="C21" s="5"/>
    </row>
    <row r="22" spans="3:24" ht="20.100000000000001" customHeight="1" x14ac:dyDescent="0.3">
      <c r="C22" s="5"/>
    </row>
    <row r="23" spans="3:24" ht="21.75" customHeight="1" x14ac:dyDescent="0.3">
      <c r="C23" s="14" t="s">
        <v>3</v>
      </c>
      <c r="D23" s="14" t="s">
        <v>24</v>
      </c>
      <c r="E23" s="14" t="s">
        <v>23</v>
      </c>
      <c r="F23" s="14" t="s">
        <v>6</v>
      </c>
      <c r="G23" s="14" t="s">
        <v>7</v>
      </c>
      <c r="H23" s="14" t="s">
        <v>296</v>
      </c>
      <c r="I23" s="14" t="s">
        <v>8</v>
      </c>
      <c r="J23" s="14" t="s">
        <v>26</v>
      </c>
      <c r="K23" s="14" t="s">
        <v>25</v>
      </c>
      <c r="L23" s="39" t="s">
        <v>9</v>
      </c>
      <c r="M23" s="39" t="s">
        <v>10</v>
      </c>
      <c r="N23" s="39" t="s">
        <v>11</v>
      </c>
      <c r="O23" s="39" t="s">
        <v>12</v>
      </c>
      <c r="P23" s="39" t="s">
        <v>13</v>
      </c>
      <c r="Q23" s="39" t="s">
        <v>14</v>
      </c>
      <c r="R23" s="39" t="s">
        <v>15</v>
      </c>
      <c r="S23" s="39" t="s">
        <v>16</v>
      </c>
      <c r="T23" s="39" t="s">
        <v>17</v>
      </c>
      <c r="U23" s="39" t="s">
        <v>18</v>
      </c>
      <c r="V23" s="39" t="s">
        <v>19</v>
      </c>
      <c r="W23" s="39" t="s">
        <v>20</v>
      </c>
      <c r="X23" s="39" t="s">
        <v>21</v>
      </c>
    </row>
    <row r="24" spans="3:24" ht="20.100000000000001" customHeight="1" x14ac:dyDescent="0.3">
      <c r="C24" s="9" t="s">
        <v>103</v>
      </c>
      <c r="D24" s="9" t="s">
        <v>142</v>
      </c>
      <c r="E24" s="23">
        <v>20229813000165</v>
      </c>
      <c r="F24" s="10" t="s">
        <v>162</v>
      </c>
      <c r="G24" s="9" t="s">
        <v>179</v>
      </c>
      <c r="H24" s="9" t="s">
        <v>300</v>
      </c>
      <c r="I24" s="9">
        <v>8007228776</v>
      </c>
      <c r="J24" s="11" t="s">
        <v>194</v>
      </c>
      <c r="K24" s="37">
        <f>COUNTIF(Entradas!K:K,Fornecedores!C24)</f>
        <v>24</v>
      </c>
      <c r="L24" s="40">
        <f>SUMIF(Entradas!K:K,Fornecedores!C24,Entradas!F:F)</f>
        <v>5702</v>
      </c>
      <c r="M24" s="40">
        <f>SUMIFS(Entradas!F:F,Entradas!E:E,1,Entradas!K:K,Fornecedores!C24)</f>
        <v>550</v>
      </c>
      <c r="N24" s="40">
        <f>SUMIFS(Entradas!F:F,Entradas!E:E,2,Entradas!K:K,Fornecedores!C24)</f>
        <v>550</v>
      </c>
      <c r="O24" s="40">
        <f>SUMIFS(Entradas!F:F,Entradas!E:E,3,Entradas!K:K,Fornecedores!C24)</f>
        <v>550</v>
      </c>
      <c r="P24" s="40">
        <f>SUMIFS(Entradas!F:F,Entradas!E:E,4,Entradas!K:K,Fornecedores!C24)</f>
        <v>550</v>
      </c>
      <c r="Q24" s="40">
        <f>SUMIFS(Entradas!F:F,Entradas!E:E,5,Entradas!K:K,Fornecedores!C24)</f>
        <v>550</v>
      </c>
      <c r="R24" s="40">
        <f>SUMIFS(Entradas!F:F,Entradas!E:E,6,Entradas!K:K,Fornecedores!C24)</f>
        <v>550</v>
      </c>
      <c r="S24" s="40">
        <f>SUMIFS(Entradas!F:F,Entradas!E:E,7,Entradas!K:K,Fornecedores!C24)</f>
        <v>550</v>
      </c>
      <c r="T24" s="40">
        <f>SUMIFS(Entradas!F:F,Entradas!E:E,8,Entradas!K:K,Fornecedores!C24)</f>
        <v>162</v>
      </c>
      <c r="U24" s="40">
        <f>SUMIFS(Entradas!F:F,Entradas!E:E,9,Entradas!K:K,Fornecedores!C24)</f>
        <v>360</v>
      </c>
      <c r="V24" s="40">
        <f>SUMIFS(Entradas!F:F,Entradas!E:E,10,Entradas!K:K,Fornecedores!C24)</f>
        <v>390</v>
      </c>
      <c r="W24" s="40">
        <f>SUMIFS(Entradas!F:F,Entradas!E:E,11,Entradas!K:K,Fornecedores!C24)</f>
        <v>390</v>
      </c>
      <c r="X24" s="40">
        <f>SUMIFS(Entradas!F:F,Entradas!E:E,12,Entradas!K:K,Fornecedores!C24)</f>
        <v>550</v>
      </c>
    </row>
    <row r="25" spans="3:24" ht="20.100000000000001" customHeight="1" x14ac:dyDescent="0.3">
      <c r="C25" s="9" t="s">
        <v>123</v>
      </c>
      <c r="D25" s="9" t="s">
        <v>143</v>
      </c>
      <c r="E25" s="23">
        <v>20229813000166</v>
      </c>
      <c r="F25" s="10" t="s">
        <v>163</v>
      </c>
      <c r="G25" s="9" t="s">
        <v>183</v>
      </c>
      <c r="H25" s="9" t="s">
        <v>300</v>
      </c>
      <c r="I25" s="9">
        <v>8007228777</v>
      </c>
      <c r="J25" s="11" t="s">
        <v>195</v>
      </c>
      <c r="K25" s="37">
        <f>COUNTIF(Entradas!K:K,Fornecedores!C25)</f>
        <v>48</v>
      </c>
      <c r="L25" s="40">
        <f>SUMIF(Entradas!K:K,Fornecedores!C25,Entradas!F:F)</f>
        <v>7000.6</v>
      </c>
      <c r="M25" s="40">
        <f>SUMIFS(Entradas!F:F,Entradas!E:E,1,Entradas!K:K,Fornecedores!C25)</f>
        <v>729</v>
      </c>
      <c r="N25" s="40">
        <f>SUMIFS(Entradas!F:F,Entradas!E:E,2,Entradas!K:K,Fornecedores!C25)</f>
        <v>655</v>
      </c>
      <c r="O25" s="40">
        <f>SUMIFS(Entradas!F:F,Entradas!E:E,3,Entradas!K:K,Fornecedores!C25)</f>
        <v>581</v>
      </c>
      <c r="P25" s="40">
        <f>SUMIFS(Entradas!F:F,Entradas!E:E,4,Entradas!K:K,Fornecedores!C25)</f>
        <v>655</v>
      </c>
      <c r="Q25" s="40">
        <f>SUMIFS(Entradas!F:F,Entradas!E:E,5,Entradas!K:K,Fornecedores!C25)</f>
        <v>655</v>
      </c>
      <c r="R25" s="40">
        <f>SUMIFS(Entradas!F:F,Entradas!E:E,6,Entradas!K:K,Fornecedores!C25)</f>
        <v>581</v>
      </c>
      <c r="S25" s="40">
        <f>SUMIFS(Entradas!F:F,Entradas!E:E,7,Entradas!K:K,Fornecedores!C25)</f>
        <v>729</v>
      </c>
      <c r="T25" s="40">
        <f>SUMIFS(Entradas!F:F,Entradas!E:E,8,Entradas!K:K,Fornecedores!C25)</f>
        <v>328.6</v>
      </c>
      <c r="U25" s="40">
        <f>SUMIFS(Entradas!F:F,Entradas!E:E,9,Entradas!K:K,Fornecedores!C25)</f>
        <v>410</v>
      </c>
      <c r="V25" s="40">
        <f>SUMIFS(Entradas!F:F,Entradas!E:E,10,Entradas!K:K,Fornecedores!C25)</f>
        <v>511</v>
      </c>
      <c r="W25" s="40">
        <f>SUMIFS(Entradas!F:F,Entradas!E:E,11,Entradas!K:K,Fornecedores!C25)</f>
        <v>511</v>
      </c>
      <c r="X25" s="40">
        <f>SUMIFS(Entradas!F:F,Entradas!E:E,12,Entradas!K:K,Fornecedores!C25)</f>
        <v>655</v>
      </c>
    </row>
    <row r="26" spans="3:24" ht="20.100000000000001" customHeight="1" x14ac:dyDescent="0.3">
      <c r="C26" s="9" t="s">
        <v>124</v>
      </c>
      <c r="D26" s="9" t="s">
        <v>144</v>
      </c>
      <c r="E26" s="23">
        <v>20229813000167</v>
      </c>
      <c r="F26" s="10" t="s">
        <v>164</v>
      </c>
      <c r="G26" s="9" t="s">
        <v>78</v>
      </c>
      <c r="H26" s="9" t="s">
        <v>301</v>
      </c>
      <c r="I26" s="9">
        <v>8007228778</v>
      </c>
      <c r="J26" s="11" t="s">
        <v>196</v>
      </c>
      <c r="K26" s="37">
        <f>COUNTIF(Entradas!K:K,Fornecedores!C26)</f>
        <v>12</v>
      </c>
      <c r="L26" s="40">
        <f>SUMIF(Entradas!K:K,Fornecedores!C26,Entradas!F:F)</f>
        <v>624</v>
      </c>
      <c r="M26" s="40">
        <f>SUMIFS(Entradas!F:F,Entradas!E:E,1,Entradas!K:K,Fornecedores!C26)</f>
        <v>24</v>
      </c>
      <c r="N26" s="40">
        <f>SUMIFS(Entradas!F:F,Entradas!E:E,2,Entradas!K:K,Fornecedores!C26)</f>
        <v>20</v>
      </c>
      <c r="O26" s="40">
        <f>SUMIFS(Entradas!F:F,Entradas!E:E,3,Entradas!K:K,Fornecedores!C26)</f>
        <v>24</v>
      </c>
      <c r="P26" s="40">
        <f>SUMIFS(Entradas!F:F,Entradas!E:E,4,Entradas!K:K,Fornecedores!C26)</f>
        <v>24</v>
      </c>
      <c r="Q26" s="40">
        <f>SUMIFS(Entradas!F:F,Entradas!E:E,5,Entradas!K:K,Fornecedores!C26)</f>
        <v>20</v>
      </c>
      <c r="R26" s="40">
        <f>SUMIFS(Entradas!F:F,Entradas!E:E,6,Entradas!K:K,Fornecedores!C26)</f>
        <v>24</v>
      </c>
      <c r="S26" s="40">
        <f>SUMIFS(Entradas!F:F,Entradas!E:E,7,Entradas!K:K,Fornecedores!C26)</f>
        <v>200</v>
      </c>
      <c r="T26" s="40">
        <f>SUMIFS(Entradas!F:F,Entradas!E:E,8,Entradas!K:K,Fornecedores!C26)</f>
        <v>24</v>
      </c>
      <c r="U26" s="40">
        <f>SUMIFS(Entradas!F:F,Entradas!E:E,9,Entradas!K:K,Fornecedores!C26)</f>
        <v>24</v>
      </c>
      <c r="V26" s="40">
        <f>SUMIFS(Entradas!F:F,Entradas!E:E,10,Entradas!K:K,Fornecedores!C26)</f>
        <v>20</v>
      </c>
      <c r="W26" s="40">
        <f>SUMIFS(Entradas!F:F,Entradas!E:E,11,Entradas!K:K,Fornecedores!C26)</f>
        <v>200</v>
      </c>
      <c r="X26" s="40">
        <f>SUMIFS(Entradas!F:F,Entradas!E:E,12,Entradas!K:K,Fornecedores!C26)</f>
        <v>20</v>
      </c>
    </row>
    <row r="27" spans="3:24" ht="20.100000000000001" customHeight="1" x14ac:dyDescent="0.3">
      <c r="C27" s="9" t="s">
        <v>125</v>
      </c>
      <c r="D27" s="9" t="s">
        <v>145</v>
      </c>
      <c r="E27" s="23">
        <v>20229813000168</v>
      </c>
      <c r="F27" s="10" t="s">
        <v>171</v>
      </c>
      <c r="G27" s="9" t="s">
        <v>182</v>
      </c>
      <c r="H27" s="9" t="s">
        <v>300</v>
      </c>
      <c r="I27" s="9">
        <v>8007228779</v>
      </c>
      <c r="J27" s="11" t="s">
        <v>197</v>
      </c>
      <c r="K27" s="37">
        <f>COUNTIF(Entradas!K:K,Fornecedores!C27)</f>
        <v>12</v>
      </c>
      <c r="L27" s="40">
        <f>SUMIF(Entradas!K:K,Fornecedores!C27,Entradas!F:F)</f>
        <v>1221</v>
      </c>
      <c r="M27" s="40">
        <f>SUMIFS(Entradas!F:F,Entradas!E:E,1,Entradas!K:K,Fornecedores!C27)</f>
        <v>108</v>
      </c>
      <c r="N27" s="40">
        <f>SUMIFS(Entradas!F:F,Entradas!E:E,2,Entradas!K:K,Fornecedores!C27)</f>
        <v>105</v>
      </c>
      <c r="O27" s="40">
        <f>SUMIFS(Entradas!F:F,Entradas!E:E,3,Entradas!K:K,Fornecedores!C27)</f>
        <v>90</v>
      </c>
      <c r="P27" s="40">
        <f>SUMIFS(Entradas!F:F,Entradas!E:E,4,Entradas!K:K,Fornecedores!C27)</f>
        <v>105</v>
      </c>
      <c r="Q27" s="40">
        <f>SUMIFS(Entradas!F:F,Entradas!E:E,5,Entradas!K:K,Fornecedores!C27)</f>
        <v>105</v>
      </c>
      <c r="R27" s="40">
        <f>SUMIFS(Entradas!F:F,Entradas!E:E,6,Entradas!K:K,Fornecedores!C27)</f>
        <v>90</v>
      </c>
      <c r="S27" s="40">
        <f>SUMIFS(Entradas!F:F,Entradas!E:E,7,Entradas!K:K,Fornecedores!C27)</f>
        <v>108</v>
      </c>
      <c r="T27" s="40">
        <f>SUMIFS(Entradas!F:F,Entradas!E:E,8,Entradas!K:K,Fornecedores!C27)</f>
        <v>105</v>
      </c>
      <c r="U27" s="40">
        <f>SUMIFS(Entradas!F:F,Entradas!E:E,9,Entradas!K:K,Fornecedores!C27)</f>
        <v>90</v>
      </c>
      <c r="V27" s="40">
        <f>SUMIFS(Entradas!F:F,Entradas!E:E,10,Entradas!K:K,Fornecedores!C27)</f>
        <v>105</v>
      </c>
      <c r="W27" s="40">
        <f>SUMIFS(Entradas!F:F,Entradas!E:E,11,Entradas!K:K,Fornecedores!C27)</f>
        <v>105</v>
      </c>
      <c r="X27" s="40">
        <f>SUMIFS(Entradas!F:F,Entradas!E:E,12,Entradas!K:K,Fornecedores!C27)</f>
        <v>105</v>
      </c>
    </row>
    <row r="28" spans="3:24" ht="20.100000000000001" customHeight="1" x14ac:dyDescent="0.3">
      <c r="C28" s="9" t="s">
        <v>126</v>
      </c>
      <c r="D28" s="9" t="s">
        <v>146</v>
      </c>
      <c r="E28" s="23">
        <v>20229813000169</v>
      </c>
      <c r="F28" s="10" t="s">
        <v>165</v>
      </c>
      <c r="G28" s="9" t="s">
        <v>181</v>
      </c>
      <c r="H28" s="9" t="s">
        <v>302</v>
      </c>
      <c r="I28" s="9">
        <v>8007228780</v>
      </c>
      <c r="J28" s="11" t="s">
        <v>198</v>
      </c>
      <c r="K28" s="37">
        <f>COUNTIF(Entradas!K:K,Fornecedores!C28)</f>
        <v>12</v>
      </c>
      <c r="L28" s="40">
        <f>SUMIF(Entradas!K:K,Fornecedores!C28,Entradas!F:F)</f>
        <v>4648</v>
      </c>
      <c r="M28" s="40">
        <f>SUMIFS(Entradas!F:F,Entradas!E:E,1,Entradas!K:K,Fornecedores!C28)</f>
        <v>350</v>
      </c>
      <c r="N28" s="40">
        <f>SUMIFS(Entradas!F:F,Entradas!E:E,2,Entradas!K:K,Fornecedores!C28)</f>
        <v>350</v>
      </c>
      <c r="O28" s="40">
        <f>SUMIFS(Entradas!F:F,Entradas!E:E,3,Entradas!K:K,Fornecedores!C28)</f>
        <v>350</v>
      </c>
      <c r="P28" s="40">
        <f>SUMIFS(Entradas!F:F,Entradas!E:E,4,Entradas!K:K,Fornecedores!C28)</f>
        <v>350</v>
      </c>
      <c r="Q28" s="40">
        <f>SUMIFS(Entradas!F:F,Entradas!E:E,5,Entradas!K:K,Fornecedores!C28)</f>
        <v>350</v>
      </c>
      <c r="R28" s="40">
        <f>SUMIFS(Entradas!F:F,Entradas!E:E,6,Entradas!K:K,Fornecedores!C28)</f>
        <v>350</v>
      </c>
      <c r="S28" s="40">
        <f>SUMIFS(Entradas!F:F,Entradas!E:E,7,Entradas!K:K,Fornecedores!C28)</f>
        <v>350</v>
      </c>
      <c r="T28" s="40">
        <f>SUMIFS(Entradas!F:F,Entradas!E:E,8,Entradas!K:K,Fornecedores!C28)</f>
        <v>168</v>
      </c>
      <c r="U28" s="40">
        <f>SUMIFS(Entradas!F:F,Entradas!E:E,9,Entradas!K:K,Fornecedores!C28)</f>
        <v>350</v>
      </c>
      <c r="V28" s="40">
        <f>SUMIFS(Entradas!F:F,Entradas!E:E,10,Entradas!K:K,Fornecedores!C28)</f>
        <v>280</v>
      </c>
      <c r="W28" s="40">
        <f>SUMIFS(Entradas!F:F,Entradas!E:E,11,Entradas!K:K,Fornecedores!C28)</f>
        <v>350</v>
      </c>
      <c r="X28" s="40">
        <f>SUMIFS(Entradas!F:F,Entradas!E:E,12,Entradas!K:K,Fornecedores!C28)</f>
        <v>1050</v>
      </c>
    </row>
    <row r="29" spans="3:24" ht="20.100000000000001" customHeight="1" x14ac:dyDescent="0.3">
      <c r="C29" s="9" t="s">
        <v>127</v>
      </c>
      <c r="D29" s="9" t="s">
        <v>147</v>
      </c>
      <c r="E29" s="23">
        <v>20229813000170</v>
      </c>
      <c r="F29" s="10" t="s">
        <v>166</v>
      </c>
      <c r="G29" s="9" t="s">
        <v>180</v>
      </c>
      <c r="H29" s="9" t="s">
        <v>300</v>
      </c>
      <c r="I29" s="9">
        <v>8007228781</v>
      </c>
      <c r="J29" s="11" t="s">
        <v>199</v>
      </c>
      <c r="K29" s="37">
        <f>COUNTIF(Entradas!K:K,Fornecedores!C29)</f>
        <v>12</v>
      </c>
      <c r="L29" s="40">
        <f>SUMIF(Entradas!K:K,Fornecedores!C29,Entradas!F:F)</f>
        <v>3372</v>
      </c>
      <c r="M29" s="40">
        <f>SUMIFS(Entradas!F:F,Entradas!E:E,1,Entradas!K:K,Fornecedores!C29)</f>
        <v>300</v>
      </c>
      <c r="N29" s="40">
        <f>SUMIFS(Entradas!F:F,Entradas!E:E,2,Entradas!K:K,Fornecedores!C29)</f>
        <v>300</v>
      </c>
      <c r="O29" s="40">
        <f>SUMIFS(Entradas!F:F,Entradas!E:E,3,Entradas!K:K,Fornecedores!C29)</f>
        <v>300</v>
      </c>
      <c r="P29" s="40">
        <f>SUMIFS(Entradas!F:F,Entradas!E:E,4,Entradas!K:K,Fornecedores!C29)</f>
        <v>300</v>
      </c>
      <c r="Q29" s="40">
        <f>SUMIFS(Entradas!F:F,Entradas!E:E,5,Entradas!K:K,Fornecedores!C29)</f>
        <v>300</v>
      </c>
      <c r="R29" s="40">
        <f>SUMIFS(Entradas!F:F,Entradas!E:E,6,Entradas!K:K,Fornecedores!C29)</f>
        <v>300</v>
      </c>
      <c r="S29" s="40">
        <f>SUMIFS(Entradas!F:F,Entradas!E:E,7,Entradas!K:K,Fornecedores!C29)</f>
        <v>300</v>
      </c>
      <c r="T29" s="40">
        <f>SUMIFS(Entradas!F:F,Entradas!E:E,8,Entradas!K:K,Fornecedores!C29)</f>
        <v>72</v>
      </c>
      <c r="U29" s="40">
        <f>SUMIFS(Entradas!F:F,Entradas!E:E,9,Entradas!K:K,Fornecedores!C29)</f>
        <v>300</v>
      </c>
      <c r="V29" s="40">
        <f>SUMIFS(Entradas!F:F,Entradas!E:E,10,Entradas!K:K,Fornecedores!C29)</f>
        <v>300</v>
      </c>
      <c r="W29" s="40">
        <f>SUMIFS(Entradas!F:F,Entradas!E:E,11,Entradas!K:K,Fornecedores!C29)</f>
        <v>300</v>
      </c>
      <c r="X29" s="40">
        <f>SUMIFS(Entradas!F:F,Entradas!E:E,12,Entradas!K:K,Fornecedores!C29)</f>
        <v>300</v>
      </c>
    </row>
    <row r="30" spans="3:24" ht="20.100000000000001" customHeight="1" x14ac:dyDescent="0.3">
      <c r="C30" s="9" t="s">
        <v>128</v>
      </c>
      <c r="D30" s="9" t="s">
        <v>148</v>
      </c>
      <c r="E30" s="23">
        <v>20229813000171</v>
      </c>
      <c r="F30" s="10" t="s">
        <v>164</v>
      </c>
      <c r="G30" s="9" t="s">
        <v>186</v>
      </c>
      <c r="H30" s="9" t="s">
        <v>303</v>
      </c>
      <c r="I30" s="9">
        <v>8007228782</v>
      </c>
      <c r="J30" s="11" t="s">
        <v>202</v>
      </c>
      <c r="K30" s="37">
        <f>COUNTIF(Entradas!K:K,Fornecedores!C30)</f>
        <v>12</v>
      </c>
      <c r="L30" s="40">
        <f>SUMIF(Entradas!K:K,Fornecedores!C30,Entradas!F:F)</f>
        <v>3776</v>
      </c>
      <c r="M30" s="40">
        <f>SUMIFS(Entradas!F:F,Entradas!E:E,1,Entradas!K:K,Fornecedores!C30)</f>
        <v>400</v>
      </c>
      <c r="N30" s="40">
        <f>SUMIFS(Entradas!F:F,Entradas!E:E,2,Entradas!K:K,Fornecedores!C30)</f>
        <v>400</v>
      </c>
      <c r="O30" s="40">
        <f>SUMIFS(Entradas!F:F,Entradas!E:E,3,Entradas!K:K,Fornecedores!C30)</f>
        <v>400</v>
      </c>
      <c r="P30" s="40">
        <f>SUMIFS(Entradas!F:F,Entradas!E:E,4,Entradas!K:K,Fornecedores!C30)</f>
        <v>400</v>
      </c>
      <c r="Q30" s="40">
        <f>SUMIFS(Entradas!F:F,Entradas!E:E,5,Entradas!K:K,Fornecedores!C30)</f>
        <v>400</v>
      </c>
      <c r="R30" s="40">
        <f>SUMIFS(Entradas!F:F,Entradas!E:E,6,Entradas!K:K,Fornecedores!C30)</f>
        <v>400</v>
      </c>
      <c r="S30" s="40">
        <f>SUMIFS(Entradas!F:F,Entradas!E:E,7,Entradas!K:K,Fornecedores!C30)</f>
        <v>400</v>
      </c>
      <c r="T30" s="40">
        <f>SUMIFS(Entradas!F:F,Entradas!E:E,8,Entradas!K:K,Fornecedores!C30)</f>
        <v>144</v>
      </c>
      <c r="U30" s="40">
        <f>SUMIFS(Entradas!F:F,Entradas!E:E,9,Entradas!K:K,Fornecedores!C30)</f>
        <v>144</v>
      </c>
      <c r="V30" s="40">
        <f>SUMIFS(Entradas!F:F,Entradas!E:E,10,Entradas!K:K,Fornecedores!C30)</f>
        <v>144</v>
      </c>
      <c r="W30" s="40">
        <f>SUMIFS(Entradas!F:F,Entradas!E:E,11,Entradas!K:K,Fornecedores!C30)</f>
        <v>144</v>
      </c>
      <c r="X30" s="40">
        <f>SUMIFS(Entradas!F:F,Entradas!E:E,12,Entradas!K:K,Fornecedores!C30)</f>
        <v>400</v>
      </c>
    </row>
    <row r="31" spans="3:24" ht="20.100000000000001" customHeight="1" x14ac:dyDescent="0.3">
      <c r="C31" s="9" t="s">
        <v>129</v>
      </c>
      <c r="D31" s="9" t="s">
        <v>149</v>
      </c>
      <c r="E31" s="23">
        <v>20229813000172</v>
      </c>
      <c r="F31" s="10" t="s">
        <v>172</v>
      </c>
      <c r="G31" s="9" t="s">
        <v>185</v>
      </c>
      <c r="H31" s="9" t="s">
        <v>301</v>
      </c>
      <c r="I31" s="9">
        <v>8007228783</v>
      </c>
      <c r="J31" s="11" t="s">
        <v>200</v>
      </c>
      <c r="K31" s="37">
        <f>COUNTIF(Entradas!K:K,Fornecedores!C31)</f>
        <v>12</v>
      </c>
      <c r="L31" s="40">
        <f>SUMIF(Entradas!K:K,Fornecedores!C31,Entradas!F:F)</f>
        <v>6516</v>
      </c>
      <c r="M31" s="40">
        <f>SUMIFS(Entradas!F:F,Entradas!E:E,1,Entradas!K:K,Fornecedores!C31)</f>
        <v>450</v>
      </c>
      <c r="N31" s="40">
        <f>SUMIFS(Entradas!F:F,Entradas!E:E,2,Entradas!K:K,Fornecedores!C31)</f>
        <v>450</v>
      </c>
      <c r="O31" s="40">
        <f>SUMIFS(Entradas!F:F,Entradas!E:E,3,Entradas!K:K,Fornecedores!C31)</f>
        <v>450</v>
      </c>
      <c r="P31" s="40">
        <f>SUMIFS(Entradas!F:F,Entradas!E:E,4,Entradas!K:K,Fornecedores!C31)</f>
        <v>450</v>
      </c>
      <c r="Q31" s="40">
        <f>SUMIFS(Entradas!F:F,Entradas!E:E,5,Entradas!K:K,Fornecedores!C31)</f>
        <v>450</v>
      </c>
      <c r="R31" s="40">
        <f>SUMIFS(Entradas!F:F,Entradas!E:E,6,Entradas!K:K,Fornecedores!C31)</f>
        <v>900</v>
      </c>
      <c r="S31" s="40">
        <f>SUMIFS(Entradas!F:F,Entradas!E:E,7,Entradas!K:K,Fornecedores!C31)</f>
        <v>450</v>
      </c>
      <c r="T31" s="40">
        <f>SUMIFS(Entradas!F:F,Entradas!E:E,8,Entradas!K:K,Fornecedores!C31)</f>
        <v>450</v>
      </c>
      <c r="U31" s="40">
        <f>SUMIFS(Entradas!F:F,Entradas!E:E,9,Entradas!K:K,Fornecedores!C31)</f>
        <v>900</v>
      </c>
      <c r="V31" s="40">
        <f>SUMIFS(Entradas!F:F,Entradas!E:E,10,Entradas!K:K,Fornecedores!C31)</f>
        <v>900</v>
      </c>
      <c r="W31" s="40">
        <f>SUMIFS(Entradas!F:F,Entradas!E:E,11,Entradas!K:K,Fornecedores!C31)</f>
        <v>216</v>
      </c>
      <c r="X31" s="40">
        <f>SUMIFS(Entradas!F:F,Entradas!E:E,12,Entradas!K:K,Fornecedores!C31)</f>
        <v>450</v>
      </c>
    </row>
    <row r="32" spans="3:24" ht="20.100000000000001" customHeight="1" x14ac:dyDescent="0.3">
      <c r="C32" s="9" t="s">
        <v>130</v>
      </c>
      <c r="D32" s="9" t="s">
        <v>150</v>
      </c>
      <c r="E32" s="23">
        <v>20229813000173</v>
      </c>
      <c r="F32" s="10" t="s">
        <v>178</v>
      </c>
      <c r="G32" s="9" t="s">
        <v>187</v>
      </c>
      <c r="H32" s="9" t="s">
        <v>300</v>
      </c>
      <c r="I32" s="9">
        <v>8007228784</v>
      </c>
      <c r="J32" s="11" t="s">
        <v>201</v>
      </c>
      <c r="K32" s="37">
        <f>COUNTIF(Entradas!K:K,Fornecedores!C32)</f>
        <v>12</v>
      </c>
      <c r="L32" s="40">
        <f>SUMIF(Entradas!K:K,Fornecedores!C32,Entradas!F:F)</f>
        <v>1768</v>
      </c>
      <c r="M32" s="40">
        <f>SUMIFS(Entradas!F:F,Entradas!E:E,1,Entradas!K:K,Fornecedores!C32)</f>
        <v>200</v>
      </c>
      <c r="N32" s="40">
        <f>SUMIFS(Entradas!F:F,Entradas!E:E,2,Entradas!K:K,Fornecedores!C32)</f>
        <v>200</v>
      </c>
      <c r="O32" s="40">
        <f>SUMIFS(Entradas!F:F,Entradas!E:E,3,Entradas!K:K,Fornecedores!C32)</f>
        <v>200</v>
      </c>
      <c r="P32" s="40">
        <f>SUMIFS(Entradas!F:F,Entradas!E:E,4,Entradas!K:K,Fornecedores!C32)</f>
        <v>200</v>
      </c>
      <c r="Q32" s="40">
        <f>SUMIFS(Entradas!F:F,Entradas!E:E,5,Entradas!K:K,Fornecedores!C32)</f>
        <v>200</v>
      </c>
      <c r="R32" s="40">
        <f>SUMIFS(Entradas!F:F,Entradas!E:E,6,Entradas!K:K,Fornecedores!C32)</f>
        <v>200</v>
      </c>
      <c r="S32" s="40">
        <f>SUMIFS(Entradas!F:F,Entradas!E:E,7,Entradas!K:K,Fornecedores!C32)</f>
        <v>200</v>
      </c>
      <c r="T32" s="40">
        <f>SUMIFS(Entradas!F:F,Entradas!E:E,8,Entradas!K:K,Fornecedores!C32)</f>
        <v>48</v>
      </c>
      <c r="U32" s="40">
        <f>SUMIFS(Entradas!F:F,Entradas!E:E,9,Entradas!K:K,Fornecedores!C32)</f>
        <v>48</v>
      </c>
      <c r="V32" s="40">
        <f>SUMIFS(Entradas!F:F,Entradas!E:E,10,Entradas!K:K,Fornecedores!C32)</f>
        <v>24</v>
      </c>
      <c r="W32" s="40">
        <f>SUMIFS(Entradas!F:F,Entradas!E:E,11,Entradas!K:K,Fornecedores!C32)</f>
        <v>48</v>
      </c>
      <c r="X32" s="40">
        <f>SUMIFS(Entradas!F:F,Entradas!E:E,12,Entradas!K:K,Fornecedores!C32)</f>
        <v>200</v>
      </c>
    </row>
    <row r="33" spans="3:24" ht="20.100000000000001" customHeight="1" x14ac:dyDescent="0.3">
      <c r="C33" s="9" t="s">
        <v>131</v>
      </c>
      <c r="D33" s="9" t="s">
        <v>151</v>
      </c>
      <c r="E33" s="23">
        <v>20229813000174</v>
      </c>
      <c r="F33" s="10" t="s">
        <v>173</v>
      </c>
      <c r="G33" s="9" t="s">
        <v>189</v>
      </c>
      <c r="H33" s="9" t="s">
        <v>300</v>
      </c>
      <c r="I33" s="9">
        <v>8007228785</v>
      </c>
      <c r="J33" s="11" t="s">
        <v>203</v>
      </c>
      <c r="K33" s="37">
        <f>COUNTIF(Entradas!K:K,Fornecedores!C33)</f>
        <v>12</v>
      </c>
      <c r="L33" s="40">
        <f>SUMIF(Entradas!K:K,Fornecedores!C33,Entradas!F:F)</f>
        <v>1710</v>
      </c>
      <c r="M33" s="40">
        <f>SUMIFS(Entradas!F:F,Entradas!E:E,1,Entradas!K:K,Fornecedores!C33)</f>
        <v>72</v>
      </c>
      <c r="N33" s="40">
        <f>SUMIFS(Entradas!F:F,Entradas!E:E,2,Entradas!K:K,Fornecedores!C33)</f>
        <v>66</v>
      </c>
      <c r="O33" s="40">
        <f>SUMIFS(Entradas!F:F,Entradas!E:E,3,Entradas!K:K,Fornecedores!C33)</f>
        <v>60</v>
      </c>
      <c r="P33" s="40">
        <f>SUMIFS(Entradas!F:F,Entradas!E:E,4,Entradas!K:K,Fornecedores!C33)</f>
        <v>60</v>
      </c>
      <c r="Q33" s="40">
        <f>SUMIFS(Entradas!F:F,Entradas!E:E,5,Entradas!K:K,Fornecedores!C33)</f>
        <v>66</v>
      </c>
      <c r="R33" s="40">
        <f>SUMIFS(Entradas!F:F,Entradas!E:E,6,Entradas!K:K,Fornecedores!C33)</f>
        <v>60</v>
      </c>
      <c r="S33" s="40">
        <f>SUMIFS(Entradas!F:F,Entradas!E:E,7,Entradas!K:K,Fornecedores!C33)</f>
        <v>300</v>
      </c>
      <c r="T33" s="40">
        <f>SUMIFS(Entradas!F:F,Entradas!E:E,8,Entradas!K:K,Fornecedores!C33)</f>
        <v>60</v>
      </c>
      <c r="U33" s="40">
        <f>SUMIFS(Entradas!F:F,Entradas!E:E,9,Entradas!K:K,Fornecedores!C33)</f>
        <v>300</v>
      </c>
      <c r="V33" s="40">
        <f>SUMIFS(Entradas!F:F,Entradas!E:E,10,Entradas!K:K,Fornecedores!C33)</f>
        <v>300</v>
      </c>
      <c r="W33" s="40">
        <f>SUMIFS(Entradas!F:F,Entradas!E:E,11,Entradas!K:K,Fornecedores!C33)</f>
        <v>300</v>
      </c>
      <c r="X33" s="40">
        <f>SUMIFS(Entradas!F:F,Entradas!E:E,12,Entradas!K:K,Fornecedores!C33)</f>
        <v>66</v>
      </c>
    </row>
    <row r="34" spans="3:24" ht="20.100000000000001" customHeight="1" x14ac:dyDescent="0.3">
      <c r="C34" s="9" t="s">
        <v>132</v>
      </c>
      <c r="D34" s="9" t="s">
        <v>152</v>
      </c>
      <c r="E34" s="23">
        <v>20229813000175</v>
      </c>
      <c r="F34" s="10" t="s">
        <v>167</v>
      </c>
      <c r="G34" s="9" t="s">
        <v>184</v>
      </c>
      <c r="H34" s="9" t="s">
        <v>302</v>
      </c>
      <c r="I34" s="9">
        <v>8007228786</v>
      </c>
      <c r="J34" s="11" t="s">
        <v>204</v>
      </c>
      <c r="K34" s="37">
        <f>COUNTIF(Entradas!K:K,Fornecedores!C34)</f>
        <v>12</v>
      </c>
      <c r="L34" s="40">
        <f>SUMIF(Entradas!K:K,Fornecedores!C34,Entradas!F:F)</f>
        <v>3103.5600000000004</v>
      </c>
      <c r="M34" s="40">
        <f>SUMIFS(Entradas!F:F,Entradas!E:E,1,Entradas!K:K,Fornecedores!C34)</f>
        <v>55.92</v>
      </c>
      <c r="N34" s="40">
        <f>SUMIFS(Entradas!F:F,Entradas!E:E,2,Entradas!K:K,Fornecedores!C34)</f>
        <v>41.94</v>
      </c>
      <c r="O34" s="40">
        <f>SUMIFS(Entradas!F:F,Entradas!E:E,3,Entradas!K:K,Fornecedores!C34)</f>
        <v>27.96</v>
      </c>
      <c r="P34" s="40">
        <f>SUMIFS(Entradas!F:F,Entradas!E:E,4,Entradas!K:K,Fornecedores!C34)</f>
        <v>27.96</v>
      </c>
      <c r="Q34" s="40">
        <f>SUMIFS(Entradas!F:F,Entradas!E:E,5,Entradas!K:K,Fornecedores!C34)</f>
        <v>27.96</v>
      </c>
      <c r="R34" s="40">
        <f>SUMIFS(Entradas!F:F,Entradas!E:E,6,Entradas!K:K,Fornecedores!C34)</f>
        <v>27.96</v>
      </c>
      <c r="S34" s="40">
        <f>SUMIFS(Entradas!F:F,Entradas!E:E,7,Entradas!K:K,Fornecedores!C34)</f>
        <v>55.92</v>
      </c>
      <c r="T34" s="40">
        <f>SUMIFS(Entradas!F:F,Entradas!E:E,8,Entradas!K:K,Fornecedores!C34)</f>
        <v>699</v>
      </c>
      <c r="U34" s="40">
        <f>SUMIFS(Entradas!F:F,Entradas!E:E,9,Entradas!K:K,Fornecedores!C34)</f>
        <v>699</v>
      </c>
      <c r="V34" s="40">
        <f>SUMIFS(Entradas!F:F,Entradas!E:E,10,Entradas!K:K,Fornecedores!C34)</f>
        <v>699</v>
      </c>
      <c r="W34" s="40">
        <f>SUMIFS(Entradas!F:F,Entradas!E:E,11,Entradas!K:K,Fornecedores!C34)</f>
        <v>699</v>
      </c>
      <c r="X34" s="40">
        <f>SUMIFS(Entradas!F:F,Entradas!E:E,12,Entradas!K:K,Fornecedores!C34)</f>
        <v>41.94</v>
      </c>
    </row>
    <row r="35" spans="3:24" ht="20.100000000000001" customHeight="1" x14ac:dyDescent="0.3">
      <c r="C35" s="9" t="s">
        <v>133</v>
      </c>
      <c r="D35" s="9" t="s">
        <v>153</v>
      </c>
      <c r="E35" s="23">
        <v>20229813000176</v>
      </c>
      <c r="F35" s="10" t="s">
        <v>174</v>
      </c>
      <c r="G35" s="9" t="s">
        <v>188</v>
      </c>
      <c r="H35" s="9" t="s">
        <v>300</v>
      </c>
      <c r="I35" s="9">
        <v>8007228787</v>
      </c>
      <c r="J35" s="11" t="s">
        <v>205</v>
      </c>
      <c r="K35" s="37">
        <f>COUNTIF(Entradas!K:K,Fornecedores!C35)</f>
        <v>12</v>
      </c>
      <c r="L35" s="40">
        <f>SUMIF(Entradas!K:K,Fornecedores!C35,Entradas!F:F)</f>
        <v>806.4</v>
      </c>
      <c r="M35" s="40">
        <f>SUMIFS(Entradas!F:F,Entradas!E:E,1,Entradas!K:K,Fornecedores!C35)</f>
        <v>25.6</v>
      </c>
      <c r="N35" s="40">
        <f>SUMIFS(Entradas!F:F,Entradas!E:E,2,Entradas!K:K,Fornecedores!C35)</f>
        <v>22.400000000000002</v>
      </c>
      <c r="O35" s="40">
        <f>SUMIFS(Entradas!F:F,Entradas!E:E,3,Entradas!K:K,Fornecedores!C35)</f>
        <v>16</v>
      </c>
      <c r="P35" s="40">
        <f>SUMIFS(Entradas!F:F,Entradas!E:E,4,Entradas!K:K,Fornecedores!C35)</f>
        <v>16</v>
      </c>
      <c r="Q35" s="40">
        <f>SUMIFS(Entradas!F:F,Entradas!E:E,5,Entradas!K:K,Fornecedores!C35)</f>
        <v>22.400000000000002</v>
      </c>
      <c r="R35" s="40">
        <f>SUMIFS(Entradas!F:F,Entradas!E:E,6,Entradas!K:K,Fornecedores!C35)</f>
        <v>16</v>
      </c>
      <c r="S35" s="40">
        <f>SUMIFS(Entradas!F:F,Entradas!E:E,7,Entradas!K:K,Fornecedores!C35)</f>
        <v>25.6</v>
      </c>
      <c r="T35" s="40">
        <f>SUMIFS(Entradas!F:F,Entradas!E:E,8,Entradas!K:K,Fornecedores!C35)</f>
        <v>160</v>
      </c>
      <c r="U35" s="40">
        <f>SUMIFS(Entradas!F:F,Entradas!E:E,9,Entradas!K:K,Fornecedores!C35)</f>
        <v>160</v>
      </c>
      <c r="V35" s="40">
        <f>SUMIFS(Entradas!F:F,Entradas!E:E,10,Entradas!K:K,Fornecedores!C35)</f>
        <v>160</v>
      </c>
      <c r="W35" s="40">
        <f>SUMIFS(Entradas!F:F,Entradas!E:E,11,Entradas!K:K,Fornecedores!C35)</f>
        <v>160</v>
      </c>
      <c r="X35" s="40">
        <f>SUMIFS(Entradas!F:F,Entradas!E:E,12,Entradas!K:K,Fornecedores!C35)</f>
        <v>22.400000000000002</v>
      </c>
    </row>
    <row r="36" spans="3:24" ht="20.100000000000001" customHeight="1" x14ac:dyDescent="0.3">
      <c r="C36" s="9" t="s">
        <v>134</v>
      </c>
      <c r="D36" s="9" t="s">
        <v>154</v>
      </c>
      <c r="E36" s="23">
        <v>20229813000177</v>
      </c>
      <c r="F36" s="10" t="s">
        <v>168</v>
      </c>
      <c r="G36" s="9" t="s">
        <v>190</v>
      </c>
      <c r="H36" s="9" t="s">
        <v>301</v>
      </c>
      <c r="I36" s="9">
        <v>8007228788</v>
      </c>
      <c r="J36" s="11" t="s">
        <v>206</v>
      </c>
      <c r="K36" s="37">
        <f>COUNTIF(Entradas!K:K,Fornecedores!C36)</f>
        <v>24</v>
      </c>
      <c r="L36" s="40">
        <f>SUMIF(Entradas!K:K,Fornecedores!C36,Entradas!F:F)</f>
        <v>920</v>
      </c>
      <c r="M36" s="40">
        <f>SUMIFS(Entradas!F:F,Entradas!E:E,1,Entradas!K:K,Fornecedores!C36)</f>
        <v>120</v>
      </c>
      <c r="N36" s="40">
        <f>SUMIFS(Entradas!F:F,Entradas!E:E,2,Entradas!K:K,Fornecedores!C36)</f>
        <v>80</v>
      </c>
      <c r="O36" s="40">
        <f>SUMIFS(Entradas!F:F,Entradas!E:E,3,Entradas!K:K,Fornecedores!C36)</f>
        <v>40</v>
      </c>
      <c r="P36" s="40">
        <f>SUMIFS(Entradas!F:F,Entradas!E:E,4,Entradas!K:K,Fornecedores!C36)</f>
        <v>80</v>
      </c>
      <c r="Q36" s="40">
        <f>SUMIFS(Entradas!F:F,Entradas!E:E,5,Entradas!K:K,Fornecedores!C36)</f>
        <v>80</v>
      </c>
      <c r="R36" s="40">
        <f>SUMIFS(Entradas!F:F,Entradas!E:E,6,Entradas!K:K,Fornecedores!C36)</f>
        <v>40</v>
      </c>
      <c r="S36" s="40">
        <f>SUMIFS(Entradas!F:F,Entradas!E:E,7,Entradas!K:K,Fornecedores!C36)</f>
        <v>120</v>
      </c>
      <c r="T36" s="40">
        <f>SUMIFS(Entradas!F:F,Entradas!E:E,8,Entradas!K:K,Fornecedores!C36)</f>
        <v>80</v>
      </c>
      <c r="U36" s="40">
        <f>SUMIFS(Entradas!F:F,Entradas!E:E,9,Entradas!K:K,Fornecedores!C36)</f>
        <v>40</v>
      </c>
      <c r="V36" s="40">
        <f>SUMIFS(Entradas!F:F,Entradas!E:E,10,Entradas!K:K,Fornecedores!C36)</f>
        <v>80</v>
      </c>
      <c r="W36" s="40">
        <f>SUMIFS(Entradas!F:F,Entradas!E:E,11,Entradas!K:K,Fornecedores!C36)</f>
        <v>80</v>
      </c>
      <c r="X36" s="40">
        <f>SUMIFS(Entradas!F:F,Entradas!E:E,12,Entradas!K:K,Fornecedores!C36)</f>
        <v>80</v>
      </c>
    </row>
    <row r="37" spans="3:24" ht="20.100000000000001" customHeight="1" x14ac:dyDescent="0.3">
      <c r="C37" s="9" t="s">
        <v>135</v>
      </c>
      <c r="D37" s="9" t="s">
        <v>155</v>
      </c>
      <c r="E37" s="23">
        <v>20229813000178</v>
      </c>
      <c r="F37" s="10" t="s">
        <v>169</v>
      </c>
      <c r="G37" s="9" t="s">
        <v>186</v>
      </c>
      <c r="H37" s="9" t="s">
        <v>300</v>
      </c>
      <c r="I37" s="9">
        <v>8007228789</v>
      </c>
      <c r="J37" s="11" t="s">
        <v>207</v>
      </c>
      <c r="K37" s="37">
        <f>COUNTIF(Entradas!K:K,Fornecedores!C37)</f>
        <v>10</v>
      </c>
      <c r="L37" s="40">
        <f>SUMIF(Entradas!K:K,Fornecedores!C37,Entradas!F:F)</f>
        <v>2327.6699999999992</v>
      </c>
      <c r="M37" s="40">
        <f>SUMIFS(Entradas!F:F,Entradas!E:E,1,Entradas!K:K,Fornecedores!C37)</f>
        <v>0</v>
      </c>
      <c r="N37" s="40">
        <f>SUMIFS(Entradas!F:F,Entradas!E:E,2,Entradas!K:K,Fornecedores!C37)</f>
        <v>27.96</v>
      </c>
      <c r="O37" s="40">
        <f>SUMIFS(Entradas!F:F,Entradas!E:E,3,Entradas!K:K,Fornecedores!C37)</f>
        <v>34.950000000000003</v>
      </c>
      <c r="P37" s="40">
        <f>SUMIFS(Entradas!F:F,Entradas!E:E,4,Entradas!K:K,Fornecedores!C37)</f>
        <v>34.950000000000003</v>
      </c>
      <c r="Q37" s="40">
        <f>SUMIFS(Entradas!F:F,Entradas!E:E,5,Entradas!K:K,Fornecedores!C37)</f>
        <v>34.950000000000003</v>
      </c>
      <c r="R37" s="40">
        <f>SUMIFS(Entradas!F:F,Entradas!E:E,6,Entradas!K:K,Fornecedores!C37)</f>
        <v>34.950000000000003</v>
      </c>
      <c r="S37" s="40">
        <f>SUMIFS(Entradas!F:F,Entradas!E:E,7,Entradas!K:K,Fornecedores!C37)</f>
        <v>0</v>
      </c>
      <c r="T37" s="40">
        <f>SUMIFS(Entradas!F:F,Entradas!E:E,8,Entradas!K:K,Fornecedores!C37)</f>
        <v>699</v>
      </c>
      <c r="U37" s="40">
        <f>SUMIFS(Entradas!F:F,Entradas!E:E,9,Entradas!K:K,Fornecedores!C37)</f>
        <v>699</v>
      </c>
      <c r="V37" s="40">
        <f>SUMIFS(Entradas!F:F,Entradas!E:E,10,Entradas!K:K,Fornecedores!C37)</f>
        <v>699</v>
      </c>
      <c r="W37" s="40">
        <f>SUMIFS(Entradas!F:F,Entradas!E:E,11,Entradas!K:K,Fornecedores!C37)</f>
        <v>34.950000000000003</v>
      </c>
      <c r="X37" s="40">
        <f>SUMIFS(Entradas!F:F,Entradas!E:E,12,Entradas!K:K,Fornecedores!C37)</f>
        <v>27.96</v>
      </c>
    </row>
    <row r="38" spans="3:24" ht="20.100000000000001" customHeight="1" x14ac:dyDescent="0.3">
      <c r="C38" s="9" t="s">
        <v>136</v>
      </c>
      <c r="D38" s="9" t="s">
        <v>156</v>
      </c>
      <c r="E38" s="23">
        <v>20229813000179</v>
      </c>
      <c r="F38" s="10" t="s">
        <v>175</v>
      </c>
      <c r="G38" s="9" t="s">
        <v>191</v>
      </c>
      <c r="H38" s="9" t="s">
        <v>302</v>
      </c>
      <c r="I38" s="9">
        <v>8007228790</v>
      </c>
      <c r="J38" s="11" t="s">
        <v>208</v>
      </c>
      <c r="K38" s="37">
        <f>COUNTIF(Entradas!K:K,Fornecedores!C38)</f>
        <v>24</v>
      </c>
      <c r="L38" s="40">
        <f>SUMIF(Entradas!K:K,Fornecedores!C38,Entradas!F:F)</f>
        <v>5899.3</v>
      </c>
      <c r="M38" s="40">
        <f>SUMIFS(Entradas!F:F,Entradas!E:E,1,Entradas!K:K,Fornecedores!C38)</f>
        <v>115.6</v>
      </c>
      <c r="N38" s="40">
        <f>SUMIFS(Entradas!F:F,Entradas!E:E,2,Entradas!K:K,Fornecedores!C38)</f>
        <v>86.7</v>
      </c>
      <c r="O38" s="40">
        <f>SUMIFS(Entradas!F:F,Entradas!E:E,3,Entradas!K:K,Fornecedores!C38)</f>
        <v>115.6</v>
      </c>
      <c r="P38" s="40">
        <f>SUMIFS(Entradas!F:F,Entradas!E:E,4,Entradas!K:K,Fornecedores!C38)</f>
        <v>86.7</v>
      </c>
      <c r="Q38" s="40">
        <f>SUMIFS(Entradas!F:F,Entradas!E:E,5,Entradas!K:K,Fornecedores!C38)</f>
        <v>86.7</v>
      </c>
      <c r="R38" s="40">
        <f>SUMIFS(Entradas!F:F,Entradas!E:E,6,Entradas!K:K,Fornecedores!C38)</f>
        <v>115.6</v>
      </c>
      <c r="S38" s="40">
        <f>SUMIFS(Entradas!F:F,Entradas!E:E,7,Entradas!K:K,Fornecedores!C38)</f>
        <v>2890</v>
      </c>
      <c r="T38" s="40">
        <f>SUMIFS(Entradas!F:F,Entradas!E:E,8,Entradas!K:K,Fornecedores!C38)</f>
        <v>86.7</v>
      </c>
      <c r="U38" s="40">
        <f>SUMIFS(Entradas!F:F,Entradas!E:E,9,Entradas!K:K,Fornecedores!C38)</f>
        <v>115.6</v>
      </c>
      <c r="V38" s="40">
        <f>SUMIFS(Entradas!F:F,Entradas!E:E,10,Entradas!K:K,Fornecedores!C38)</f>
        <v>86.7</v>
      </c>
      <c r="W38" s="40">
        <f>SUMIFS(Entradas!F:F,Entradas!E:E,11,Entradas!K:K,Fornecedores!C38)</f>
        <v>2026.7</v>
      </c>
      <c r="X38" s="40">
        <f>SUMIFS(Entradas!F:F,Entradas!E:E,12,Entradas!K:K,Fornecedores!C38)</f>
        <v>86.7</v>
      </c>
    </row>
    <row r="39" spans="3:24" ht="20.100000000000001" customHeight="1" x14ac:dyDescent="0.3">
      <c r="C39" s="9" t="s">
        <v>137</v>
      </c>
      <c r="D39" s="9" t="s">
        <v>157</v>
      </c>
      <c r="E39" s="23">
        <v>20229813000180</v>
      </c>
      <c r="F39" s="10" t="s">
        <v>173</v>
      </c>
      <c r="G39" s="9" t="s">
        <v>181</v>
      </c>
      <c r="H39" s="9" t="s">
        <v>303</v>
      </c>
      <c r="I39" s="9">
        <v>8007228791</v>
      </c>
      <c r="J39" s="11" t="s">
        <v>209</v>
      </c>
      <c r="K39" s="37">
        <f>COUNTIF(Entradas!K:K,Fornecedores!C39)</f>
        <v>24</v>
      </c>
      <c r="L39" s="40">
        <f>SUMIF(Entradas!K:K,Fornecedores!C39,Entradas!F:F)</f>
        <v>4537.3499999999985</v>
      </c>
      <c r="M39" s="40">
        <f>SUMIFS(Entradas!F:F,Entradas!E:E,1,Entradas!K:K,Fornecedores!C39)</f>
        <v>227.94</v>
      </c>
      <c r="N39" s="40">
        <f>SUMIFS(Entradas!F:F,Entradas!E:E,2,Entradas!K:K,Fornecedores!C39)</f>
        <v>189.95</v>
      </c>
      <c r="O39" s="40">
        <f>SUMIFS(Entradas!F:F,Entradas!E:E,3,Entradas!K:K,Fornecedores!C39)</f>
        <v>227.94</v>
      </c>
      <c r="P39" s="40">
        <f>SUMIFS(Entradas!F:F,Entradas!E:E,4,Entradas!K:K,Fornecedores!C39)</f>
        <v>189.95</v>
      </c>
      <c r="Q39" s="40">
        <f>SUMIFS(Entradas!F:F,Entradas!E:E,5,Entradas!K:K,Fornecedores!C39)</f>
        <v>189.95</v>
      </c>
      <c r="R39" s="40">
        <f>SUMIFS(Entradas!F:F,Entradas!E:E,6,Entradas!K:K,Fornecedores!C39)</f>
        <v>227.94</v>
      </c>
      <c r="S39" s="40">
        <f>SUMIFS(Entradas!F:F,Entradas!E:E,7,Entradas!K:K,Fornecedores!C39)</f>
        <v>2295.94</v>
      </c>
      <c r="T39" s="40">
        <f>SUMIFS(Entradas!F:F,Entradas!E:E,8,Entradas!K:K,Fornecedores!C39)</f>
        <v>189.95</v>
      </c>
      <c r="U39" s="40">
        <f>SUMIFS(Entradas!F:F,Entradas!E:E,9,Entradas!K:K,Fornecedores!C39)</f>
        <v>227.94</v>
      </c>
      <c r="V39" s="40">
        <f>SUMIFS(Entradas!F:F,Entradas!E:E,10,Entradas!K:K,Fornecedores!C39)</f>
        <v>189.95</v>
      </c>
      <c r="W39" s="40">
        <f>SUMIFS(Entradas!F:F,Entradas!E:E,11,Entradas!K:K,Fornecedores!C39)</f>
        <v>189.95</v>
      </c>
      <c r="X39" s="40">
        <f>SUMIFS(Entradas!F:F,Entradas!E:E,12,Entradas!K:K,Fornecedores!C39)</f>
        <v>189.95</v>
      </c>
    </row>
    <row r="40" spans="3:24" ht="20.100000000000001" customHeight="1" x14ac:dyDescent="0.3">
      <c r="C40" s="9" t="s">
        <v>138</v>
      </c>
      <c r="D40" s="9" t="s">
        <v>158</v>
      </c>
      <c r="E40" s="23">
        <v>20229813000181</v>
      </c>
      <c r="F40" s="10" t="s">
        <v>176</v>
      </c>
      <c r="G40" s="9" t="s">
        <v>184</v>
      </c>
      <c r="H40" s="9" t="s">
        <v>302</v>
      </c>
      <c r="I40" s="9">
        <v>8007228792</v>
      </c>
      <c r="J40" s="11" t="s">
        <v>210</v>
      </c>
      <c r="K40" s="37">
        <f>COUNTIF(Entradas!K:K,Fornecedores!C40)</f>
        <v>24</v>
      </c>
      <c r="L40" s="40">
        <f>SUMIF(Entradas!K:K,Fornecedores!C40,Entradas!F:F)</f>
        <v>6154.3799999999992</v>
      </c>
      <c r="M40" s="40">
        <f>SUMIFS(Entradas!F:F,Entradas!E:E,1,Entradas!K:K,Fornecedores!C40)</f>
        <v>227.94</v>
      </c>
      <c r="N40" s="40">
        <f>SUMIFS(Entradas!F:F,Entradas!E:E,2,Entradas!K:K,Fornecedores!C40)</f>
        <v>189.95</v>
      </c>
      <c r="O40" s="40">
        <f>SUMIFS(Entradas!F:F,Entradas!E:E,3,Entradas!K:K,Fornecedores!C40)</f>
        <v>265.93</v>
      </c>
      <c r="P40" s="40">
        <f>SUMIFS(Entradas!F:F,Entradas!E:E,4,Entradas!K:K,Fornecedores!C40)</f>
        <v>189.95</v>
      </c>
      <c r="Q40" s="40">
        <f>SUMIFS(Entradas!F:F,Entradas!E:E,5,Entradas!K:K,Fornecedores!C40)</f>
        <v>189.95</v>
      </c>
      <c r="R40" s="40">
        <f>SUMIFS(Entradas!F:F,Entradas!E:E,6,Entradas!K:K,Fornecedores!C40)</f>
        <v>265.93</v>
      </c>
      <c r="S40" s="40">
        <f>SUMIFS(Entradas!F:F,Entradas!E:E,7,Entradas!K:K,Fornecedores!C40)</f>
        <v>3799</v>
      </c>
      <c r="T40" s="40">
        <f>SUMIFS(Entradas!F:F,Entradas!E:E,8,Entradas!K:K,Fornecedores!C40)</f>
        <v>189.95</v>
      </c>
      <c r="U40" s="40">
        <f>SUMIFS(Entradas!F:F,Entradas!E:E,9,Entradas!K:K,Fornecedores!C40)</f>
        <v>265.93</v>
      </c>
      <c r="V40" s="40">
        <f>SUMIFS(Entradas!F:F,Entradas!E:E,10,Entradas!K:K,Fornecedores!C40)</f>
        <v>189.95</v>
      </c>
      <c r="W40" s="40">
        <f>SUMIFS(Entradas!F:F,Entradas!E:E,11,Entradas!K:K,Fornecedores!C40)</f>
        <v>189.95</v>
      </c>
      <c r="X40" s="40">
        <f>SUMIFS(Entradas!F:F,Entradas!E:E,12,Entradas!K:K,Fornecedores!C40)</f>
        <v>189.95</v>
      </c>
    </row>
    <row r="41" spans="3:24" ht="20.100000000000001" customHeight="1" x14ac:dyDescent="0.3">
      <c r="C41" s="9" t="s">
        <v>139</v>
      </c>
      <c r="D41" s="9" t="s">
        <v>159</v>
      </c>
      <c r="E41" s="23">
        <v>20229813000182</v>
      </c>
      <c r="F41" s="10" t="s">
        <v>167</v>
      </c>
      <c r="G41" s="9" t="s">
        <v>78</v>
      </c>
      <c r="H41" s="9" t="s">
        <v>300</v>
      </c>
      <c r="I41" s="9">
        <v>8007228793</v>
      </c>
      <c r="J41" s="11" t="s">
        <v>211</v>
      </c>
      <c r="K41" s="37">
        <f>COUNTIF(Entradas!K:K,Fornecedores!C41)</f>
        <v>10</v>
      </c>
      <c r="L41" s="40">
        <f>SUMIF(Entradas!K:K,Fornecedores!C41,Entradas!F:F)</f>
        <v>1936</v>
      </c>
      <c r="M41" s="40">
        <f>SUMIFS(Entradas!F:F,Entradas!E:E,1,Entradas!K:K,Fornecedores!C41)</f>
        <v>0</v>
      </c>
      <c r="N41" s="40">
        <f>SUMIFS(Entradas!F:F,Entradas!E:E,2,Entradas!K:K,Fornecedores!C41)</f>
        <v>48</v>
      </c>
      <c r="O41" s="40">
        <f>SUMIFS(Entradas!F:F,Entradas!E:E,3,Entradas!K:K,Fornecedores!C41)</f>
        <v>60</v>
      </c>
      <c r="P41" s="40">
        <f>SUMIFS(Entradas!F:F,Entradas!E:E,4,Entradas!K:K,Fornecedores!C41)</f>
        <v>60</v>
      </c>
      <c r="Q41" s="40">
        <f>SUMIFS(Entradas!F:F,Entradas!E:E,5,Entradas!K:K,Fornecedores!C41)</f>
        <v>60</v>
      </c>
      <c r="R41" s="40">
        <f>SUMIFS(Entradas!F:F,Entradas!E:E,6,Entradas!K:K,Fornecedores!C41)</f>
        <v>60</v>
      </c>
      <c r="S41" s="40">
        <f>SUMIFS(Entradas!F:F,Entradas!E:E,7,Entradas!K:K,Fornecedores!C41)</f>
        <v>0</v>
      </c>
      <c r="T41" s="40">
        <f>SUMIFS(Entradas!F:F,Entradas!E:E,8,Entradas!K:K,Fornecedores!C41)</f>
        <v>400</v>
      </c>
      <c r="U41" s="40">
        <f>SUMIFS(Entradas!F:F,Entradas!E:E,9,Entradas!K:K,Fornecedores!C41)</f>
        <v>400</v>
      </c>
      <c r="V41" s="40">
        <f>SUMIFS(Entradas!F:F,Entradas!E:E,10,Entradas!K:K,Fornecedores!C41)</f>
        <v>400</v>
      </c>
      <c r="W41" s="40">
        <f>SUMIFS(Entradas!F:F,Entradas!E:E,11,Entradas!K:K,Fornecedores!C41)</f>
        <v>400</v>
      </c>
      <c r="X41" s="40">
        <f>SUMIFS(Entradas!F:F,Entradas!E:E,12,Entradas!K:K,Fornecedores!C41)</f>
        <v>48</v>
      </c>
    </row>
    <row r="42" spans="3:24" ht="20.100000000000001" customHeight="1" x14ac:dyDescent="0.3">
      <c r="C42" s="9" t="s">
        <v>140</v>
      </c>
      <c r="D42" s="9" t="s">
        <v>160</v>
      </c>
      <c r="E42" s="23">
        <v>20229813000183</v>
      </c>
      <c r="F42" s="10" t="s">
        <v>170</v>
      </c>
      <c r="G42" s="9" t="s">
        <v>192</v>
      </c>
      <c r="H42" s="9" t="s">
        <v>301</v>
      </c>
      <c r="I42" s="9">
        <v>8007228794</v>
      </c>
      <c r="J42" s="11" t="s">
        <v>212</v>
      </c>
      <c r="K42" s="37">
        <f>COUNTIF(Entradas!K:K,Fornecedores!C42)</f>
        <v>10</v>
      </c>
      <c r="L42" s="40">
        <f>SUMIF(Entradas!K:K,Fornecedores!C42,Entradas!F:F)</f>
        <v>1089</v>
      </c>
      <c r="M42" s="40">
        <f>SUMIFS(Entradas!F:F,Entradas!E:E,1,Entradas!K:K,Fornecedores!C42)</f>
        <v>0</v>
      </c>
      <c r="N42" s="40">
        <f>SUMIFS(Entradas!F:F,Entradas!E:E,2,Entradas!K:K,Fornecedores!C42)</f>
        <v>27</v>
      </c>
      <c r="O42" s="40">
        <f>SUMIFS(Entradas!F:F,Entradas!E:E,3,Entradas!K:K,Fornecedores!C42)</f>
        <v>33.75</v>
      </c>
      <c r="P42" s="40">
        <f>SUMIFS(Entradas!F:F,Entradas!E:E,4,Entradas!K:K,Fornecedores!C42)</f>
        <v>33.75</v>
      </c>
      <c r="Q42" s="40">
        <f>SUMIFS(Entradas!F:F,Entradas!E:E,5,Entradas!K:K,Fornecedores!C42)</f>
        <v>33.75</v>
      </c>
      <c r="R42" s="40">
        <f>SUMIFS(Entradas!F:F,Entradas!E:E,6,Entradas!K:K,Fornecedores!C42)</f>
        <v>33.75</v>
      </c>
      <c r="S42" s="40">
        <f>SUMIFS(Entradas!F:F,Entradas!E:E,7,Entradas!K:K,Fornecedores!C42)</f>
        <v>0</v>
      </c>
      <c r="T42" s="40">
        <f>SUMIFS(Entradas!F:F,Entradas!E:E,8,Entradas!K:K,Fornecedores!C42)</f>
        <v>225</v>
      </c>
      <c r="U42" s="40">
        <f>SUMIFS(Entradas!F:F,Entradas!E:E,9,Entradas!K:K,Fornecedores!C42)</f>
        <v>225</v>
      </c>
      <c r="V42" s="40">
        <f>SUMIFS(Entradas!F:F,Entradas!E:E,10,Entradas!K:K,Fornecedores!C42)</f>
        <v>225</v>
      </c>
      <c r="W42" s="40">
        <f>SUMIFS(Entradas!F:F,Entradas!E:E,11,Entradas!K:K,Fornecedores!C42)</f>
        <v>225</v>
      </c>
      <c r="X42" s="40">
        <f>SUMIFS(Entradas!F:F,Entradas!E:E,12,Entradas!K:K,Fornecedores!C42)</f>
        <v>27</v>
      </c>
    </row>
    <row r="43" spans="3:24" ht="20.100000000000001" customHeight="1" x14ac:dyDescent="0.3">
      <c r="C43" s="9" t="s">
        <v>141</v>
      </c>
      <c r="D43" s="9" t="s">
        <v>161</v>
      </c>
      <c r="E43" s="23">
        <v>20229813000184</v>
      </c>
      <c r="F43" s="10" t="s">
        <v>177</v>
      </c>
      <c r="G43" s="9" t="s">
        <v>193</v>
      </c>
      <c r="H43" s="9" t="s">
        <v>300</v>
      </c>
      <c r="I43" s="9">
        <v>8007228795</v>
      </c>
      <c r="J43" s="11" t="s">
        <v>213</v>
      </c>
      <c r="K43" s="37">
        <f>COUNTIF(Entradas!K:K,Fornecedores!C43)</f>
        <v>24</v>
      </c>
      <c r="L43" s="40">
        <f>SUMIF(Entradas!K:K,Fornecedores!C43,Entradas!F:F)</f>
        <v>1092.48</v>
      </c>
      <c r="M43" s="40">
        <f>SUMIFS(Entradas!F:F,Entradas!E:E,1,Entradas!K:K,Fornecedores!C43)</f>
        <v>51.48</v>
      </c>
      <c r="N43" s="40">
        <f>SUMIFS(Entradas!F:F,Entradas!E:E,2,Entradas!K:K,Fornecedores!C43)</f>
        <v>42.9</v>
      </c>
      <c r="O43" s="40">
        <f>SUMIFS(Entradas!F:F,Entradas!E:E,3,Entradas!K:K,Fornecedores!C43)</f>
        <v>50.28</v>
      </c>
      <c r="P43" s="40">
        <f>SUMIFS(Entradas!F:F,Entradas!E:E,4,Entradas!K:K,Fornecedores!C43)</f>
        <v>50.28</v>
      </c>
      <c r="Q43" s="40">
        <f>SUMIFS(Entradas!F:F,Entradas!E:E,5,Entradas!K:K,Fornecedores!C43)</f>
        <v>42.9</v>
      </c>
      <c r="R43" s="40">
        <f>SUMIFS(Entradas!F:F,Entradas!E:E,6,Entradas!K:K,Fornecedores!C43)</f>
        <v>50.28</v>
      </c>
      <c r="S43" s="40">
        <f>SUMIFS(Entradas!F:F,Entradas!E:E,7,Entradas!K:K,Fornecedores!C43)</f>
        <v>309</v>
      </c>
      <c r="T43" s="40">
        <f>SUMIFS(Entradas!F:F,Entradas!E:E,8,Entradas!K:K,Fornecedores!C43)</f>
        <v>50.28</v>
      </c>
      <c r="U43" s="40">
        <f>SUMIFS(Entradas!F:F,Entradas!E:E,9,Entradas!K:K,Fornecedores!C43)</f>
        <v>50.28</v>
      </c>
      <c r="V43" s="40">
        <f>SUMIFS(Entradas!F:F,Entradas!E:E,10,Entradas!K:K,Fornecedores!C43)</f>
        <v>42.9</v>
      </c>
      <c r="W43" s="40">
        <f>SUMIFS(Entradas!F:F,Entradas!E:E,11,Entradas!K:K,Fornecedores!C43)</f>
        <v>309</v>
      </c>
      <c r="X43" s="40">
        <f>SUMIFS(Entradas!F:F,Entradas!E:E,12,Entradas!K:K,Fornecedores!C43)</f>
        <v>42.9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2:AI45"/>
  <sheetViews>
    <sheetView zoomScale="85" zoomScaleNormal="85" workbookViewId="0"/>
  </sheetViews>
  <sheetFormatPr defaultRowHeight="20.100000000000001" customHeight="1" x14ac:dyDescent="0.3"/>
  <cols>
    <col min="1" max="1" width="57" style="3" customWidth="1"/>
    <col min="2" max="2" width="14.44140625" style="2" customWidth="1"/>
    <col min="3" max="3" width="26.88671875" style="7" customWidth="1"/>
    <col min="4" max="4" width="26.88671875" style="2" customWidth="1"/>
    <col min="5" max="5" width="22.109375" style="2" customWidth="1"/>
    <col min="6" max="6" width="20.88671875" style="2" customWidth="1"/>
    <col min="7" max="7" width="22.44140625" style="2" customWidth="1"/>
    <col min="8" max="8" width="18" style="2" customWidth="1"/>
    <col min="9" max="9" width="25.109375" style="2" customWidth="1"/>
    <col min="10" max="10" width="23.33203125" style="2" customWidth="1"/>
    <col min="11" max="11" width="21.33203125" style="2" customWidth="1"/>
    <col min="12" max="12" width="20.5546875" style="2" customWidth="1"/>
    <col min="13" max="13" width="27.6640625" style="2" customWidth="1"/>
    <col min="14" max="14" width="17" style="36" customWidth="1"/>
    <col min="15" max="15" width="20.44140625" style="38" customWidth="1"/>
    <col min="16" max="16" width="13.6640625" style="53" customWidth="1"/>
    <col min="17" max="17" width="17.44140625" style="53" customWidth="1"/>
    <col min="18" max="18" width="13.6640625" style="53" customWidth="1"/>
    <col min="19" max="19" width="16.88671875" style="53" customWidth="1"/>
    <col min="20" max="20" width="14.44140625" style="53" customWidth="1"/>
    <col min="21" max="21" width="16.44140625" style="53" customWidth="1"/>
    <col min="22" max="22" width="15.88671875" style="53" customWidth="1"/>
    <col min="23" max="23" width="15" style="53" customWidth="1"/>
    <col min="24" max="24" width="20" style="53" customWidth="1"/>
    <col min="25" max="25" width="15.5546875" style="53" customWidth="1"/>
    <col min="26" max="26" width="19.5546875" style="53" customWidth="1"/>
    <col min="27" max="27" width="17.6640625" style="53" customWidth="1"/>
    <col min="28" max="35" width="9.109375" style="2"/>
  </cols>
  <sheetData>
    <row r="2" spans="3:8" ht="19.5" customHeight="1" x14ac:dyDescent="0.3">
      <c r="C2" s="4"/>
    </row>
    <row r="3" spans="3:8" ht="28.5" customHeight="1" x14ac:dyDescent="0.7">
      <c r="C3" s="8" t="s">
        <v>261</v>
      </c>
    </row>
    <row r="4" spans="3:8" ht="21.75" customHeight="1" x14ac:dyDescent="0.3">
      <c r="C4" s="5"/>
    </row>
    <row r="5" spans="3:8" ht="24" customHeight="1" x14ac:dyDescent="0.3">
      <c r="C5" s="6" t="s">
        <v>262</v>
      </c>
      <c r="H5" s="1"/>
    </row>
    <row r="6" spans="3:8" ht="19.5" customHeight="1" x14ac:dyDescent="0.3">
      <c r="C6" s="26"/>
      <c r="D6" s="15"/>
      <c r="H6" s="1"/>
    </row>
    <row r="7" spans="3:8" ht="26.25" customHeight="1" x14ac:dyDescent="0.3">
      <c r="C7" s="6" t="s">
        <v>1</v>
      </c>
      <c r="H7" s="1"/>
    </row>
    <row r="8" spans="3:8" ht="20.100000000000001" customHeight="1" x14ac:dyDescent="0.3">
      <c r="C8" s="26"/>
      <c r="D8" s="15"/>
      <c r="H8" s="1"/>
    </row>
    <row r="9" spans="3:8" ht="27.75" customHeight="1" x14ac:dyDescent="0.3">
      <c r="C9" s="6" t="s">
        <v>27</v>
      </c>
      <c r="H9" s="1"/>
    </row>
    <row r="10" spans="3:8" ht="20.100000000000001" customHeight="1" x14ac:dyDescent="0.3">
      <c r="C10" s="26"/>
      <c r="D10" s="15"/>
      <c r="E10" s="2" t="s">
        <v>287</v>
      </c>
      <c r="H10" s="1"/>
    </row>
    <row r="11" spans="3:8" ht="27.75" customHeight="1" x14ac:dyDescent="0.3">
      <c r="C11" s="6" t="s">
        <v>263</v>
      </c>
      <c r="H11" s="1"/>
    </row>
    <row r="12" spans="3:8" ht="20.100000000000001" customHeight="1" x14ac:dyDescent="0.3">
      <c r="C12" s="27"/>
      <c r="D12" s="15"/>
      <c r="H12" s="1"/>
    </row>
    <row r="13" spans="3:8" ht="26.25" customHeight="1" x14ac:dyDescent="0.3">
      <c r="C13" s="6" t="s">
        <v>264</v>
      </c>
      <c r="H13" s="1"/>
    </row>
    <row r="14" spans="3:8" ht="19.5" customHeight="1" x14ac:dyDescent="0.3">
      <c r="C14" s="27"/>
      <c r="D14" s="15"/>
      <c r="H14" s="1"/>
    </row>
    <row r="15" spans="3:8" ht="24" customHeight="1" x14ac:dyDescent="0.3">
      <c r="C15" s="6" t="s">
        <v>265</v>
      </c>
      <c r="H15" s="1"/>
    </row>
    <row r="16" spans="3:8" ht="20.100000000000001" customHeight="1" x14ac:dyDescent="0.3">
      <c r="C16" s="28"/>
      <c r="D16" s="15"/>
    </row>
    <row r="17" spans="3:27" ht="24.75" customHeight="1" x14ac:dyDescent="0.3">
      <c r="C17" s="6" t="s">
        <v>266</v>
      </c>
    </row>
    <row r="18" spans="3:27" ht="20.100000000000001" customHeight="1" x14ac:dyDescent="0.3">
      <c r="C18" s="28"/>
      <c r="D18" s="15"/>
    </row>
    <row r="19" spans="3:27" ht="25.5" customHeight="1" x14ac:dyDescent="0.3">
      <c r="C19" s="6" t="s">
        <v>34</v>
      </c>
    </row>
    <row r="20" spans="3:27" ht="20.100000000000001" customHeight="1" x14ac:dyDescent="0.3">
      <c r="C20" s="28"/>
      <c r="D20" s="15"/>
    </row>
    <row r="21" spans="3:27" ht="20.100000000000001" customHeight="1" x14ac:dyDescent="0.3">
      <c r="C21" s="5"/>
    </row>
    <row r="22" spans="3:27" ht="19.5" customHeight="1" x14ac:dyDescent="0.3">
      <c r="C22" s="5"/>
    </row>
    <row r="23" spans="3:27" ht="20.100000000000001" customHeight="1" x14ac:dyDescent="0.3">
      <c r="C23" s="14" t="s">
        <v>0</v>
      </c>
      <c r="D23" s="14" t="s">
        <v>1</v>
      </c>
      <c r="E23" s="14" t="s">
        <v>27</v>
      </c>
      <c r="F23" s="14" t="s">
        <v>28</v>
      </c>
      <c r="G23" s="14" t="s">
        <v>29</v>
      </c>
      <c r="H23" s="14" t="s">
        <v>2</v>
      </c>
      <c r="I23" s="14" t="s">
        <v>30</v>
      </c>
      <c r="J23" s="14" t="s">
        <v>31</v>
      </c>
      <c r="K23" s="14" t="s">
        <v>32</v>
      </c>
      <c r="L23" s="14" t="s">
        <v>33</v>
      </c>
      <c r="M23" s="14" t="s">
        <v>34</v>
      </c>
      <c r="N23" s="14" t="s">
        <v>35</v>
      </c>
      <c r="O23" s="39" t="s">
        <v>9</v>
      </c>
      <c r="P23" s="39" t="s">
        <v>10</v>
      </c>
      <c r="Q23" s="39" t="s">
        <v>11</v>
      </c>
      <c r="R23" s="39" t="s">
        <v>12</v>
      </c>
      <c r="S23" s="39" t="s">
        <v>13</v>
      </c>
      <c r="T23" s="39" t="s">
        <v>14</v>
      </c>
      <c r="U23" s="39" t="s">
        <v>15</v>
      </c>
      <c r="V23" s="39" t="s">
        <v>16</v>
      </c>
      <c r="W23" s="39" t="s">
        <v>17</v>
      </c>
      <c r="X23" s="39" t="s">
        <v>18</v>
      </c>
      <c r="Y23" s="39" t="s">
        <v>19</v>
      </c>
      <c r="Z23" s="39" t="s">
        <v>20</v>
      </c>
      <c r="AA23" s="39" t="s">
        <v>21</v>
      </c>
    </row>
    <row r="24" spans="3:27" ht="20.100000000000001" customHeight="1" x14ac:dyDescent="0.3">
      <c r="C24" s="9" t="s">
        <v>214</v>
      </c>
      <c r="D24" s="9" t="s">
        <v>234</v>
      </c>
      <c r="E24" s="9" t="s">
        <v>312</v>
      </c>
      <c r="F24" s="12">
        <v>2.1</v>
      </c>
      <c r="G24" s="12">
        <v>3</v>
      </c>
      <c r="H24" s="13">
        <f>I24-J24</f>
        <v>288</v>
      </c>
      <c r="I24" s="13">
        <f>SUMIF(Entradas!G:G,Produtos!C24,Entradas!J:J)</f>
        <v>1124</v>
      </c>
      <c r="J24" s="13">
        <f>SUMIF(Saídas!G:G,Produtos!C24,Saídas!J:J)</f>
        <v>836</v>
      </c>
      <c r="K24" s="25">
        <v>120</v>
      </c>
      <c r="L24" s="25">
        <v>24</v>
      </c>
      <c r="M24" s="25">
        <v>36</v>
      </c>
      <c r="N24" s="52" t="str">
        <f>IF(H24&lt;=M24,"Repor Estoque","-")</f>
        <v>-</v>
      </c>
      <c r="O24" s="40">
        <f>SUMIF(Saídas!G:G,Produtos!C24,Saídas!F:F)</f>
        <v>2508</v>
      </c>
      <c r="P24" s="54">
        <f>SUMIFS(Saídas!F:F,Saídas!E:E,1,Saídas!G:G,Produtos!C:C)</f>
        <v>192</v>
      </c>
      <c r="Q24" s="54">
        <f>SUMIFS(Saídas!F:F,Saídas!E:E,2,Saídas!G:G,Produtos!C:C)</f>
        <v>84</v>
      </c>
      <c r="R24" s="54">
        <f>SUMIFS(Saídas!F:F,Saídas!E:E,3,Saídas!G:G,Produtos!C:C)</f>
        <v>192</v>
      </c>
      <c r="S24" s="54">
        <f>SUMIFS(Saídas!F:F,Saídas!E:E,4,Saídas!G:G,Produtos!C:C)</f>
        <v>156</v>
      </c>
      <c r="T24" s="54">
        <f>SUMIFS(Saídas!F:F,Saídas!E:E,5,Saídas!G:G,Produtos!C:C)</f>
        <v>192</v>
      </c>
      <c r="U24" s="54">
        <f>SUMIFS(Saídas!F:F,Saídas!E:E,6,Saídas!G:G,Produtos!C:C)</f>
        <v>216</v>
      </c>
      <c r="V24" s="54">
        <f>SUMIFS(Saídas!F:F,Saídas!E:E,7,Saídas!G:G,Produtos!C:C)</f>
        <v>192</v>
      </c>
      <c r="W24" s="54">
        <f>SUMIFS(Saídas!F:F,Saídas!E:E,8,Saídas!G:G,Produtos!C:C)</f>
        <v>252</v>
      </c>
      <c r="X24" s="54">
        <f>SUMIFS(Saídas!F:F,Saídas!E:E,9,Saídas!G:G,Produtos!C:C)</f>
        <v>228</v>
      </c>
      <c r="Y24" s="54">
        <f>SUMIFS(Saídas!F:F,Saídas!E:E,10,Saídas!G:G,Produtos!C:C)</f>
        <v>228</v>
      </c>
      <c r="Z24" s="54">
        <f>SUMIFS(Saídas!F:F,Saídas!E:E,11,Saídas!G:G,Produtos!C:C)</f>
        <v>288</v>
      </c>
      <c r="AA24" s="54">
        <f>SUMIFS(Saídas!F:F,Saídas!E:E,12,Saídas!G:G,Produtos!C:C)</f>
        <v>288</v>
      </c>
    </row>
    <row r="25" spans="3:27" ht="20.100000000000001" customHeight="1" x14ac:dyDescent="0.3">
      <c r="C25" s="9" t="s">
        <v>215</v>
      </c>
      <c r="D25" s="9" t="s">
        <v>235</v>
      </c>
      <c r="E25" s="9" t="s">
        <v>312</v>
      </c>
      <c r="F25" s="12">
        <v>2.1</v>
      </c>
      <c r="G25" s="12">
        <v>3</v>
      </c>
      <c r="H25" s="13">
        <f>I25-J25</f>
        <v>1118</v>
      </c>
      <c r="I25" s="13">
        <f>SUMIF(Entradas!G:G,Produtos!C25,Entradas!J:J)</f>
        <v>1694</v>
      </c>
      <c r="J25" s="13">
        <f>SUMIF(Saídas!G:G,Produtos!C25,Saídas!J:J)</f>
        <v>576</v>
      </c>
      <c r="K25" s="25">
        <v>120</v>
      </c>
      <c r="L25" s="25">
        <v>24</v>
      </c>
      <c r="M25" s="25">
        <v>36</v>
      </c>
      <c r="N25" s="52" t="str">
        <f t="shared" ref="N25:N41" si="0">IF(H25&lt;=M25,"Repor Estoque","-")</f>
        <v>-</v>
      </c>
      <c r="O25" s="40">
        <f>SUMIF(Saídas!G:G,Produtos!C25,Saídas!F:F)</f>
        <v>1728</v>
      </c>
      <c r="P25" s="54">
        <f>SUMIFS(Saídas!F:F,Saídas!E:E,1,Saídas!G:G,Produtos!C:C)</f>
        <v>108</v>
      </c>
      <c r="Q25" s="54">
        <f>SUMIFS(Saídas!F:F,Saídas!E:E,2,Saídas!G:G,Produtos!C:C)</f>
        <v>78</v>
      </c>
      <c r="R25" s="54">
        <f>SUMIFS(Saídas!F:F,Saídas!E:E,3,Saídas!G:G,Produtos!C:C)</f>
        <v>138</v>
      </c>
      <c r="S25" s="54">
        <f>SUMIFS(Saídas!F:F,Saídas!E:E,4,Saídas!G:G,Produtos!C:C)</f>
        <v>108</v>
      </c>
      <c r="T25" s="54">
        <f>SUMIFS(Saídas!F:F,Saídas!E:E,5,Saídas!G:G,Produtos!C:C)</f>
        <v>138</v>
      </c>
      <c r="U25" s="54">
        <f>SUMIFS(Saídas!F:F,Saídas!E:E,6,Saídas!G:G,Produtos!C:C)</f>
        <v>144</v>
      </c>
      <c r="V25" s="54">
        <f>SUMIFS(Saídas!F:F,Saídas!E:E,7,Saídas!G:G,Produtos!C:C)</f>
        <v>132</v>
      </c>
      <c r="W25" s="54">
        <f>SUMIFS(Saídas!F:F,Saídas!E:E,8,Saídas!G:G,Produtos!C:C)</f>
        <v>174</v>
      </c>
      <c r="X25" s="54">
        <f>SUMIFS(Saídas!F:F,Saídas!E:E,9,Saídas!G:G,Produtos!C:C)</f>
        <v>156</v>
      </c>
      <c r="Y25" s="54">
        <f>SUMIFS(Saídas!F:F,Saídas!E:E,10,Saídas!G:G,Produtos!C:C)</f>
        <v>162</v>
      </c>
      <c r="Z25" s="54">
        <f>SUMIFS(Saídas!F:F,Saídas!E:E,11,Saídas!G:G,Produtos!C:C)</f>
        <v>198</v>
      </c>
      <c r="AA25" s="54">
        <f>SUMIFS(Saídas!F:F,Saídas!E:E,12,Saídas!G:G,Produtos!C:C)</f>
        <v>192</v>
      </c>
    </row>
    <row r="26" spans="3:27" ht="20.100000000000001" customHeight="1" x14ac:dyDescent="0.3">
      <c r="C26" s="9" t="s">
        <v>216</v>
      </c>
      <c r="D26" s="9" t="s">
        <v>236</v>
      </c>
      <c r="E26" s="9" t="s">
        <v>312</v>
      </c>
      <c r="F26" s="12">
        <v>1.95</v>
      </c>
      <c r="G26" s="12">
        <v>2.4</v>
      </c>
      <c r="H26" s="13">
        <f t="shared" ref="H26:H41" si="1">I26-J26</f>
        <v>338</v>
      </c>
      <c r="I26" s="13">
        <f>SUMIF(Entradas!G:G,Produtos!C26,Entradas!J:J)</f>
        <v>1124</v>
      </c>
      <c r="J26" s="13">
        <f>SUMIF(Saídas!G:G,Produtos!C26,Saídas!J:J)</f>
        <v>786</v>
      </c>
      <c r="K26" s="25">
        <v>72</v>
      </c>
      <c r="L26" s="25">
        <v>12</v>
      </c>
      <c r="M26" s="25">
        <v>24</v>
      </c>
      <c r="N26" s="52" t="str">
        <f t="shared" si="0"/>
        <v>-</v>
      </c>
      <c r="O26" s="40">
        <f>SUMIF(Saídas!G:G,Produtos!C26,Saídas!F:F)</f>
        <v>1886.3999999999999</v>
      </c>
      <c r="P26" s="54">
        <f>SUMIFS(Saídas!F:F,Saídas!E:E,1,Saídas!G:G,Produtos!C:C)</f>
        <v>129.59999999999997</v>
      </c>
      <c r="Q26" s="54">
        <f>SUMIFS(Saídas!F:F,Saídas!E:E,2,Saídas!G:G,Produtos!C:C)</f>
        <v>100.8</v>
      </c>
      <c r="R26" s="54">
        <f>SUMIFS(Saídas!F:F,Saídas!E:E,3,Saídas!G:G,Produtos!C:C)</f>
        <v>172.79999999999998</v>
      </c>
      <c r="S26" s="54">
        <f>SUMIFS(Saídas!F:F,Saídas!E:E,4,Saídas!G:G,Produtos!C:C)</f>
        <v>129.59999999999997</v>
      </c>
      <c r="T26" s="54">
        <f>SUMIFS(Saídas!F:F,Saídas!E:E,5,Saídas!G:G,Produtos!C:C)</f>
        <v>143.99999999999997</v>
      </c>
      <c r="U26" s="54">
        <f>SUMIFS(Saídas!F:F,Saídas!E:E,6,Saídas!G:G,Produtos!C:C)</f>
        <v>144</v>
      </c>
      <c r="V26" s="54">
        <f>SUMIFS(Saídas!F:F,Saídas!E:E,7,Saídas!G:G,Produtos!C:C)</f>
        <v>129.59999999999997</v>
      </c>
      <c r="W26" s="54">
        <f>SUMIFS(Saídas!F:F,Saídas!E:E,8,Saídas!G:G,Produtos!C:C)</f>
        <v>158.39999999999998</v>
      </c>
      <c r="X26" s="54">
        <f>SUMIFS(Saídas!F:F,Saídas!E:E,9,Saídas!G:G,Produtos!C:C)</f>
        <v>187.2</v>
      </c>
      <c r="Y26" s="54">
        <f>SUMIFS(Saídas!F:F,Saídas!E:E,10,Saídas!G:G,Produtos!C:C)</f>
        <v>172.79999999999998</v>
      </c>
      <c r="Z26" s="54">
        <f>SUMIFS(Saídas!F:F,Saídas!E:E,11,Saídas!G:G,Produtos!C:C)</f>
        <v>187.2</v>
      </c>
      <c r="AA26" s="54">
        <f>SUMIFS(Saídas!F:F,Saídas!E:E,12,Saídas!G:G,Produtos!C:C)</f>
        <v>230.39999999999998</v>
      </c>
    </row>
    <row r="27" spans="3:27" ht="20.100000000000001" customHeight="1" x14ac:dyDescent="0.3">
      <c r="C27" s="9" t="s">
        <v>217</v>
      </c>
      <c r="D27" s="9" t="s">
        <v>237</v>
      </c>
      <c r="E27" s="9" t="s">
        <v>312</v>
      </c>
      <c r="F27" s="12">
        <v>2.2000000000000002</v>
      </c>
      <c r="G27" s="12">
        <v>3.5</v>
      </c>
      <c r="H27" s="13">
        <f>I27-J27</f>
        <v>56</v>
      </c>
      <c r="I27" s="13">
        <f>SUMIF(Entradas!G:G,Produtos!C27,Entradas!J:J)</f>
        <v>1328</v>
      </c>
      <c r="J27" s="13">
        <f>SUMIF(Saídas!G:G,Produtos!C27,Saídas!J:J)</f>
        <v>1272</v>
      </c>
      <c r="K27" s="25">
        <v>120</v>
      </c>
      <c r="L27" s="25">
        <v>24</v>
      </c>
      <c r="M27" s="25">
        <v>36</v>
      </c>
      <c r="N27" s="52" t="str">
        <f t="shared" si="0"/>
        <v>-</v>
      </c>
      <c r="O27" s="40">
        <f>SUMIF(Saídas!G:G,Produtos!C27,Saídas!F:F)</f>
        <v>4452</v>
      </c>
      <c r="P27" s="54">
        <f>SUMIFS(Saídas!F:F,Saídas!E:E,1,Saídas!G:G,Produtos!C:C)</f>
        <v>294</v>
      </c>
      <c r="Q27" s="54">
        <f>SUMIFS(Saídas!F:F,Saídas!E:E,2,Saídas!G:G,Produtos!C:C)</f>
        <v>294</v>
      </c>
      <c r="R27" s="54">
        <f>SUMIFS(Saídas!F:F,Saídas!E:E,3,Saídas!G:G,Produtos!C:C)</f>
        <v>378</v>
      </c>
      <c r="S27" s="54">
        <f>SUMIFS(Saídas!F:F,Saídas!E:E,4,Saídas!G:G,Produtos!C:C)</f>
        <v>294</v>
      </c>
      <c r="T27" s="54">
        <f>SUMIFS(Saídas!F:F,Saídas!E:E,5,Saídas!G:G,Produtos!C:C)</f>
        <v>336</v>
      </c>
      <c r="U27" s="54">
        <f>SUMIFS(Saídas!F:F,Saídas!E:E,6,Saídas!G:G,Produtos!C:C)</f>
        <v>336</v>
      </c>
      <c r="V27" s="54">
        <f>SUMIFS(Saídas!F:F,Saídas!E:E,7,Saídas!G:G,Produtos!C:C)</f>
        <v>378</v>
      </c>
      <c r="W27" s="54">
        <f>SUMIFS(Saídas!F:F,Saídas!E:E,8,Saídas!G:G,Produtos!C:C)</f>
        <v>378</v>
      </c>
      <c r="X27" s="54">
        <f>SUMIFS(Saídas!F:F,Saídas!E:E,9,Saídas!G:G,Produtos!C:C)</f>
        <v>420</v>
      </c>
      <c r="Y27" s="54">
        <f>SUMIFS(Saídas!F:F,Saídas!E:E,10,Saídas!G:G,Produtos!C:C)</f>
        <v>420</v>
      </c>
      <c r="Z27" s="54">
        <f>SUMIFS(Saídas!F:F,Saídas!E:E,11,Saídas!G:G,Produtos!C:C)</f>
        <v>462</v>
      </c>
      <c r="AA27" s="54">
        <f>SUMIFS(Saídas!F:F,Saídas!E:E,12,Saídas!G:G,Produtos!C:C)</f>
        <v>462</v>
      </c>
    </row>
    <row r="28" spans="3:27" ht="24" customHeight="1" x14ac:dyDescent="0.3">
      <c r="C28" s="9" t="s">
        <v>218</v>
      </c>
      <c r="D28" s="9" t="s">
        <v>238</v>
      </c>
      <c r="E28" s="9" t="s">
        <v>312</v>
      </c>
      <c r="F28" s="12">
        <v>2.4</v>
      </c>
      <c r="G28" s="12">
        <v>4</v>
      </c>
      <c r="H28" s="13">
        <f t="shared" si="1"/>
        <v>498</v>
      </c>
      <c r="I28" s="13">
        <f>SUMIF(Entradas!G:G,Produtos!C28,Entradas!J:J)</f>
        <v>1428</v>
      </c>
      <c r="J28" s="13">
        <f>SUMIF(Saídas!G:G,Produtos!C28,Saídas!J:J)</f>
        <v>930</v>
      </c>
      <c r="K28" s="25">
        <v>120</v>
      </c>
      <c r="L28" s="25">
        <v>24</v>
      </c>
      <c r="M28" s="25">
        <v>36</v>
      </c>
      <c r="N28" s="52" t="str">
        <f t="shared" si="0"/>
        <v>-</v>
      </c>
      <c r="O28" s="40">
        <f>SUMIF(Saídas!G:G,Produtos!C28,Saídas!F:F)</f>
        <v>3720</v>
      </c>
      <c r="P28" s="54">
        <f>SUMIFS(Saídas!F:F,Saídas!E:E,1,Saídas!G:G,Produtos!C:C)</f>
        <v>240</v>
      </c>
      <c r="Q28" s="54">
        <f>SUMIFS(Saídas!F:F,Saídas!E:E,2,Saídas!G:G,Produtos!C:C)</f>
        <v>312</v>
      </c>
      <c r="R28" s="54">
        <f>SUMIFS(Saídas!F:F,Saídas!E:E,3,Saídas!G:G,Produtos!C:C)</f>
        <v>312</v>
      </c>
      <c r="S28" s="54">
        <f>SUMIFS(Saídas!F:F,Saídas!E:E,4,Saídas!G:G,Produtos!C:C)</f>
        <v>240</v>
      </c>
      <c r="T28" s="54">
        <f>SUMIFS(Saídas!F:F,Saídas!E:E,5,Saídas!G:G,Produtos!C:C)</f>
        <v>312</v>
      </c>
      <c r="U28" s="54">
        <f>SUMIFS(Saídas!F:F,Saídas!E:E,6,Saídas!G:G,Produtos!C:C)</f>
        <v>264</v>
      </c>
      <c r="V28" s="54">
        <f>SUMIFS(Saídas!F:F,Saídas!E:E,7,Saídas!G:G,Produtos!C:C)</f>
        <v>288</v>
      </c>
      <c r="W28" s="54">
        <f>SUMIFS(Saídas!F:F,Saídas!E:E,8,Saídas!G:G,Produtos!C:C)</f>
        <v>336</v>
      </c>
      <c r="X28" s="54">
        <f>SUMIFS(Saídas!F:F,Saídas!E:E,9,Saídas!G:G,Produtos!C:C)</f>
        <v>288</v>
      </c>
      <c r="Y28" s="54">
        <f>SUMIFS(Saídas!F:F,Saídas!E:E,10,Saídas!G:G,Produtos!C:C)</f>
        <v>384</v>
      </c>
      <c r="Z28" s="54">
        <f>SUMIFS(Saídas!F:F,Saídas!E:E,11,Saídas!G:G,Produtos!C:C)</f>
        <v>408</v>
      </c>
      <c r="AA28" s="54">
        <f>SUMIFS(Saídas!F:F,Saídas!E:E,12,Saídas!G:G,Produtos!C:C)</f>
        <v>336</v>
      </c>
    </row>
    <row r="29" spans="3:27" ht="20.100000000000001" customHeight="1" x14ac:dyDescent="0.3">
      <c r="C29" s="9" t="s">
        <v>219</v>
      </c>
      <c r="D29" s="9" t="s">
        <v>239</v>
      </c>
      <c r="E29" s="9" t="s">
        <v>312</v>
      </c>
      <c r="F29" s="12">
        <v>2.6</v>
      </c>
      <c r="G29" s="12">
        <v>4.5</v>
      </c>
      <c r="H29" s="13">
        <f t="shared" si="1"/>
        <v>4</v>
      </c>
      <c r="I29" s="13">
        <f>SUMIF(Entradas!G:G,Produtos!C29,Entradas!J:J)</f>
        <v>1448</v>
      </c>
      <c r="J29" s="13">
        <f>SUMIF(Saídas!G:G,Produtos!C29,Saídas!J:J)</f>
        <v>1444</v>
      </c>
      <c r="K29" s="25">
        <v>84</v>
      </c>
      <c r="L29" s="25">
        <v>12</v>
      </c>
      <c r="M29" s="25">
        <v>24</v>
      </c>
      <c r="N29" s="52" t="str">
        <f t="shared" si="0"/>
        <v>Repor Estoque</v>
      </c>
      <c r="O29" s="40">
        <f>SUMIF(Saídas!G:G,Produtos!C29,Saídas!F:F)</f>
        <v>6498</v>
      </c>
      <c r="P29" s="54">
        <f>SUMIFS(Saídas!F:F,Saídas!E:E,1,Saídas!G:G,Produtos!C:C)</f>
        <v>486</v>
      </c>
      <c r="Q29" s="54">
        <f>SUMIFS(Saídas!F:F,Saídas!E:E,2,Saídas!G:G,Produtos!C:C)</f>
        <v>504</v>
      </c>
      <c r="R29" s="54">
        <f>SUMIFS(Saídas!F:F,Saídas!E:E,3,Saídas!G:G,Produtos!C:C)</f>
        <v>594</v>
      </c>
      <c r="S29" s="54">
        <f>SUMIFS(Saídas!F:F,Saídas!E:E,4,Saídas!G:G,Produtos!C:C)</f>
        <v>486</v>
      </c>
      <c r="T29" s="54">
        <f>SUMIFS(Saídas!F:F,Saídas!E:E,5,Saídas!G:G,Produtos!C:C)</f>
        <v>594</v>
      </c>
      <c r="U29" s="54">
        <f>SUMIFS(Saídas!F:F,Saídas!E:E,6,Saídas!G:G,Produtos!C:C)</f>
        <v>432</v>
      </c>
      <c r="V29" s="54">
        <f>SUMIFS(Saídas!F:F,Saídas!E:E,7,Saídas!G:G,Produtos!C:C)</f>
        <v>540</v>
      </c>
      <c r="W29" s="54">
        <f>SUMIFS(Saídas!F:F,Saídas!E:E,8,Saídas!G:G,Produtos!C:C)</f>
        <v>540</v>
      </c>
      <c r="X29" s="54">
        <f>SUMIFS(Saídas!F:F,Saídas!E:E,9,Saídas!G:G,Produtos!C:C)</f>
        <v>486</v>
      </c>
      <c r="Y29" s="54">
        <f>SUMIFS(Saídas!F:F,Saídas!E:E,10,Saídas!G:G,Produtos!C:C)</f>
        <v>702</v>
      </c>
      <c r="Z29" s="54">
        <f>SUMIFS(Saídas!F:F,Saídas!E:E,11,Saídas!G:G,Produtos!C:C)</f>
        <v>648</v>
      </c>
      <c r="AA29" s="54">
        <f>SUMIFS(Saídas!F:F,Saídas!E:E,12,Saídas!G:G,Produtos!C:C)</f>
        <v>486</v>
      </c>
    </row>
    <row r="30" spans="3:27" ht="20.100000000000001" customHeight="1" x14ac:dyDescent="0.3">
      <c r="C30" s="9" t="s">
        <v>220</v>
      </c>
      <c r="D30" s="9" t="s">
        <v>240</v>
      </c>
      <c r="E30" s="9" t="s">
        <v>312</v>
      </c>
      <c r="F30" s="12">
        <v>1.9</v>
      </c>
      <c r="G30" s="12">
        <v>2</v>
      </c>
      <c r="H30" s="13">
        <f t="shared" si="1"/>
        <v>592</v>
      </c>
      <c r="I30" s="13">
        <f>SUMIF(Entradas!G:G,Produtos!C30,Entradas!J:J)</f>
        <v>1196</v>
      </c>
      <c r="J30" s="13">
        <f>SUMIF(Saídas!G:G,Produtos!C30,Saídas!J:J)</f>
        <v>604</v>
      </c>
      <c r="K30" s="25">
        <v>72</v>
      </c>
      <c r="L30" s="25">
        <v>12</v>
      </c>
      <c r="M30" s="25">
        <v>24</v>
      </c>
      <c r="N30" s="52" t="str">
        <f t="shared" si="0"/>
        <v>-</v>
      </c>
      <c r="O30" s="40">
        <f>SUMIF(Saídas!G:G,Produtos!C30,Saídas!F:F)</f>
        <v>1208</v>
      </c>
      <c r="P30" s="54">
        <f>SUMIFS(Saídas!F:F,Saídas!E:E,1,Saídas!G:G,Produtos!C:C)</f>
        <v>64</v>
      </c>
      <c r="Q30" s="54">
        <f>SUMIFS(Saídas!F:F,Saídas!E:E,2,Saídas!G:G,Produtos!C:C)</f>
        <v>64</v>
      </c>
      <c r="R30" s="54">
        <f>SUMIFS(Saídas!F:F,Saídas!E:E,3,Saídas!G:G,Produtos!C:C)</f>
        <v>144</v>
      </c>
      <c r="S30" s="54">
        <f>SUMIFS(Saídas!F:F,Saídas!E:E,4,Saídas!G:G,Produtos!C:C)</f>
        <v>64</v>
      </c>
      <c r="T30" s="54">
        <f>SUMIFS(Saídas!F:F,Saídas!E:E,5,Saídas!G:G,Produtos!C:C)</f>
        <v>96</v>
      </c>
      <c r="U30" s="54">
        <f>SUMIFS(Saídas!F:F,Saídas!E:E,6,Saídas!G:G,Produtos!C:C)</f>
        <v>72</v>
      </c>
      <c r="V30" s="54">
        <f>SUMIFS(Saídas!F:F,Saídas!E:E,7,Saídas!G:G,Produtos!C:C)</f>
        <v>72</v>
      </c>
      <c r="W30" s="54">
        <f>SUMIFS(Saídas!F:F,Saídas!E:E,8,Saídas!G:G,Produtos!C:C)</f>
        <v>104</v>
      </c>
      <c r="X30" s="54">
        <f>SUMIFS(Saídas!F:F,Saídas!E:E,9,Saídas!G:G,Produtos!C:C)</f>
        <v>128</v>
      </c>
      <c r="Y30" s="54">
        <f>SUMIFS(Saídas!F:F,Saídas!E:E,10,Saídas!G:G,Produtos!C:C)</f>
        <v>120</v>
      </c>
      <c r="Z30" s="54">
        <f>SUMIFS(Saídas!F:F,Saídas!E:E,11,Saídas!G:G,Produtos!C:C)</f>
        <v>128</v>
      </c>
      <c r="AA30" s="54">
        <f>SUMIFS(Saídas!F:F,Saídas!E:E,12,Saídas!G:G,Produtos!C:C)</f>
        <v>152</v>
      </c>
    </row>
    <row r="31" spans="3:27" ht="20.100000000000001" customHeight="1" x14ac:dyDescent="0.3">
      <c r="C31" s="9" t="s">
        <v>221</v>
      </c>
      <c r="D31" s="9" t="s">
        <v>241</v>
      </c>
      <c r="E31" s="9" t="s">
        <v>312</v>
      </c>
      <c r="F31" s="12">
        <v>2.0499999999999998</v>
      </c>
      <c r="G31" s="12">
        <v>2.5</v>
      </c>
      <c r="H31" s="13">
        <f t="shared" si="1"/>
        <v>128</v>
      </c>
      <c r="I31" s="13">
        <f>SUMIF(Entradas!G:G,Produtos!C31,Entradas!J:J)</f>
        <v>932</v>
      </c>
      <c r="J31" s="13">
        <f>SUMIF(Saídas!G:G,Produtos!C31,Saídas!J:J)</f>
        <v>804</v>
      </c>
      <c r="K31" s="25">
        <v>72</v>
      </c>
      <c r="L31" s="25">
        <v>12</v>
      </c>
      <c r="M31" s="25">
        <v>24</v>
      </c>
      <c r="N31" s="52" t="str">
        <f t="shared" si="0"/>
        <v>-</v>
      </c>
      <c r="O31" s="40">
        <f>SUMIF(Saídas!G:G,Produtos!C31,Saídas!F:F)</f>
        <v>2010</v>
      </c>
      <c r="P31" s="54">
        <f>SUMIFS(Saídas!F:F,Saídas!E:E,1,Saídas!G:G,Produtos!C:C)</f>
        <v>150</v>
      </c>
      <c r="Q31" s="54">
        <f>SUMIFS(Saídas!F:F,Saídas!E:E,2,Saídas!G:G,Produtos!C:C)</f>
        <v>135</v>
      </c>
      <c r="R31" s="54">
        <f>SUMIFS(Saídas!F:F,Saídas!E:E,3,Saídas!G:G,Produtos!C:C)</f>
        <v>180</v>
      </c>
      <c r="S31" s="54">
        <f>SUMIFS(Saídas!F:F,Saídas!E:E,4,Saídas!G:G,Produtos!C:C)</f>
        <v>150</v>
      </c>
      <c r="T31" s="54">
        <f>SUMIFS(Saídas!F:F,Saídas!E:E,5,Saídas!G:G,Produtos!C:C)</f>
        <v>180</v>
      </c>
      <c r="U31" s="54">
        <f>SUMIFS(Saídas!F:F,Saídas!E:E,6,Saídas!G:G,Produtos!C:C)</f>
        <v>180</v>
      </c>
      <c r="V31" s="54">
        <f>SUMIFS(Saídas!F:F,Saídas!E:E,7,Saídas!G:G,Produtos!C:C)</f>
        <v>150</v>
      </c>
      <c r="W31" s="54">
        <f>SUMIFS(Saídas!F:F,Saídas!E:E,8,Saídas!G:G,Produtos!C:C)</f>
        <v>210</v>
      </c>
      <c r="X31" s="54">
        <f>SUMIFS(Saídas!F:F,Saídas!E:E,9,Saídas!G:G,Produtos!C:C)</f>
        <v>150</v>
      </c>
      <c r="Y31" s="54">
        <f>SUMIFS(Saídas!F:F,Saídas!E:E,10,Saídas!G:G,Produtos!C:C)</f>
        <v>165</v>
      </c>
      <c r="Z31" s="54">
        <f>SUMIFS(Saídas!F:F,Saídas!E:E,11,Saídas!G:G,Produtos!C:C)</f>
        <v>195</v>
      </c>
      <c r="AA31" s="54">
        <f>SUMIFS(Saídas!F:F,Saídas!E:E,12,Saídas!G:G,Produtos!C:C)</f>
        <v>165</v>
      </c>
    </row>
    <row r="32" spans="3:27" ht="20.100000000000001" customHeight="1" x14ac:dyDescent="0.3">
      <c r="C32" s="9" t="s">
        <v>222</v>
      </c>
      <c r="D32" s="9" t="s">
        <v>242</v>
      </c>
      <c r="E32" s="9" t="s">
        <v>312</v>
      </c>
      <c r="F32" s="12">
        <v>2.1</v>
      </c>
      <c r="G32" s="12">
        <v>3</v>
      </c>
      <c r="H32" s="13">
        <f t="shared" si="1"/>
        <v>-283</v>
      </c>
      <c r="I32" s="13">
        <f>SUMIF(Entradas!G:G,Produtos!C32,Entradas!J:J)</f>
        <v>407</v>
      </c>
      <c r="J32" s="13">
        <f>SUMIF(Saídas!G:G,Produtos!C32,Saídas!J:J)</f>
        <v>690</v>
      </c>
      <c r="K32" s="25">
        <v>120</v>
      </c>
      <c r="L32" s="25">
        <v>24</v>
      </c>
      <c r="M32" s="25">
        <v>36</v>
      </c>
      <c r="N32" s="52" t="str">
        <f t="shared" si="0"/>
        <v>Repor Estoque</v>
      </c>
      <c r="O32" s="40">
        <f>SUMIF(Saídas!G:G,Produtos!C32,Saídas!F:F)</f>
        <v>2070</v>
      </c>
      <c r="P32" s="54">
        <f>SUMIFS(Saídas!F:F,Saídas!E:E,1,Saídas!G:G,Produtos!C:C)</f>
        <v>144</v>
      </c>
      <c r="Q32" s="54">
        <f>SUMIFS(Saídas!F:F,Saídas!E:E,2,Saídas!G:G,Produtos!C:C)</f>
        <v>162</v>
      </c>
      <c r="R32" s="54">
        <f>SUMIFS(Saídas!F:F,Saídas!E:E,3,Saídas!G:G,Produtos!C:C)</f>
        <v>162</v>
      </c>
      <c r="S32" s="54">
        <f>SUMIFS(Saídas!F:F,Saídas!E:E,4,Saídas!G:G,Produtos!C:C)</f>
        <v>144</v>
      </c>
      <c r="T32" s="54">
        <f>SUMIFS(Saídas!F:F,Saídas!E:E,5,Saídas!G:G,Produtos!C:C)</f>
        <v>162</v>
      </c>
      <c r="U32" s="54">
        <f>SUMIFS(Saídas!F:F,Saídas!E:E,6,Saídas!G:G,Produtos!C:C)</f>
        <v>180</v>
      </c>
      <c r="V32" s="54">
        <f>SUMIFS(Saídas!F:F,Saídas!E:E,7,Saídas!G:G,Produtos!C:C)</f>
        <v>162</v>
      </c>
      <c r="W32" s="54">
        <f>SUMIFS(Saídas!F:F,Saídas!E:E,8,Saídas!G:G,Produtos!C:C)</f>
        <v>198</v>
      </c>
      <c r="X32" s="54">
        <f>SUMIFS(Saídas!F:F,Saídas!E:E,9,Saídas!G:G,Produtos!C:C)</f>
        <v>162</v>
      </c>
      <c r="Y32" s="54">
        <f>SUMIFS(Saídas!F:F,Saídas!E:E,10,Saídas!G:G,Produtos!C:C)</f>
        <v>180</v>
      </c>
      <c r="Z32" s="54">
        <f>SUMIFS(Saídas!F:F,Saídas!E:E,11,Saídas!G:G,Produtos!C:C)</f>
        <v>216</v>
      </c>
      <c r="AA32" s="54">
        <f>SUMIFS(Saídas!F:F,Saídas!E:E,12,Saídas!G:G,Produtos!C:C)</f>
        <v>198</v>
      </c>
    </row>
    <row r="33" spans="3:27" ht="20.100000000000001" customHeight="1" x14ac:dyDescent="0.3">
      <c r="C33" s="9" t="s">
        <v>223</v>
      </c>
      <c r="D33" s="9" t="s">
        <v>243</v>
      </c>
      <c r="E33" s="9" t="s">
        <v>312</v>
      </c>
      <c r="F33" s="12">
        <v>1.89</v>
      </c>
      <c r="G33" s="12">
        <v>2.25</v>
      </c>
      <c r="H33" s="13">
        <f t="shared" si="1"/>
        <v>48</v>
      </c>
      <c r="I33" s="13">
        <f>SUMIF(Entradas!G:G,Produtos!C33,Entradas!J:J)</f>
        <v>1416</v>
      </c>
      <c r="J33" s="13">
        <f>SUMIF(Saídas!G:G,Produtos!C33,Saídas!J:J)</f>
        <v>1368</v>
      </c>
      <c r="K33" s="25">
        <v>120</v>
      </c>
      <c r="L33" s="25">
        <v>24</v>
      </c>
      <c r="M33" s="25">
        <v>36</v>
      </c>
      <c r="N33" s="52" t="str">
        <f t="shared" si="0"/>
        <v>-</v>
      </c>
      <c r="O33" s="40">
        <f>SUMIF(Saídas!G:G,Produtos!C33,Saídas!F:F)</f>
        <v>3078</v>
      </c>
      <c r="P33" s="54">
        <f>SUMIFS(Saídas!F:F,Saídas!E:E,1,Saídas!G:G,Produtos!C:C)</f>
        <v>270</v>
      </c>
      <c r="Q33" s="54">
        <f>SUMIFS(Saídas!F:F,Saídas!E:E,2,Saídas!G:G,Produtos!C:C)</f>
        <v>297</v>
      </c>
      <c r="R33" s="54">
        <f>SUMIFS(Saídas!F:F,Saídas!E:E,3,Saídas!G:G,Produtos!C:C)</f>
        <v>297</v>
      </c>
      <c r="S33" s="54">
        <f>SUMIFS(Saídas!F:F,Saídas!E:E,4,Saídas!G:G,Produtos!C:C)</f>
        <v>270</v>
      </c>
      <c r="T33" s="54">
        <f>SUMIFS(Saídas!F:F,Saídas!E:E,5,Saídas!G:G,Produtos!C:C)</f>
        <v>297</v>
      </c>
      <c r="U33" s="54">
        <f>SUMIFS(Saídas!F:F,Saídas!E:E,6,Saídas!G:G,Produtos!C:C)</f>
        <v>189</v>
      </c>
      <c r="V33" s="54">
        <f>SUMIFS(Saídas!F:F,Saídas!E:E,7,Saídas!G:G,Produtos!C:C)</f>
        <v>243</v>
      </c>
      <c r="W33" s="54">
        <f>SUMIFS(Saídas!F:F,Saídas!E:E,8,Saídas!G:G,Produtos!C:C)</f>
        <v>216</v>
      </c>
      <c r="X33" s="54">
        <f>SUMIFS(Saídas!F:F,Saídas!E:E,9,Saídas!G:G,Produtos!C:C)</f>
        <v>189</v>
      </c>
      <c r="Y33" s="54">
        <f>SUMIFS(Saídas!F:F,Saídas!E:E,10,Saídas!G:G,Produtos!C:C)</f>
        <v>351</v>
      </c>
      <c r="Z33" s="54">
        <f>SUMIFS(Saídas!F:F,Saídas!E:E,11,Saídas!G:G,Produtos!C:C)</f>
        <v>270</v>
      </c>
      <c r="AA33" s="54">
        <f>SUMIFS(Saídas!F:F,Saídas!E:E,12,Saídas!G:G,Produtos!C:C)</f>
        <v>189</v>
      </c>
    </row>
    <row r="34" spans="3:27" ht="20.100000000000001" customHeight="1" x14ac:dyDescent="0.3">
      <c r="C34" s="9" t="s">
        <v>224</v>
      </c>
      <c r="D34" s="9" t="s">
        <v>244</v>
      </c>
      <c r="E34" s="9" t="s">
        <v>253</v>
      </c>
      <c r="F34" s="12">
        <v>5.2</v>
      </c>
      <c r="G34" s="12">
        <v>8</v>
      </c>
      <c r="H34" s="13">
        <f t="shared" si="1"/>
        <v>-54</v>
      </c>
      <c r="I34" s="13">
        <f>SUMIF(Entradas!G:G,Produtos!C34,Entradas!J:J)</f>
        <v>92</v>
      </c>
      <c r="J34" s="13">
        <f>SUMIF(Saídas!G:G,Produtos!C34,Saídas!J:J)</f>
        <v>146</v>
      </c>
      <c r="K34" s="25">
        <v>18</v>
      </c>
      <c r="L34" s="25">
        <v>4</v>
      </c>
      <c r="M34" s="25">
        <v>6</v>
      </c>
      <c r="N34" s="52" t="str">
        <f t="shared" si="0"/>
        <v>Repor Estoque</v>
      </c>
      <c r="O34" s="40">
        <f>SUMIF(Saídas!G:G,Produtos!C34,Saídas!F:F)</f>
        <v>1168</v>
      </c>
      <c r="P34" s="54">
        <f>SUMIFS(Saídas!F:F,Saídas!E:E,1,Saídas!G:G,Produtos!C:C)</f>
        <v>80</v>
      </c>
      <c r="Q34" s="54">
        <f>SUMIFS(Saídas!F:F,Saídas!E:E,2,Saídas!G:G,Produtos!C:C)</f>
        <v>80</v>
      </c>
      <c r="R34" s="54">
        <f>SUMIFS(Saídas!F:F,Saídas!E:E,3,Saídas!G:G,Produtos!C:C)</f>
        <v>96</v>
      </c>
      <c r="S34" s="54">
        <f>SUMIFS(Saídas!F:F,Saídas!E:E,4,Saídas!G:G,Produtos!C:C)</f>
        <v>80</v>
      </c>
      <c r="T34" s="54">
        <f>SUMIFS(Saídas!F:F,Saídas!E:E,5,Saídas!G:G,Produtos!C:C)</f>
        <v>80</v>
      </c>
      <c r="U34" s="54">
        <f>SUMIFS(Saídas!F:F,Saídas!E:E,6,Saídas!G:G,Produtos!C:C)</f>
        <v>96</v>
      </c>
      <c r="V34" s="54">
        <f>SUMIFS(Saídas!F:F,Saídas!E:E,7,Saídas!G:G,Produtos!C:C)</f>
        <v>104</v>
      </c>
      <c r="W34" s="54">
        <f>SUMIFS(Saídas!F:F,Saídas!E:E,8,Saídas!G:G,Produtos!C:C)</f>
        <v>96</v>
      </c>
      <c r="X34" s="54">
        <f>SUMIFS(Saídas!F:F,Saídas!E:E,9,Saídas!G:G,Produtos!C:C)</f>
        <v>120</v>
      </c>
      <c r="Y34" s="54">
        <f>SUMIFS(Saídas!F:F,Saídas!E:E,10,Saídas!G:G,Produtos!C:C)</f>
        <v>96</v>
      </c>
      <c r="Z34" s="54">
        <f>SUMIFS(Saídas!F:F,Saídas!E:E,11,Saídas!G:G,Produtos!C:C)</f>
        <v>112</v>
      </c>
      <c r="AA34" s="54">
        <f>SUMIFS(Saídas!F:F,Saídas!E:E,12,Saídas!G:G,Produtos!C:C)</f>
        <v>128</v>
      </c>
    </row>
    <row r="35" spans="3:27" ht="20.100000000000001" customHeight="1" x14ac:dyDescent="0.3">
      <c r="C35" s="9" t="s">
        <v>225</v>
      </c>
      <c r="D35" s="9" t="s">
        <v>245</v>
      </c>
      <c r="E35" s="9" t="s">
        <v>253</v>
      </c>
      <c r="F35" s="12">
        <v>3.29</v>
      </c>
      <c r="G35" s="12">
        <v>5</v>
      </c>
      <c r="H35" s="13">
        <f t="shared" si="1"/>
        <v>-34</v>
      </c>
      <c r="I35" s="13">
        <f>SUMIF(Entradas!G:G,Produtos!C35,Entradas!J:J)</f>
        <v>92</v>
      </c>
      <c r="J35" s="13">
        <f>SUMIF(Saídas!G:G,Produtos!C35,Saídas!J:J)</f>
        <v>126</v>
      </c>
      <c r="K35" s="25">
        <v>18</v>
      </c>
      <c r="L35" s="25">
        <v>4</v>
      </c>
      <c r="M35" s="25">
        <v>6</v>
      </c>
      <c r="N35" s="52" t="str">
        <f t="shared" si="0"/>
        <v>Repor Estoque</v>
      </c>
      <c r="O35" s="40">
        <f>SUMIF(Saídas!G:G,Produtos!C35,Saídas!F:F)</f>
        <v>630</v>
      </c>
      <c r="P35" s="54">
        <f>SUMIFS(Saídas!F:F,Saídas!E:E,1,Saídas!G:G,Produtos!C:C)</f>
        <v>45</v>
      </c>
      <c r="Q35" s="54">
        <f>SUMIFS(Saídas!F:F,Saídas!E:E,2,Saídas!G:G,Produtos!C:C)</f>
        <v>50</v>
      </c>
      <c r="R35" s="54">
        <f>SUMIFS(Saídas!F:F,Saídas!E:E,3,Saídas!G:G,Produtos!C:C)</f>
        <v>55</v>
      </c>
      <c r="S35" s="54">
        <f>SUMIFS(Saídas!F:F,Saídas!E:E,4,Saídas!G:G,Produtos!C:C)</f>
        <v>45</v>
      </c>
      <c r="T35" s="54">
        <f>SUMIFS(Saídas!F:F,Saídas!E:E,5,Saídas!G:G,Produtos!C:C)</f>
        <v>45</v>
      </c>
      <c r="U35" s="54">
        <f>SUMIFS(Saídas!F:F,Saídas!E:E,6,Saídas!G:G,Produtos!C:C)</f>
        <v>50</v>
      </c>
      <c r="V35" s="54">
        <f>SUMIFS(Saídas!F:F,Saídas!E:E,7,Saídas!G:G,Produtos!C:C)</f>
        <v>45</v>
      </c>
      <c r="W35" s="54">
        <f>SUMIFS(Saídas!F:F,Saídas!E:E,8,Saídas!G:G,Produtos!C:C)</f>
        <v>50</v>
      </c>
      <c r="X35" s="54">
        <f>SUMIFS(Saídas!F:F,Saídas!E:E,9,Saídas!G:G,Produtos!C:C)</f>
        <v>50</v>
      </c>
      <c r="Y35" s="54">
        <f>SUMIFS(Saídas!F:F,Saídas!E:E,10,Saídas!G:G,Produtos!C:C)</f>
        <v>60</v>
      </c>
      <c r="Z35" s="54">
        <f>SUMIFS(Saídas!F:F,Saídas!E:E,11,Saídas!G:G,Produtos!C:C)</f>
        <v>65</v>
      </c>
      <c r="AA35" s="54">
        <f>SUMIFS(Saídas!F:F,Saídas!E:E,12,Saídas!G:G,Produtos!C:C)</f>
        <v>70</v>
      </c>
    </row>
    <row r="36" spans="3:27" ht="20.100000000000001" customHeight="1" x14ac:dyDescent="0.3">
      <c r="C36" s="9" t="s">
        <v>226</v>
      </c>
      <c r="D36" s="9" t="s">
        <v>246</v>
      </c>
      <c r="E36" s="9" t="s">
        <v>253</v>
      </c>
      <c r="F36" s="12">
        <v>3.29</v>
      </c>
      <c r="G36" s="12">
        <v>5</v>
      </c>
      <c r="H36" s="13">
        <f t="shared" si="1"/>
        <v>-39</v>
      </c>
      <c r="I36" s="13">
        <f>SUMIF(Entradas!G:G,Produtos!C36,Entradas!J:J)</f>
        <v>92</v>
      </c>
      <c r="J36" s="13">
        <f>SUMIF(Saídas!G:G,Produtos!C36,Saídas!J:J)</f>
        <v>131</v>
      </c>
      <c r="K36" s="25">
        <v>18</v>
      </c>
      <c r="L36" s="25">
        <v>4</v>
      </c>
      <c r="M36" s="25">
        <v>6</v>
      </c>
      <c r="N36" s="52" t="str">
        <f t="shared" si="0"/>
        <v>Repor Estoque</v>
      </c>
      <c r="O36" s="40">
        <f>SUMIF(Saídas!G:G,Produtos!C36,Saídas!F:F)</f>
        <v>655</v>
      </c>
      <c r="P36" s="54">
        <f>SUMIFS(Saídas!F:F,Saídas!E:E,1,Saídas!G:G,Produtos!C:C)</f>
        <v>45</v>
      </c>
      <c r="Q36" s="54">
        <f>SUMIFS(Saídas!F:F,Saídas!E:E,2,Saídas!G:G,Produtos!C:C)</f>
        <v>45</v>
      </c>
      <c r="R36" s="54">
        <f>SUMIFS(Saídas!F:F,Saídas!E:E,3,Saídas!G:G,Produtos!C:C)</f>
        <v>55</v>
      </c>
      <c r="S36" s="54">
        <f>SUMIFS(Saídas!F:F,Saídas!E:E,4,Saídas!G:G,Produtos!C:C)</f>
        <v>45</v>
      </c>
      <c r="T36" s="54">
        <f>SUMIFS(Saídas!F:F,Saídas!E:E,5,Saídas!G:G,Produtos!C:C)</f>
        <v>45</v>
      </c>
      <c r="U36" s="54">
        <f>SUMIFS(Saídas!F:F,Saídas!E:E,6,Saídas!G:G,Produtos!C:C)</f>
        <v>55</v>
      </c>
      <c r="V36" s="54">
        <f>SUMIFS(Saídas!F:F,Saídas!E:E,7,Saídas!G:G,Produtos!C:C)</f>
        <v>50</v>
      </c>
      <c r="W36" s="54">
        <f>SUMIFS(Saídas!F:F,Saídas!E:E,8,Saídas!G:G,Produtos!C:C)</f>
        <v>55</v>
      </c>
      <c r="X36" s="54">
        <f>SUMIFS(Saídas!F:F,Saídas!E:E,9,Saídas!G:G,Produtos!C:C)</f>
        <v>55</v>
      </c>
      <c r="Y36" s="54">
        <f>SUMIFS(Saídas!F:F,Saídas!E:E,10,Saídas!G:G,Produtos!C:C)</f>
        <v>60</v>
      </c>
      <c r="Z36" s="54">
        <f>SUMIFS(Saídas!F:F,Saídas!E:E,11,Saídas!G:G,Produtos!C:C)</f>
        <v>70</v>
      </c>
      <c r="AA36" s="54">
        <f>SUMIFS(Saídas!F:F,Saídas!E:E,12,Saídas!G:G,Produtos!C:C)</f>
        <v>75</v>
      </c>
    </row>
    <row r="37" spans="3:27" ht="20.100000000000001" customHeight="1" x14ac:dyDescent="0.3">
      <c r="C37" s="9" t="s">
        <v>227</v>
      </c>
      <c r="D37" s="9" t="s">
        <v>247</v>
      </c>
      <c r="E37" s="9" t="s">
        <v>253</v>
      </c>
      <c r="F37" s="12">
        <v>1.99</v>
      </c>
      <c r="G37" s="12">
        <v>3.5</v>
      </c>
      <c r="H37" s="13">
        <f t="shared" si="1"/>
        <v>213</v>
      </c>
      <c r="I37" s="13">
        <f>SUMIF(Entradas!G:G,Produtos!C37,Entradas!J:J)</f>
        <v>420</v>
      </c>
      <c r="J37" s="13">
        <f>SUMIF(Saídas!G:G,Produtos!C37,Saídas!J:J)</f>
        <v>207</v>
      </c>
      <c r="K37" s="25">
        <v>36</v>
      </c>
      <c r="L37" s="25">
        <v>6</v>
      </c>
      <c r="M37" s="25">
        <v>16</v>
      </c>
      <c r="N37" s="52" t="str">
        <f t="shared" si="0"/>
        <v>-</v>
      </c>
      <c r="O37" s="40">
        <f>SUMIF(Saídas!G:G,Produtos!C37,Saídas!F:F)</f>
        <v>724.5</v>
      </c>
      <c r="P37" s="54">
        <f>SUMIFS(Saídas!F:F,Saídas!E:E,1,Saídas!G:G,Produtos!C:C)</f>
        <v>42</v>
      </c>
      <c r="Q37" s="54">
        <f>SUMIFS(Saídas!F:F,Saídas!E:E,2,Saídas!G:G,Produtos!C:C)</f>
        <v>45.5</v>
      </c>
      <c r="R37" s="54">
        <f>SUMIFS(Saídas!F:F,Saídas!E:E,3,Saídas!G:G,Produtos!C:C)</f>
        <v>63</v>
      </c>
      <c r="S37" s="54">
        <f>SUMIFS(Saídas!F:F,Saídas!E:E,4,Saídas!G:G,Produtos!C:C)</f>
        <v>42</v>
      </c>
      <c r="T37" s="54">
        <f>SUMIFS(Saídas!F:F,Saídas!E:E,5,Saídas!G:G,Produtos!C:C)</f>
        <v>42</v>
      </c>
      <c r="U37" s="54">
        <f>SUMIFS(Saídas!F:F,Saídas!E:E,6,Saídas!G:G,Produtos!C:C)</f>
        <v>63</v>
      </c>
      <c r="V37" s="54">
        <f>SUMIFS(Saídas!F:F,Saídas!E:E,7,Saídas!G:G,Produtos!C:C)</f>
        <v>70</v>
      </c>
      <c r="W37" s="54">
        <f>SUMIFS(Saídas!F:F,Saídas!E:E,8,Saídas!G:G,Produtos!C:C)</f>
        <v>63</v>
      </c>
      <c r="X37" s="54">
        <f>SUMIFS(Saídas!F:F,Saídas!E:E,9,Saídas!G:G,Produtos!C:C)</f>
        <v>98</v>
      </c>
      <c r="Y37" s="54">
        <f>SUMIFS(Saídas!F:F,Saídas!E:E,10,Saídas!G:G,Produtos!C:C)</f>
        <v>42</v>
      </c>
      <c r="Z37" s="54">
        <f>SUMIFS(Saídas!F:F,Saídas!E:E,11,Saídas!G:G,Produtos!C:C)</f>
        <v>63</v>
      </c>
      <c r="AA37" s="54">
        <f>SUMIFS(Saídas!F:F,Saídas!E:E,12,Saídas!G:G,Produtos!C:C)</f>
        <v>91</v>
      </c>
    </row>
    <row r="38" spans="3:27" ht="20.100000000000001" customHeight="1" x14ac:dyDescent="0.3">
      <c r="C38" s="9" t="s">
        <v>228</v>
      </c>
      <c r="D38" s="9" t="s">
        <v>248</v>
      </c>
      <c r="E38" s="9" t="s">
        <v>254</v>
      </c>
      <c r="F38" s="12">
        <v>13.5</v>
      </c>
      <c r="G38" s="12">
        <v>15.99</v>
      </c>
      <c r="H38" s="13">
        <f>I38-J38</f>
        <v>157</v>
      </c>
      <c r="I38" s="13">
        <f>SUMIF(Entradas!G:G,Produtos!C38,Entradas!J:J)</f>
        <v>227</v>
      </c>
      <c r="J38" s="13">
        <f>SUMIF(Saídas!G:G,Produtos!C38,Saídas!J:J)</f>
        <v>70</v>
      </c>
      <c r="K38" s="25">
        <v>15</v>
      </c>
      <c r="L38" s="25">
        <v>3</v>
      </c>
      <c r="M38" s="25">
        <v>6</v>
      </c>
      <c r="N38" s="52" t="str">
        <f t="shared" si="0"/>
        <v>-</v>
      </c>
      <c r="O38" s="40">
        <f>SUMIF(Saídas!G:G,Produtos!C38,Saídas!F:F)</f>
        <v>1119.3000000000004</v>
      </c>
      <c r="P38" s="54">
        <f>SUMIFS(Saídas!F:F,Saídas!E:E,1,Saídas!G:G,Produtos!C:C)</f>
        <v>95.94</v>
      </c>
      <c r="Q38" s="54">
        <f>SUMIFS(Saídas!F:F,Saídas!E:E,2,Saídas!G:G,Produtos!C:C)</f>
        <v>95.94</v>
      </c>
      <c r="R38" s="54">
        <f>SUMIFS(Saídas!F:F,Saídas!E:E,3,Saídas!G:G,Produtos!C:C)</f>
        <v>95.94</v>
      </c>
      <c r="S38" s="54">
        <f>SUMIFS(Saídas!F:F,Saídas!E:E,4,Saídas!G:G,Produtos!C:C)</f>
        <v>95.94</v>
      </c>
      <c r="T38" s="54">
        <f>SUMIFS(Saídas!F:F,Saídas!E:E,5,Saídas!G:G,Produtos!C:C)</f>
        <v>95.94</v>
      </c>
      <c r="U38" s="54">
        <f>SUMIFS(Saídas!F:F,Saídas!E:E,6,Saídas!G:G,Produtos!C:C)</f>
        <v>79.95</v>
      </c>
      <c r="V38" s="54">
        <f>SUMIFS(Saídas!F:F,Saídas!E:E,7,Saídas!G:G,Produtos!C:C)</f>
        <v>95.94</v>
      </c>
      <c r="W38" s="54">
        <f>SUMIFS(Saídas!F:F,Saídas!E:E,8,Saídas!G:G,Produtos!C:C)</f>
        <v>79.95</v>
      </c>
      <c r="X38" s="54">
        <f>SUMIFS(Saídas!F:F,Saídas!E:E,9,Saídas!G:G,Produtos!C:C)</f>
        <v>111.93</v>
      </c>
      <c r="Y38" s="54">
        <f>SUMIFS(Saídas!F:F,Saídas!E:E,10,Saídas!G:G,Produtos!C:C)</f>
        <v>95.94</v>
      </c>
      <c r="Z38" s="54">
        <f>SUMIFS(Saídas!F:F,Saídas!E:E,11,Saídas!G:G,Produtos!C:C)</f>
        <v>79.95</v>
      </c>
      <c r="AA38" s="54">
        <f>SUMIFS(Saídas!F:F,Saídas!E:E,12,Saídas!G:G,Produtos!C:C)</f>
        <v>95.94</v>
      </c>
    </row>
    <row r="39" spans="3:27" ht="20.100000000000001" customHeight="1" x14ac:dyDescent="0.3">
      <c r="C39" s="9" t="s">
        <v>229</v>
      </c>
      <c r="D39" s="9" t="s">
        <v>249</v>
      </c>
      <c r="E39" s="9" t="s">
        <v>254</v>
      </c>
      <c r="F39" s="12">
        <v>18</v>
      </c>
      <c r="G39" s="12">
        <v>22</v>
      </c>
      <c r="H39" s="13">
        <f t="shared" si="1"/>
        <v>248</v>
      </c>
      <c r="I39" s="13">
        <f>SUMIF(Entradas!G:G,Produtos!C39,Entradas!J:J)</f>
        <v>321</v>
      </c>
      <c r="J39" s="13">
        <f>SUMIF(Saídas!G:G,Produtos!C39,Saídas!J:J)</f>
        <v>73</v>
      </c>
      <c r="K39" s="25">
        <v>15</v>
      </c>
      <c r="L39" s="25">
        <v>3</v>
      </c>
      <c r="M39" s="25">
        <v>6</v>
      </c>
      <c r="N39" s="52" t="str">
        <f t="shared" si="0"/>
        <v>-</v>
      </c>
      <c r="O39" s="40">
        <f>SUMIF(Saídas!G:G,Produtos!C39,Saídas!F:F)</f>
        <v>1606</v>
      </c>
      <c r="P39" s="54">
        <f>SUMIFS(Saídas!F:F,Saídas!E:E,1,Saídas!G:G,Produtos!C:C)</f>
        <v>132</v>
      </c>
      <c r="Q39" s="54">
        <f>SUMIFS(Saídas!F:F,Saídas!E:E,2,Saídas!G:G,Produtos!C:C)</f>
        <v>110</v>
      </c>
      <c r="R39" s="54">
        <f>SUMIFS(Saídas!F:F,Saídas!E:E,3,Saídas!G:G,Produtos!C:C)</f>
        <v>154</v>
      </c>
      <c r="S39" s="54">
        <f>SUMIFS(Saídas!F:F,Saídas!E:E,4,Saídas!G:G,Produtos!C:C)</f>
        <v>132</v>
      </c>
      <c r="T39" s="54">
        <f>SUMIFS(Saídas!F:F,Saídas!E:E,5,Saídas!G:G,Produtos!C:C)</f>
        <v>132</v>
      </c>
      <c r="U39" s="54">
        <f>SUMIFS(Saídas!F:F,Saídas!E:E,6,Saídas!G:G,Produtos!C:C)</f>
        <v>132</v>
      </c>
      <c r="V39" s="54">
        <f>SUMIFS(Saídas!F:F,Saídas!E:E,7,Saídas!G:G,Produtos!C:C)</f>
        <v>110</v>
      </c>
      <c r="W39" s="54">
        <f>SUMIFS(Saídas!F:F,Saídas!E:E,8,Saídas!G:G,Produtos!C:C)</f>
        <v>132</v>
      </c>
      <c r="X39" s="54">
        <f>SUMIFS(Saídas!F:F,Saídas!E:E,9,Saídas!G:G,Produtos!C:C)</f>
        <v>176</v>
      </c>
      <c r="Y39" s="54">
        <f>SUMIFS(Saídas!F:F,Saídas!E:E,10,Saídas!G:G,Produtos!C:C)</f>
        <v>110</v>
      </c>
      <c r="Z39" s="54">
        <f>SUMIFS(Saídas!F:F,Saídas!E:E,11,Saídas!G:G,Produtos!C:C)</f>
        <v>110</v>
      </c>
      <c r="AA39" s="54">
        <f>SUMIFS(Saídas!F:F,Saídas!E:E,12,Saídas!G:G,Produtos!C:C)</f>
        <v>176</v>
      </c>
    </row>
    <row r="40" spans="3:27" ht="20.100000000000001" customHeight="1" x14ac:dyDescent="0.3">
      <c r="C40" s="9" t="s">
        <v>230</v>
      </c>
      <c r="D40" s="9" t="s">
        <v>250</v>
      </c>
      <c r="E40" s="9" t="s">
        <v>254</v>
      </c>
      <c r="F40" s="12">
        <v>6.9</v>
      </c>
      <c r="G40" s="12">
        <v>8.9</v>
      </c>
      <c r="H40" s="13">
        <f t="shared" si="1"/>
        <v>20</v>
      </c>
      <c r="I40" s="13">
        <f>SUMIF(Entradas!G:G,Produtos!C40,Entradas!J:J)</f>
        <v>137</v>
      </c>
      <c r="J40" s="13">
        <f>SUMIF(Saídas!G:G,Produtos!C40,Saídas!J:J)</f>
        <v>117</v>
      </c>
      <c r="K40" s="25">
        <v>15</v>
      </c>
      <c r="L40" s="25">
        <v>3</v>
      </c>
      <c r="M40" s="25">
        <v>6</v>
      </c>
      <c r="N40" s="52" t="str">
        <f t="shared" si="0"/>
        <v>-</v>
      </c>
      <c r="O40" s="40">
        <f>SUMIF(Saídas!G:G,Produtos!C40,Saídas!F:F)</f>
        <v>1041.3</v>
      </c>
      <c r="P40" s="54">
        <f>SUMIFS(Saídas!F:F,Saídas!E:E,1,Saídas!G:G,Produtos!C:C)</f>
        <v>80.100000000000009</v>
      </c>
      <c r="Q40" s="54">
        <f>SUMIFS(Saídas!F:F,Saídas!E:E,2,Saídas!G:G,Produtos!C:C)</f>
        <v>71.2</v>
      </c>
      <c r="R40" s="54">
        <f>SUMIFS(Saídas!F:F,Saídas!E:E,3,Saídas!G:G,Produtos!C:C)</f>
        <v>80.100000000000009</v>
      </c>
      <c r="S40" s="54">
        <f>SUMIFS(Saídas!F:F,Saídas!E:E,4,Saídas!G:G,Produtos!C:C)</f>
        <v>80.100000000000009</v>
      </c>
      <c r="T40" s="54">
        <f>SUMIFS(Saídas!F:F,Saídas!E:E,5,Saídas!G:G,Produtos!C:C)</f>
        <v>80.100000000000009</v>
      </c>
      <c r="U40" s="54">
        <f>SUMIFS(Saídas!F:F,Saídas!E:E,6,Saídas!G:G,Produtos!C:C)</f>
        <v>89</v>
      </c>
      <c r="V40" s="54">
        <f>SUMIFS(Saídas!F:F,Saídas!E:E,7,Saídas!G:G,Produtos!C:C)</f>
        <v>97.899999999999991</v>
      </c>
      <c r="W40" s="54">
        <f>SUMIFS(Saídas!F:F,Saídas!E:E,8,Saídas!G:G,Produtos!C:C)</f>
        <v>89</v>
      </c>
      <c r="X40" s="54">
        <f>SUMIFS(Saídas!F:F,Saídas!E:E,9,Saídas!G:G,Produtos!C:C)</f>
        <v>106.80000000000001</v>
      </c>
      <c r="Y40" s="54">
        <f>SUMIFS(Saídas!F:F,Saídas!E:E,10,Saídas!G:G,Produtos!C:C)</f>
        <v>80.100000000000009</v>
      </c>
      <c r="Z40" s="54">
        <f>SUMIFS(Saídas!F:F,Saídas!E:E,11,Saídas!G:G,Produtos!C:C)</f>
        <v>89</v>
      </c>
      <c r="AA40" s="54">
        <f>SUMIFS(Saídas!F:F,Saídas!E:E,12,Saídas!G:G,Produtos!C:C)</f>
        <v>97.9</v>
      </c>
    </row>
    <row r="41" spans="3:27" ht="20.100000000000001" customHeight="1" x14ac:dyDescent="0.3">
      <c r="C41" s="9" t="s">
        <v>231</v>
      </c>
      <c r="D41" s="9" t="s">
        <v>251</v>
      </c>
      <c r="E41" s="9" t="s">
        <v>254</v>
      </c>
      <c r="F41" s="12">
        <v>16.899999999999999</v>
      </c>
      <c r="G41" s="12">
        <v>20</v>
      </c>
      <c r="H41" s="13">
        <f t="shared" si="1"/>
        <v>166</v>
      </c>
      <c r="I41" s="13">
        <f>SUMIF(Entradas!G:G,Produtos!C41,Entradas!J:J)</f>
        <v>234</v>
      </c>
      <c r="J41" s="13">
        <f>SUMIF(Saídas!G:G,Produtos!C41,Saídas!J:J)</f>
        <v>68</v>
      </c>
      <c r="K41" s="25">
        <v>15</v>
      </c>
      <c r="L41" s="25">
        <v>3</v>
      </c>
      <c r="M41" s="25">
        <v>6</v>
      </c>
      <c r="N41" s="52" t="str">
        <f t="shared" si="0"/>
        <v>-</v>
      </c>
      <c r="O41" s="40">
        <f>SUMIF(Saídas!G:G,Produtos!C41,Saídas!F:F)</f>
        <v>1360</v>
      </c>
      <c r="P41" s="54">
        <f>SUMIFS(Saídas!F:F,Saídas!E:E,1,Saídas!G:G,Produtos!C:C)</f>
        <v>80</v>
      </c>
      <c r="Q41" s="54">
        <f>SUMIFS(Saídas!F:F,Saídas!E:E,2,Saídas!G:G,Produtos!C:C)</f>
        <v>80</v>
      </c>
      <c r="R41" s="54">
        <f>SUMIFS(Saídas!F:F,Saídas!E:E,3,Saídas!G:G,Produtos!C:C)</f>
        <v>100</v>
      </c>
      <c r="S41" s="54">
        <f>SUMIFS(Saídas!F:F,Saídas!E:E,4,Saídas!G:G,Produtos!C:C)</f>
        <v>80</v>
      </c>
      <c r="T41" s="54">
        <f>SUMIFS(Saídas!F:F,Saídas!E:E,5,Saídas!G:G,Produtos!C:C)</f>
        <v>80</v>
      </c>
      <c r="U41" s="54">
        <f>SUMIFS(Saídas!F:F,Saídas!E:E,6,Saídas!G:G,Produtos!C:C)</f>
        <v>100</v>
      </c>
      <c r="V41" s="54">
        <f>SUMIFS(Saídas!F:F,Saídas!E:E,7,Saídas!G:G,Produtos!C:C)</f>
        <v>120</v>
      </c>
      <c r="W41" s="54">
        <f>SUMIFS(Saídas!F:F,Saídas!E:E,8,Saídas!G:G,Produtos!C:C)</f>
        <v>100</v>
      </c>
      <c r="X41" s="54">
        <f>SUMIFS(Saídas!F:F,Saídas!E:E,9,Saídas!G:G,Produtos!C:C)</f>
        <v>140</v>
      </c>
      <c r="Y41" s="54">
        <f>SUMIFS(Saídas!F:F,Saídas!E:E,10,Saídas!G:G,Produtos!C:C)</f>
        <v>140</v>
      </c>
      <c r="Z41" s="54">
        <f>SUMIFS(Saídas!F:F,Saídas!E:E,11,Saídas!G:G,Produtos!C:C)</f>
        <v>160</v>
      </c>
      <c r="AA41" s="54">
        <f>SUMIFS(Saídas!F:F,Saídas!E:E,12,Saídas!G:G,Produtos!C:C)</f>
        <v>180</v>
      </c>
    </row>
    <row r="42" spans="3:27" ht="20.100000000000001" customHeight="1" x14ac:dyDescent="0.3">
      <c r="C42" s="9" t="s">
        <v>232</v>
      </c>
      <c r="D42" s="9" t="s">
        <v>252</v>
      </c>
      <c r="E42" s="9" t="s">
        <v>255</v>
      </c>
      <c r="F42" s="12">
        <v>0.79</v>
      </c>
      <c r="G42" s="12">
        <v>1.2</v>
      </c>
      <c r="H42" s="13">
        <f>I42-J42</f>
        <v>322</v>
      </c>
      <c r="I42" s="13">
        <f>SUMIF(Entradas!G:G,Produtos!C42,Entradas!J:J)</f>
        <v>419</v>
      </c>
      <c r="J42" s="13">
        <f>SUMIF(Saídas!G:G,Produtos!C42,Saídas!J:J)</f>
        <v>97</v>
      </c>
      <c r="K42" s="25">
        <v>36</v>
      </c>
      <c r="L42" s="25">
        <v>10</v>
      </c>
      <c r="M42" s="25">
        <v>16</v>
      </c>
      <c r="N42" s="52" t="str">
        <f>IF(H42&lt;=M42,"Repor Estoque","-")</f>
        <v>-</v>
      </c>
      <c r="O42" s="40">
        <f>SUMIF(Saídas!G:G,Produtos!C42,Saídas!F:F)</f>
        <v>116.40000000000008</v>
      </c>
      <c r="P42" s="54">
        <f>SUMIFS(Saídas!F:F,Saídas!E:E,1,Saídas!G:G,Produtos!C:C)</f>
        <v>6</v>
      </c>
      <c r="Q42" s="54">
        <f>SUMIFS(Saídas!F:F,Saídas!E:E,2,Saídas!G:G,Produtos!C:C)</f>
        <v>9.6</v>
      </c>
      <c r="R42" s="54">
        <f>SUMIFS(Saídas!F:F,Saídas!E:E,3,Saídas!G:G,Produtos!C:C)</f>
        <v>10.8</v>
      </c>
      <c r="S42" s="54">
        <f>SUMIFS(Saídas!F:F,Saídas!E:E,4,Saídas!G:G,Produtos!C:C)</f>
        <v>6</v>
      </c>
      <c r="T42" s="54">
        <f>SUMIFS(Saídas!F:F,Saídas!E:E,5,Saídas!G:G,Produtos!C:C)</f>
        <v>6</v>
      </c>
      <c r="U42" s="54">
        <f>SUMIFS(Saídas!F:F,Saídas!E:E,6,Saídas!G:G,Produtos!C:C)</f>
        <v>10.8</v>
      </c>
      <c r="V42" s="54">
        <f>SUMIFS(Saídas!F:F,Saídas!E:E,7,Saídas!G:G,Produtos!C:C)</f>
        <v>9.6</v>
      </c>
      <c r="W42" s="54">
        <f>SUMIFS(Saídas!F:F,Saídas!E:E,8,Saídas!G:G,Produtos!C:C)</f>
        <v>10.8</v>
      </c>
      <c r="X42" s="54">
        <f>SUMIFS(Saídas!F:F,Saídas!E:E,9,Saídas!G:G,Produtos!C:C)</f>
        <v>14.4</v>
      </c>
      <c r="Y42" s="54">
        <f>SUMIFS(Saídas!F:F,Saídas!E:E,10,Saídas!G:G,Produtos!C:C)</f>
        <v>6</v>
      </c>
      <c r="Z42" s="54">
        <f>SUMIFS(Saídas!F:F,Saídas!E:E,11,Saídas!G:G,Produtos!C:C)</f>
        <v>10.8</v>
      </c>
      <c r="AA42" s="54">
        <f>SUMIFS(Saídas!F:F,Saídas!E:E,12,Saídas!G:G,Produtos!C:C)</f>
        <v>15.600000000000001</v>
      </c>
    </row>
    <row r="43" spans="3:27" ht="20.100000000000001" customHeight="1" x14ac:dyDescent="0.3">
      <c r="C43" s="9" t="s">
        <v>233</v>
      </c>
      <c r="D43" s="9" t="s">
        <v>256</v>
      </c>
      <c r="E43" s="9" t="s">
        <v>255</v>
      </c>
      <c r="F43" s="12">
        <v>1.2</v>
      </c>
      <c r="G43" s="12">
        <v>1.89</v>
      </c>
      <c r="H43" s="13">
        <f>I43-J43</f>
        <v>204</v>
      </c>
      <c r="I43" s="13">
        <f>SUMIF(Entradas!G:G,Produtos!C43,Entradas!J:J)</f>
        <v>312</v>
      </c>
      <c r="J43" s="13">
        <f>SUMIF(Saídas!G:G,Produtos!C43,Saídas!J:J)</f>
        <v>108</v>
      </c>
      <c r="K43" s="25">
        <v>36</v>
      </c>
      <c r="L43" s="25">
        <v>10</v>
      </c>
      <c r="M43" s="25">
        <v>16</v>
      </c>
      <c r="N43" s="52" t="str">
        <f>IF(H43&lt;=M43,"Repor Estoque","-")</f>
        <v>-</v>
      </c>
      <c r="O43" s="40">
        <f>SUMIF(Saídas!G:G,Produtos!C43,Saídas!F:F)</f>
        <v>204.11999999999981</v>
      </c>
      <c r="P43" s="54">
        <f>SUMIFS(Saídas!F:F,Saídas!E:E,1,Saídas!G:G,Produtos!C:C)</f>
        <v>17.009999999999998</v>
      </c>
      <c r="Q43" s="54">
        <f>SUMIFS(Saídas!F:F,Saídas!E:E,2,Saídas!G:G,Produtos!C:C)</f>
        <v>9.4499999999999993</v>
      </c>
      <c r="R43" s="54">
        <f>SUMIFS(Saídas!F:F,Saídas!E:E,3,Saídas!G:G,Produtos!C:C)</f>
        <v>13.23</v>
      </c>
      <c r="S43" s="54">
        <f>SUMIFS(Saídas!F:F,Saídas!E:E,4,Saídas!G:G,Produtos!C:C)</f>
        <v>17.009999999999998</v>
      </c>
      <c r="T43" s="54">
        <f>SUMIFS(Saídas!F:F,Saídas!E:E,5,Saídas!G:G,Produtos!C:C)</f>
        <v>17.009999999999998</v>
      </c>
      <c r="U43" s="54">
        <f>SUMIFS(Saídas!F:F,Saídas!E:E,6,Saídas!G:G,Produtos!C:C)</f>
        <v>18.899999999999999</v>
      </c>
      <c r="V43" s="54">
        <f>SUMIFS(Saídas!F:F,Saídas!E:E,7,Saídas!G:G,Produtos!C:C)</f>
        <v>15.120000000000001</v>
      </c>
      <c r="W43" s="54">
        <f>SUMIFS(Saídas!F:F,Saídas!E:E,8,Saídas!G:G,Produtos!C:C)</f>
        <v>18.899999999999999</v>
      </c>
      <c r="X43" s="54">
        <f>SUMIFS(Saídas!F:F,Saídas!E:E,9,Saídas!G:G,Produtos!C:C)</f>
        <v>18.899999999999999</v>
      </c>
      <c r="Y43" s="54">
        <f>SUMIFS(Saídas!F:F,Saídas!E:E,10,Saídas!G:G,Produtos!C:C)</f>
        <v>17.009999999999998</v>
      </c>
      <c r="Z43" s="54">
        <f>SUMIFS(Saídas!F:F,Saídas!E:E,11,Saídas!G:G,Produtos!C:C)</f>
        <v>18.899999999999999</v>
      </c>
      <c r="AA43" s="54">
        <f>SUMIFS(Saídas!F:F,Saídas!E:E,12,Saídas!G:G,Produtos!C:C)</f>
        <v>22.68</v>
      </c>
    </row>
    <row r="44" spans="3:27" ht="20.100000000000001" customHeight="1" x14ac:dyDescent="0.3">
      <c r="C44" s="9" t="s">
        <v>307</v>
      </c>
      <c r="D44" s="9" t="s">
        <v>309</v>
      </c>
      <c r="E44" s="9" t="s">
        <v>310</v>
      </c>
      <c r="F44" s="12">
        <v>1</v>
      </c>
      <c r="G44" s="12">
        <v>1.6</v>
      </c>
      <c r="H44" s="13">
        <f>I44-J44</f>
        <v>344</v>
      </c>
      <c r="I44" s="13">
        <f>SUMIF(Entradas!G:G,Produtos!C44,Entradas!J:J)</f>
        <v>504</v>
      </c>
      <c r="J44" s="13">
        <f>SUMIF(Saídas!G:G,Produtos!C44,Saídas!J:J)</f>
        <v>160</v>
      </c>
      <c r="K44" s="25">
        <v>30</v>
      </c>
      <c r="L44" s="25">
        <v>4</v>
      </c>
      <c r="M44" s="25">
        <v>6</v>
      </c>
      <c r="N44" s="52" t="str">
        <f>IF(H44&lt;=M44,"Repor Estoque","-")</f>
        <v>-</v>
      </c>
      <c r="O44" s="40">
        <f>SUMIF(Saídas!G:G,Produtos!C44,Saídas!F:F)</f>
        <v>256.00000000000006</v>
      </c>
      <c r="P44" s="54">
        <f>SUMIFS(Saídas!F:F,Saídas!E:E,1,Saídas!G:G,Produtos!C:C)</f>
        <v>22.400000000000002</v>
      </c>
      <c r="Q44" s="54">
        <f>SUMIFS(Saídas!F:F,Saídas!E:E,2,Saídas!G:G,Produtos!C:C)</f>
        <v>19.2</v>
      </c>
      <c r="R44" s="54">
        <f>SUMIFS(Saídas!F:F,Saídas!E:E,3,Saídas!G:G,Produtos!C:C)</f>
        <v>22.400000000000002</v>
      </c>
      <c r="S44" s="54">
        <f>SUMIFS(Saídas!F:F,Saídas!E:E,4,Saídas!G:G,Produtos!C:C)</f>
        <v>22.400000000000002</v>
      </c>
      <c r="T44" s="54">
        <f>SUMIFS(Saídas!F:F,Saídas!E:E,5,Saídas!G:G,Produtos!C:C)</f>
        <v>22.400000000000002</v>
      </c>
      <c r="U44" s="54">
        <f>SUMIFS(Saídas!F:F,Saídas!E:E,6,Saídas!G:G,Produtos!C:C)</f>
        <v>19.2</v>
      </c>
      <c r="V44" s="54">
        <f>SUMIFS(Saídas!F:F,Saídas!E:E,7,Saídas!G:G,Produtos!C:C)</f>
        <v>20.8</v>
      </c>
      <c r="W44" s="54">
        <f>SUMIFS(Saídas!F:F,Saídas!E:E,8,Saídas!G:G,Produtos!C:C)</f>
        <v>19.200000000000003</v>
      </c>
      <c r="X44" s="54">
        <f>SUMIFS(Saídas!F:F,Saídas!E:E,9,Saídas!G:G,Produtos!C:C)</f>
        <v>24</v>
      </c>
      <c r="Y44" s="54">
        <f>SUMIFS(Saídas!F:F,Saídas!E:E,10,Saídas!G:G,Produtos!C:C)</f>
        <v>22.400000000000002</v>
      </c>
      <c r="Z44" s="54">
        <f>SUMIFS(Saídas!F:F,Saídas!E:E,11,Saídas!G:G,Produtos!C:C)</f>
        <v>19.200000000000003</v>
      </c>
      <c r="AA44" s="54">
        <f>SUMIFS(Saídas!F:F,Saídas!E:E,12,Saídas!G:G,Produtos!C:C)</f>
        <v>22.4</v>
      </c>
    </row>
    <row r="45" spans="3:27" ht="20.100000000000001" customHeight="1" x14ac:dyDescent="0.3">
      <c r="C45" s="9" t="s">
        <v>308</v>
      </c>
      <c r="D45" s="9" t="s">
        <v>311</v>
      </c>
      <c r="E45" s="9" t="s">
        <v>310</v>
      </c>
      <c r="F45" s="12">
        <v>4</v>
      </c>
      <c r="G45" s="12">
        <v>6.99</v>
      </c>
      <c r="H45" s="13">
        <f>I45-J45</f>
        <v>643</v>
      </c>
      <c r="I45" s="13">
        <f>SUMIF(Entradas!G:G,Produtos!C45,Entradas!J:J)</f>
        <v>777</v>
      </c>
      <c r="J45" s="13">
        <f>SUMIF(Saídas!G:G,Produtos!C45,Saídas!J:J)</f>
        <v>134</v>
      </c>
      <c r="K45" s="25">
        <v>15</v>
      </c>
      <c r="L45" s="25">
        <v>4</v>
      </c>
      <c r="M45" s="25">
        <v>5</v>
      </c>
      <c r="N45" s="52" t="str">
        <f>IF(H45&lt;=M45,"Repor Estoque","-")</f>
        <v>-</v>
      </c>
      <c r="O45" s="40">
        <f>SUMIF(Saídas!G:G,Produtos!C45,Saídas!F:F)</f>
        <v>936.66000000000031</v>
      </c>
      <c r="P45" s="54">
        <f>SUMIFS(Saídas!F:F,Saídas!E:E,1,Saídas!G:G,Produtos!C:C)</f>
        <v>62.91</v>
      </c>
      <c r="Q45" s="54">
        <f>SUMIFS(Saídas!F:F,Saídas!E:E,2,Saídas!G:G,Produtos!C:C)</f>
        <v>55.92</v>
      </c>
      <c r="R45" s="54">
        <f>SUMIFS(Saídas!F:F,Saídas!E:E,3,Saídas!G:G,Produtos!C:C)</f>
        <v>76.89</v>
      </c>
      <c r="S45" s="54">
        <f>SUMIFS(Saídas!F:F,Saídas!E:E,4,Saídas!G:G,Produtos!C:C)</f>
        <v>62.91</v>
      </c>
      <c r="T45" s="54">
        <f>SUMIFS(Saídas!F:F,Saídas!E:E,5,Saídas!G:G,Produtos!C:C)</f>
        <v>69.900000000000006</v>
      </c>
      <c r="U45" s="54">
        <f>SUMIFS(Saídas!F:F,Saídas!E:E,6,Saídas!G:G,Produtos!C:C)</f>
        <v>76.89</v>
      </c>
      <c r="V45" s="54">
        <f>SUMIFS(Saídas!F:F,Saídas!E:E,7,Saídas!G:G,Produtos!C:C)</f>
        <v>83.88000000000001</v>
      </c>
      <c r="W45" s="54">
        <f>SUMIFS(Saídas!F:F,Saídas!E:E,8,Saídas!G:G,Produtos!C:C)</f>
        <v>83.88</v>
      </c>
      <c r="X45" s="54">
        <f>SUMIFS(Saídas!F:F,Saídas!E:E,9,Saídas!G:G,Produtos!C:C)</f>
        <v>97.86</v>
      </c>
      <c r="Y45" s="54">
        <f>SUMIFS(Saídas!F:F,Saídas!E:E,10,Saídas!G:G,Produtos!C:C)</f>
        <v>76.89</v>
      </c>
      <c r="Z45" s="54">
        <f>SUMIFS(Saídas!F:F,Saídas!E:E,11,Saídas!G:G,Produtos!C:C)</f>
        <v>90.87</v>
      </c>
      <c r="AA45" s="54">
        <f>SUMIFS(Saídas!F:F,Saídas!E:E,12,Saídas!G:G,Produtos!C:C)</f>
        <v>97.860000000000014</v>
      </c>
    </row>
  </sheetData>
  <conditionalFormatting sqref="N24:N43">
    <cfRule type="cellIs" dxfId="15" priority="7" operator="lessThan">
      <formula>$M$24</formula>
    </cfRule>
    <cfRule type="cellIs" dxfId="14" priority="8" operator="lessThan">
      <formula>$M$24</formula>
    </cfRule>
  </conditionalFormatting>
  <conditionalFormatting sqref="N24:N43">
    <cfRule type="cellIs" dxfId="13" priority="4" operator="equal">
      <formula>"Repor Estoque"</formula>
    </cfRule>
  </conditionalFormatting>
  <conditionalFormatting sqref="N44:N45">
    <cfRule type="cellIs" dxfId="12" priority="2" operator="lessThan">
      <formula>$M$24</formula>
    </cfRule>
    <cfRule type="cellIs" dxfId="11" priority="3" operator="lessThan">
      <formula>$M$24</formula>
    </cfRule>
  </conditionalFormatting>
  <conditionalFormatting sqref="N44:N45">
    <cfRule type="cellIs" dxfId="10" priority="1" operator="equal">
      <formula>"Repor Estoque"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2:Y375"/>
  <sheetViews>
    <sheetView zoomScale="85" zoomScaleNormal="85" workbookViewId="0"/>
  </sheetViews>
  <sheetFormatPr defaultRowHeight="20.100000000000001" customHeight="1" x14ac:dyDescent="0.3"/>
  <cols>
    <col min="1" max="1" width="57" style="3" customWidth="1"/>
    <col min="2" max="2" width="15" style="2" customWidth="1"/>
    <col min="3" max="3" width="53.5546875" style="7" customWidth="1"/>
    <col min="4" max="5" width="26.88671875" style="19" customWidth="1"/>
    <col min="6" max="6" width="27" style="2" customWidth="1"/>
    <col min="7" max="8" width="31" style="2" customWidth="1"/>
    <col min="9" max="10" width="23.44140625" style="2" customWidth="1"/>
    <col min="11" max="11" width="27.5546875" style="2" customWidth="1"/>
    <col min="12" max="12" width="22.88671875" style="2" customWidth="1"/>
    <col min="13" max="13" width="18" style="2" customWidth="1"/>
    <col min="14" max="14" width="17.109375" style="2" customWidth="1"/>
    <col min="15" max="15" width="9.44140625" style="2" customWidth="1"/>
    <col min="16" max="25" width="9.109375" style="2"/>
  </cols>
  <sheetData>
    <row r="2" spans="3:3" ht="19.5" customHeight="1" x14ac:dyDescent="0.3">
      <c r="C2" s="4"/>
    </row>
    <row r="3" spans="3:3" ht="28.5" customHeight="1" x14ac:dyDescent="0.7">
      <c r="C3" s="8" t="s">
        <v>291</v>
      </c>
    </row>
    <row r="4" spans="3:3" ht="21.75" customHeight="1" x14ac:dyDescent="0.3">
      <c r="C4" s="5"/>
    </row>
    <row r="5" spans="3:3" ht="24" customHeight="1" x14ac:dyDescent="0.3">
      <c r="C5" s="44" t="s">
        <v>292</v>
      </c>
    </row>
    <row r="6" spans="3:3" ht="19.5" customHeight="1" x14ac:dyDescent="0.3">
      <c r="C6" s="16"/>
    </row>
    <row r="7" spans="3:3" ht="26.25" customHeight="1" x14ac:dyDescent="0.3">
      <c r="C7" s="44" t="s">
        <v>293</v>
      </c>
    </row>
    <row r="8" spans="3:3" ht="20.100000000000001" customHeight="1" x14ac:dyDescent="0.3">
      <c r="C8" s="34"/>
    </row>
    <row r="9" spans="3:3" ht="27.75" customHeight="1" x14ac:dyDescent="0.3">
      <c r="C9" s="44" t="s">
        <v>9</v>
      </c>
    </row>
    <row r="10" spans="3:3" ht="20.100000000000001" customHeight="1" x14ac:dyDescent="0.3">
      <c r="C10" s="33"/>
    </row>
    <row r="11" spans="3:3" ht="27.75" customHeight="1" x14ac:dyDescent="0.3">
      <c r="C11" s="44" t="s">
        <v>294</v>
      </c>
    </row>
    <row r="12" spans="3:3" ht="20.100000000000001" customHeight="1" x14ac:dyDescent="0.3">
      <c r="C12" s="16"/>
    </row>
    <row r="13" spans="3:3" ht="26.25" customHeight="1" x14ac:dyDescent="0.3">
      <c r="C13" s="44" t="s">
        <v>1</v>
      </c>
    </row>
    <row r="14" spans="3:3" ht="19.5" customHeight="1" x14ac:dyDescent="0.3">
      <c r="C14" s="47" t="e">
        <f>VLOOKUP(C12,Produtos!C:D,2,FALSE)</f>
        <v>#N/A</v>
      </c>
    </row>
    <row r="15" spans="3:3" ht="24" customHeight="1" x14ac:dyDescent="0.3">
      <c r="C15" s="44" t="s">
        <v>27</v>
      </c>
    </row>
    <row r="16" spans="3:3" ht="20.100000000000001" customHeight="1" x14ac:dyDescent="0.3">
      <c r="C16" s="48" t="e">
        <f>VLOOKUP(C12,Produtos!C:E,3,FALSE)</f>
        <v>#N/A</v>
      </c>
    </row>
    <row r="17" spans="3:14" ht="24.75" customHeight="1" x14ac:dyDescent="0.4">
      <c r="C17" s="45" t="s">
        <v>306</v>
      </c>
    </row>
    <row r="18" spans="3:14" ht="19.5" customHeight="1" x14ac:dyDescent="0.3">
      <c r="C18" s="18"/>
    </row>
    <row r="19" spans="3:14" ht="24.75" customHeight="1" x14ac:dyDescent="0.3">
      <c r="C19" s="44" t="s">
        <v>295</v>
      </c>
    </row>
    <row r="20" spans="3:14" ht="20.100000000000001" customHeight="1" x14ac:dyDescent="0.3">
      <c r="C20" s="18"/>
    </row>
    <row r="21" spans="3:14" ht="25.5" customHeight="1" x14ac:dyDescent="0.3">
      <c r="C21" s="44" t="s">
        <v>24</v>
      </c>
    </row>
    <row r="22" spans="3:14" ht="19.5" customHeight="1" x14ac:dyDescent="0.3">
      <c r="C22" s="49" t="e">
        <f>VLOOKUP(C20,Fornecedores!C:D,2,FALSE)</f>
        <v>#N/A</v>
      </c>
    </row>
    <row r="23" spans="3:14" ht="24.75" customHeight="1" x14ac:dyDescent="0.3">
      <c r="C23" s="44" t="s">
        <v>7</v>
      </c>
    </row>
    <row r="24" spans="3:14" ht="20.100000000000001" customHeight="1" x14ac:dyDescent="0.3">
      <c r="C24" s="49" t="e">
        <f>VLOOKUP(C20,Fornecedores!C:G,5,FALSE)</f>
        <v>#N/A</v>
      </c>
    </row>
    <row r="25" spans="3:14" ht="23.25" customHeight="1" x14ac:dyDescent="0.3">
      <c r="C25" s="44" t="s">
        <v>296</v>
      </c>
    </row>
    <row r="26" spans="3:14" ht="20.100000000000001" customHeight="1" x14ac:dyDescent="0.3">
      <c r="C26" s="49" t="e">
        <f>VLOOKUP(C20,Fornecedores!C:H,6,FALSE)</f>
        <v>#N/A</v>
      </c>
    </row>
    <row r="28" spans="3:14" ht="15.75" customHeight="1" x14ac:dyDescent="0.45">
      <c r="E28" s="46"/>
    </row>
    <row r="29" spans="3:14" ht="24" customHeight="1" x14ac:dyDescent="0.4">
      <c r="C29" s="60" t="s">
        <v>304</v>
      </c>
    </row>
    <row r="32" spans="3:14" ht="19.5" customHeight="1" x14ac:dyDescent="0.3">
      <c r="C32" s="50" t="s">
        <v>288</v>
      </c>
      <c r="D32" s="51" t="s">
        <v>289</v>
      </c>
      <c r="E32" s="51" t="s">
        <v>305</v>
      </c>
      <c r="F32" s="50" t="s">
        <v>290</v>
      </c>
      <c r="G32" s="50" t="s">
        <v>294</v>
      </c>
      <c r="H32" s="50" t="s">
        <v>1</v>
      </c>
      <c r="I32" s="50" t="s">
        <v>27</v>
      </c>
      <c r="J32" s="50" t="s">
        <v>306</v>
      </c>
      <c r="K32" s="50" t="s">
        <v>3</v>
      </c>
      <c r="L32" s="50" t="s">
        <v>24</v>
      </c>
      <c r="M32" s="50" t="s">
        <v>7</v>
      </c>
      <c r="N32" s="50" t="s">
        <v>296</v>
      </c>
    </row>
    <row r="33" spans="3:14" ht="19.5" customHeight="1" x14ac:dyDescent="0.3">
      <c r="C33" s="30">
        <v>80342</v>
      </c>
      <c r="D33" s="41">
        <v>44166</v>
      </c>
      <c r="E33" s="29">
        <f>IF(COUNTA(D33)=0,"-",(MONTH(D33)))</f>
        <v>12</v>
      </c>
      <c r="F33" s="42">
        <v>27.96</v>
      </c>
      <c r="G33" s="9" t="s">
        <v>308</v>
      </c>
      <c r="H33" s="9" t="s">
        <v>311</v>
      </c>
      <c r="I33" s="9" t="s">
        <v>310</v>
      </c>
      <c r="J33" s="9">
        <v>4</v>
      </c>
      <c r="K33" s="43" t="s">
        <v>135</v>
      </c>
      <c r="L33" s="43" t="s">
        <v>155</v>
      </c>
      <c r="M33" s="9" t="s">
        <v>186</v>
      </c>
      <c r="N33" s="9" t="s">
        <v>300</v>
      </c>
    </row>
    <row r="34" spans="3:14" ht="20.100000000000001" customHeight="1" x14ac:dyDescent="0.3">
      <c r="C34" s="30">
        <v>80341</v>
      </c>
      <c r="D34" s="41">
        <v>44167</v>
      </c>
      <c r="E34" s="29">
        <f t="shared" ref="E34:E96" si="0">IF(COUNTA(D34)=0,"-",(MONTH(D34)))</f>
        <v>12</v>
      </c>
      <c r="F34" s="42">
        <v>27</v>
      </c>
      <c r="G34" s="9" t="s">
        <v>223</v>
      </c>
      <c r="H34" s="9" t="s">
        <v>243</v>
      </c>
      <c r="I34" s="9" t="s">
        <v>312</v>
      </c>
      <c r="J34" s="9">
        <v>12</v>
      </c>
      <c r="K34" s="43" t="s">
        <v>140</v>
      </c>
      <c r="L34" s="43" t="s">
        <v>160</v>
      </c>
      <c r="M34" s="9" t="s">
        <v>192</v>
      </c>
      <c r="N34" s="9" t="s">
        <v>301</v>
      </c>
    </row>
    <row r="35" spans="3:14" ht="20.100000000000001" customHeight="1" x14ac:dyDescent="0.3">
      <c r="C35" s="30">
        <v>80340</v>
      </c>
      <c r="D35" s="41">
        <v>44168</v>
      </c>
      <c r="E35" s="29">
        <f t="shared" si="0"/>
        <v>12</v>
      </c>
      <c r="F35" s="42">
        <v>48</v>
      </c>
      <c r="G35" s="9" t="s">
        <v>218</v>
      </c>
      <c r="H35" s="9" t="s">
        <v>238</v>
      </c>
      <c r="I35" s="9" t="s">
        <v>312</v>
      </c>
      <c r="J35" s="9">
        <v>12</v>
      </c>
      <c r="K35" s="43" t="s">
        <v>139</v>
      </c>
      <c r="L35" s="43" t="s">
        <v>159</v>
      </c>
      <c r="M35" s="9" t="s">
        <v>78</v>
      </c>
      <c r="N35" s="9" t="s">
        <v>300</v>
      </c>
    </row>
    <row r="36" spans="3:14" ht="20.100000000000001" customHeight="1" x14ac:dyDescent="0.3">
      <c r="C36" s="30">
        <v>80339</v>
      </c>
      <c r="D36" s="41">
        <v>44169</v>
      </c>
      <c r="E36" s="29">
        <f t="shared" si="0"/>
        <v>12</v>
      </c>
      <c r="F36" s="42">
        <v>41.94</v>
      </c>
      <c r="G36" s="9" t="s">
        <v>308</v>
      </c>
      <c r="H36" s="9" t="s">
        <v>311</v>
      </c>
      <c r="I36" s="9" t="s">
        <v>310</v>
      </c>
      <c r="J36" s="9">
        <v>6</v>
      </c>
      <c r="K36" s="43" t="s">
        <v>132</v>
      </c>
      <c r="L36" s="43" t="s">
        <v>152</v>
      </c>
      <c r="M36" s="9" t="s">
        <v>184</v>
      </c>
      <c r="N36" s="9" t="s">
        <v>302</v>
      </c>
    </row>
    <row r="37" spans="3:14" ht="20.100000000000001" customHeight="1" x14ac:dyDescent="0.3">
      <c r="C37" s="30">
        <v>80338</v>
      </c>
      <c r="D37" s="41">
        <v>44170</v>
      </c>
      <c r="E37" s="29">
        <f t="shared" si="0"/>
        <v>12</v>
      </c>
      <c r="F37" s="42">
        <v>22.400000000000002</v>
      </c>
      <c r="G37" s="9" t="s">
        <v>307</v>
      </c>
      <c r="H37" s="9" t="s">
        <v>309</v>
      </c>
      <c r="I37" s="9" t="s">
        <v>310</v>
      </c>
      <c r="J37" s="9">
        <v>14</v>
      </c>
      <c r="K37" s="43" t="s">
        <v>133</v>
      </c>
      <c r="L37" s="43" t="s">
        <v>153</v>
      </c>
      <c r="M37" s="9" t="s">
        <v>188</v>
      </c>
      <c r="N37" s="9" t="s">
        <v>300</v>
      </c>
    </row>
    <row r="38" spans="3:14" ht="20.100000000000001" customHeight="1" x14ac:dyDescent="0.3">
      <c r="C38" s="30">
        <v>80337</v>
      </c>
      <c r="D38" s="41">
        <v>44171</v>
      </c>
      <c r="E38" s="29">
        <f t="shared" si="0"/>
        <v>12</v>
      </c>
      <c r="F38" s="42">
        <v>66</v>
      </c>
      <c r="G38" s="9" t="s">
        <v>215</v>
      </c>
      <c r="H38" s="9" t="s">
        <v>235</v>
      </c>
      <c r="I38" s="9" t="s">
        <v>312</v>
      </c>
      <c r="J38" s="9">
        <v>22</v>
      </c>
      <c r="K38" s="43" t="s">
        <v>131</v>
      </c>
      <c r="L38" s="43" t="s">
        <v>151</v>
      </c>
      <c r="M38" s="9" t="s">
        <v>189</v>
      </c>
      <c r="N38" s="9" t="s">
        <v>300</v>
      </c>
    </row>
    <row r="39" spans="3:14" ht="20.100000000000001" customHeight="1" x14ac:dyDescent="0.3">
      <c r="C39" s="30">
        <v>80336</v>
      </c>
      <c r="D39" s="41">
        <v>44172</v>
      </c>
      <c r="E39" s="29">
        <f t="shared" si="0"/>
        <v>12</v>
      </c>
      <c r="F39" s="42">
        <v>20</v>
      </c>
      <c r="G39" s="9" t="s">
        <v>220</v>
      </c>
      <c r="H39" s="9" t="s">
        <v>240</v>
      </c>
      <c r="I39" s="9" t="s">
        <v>312</v>
      </c>
      <c r="J39" s="9">
        <v>10</v>
      </c>
      <c r="K39" s="43" t="s">
        <v>124</v>
      </c>
      <c r="L39" s="43" t="s">
        <v>144</v>
      </c>
      <c r="M39" s="9" t="s">
        <v>78</v>
      </c>
      <c r="N39" s="9" t="s">
        <v>301</v>
      </c>
    </row>
    <row r="40" spans="3:14" ht="20.100000000000001" customHeight="1" x14ac:dyDescent="0.3">
      <c r="C40" s="30">
        <v>80335</v>
      </c>
      <c r="D40" s="41">
        <v>44173</v>
      </c>
      <c r="E40" s="29">
        <f t="shared" si="0"/>
        <v>12</v>
      </c>
      <c r="F40" s="42">
        <v>18.899999999999999</v>
      </c>
      <c r="G40" s="9" t="s">
        <v>233</v>
      </c>
      <c r="H40" s="9" t="s">
        <v>256</v>
      </c>
      <c r="I40" s="9" t="s">
        <v>255</v>
      </c>
      <c r="J40" s="9">
        <v>10</v>
      </c>
      <c r="K40" s="43" t="s">
        <v>141</v>
      </c>
      <c r="L40" s="43" t="s">
        <v>161</v>
      </c>
      <c r="M40" s="9" t="s">
        <v>193</v>
      </c>
      <c r="N40" s="9" t="s">
        <v>300</v>
      </c>
    </row>
    <row r="41" spans="3:14" ht="20.100000000000001" customHeight="1" x14ac:dyDescent="0.3">
      <c r="C41" s="30">
        <v>80334</v>
      </c>
      <c r="D41" s="41">
        <v>44174</v>
      </c>
      <c r="E41" s="29">
        <f t="shared" si="0"/>
        <v>12</v>
      </c>
      <c r="F41" s="42">
        <v>24</v>
      </c>
      <c r="G41" s="9" t="s">
        <v>232</v>
      </c>
      <c r="H41" s="9" t="s">
        <v>252</v>
      </c>
      <c r="I41" s="9" t="s">
        <v>255</v>
      </c>
      <c r="J41" s="9">
        <v>20</v>
      </c>
      <c r="K41" s="43" t="s">
        <v>141</v>
      </c>
      <c r="L41" s="43" t="s">
        <v>161</v>
      </c>
      <c r="M41" s="9" t="s">
        <v>193</v>
      </c>
      <c r="N41" s="9" t="s">
        <v>300</v>
      </c>
    </row>
    <row r="42" spans="3:14" ht="20.100000000000001" customHeight="1" x14ac:dyDescent="0.3">
      <c r="C42" s="30">
        <v>80333</v>
      </c>
      <c r="D42" s="41">
        <v>44175</v>
      </c>
      <c r="E42" s="29">
        <f t="shared" si="0"/>
        <v>12</v>
      </c>
      <c r="F42" s="42">
        <v>60</v>
      </c>
      <c r="G42" s="9" t="s">
        <v>231</v>
      </c>
      <c r="H42" s="9" t="s">
        <v>251</v>
      </c>
      <c r="I42" s="9" t="s">
        <v>254</v>
      </c>
      <c r="J42" s="9">
        <v>3</v>
      </c>
      <c r="K42" s="43" t="s">
        <v>136</v>
      </c>
      <c r="L42" s="43" t="s">
        <v>156</v>
      </c>
      <c r="M42" s="9" t="s">
        <v>191</v>
      </c>
      <c r="N42" s="9" t="s">
        <v>302</v>
      </c>
    </row>
    <row r="43" spans="3:14" ht="20.100000000000001" customHeight="1" x14ac:dyDescent="0.3">
      <c r="C43" s="30">
        <v>80332</v>
      </c>
      <c r="D43" s="41">
        <v>44176</v>
      </c>
      <c r="E43" s="29">
        <f t="shared" si="0"/>
        <v>12</v>
      </c>
      <c r="F43" s="42">
        <v>26.700000000000003</v>
      </c>
      <c r="G43" s="9" t="s">
        <v>230</v>
      </c>
      <c r="H43" s="9" t="s">
        <v>250</v>
      </c>
      <c r="I43" s="9" t="s">
        <v>254</v>
      </c>
      <c r="J43" s="9">
        <v>3</v>
      </c>
      <c r="K43" s="43" t="s">
        <v>136</v>
      </c>
      <c r="L43" s="43" t="s">
        <v>156</v>
      </c>
      <c r="M43" s="9" t="s">
        <v>191</v>
      </c>
      <c r="N43" s="9" t="s">
        <v>302</v>
      </c>
    </row>
    <row r="44" spans="3:14" ht="20.100000000000001" customHeight="1" x14ac:dyDescent="0.3">
      <c r="C44" s="30">
        <v>80331</v>
      </c>
      <c r="D44" s="41">
        <v>44177</v>
      </c>
      <c r="E44" s="29">
        <f t="shared" si="0"/>
        <v>12</v>
      </c>
      <c r="F44" s="42">
        <v>110</v>
      </c>
      <c r="G44" s="9" t="s">
        <v>229</v>
      </c>
      <c r="H44" s="9" t="s">
        <v>249</v>
      </c>
      <c r="I44" s="9" t="s">
        <v>254</v>
      </c>
      <c r="J44" s="9">
        <v>5</v>
      </c>
      <c r="K44" s="43" t="s">
        <v>138</v>
      </c>
      <c r="L44" s="43" t="s">
        <v>158</v>
      </c>
      <c r="M44" s="9" t="s">
        <v>184</v>
      </c>
      <c r="N44" s="9" t="s">
        <v>302</v>
      </c>
    </row>
    <row r="45" spans="3:14" ht="20.100000000000001" customHeight="1" x14ac:dyDescent="0.3">
      <c r="C45" s="30">
        <v>80330</v>
      </c>
      <c r="D45" s="41">
        <v>44178</v>
      </c>
      <c r="E45" s="29">
        <f t="shared" si="0"/>
        <v>12</v>
      </c>
      <c r="F45" s="42">
        <v>79.95</v>
      </c>
      <c r="G45" s="9" t="s">
        <v>228</v>
      </c>
      <c r="H45" s="9" t="s">
        <v>248</v>
      </c>
      <c r="I45" s="9" t="s">
        <v>254</v>
      </c>
      <c r="J45" s="9">
        <v>5</v>
      </c>
      <c r="K45" s="43" t="s">
        <v>138</v>
      </c>
      <c r="L45" s="43" t="s">
        <v>158</v>
      </c>
      <c r="M45" s="9" t="s">
        <v>184</v>
      </c>
      <c r="N45" s="9" t="s">
        <v>302</v>
      </c>
    </row>
    <row r="46" spans="3:14" ht="20.100000000000001" customHeight="1" x14ac:dyDescent="0.3">
      <c r="C46" s="30">
        <v>80329</v>
      </c>
      <c r="D46" s="41">
        <v>44179</v>
      </c>
      <c r="E46" s="29">
        <f t="shared" si="0"/>
        <v>12</v>
      </c>
      <c r="F46" s="42">
        <v>110</v>
      </c>
      <c r="G46" s="9" t="s">
        <v>229</v>
      </c>
      <c r="H46" s="9" t="s">
        <v>249</v>
      </c>
      <c r="I46" s="9" t="s">
        <v>254</v>
      </c>
      <c r="J46" s="9">
        <v>5</v>
      </c>
      <c r="K46" s="43" t="s">
        <v>137</v>
      </c>
      <c r="L46" s="43" t="s">
        <v>157</v>
      </c>
      <c r="M46" s="43" t="s">
        <v>181</v>
      </c>
      <c r="N46" s="43" t="s">
        <v>303</v>
      </c>
    </row>
    <row r="47" spans="3:14" ht="20.100000000000001" customHeight="1" x14ac:dyDescent="0.3">
      <c r="C47" s="30">
        <v>80328</v>
      </c>
      <c r="D47" s="41">
        <v>44180</v>
      </c>
      <c r="E47" s="29">
        <f t="shared" si="0"/>
        <v>12</v>
      </c>
      <c r="F47" s="42">
        <v>79.95</v>
      </c>
      <c r="G47" s="9" t="s">
        <v>228</v>
      </c>
      <c r="H47" s="9" t="s">
        <v>248</v>
      </c>
      <c r="I47" s="9" t="s">
        <v>254</v>
      </c>
      <c r="J47" s="9">
        <v>5</v>
      </c>
      <c r="K47" s="43" t="s">
        <v>137</v>
      </c>
      <c r="L47" s="43" t="s">
        <v>157</v>
      </c>
      <c r="M47" s="43" t="s">
        <v>181</v>
      </c>
      <c r="N47" s="43" t="s">
        <v>303</v>
      </c>
    </row>
    <row r="48" spans="3:14" ht="20.100000000000001" customHeight="1" x14ac:dyDescent="0.3">
      <c r="C48" s="30">
        <v>80327</v>
      </c>
      <c r="D48" s="41">
        <v>44181</v>
      </c>
      <c r="E48" s="29">
        <f t="shared" si="0"/>
        <v>12</v>
      </c>
      <c r="F48" s="42">
        <v>105</v>
      </c>
      <c r="G48" s="9" t="s">
        <v>222</v>
      </c>
      <c r="H48" s="9" t="s">
        <v>242</v>
      </c>
      <c r="I48" s="9" t="s">
        <v>312</v>
      </c>
      <c r="J48" s="9">
        <v>35</v>
      </c>
      <c r="K48" s="43" t="s">
        <v>125</v>
      </c>
      <c r="L48" s="43" t="s">
        <v>145</v>
      </c>
      <c r="M48" s="43" t="s">
        <v>182</v>
      </c>
      <c r="N48" s="43" t="s">
        <v>300</v>
      </c>
    </row>
    <row r="49" spans="3:14" ht="20.100000000000001" customHeight="1" x14ac:dyDescent="0.3">
      <c r="C49" s="30">
        <v>80326</v>
      </c>
      <c r="D49" s="41">
        <v>44182</v>
      </c>
      <c r="E49" s="29">
        <f t="shared" si="0"/>
        <v>12</v>
      </c>
      <c r="F49" s="42">
        <v>126</v>
      </c>
      <c r="G49" s="9" t="s">
        <v>227</v>
      </c>
      <c r="H49" s="9" t="s">
        <v>247</v>
      </c>
      <c r="I49" s="9" t="s">
        <v>253</v>
      </c>
      <c r="J49" s="9">
        <v>36</v>
      </c>
      <c r="K49" s="43" t="s">
        <v>123</v>
      </c>
      <c r="L49" s="43" t="s">
        <v>143</v>
      </c>
      <c r="M49" s="43" t="s">
        <v>183</v>
      </c>
      <c r="N49" s="43" t="s">
        <v>300</v>
      </c>
    </row>
    <row r="50" spans="3:14" ht="20.100000000000001" customHeight="1" x14ac:dyDescent="0.3">
      <c r="C50" s="30">
        <v>80325</v>
      </c>
      <c r="D50" s="41">
        <v>44183</v>
      </c>
      <c r="E50" s="29">
        <f t="shared" si="0"/>
        <v>12</v>
      </c>
      <c r="F50" s="42">
        <v>40</v>
      </c>
      <c r="G50" s="9" t="s">
        <v>226</v>
      </c>
      <c r="H50" s="9" t="s">
        <v>246</v>
      </c>
      <c r="I50" s="9" t="s">
        <v>253</v>
      </c>
      <c r="J50" s="9">
        <v>8</v>
      </c>
      <c r="K50" s="43" t="s">
        <v>134</v>
      </c>
      <c r="L50" s="43" t="s">
        <v>154</v>
      </c>
      <c r="M50" s="43" t="s">
        <v>190</v>
      </c>
      <c r="N50" s="43" t="s">
        <v>301</v>
      </c>
    </row>
    <row r="51" spans="3:14" ht="20.100000000000001" customHeight="1" x14ac:dyDescent="0.3">
      <c r="C51" s="30">
        <v>80324</v>
      </c>
      <c r="D51" s="41">
        <v>44184</v>
      </c>
      <c r="E51" s="29">
        <f t="shared" si="0"/>
        <v>12</v>
      </c>
      <c r="F51" s="42">
        <v>40</v>
      </c>
      <c r="G51" s="9" t="s">
        <v>225</v>
      </c>
      <c r="H51" s="9" t="s">
        <v>245</v>
      </c>
      <c r="I51" s="9" t="s">
        <v>253</v>
      </c>
      <c r="J51" s="9">
        <v>8</v>
      </c>
      <c r="K51" s="43" t="s">
        <v>134</v>
      </c>
      <c r="L51" s="43" t="s">
        <v>154</v>
      </c>
      <c r="M51" s="43" t="s">
        <v>190</v>
      </c>
      <c r="N51" s="43" t="s">
        <v>301</v>
      </c>
    </row>
    <row r="52" spans="3:14" ht="20.100000000000001" customHeight="1" x14ac:dyDescent="0.3">
      <c r="C52" s="30">
        <v>80323</v>
      </c>
      <c r="D52" s="41">
        <v>44185</v>
      </c>
      <c r="E52" s="29">
        <f t="shared" si="0"/>
        <v>12</v>
      </c>
      <c r="F52" s="42">
        <v>64</v>
      </c>
      <c r="G52" s="9" t="s">
        <v>224</v>
      </c>
      <c r="H52" s="9" t="s">
        <v>244</v>
      </c>
      <c r="I52" s="9" t="s">
        <v>253</v>
      </c>
      <c r="J52" s="9">
        <v>8</v>
      </c>
      <c r="K52" s="43" t="s">
        <v>123</v>
      </c>
      <c r="L52" s="43" t="s">
        <v>143</v>
      </c>
      <c r="M52" s="43" t="s">
        <v>183</v>
      </c>
      <c r="N52" s="43" t="s">
        <v>300</v>
      </c>
    </row>
    <row r="53" spans="3:14" ht="20.100000000000001" customHeight="1" x14ac:dyDescent="0.3">
      <c r="C53" s="30">
        <v>80322</v>
      </c>
      <c r="D53" s="41">
        <v>44186</v>
      </c>
      <c r="E53" s="29">
        <f t="shared" si="0"/>
        <v>12</v>
      </c>
      <c r="F53" s="42">
        <v>225</v>
      </c>
      <c r="G53" s="9" t="s">
        <v>223</v>
      </c>
      <c r="H53" s="9" t="s">
        <v>243</v>
      </c>
      <c r="I53" s="9" t="s">
        <v>312</v>
      </c>
      <c r="J53" s="9">
        <v>100</v>
      </c>
      <c r="K53" s="43" t="s">
        <v>123</v>
      </c>
      <c r="L53" s="43" t="s">
        <v>143</v>
      </c>
      <c r="M53" s="43" t="s">
        <v>183</v>
      </c>
      <c r="N53" s="43" t="s">
        <v>300</v>
      </c>
    </row>
    <row r="54" spans="3:14" ht="20.100000000000001" customHeight="1" x14ac:dyDescent="0.3">
      <c r="C54" s="30">
        <v>80321</v>
      </c>
      <c r="D54" s="41">
        <v>44187</v>
      </c>
      <c r="E54" s="29">
        <f t="shared" si="0"/>
        <v>12</v>
      </c>
      <c r="F54" s="42">
        <v>250</v>
      </c>
      <c r="G54" s="9" t="s">
        <v>221</v>
      </c>
      <c r="H54" s="9" t="s">
        <v>241</v>
      </c>
      <c r="I54" s="9" t="s">
        <v>312</v>
      </c>
      <c r="J54" s="9">
        <v>100</v>
      </c>
      <c r="K54" s="43" t="s">
        <v>103</v>
      </c>
      <c r="L54" s="43" t="s">
        <v>142</v>
      </c>
      <c r="M54" s="43" t="s">
        <v>179</v>
      </c>
      <c r="N54" s="43" t="s">
        <v>300</v>
      </c>
    </row>
    <row r="55" spans="3:14" ht="20.100000000000001" customHeight="1" x14ac:dyDescent="0.3">
      <c r="C55" s="30">
        <v>80320</v>
      </c>
      <c r="D55" s="41">
        <v>44188</v>
      </c>
      <c r="E55" s="29">
        <f t="shared" si="0"/>
        <v>12</v>
      </c>
      <c r="F55" s="42">
        <v>200</v>
      </c>
      <c r="G55" s="9" t="s">
        <v>220</v>
      </c>
      <c r="H55" s="9" t="s">
        <v>240</v>
      </c>
      <c r="I55" s="9" t="s">
        <v>312</v>
      </c>
      <c r="J55" s="9">
        <v>100</v>
      </c>
      <c r="K55" s="43" t="s">
        <v>130</v>
      </c>
      <c r="L55" s="43" t="s">
        <v>150</v>
      </c>
      <c r="M55" s="43" t="s">
        <v>187</v>
      </c>
      <c r="N55" s="43" t="s">
        <v>300</v>
      </c>
    </row>
    <row r="56" spans="3:14" ht="20.100000000000001" customHeight="1" x14ac:dyDescent="0.3">
      <c r="C56" s="30">
        <v>80319</v>
      </c>
      <c r="D56" s="41">
        <v>44189</v>
      </c>
      <c r="E56" s="29">
        <f t="shared" si="0"/>
        <v>12</v>
      </c>
      <c r="F56" s="42">
        <v>450</v>
      </c>
      <c r="G56" s="9" t="s">
        <v>219</v>
      </c>
      <c r="H56" s="9" t="s">
        <v>239</v>
      </c>
      <c r="I56" s="9" t="s">
        <v>312</v>
      </c>
      <c r="J56" s="9">
        <v>100</v>
      </c>
      <c r="K56" s="43" t="s">
        <v>129</v>
      </c>
      <c r="L56" s="43" t="s">
        <v>149</v>
      </c>
      <c r="M56" s="43" t="s">
        <v>185</v>
      </c>
      <c r="N56" s="43" t="s">
        <v>301</v>
      </c>
    </row>
    <row r="57" spans="3:14" ht="20.100000000000001" customHeight="1" x14ac:dyDescent="0.3">
      <c r="C57" s="30">
        <v>80318</v>
      </c>
      <c r="D57" s="41">
        <v>44190</v>
      </c>
      <c r="E57" s="29">
        <f t="shared" si="0"/>
        <v>12</v>
      </c>
      <c r="F57" s="42">
        <v>400</v>
      </c>
      <c r="G57" s="9" t="s">
        <v>218</v>
      </c>
      <c r="H57" s="9" t="s">
        <v>238</v>
      </c>
      <c r="I57" s="9" t="s">
        <v>312</v>
      </c>
      <c r="J57" s="9">
        <v>100</v>
      </c>
      <c r="K57" s="43" t="s">
        <v>128</v>
      </c>
      <c r="L57" s="43" t="s">
        <v>148</v>
      </c>
      <c r="M57" s="43" t="s">
        <v>186</v>
      </c>
      <c r="N57" s="43" t="s">
        <v>303</v>
      </c>
    </row>
    <row r="58" spans="3:14" ht="20.100000000000001" customHeight="1" x14ac:dyDescent="0.3">
      <c r="C58" s="30">
        <v>80317</v>
      </c>
      <c r="D58" s="41">
        <v>44191</v>
      </c>
      <c r="E58" s="29">
        <f t="shared" si="0"/>
        <v>12</v>
      </c>
      <c r="F58" s="42">
        <v>1050</v>
      </c>
      <c r="G58" s="9" t="s">
        <v>217</v>
      </c>
      <c r="H58" s="9" t="s">
        <v>237</v>
      </c>
      <c r="I58" s="9" t="s">
        <v>312</v>
      </c>
      <c r="J58" s="9">
        <v>300</v>
      </c>
      <c r="K58" s="43" t="s">
        <v>126</v>
      </c>
      <c r="L58" s="43" t="s">
        <v>146</v>
      </c>
      <c r="M58" s="43" t="s">
        <v>181</v>
      </c>
      <c r="N58" s="43" t="s">
        <v>302</v>
      </c>
    </row>
    <row r="59" spans="3:14" ht="20.100000000000001" customHeight="1" x14ac:dyDescent="0.3">
      <c r="C59" s="30">
        <v>80316</v>
      </c>
      <c r="D59" s="41">
        <v>44192</v>
      </c>
      <c r="E59" s="29">
        <f t="shared" si="0"/>
        <v>12</v>
      </c>
      <c r="F59" s="42">
        <v>240</v>
      </c>
      <c r="G59" s="9" t="s">
        <v>216</v>
      </c>
      <c r="H59" s="9" t="s">
        <v>236</v>
      </c>
      <c r="I59" s="9" t="s">
        <v>312</v>
      </c>
      <c r="J59" s="9">
        <v>100</v>
      </c>
      <c r="K59" s="43" t="s">
        <v>123</v>
      </c>
      <c r="L59" s="43" t="s">
        <v>143</v>
      </c>
      <c r="M59" s="43" t="s">
        <v>183</v>
      </c>
      <c r="N59" s="43" t="s">
        <v>300</v>
      </c>
    </row>
    <row r="60" spans="3:14" ht="20.100000000000001" customHeight="1" x14ac:dyDescent="0.3">
      <c r="C60" s="30">
        <v>80315</v>
      </c>
      <c r="D60" s="41">
        <v>44193</v>
      </c>
      <c r="E60" s="29">
        <f t="shared" si="0"/>
        <v>12</v>
      </c>
      <c r="F60" s="42">
        <v>300</v>
      </c>
      <c r="G60" s="9" t="s">
        <v>215</v>
      </c>
      <c r="H60" s="9" t="s">
        <v>235</v>
      </c>
      <c r="I60" s="9" t="s">
        <v>312</v>
      </c>
      <c r="J60" s="9">
        <v>100</v>
      </c>
      <c r="K60" s="43" t="s">
        <v>127</v>
      </c>
      <c r="L60" s="43" t="s">
        <v>147</v>
      </c>
      <c r="M60" s="43" t="s">
        <v>180</v>
      </c>
      <c r="N60" s="43" t="s">
        <v>300</v>
      </c>
    </row>
    <row r="61" spans="3:14" ht="20.100000000000001" customHeight="1" x14ac:dyDescent="0.3">
      <c r="C61" s="30">
        <v>80314</v>
      </c>
      <c r="D61" s="41">
        <v>44194</v>
      </c>
      <c r="E61" s="29">
        <f t="shared" si="0"/>
        <v>12</v>
      </c>
      <c r="F61" s="42">
        <v>300</v>
      </c>
      <c r="G61" s="9" t="s">
        <v>214</v>
      </c>
      <c r="H61" s="9" t="s">
        <v>234</v>
      </c>
      <c r="I61" s="9" t="s">
        <v>312</v>
      </c>
      <c r="J61" s="9">
        <v>100</v>
      </c>
      <c r="K61" s="43" t="s">
        <v>103</v>
      </c>
      <c r="L61" s="43" t="s">
        <v>142</v>
      </c>
      <c r="M61" s="43" t="s">
        <v>179</v>
      </c>
      <c r="N61" s="43" t="s">
        <v>300</v>
      </c>
    </row>
    <row r="62" spans="3:14" ht="19.5" customHeight="1" x14ac:dyDescent="0.3">
      <c r="C62" s="30">
        <v>80313</v>
      </c>
      <c r="D62" s="41">
        <v>44136</v>
      </c>
      <c r="E62" s="29">
        <f t="shared" si="0"/>
        <v>11</v>
      </c>
      <c r="F62" s="42">
        <v>34.950000000000003</v>
      </c>
      <c r="G62" s="9" t="s">
        <v>308</v>
      </c>
      <c r="H62" s="9" t="s">
        <v>311</v>
      </c>
      <c r="I62" s="9" t="s">
        <v>310</v>
      </c>
      <c r="J62" s="9">
        <v>5</v>
      </c>
      <c r="K62" s="43" t="s">
        <v>135</v>
      </c>
      <c r="L62" s="43" t="s">
        <v>155</v>
      </c>
      <c r="M62" s="9" t="s">
        <v>186</v>
      </c>
      <c r="N62" s="9" t="s">
        <v>300</v>
      </c>
    </row>
    <row r="63" spans="3:14" ht="20.100000000000001" customHeight="1" x14ac:dyDescent="0.3">
      <c r="C63" s="30">
        <v>80312</v>
      </c>
      <c r="D63" s="41">
        <v>44137</v>
      </c>
      <c r="E63" s="29">
        <f t="shared" si="0"/>
        <v>11</v>
      </c>
      <c r="F63" s="42">
        <v>225</v>
      </c>
      <c r="G63" s="9" t="s">
        <v>223</v>
      </c>
      <c r="H63" s="9" t="s">
        <v>243</v>
      </c>
      <c r="I63" s="9" t="s">
        <v>312</v>
      </c>
      <c r="J63" s="9">
        <v>100</v>
      </c>
      <c r="K63" s="43" t="s">
        <v>140</v>
      </c>
      <c r="L63" s="43" t="s">
        <v>160</v>
      </c>
      <c r="M63" s="9" t="s">
        <v>192</v>
      </c>
      <c r="N63" s="9" t="s">
        <v>301</v>
      </c>
    </row>
    <row r="64" spans="3:14" ht="20.100000000000001" customHeight="1" x14ac:dyDescent="0.3">
      <c r="C64" s="30">
        <v>80311</v>
      </c>
      <c r="D64" s="41">
        <v>44138</v>
      </c>
      <c r="E64" s="29">
        <f t="shared" si="0"/>
        <v>11</v>
      </c>
      <c r="F64" s="42">
        <v>400</v>
      </c>
      <c r="G64" s="9" t="s">
        <v>218</v>
      </c>
      <c r="H64" s="9" t="s">
        <v>238</v>
      </c>
      <c r="I64" s="9" t="s">
        <v>312</v>
      </c>
      <c r="J64" s="9">
        <v>100</v>
      </c>
      <c r="K64" s="43" t="s">
        <v>139</v>
      </c>
      <c r="L64" s="43" t="s">
        <v>159</v>
      </c>
      <c r="M64" s="9" t="s">
        <v>78</v>
      </c>
      <c r="N64" s="9" t="s">
        <v>300</v>
      </c>
    </row>
    <row r="65" spans="3:14" ht="20.100000000000001" customHeight="1" x14ac:dyDescent="0.3">
      <c r="C65" s="30">
        <v>80310</v>
      </c>
      <c r="D65" s="41">
        <v>44139</v>
      </c>
      <c r="E65" s="29">
        <f t="shared" si="0"/>
        <v>11</v>
      </c>
      <c r="F65" s="42">
        <v>699</v>
      </c>
      <c r="G65" s="9" t="s">
        <v>308</v>
      </c>
      <c r="H65" s="9" t="s">
        <v>311</v>
      </c>
      <c r="I65" s="9" t="s">
        <v>310</v>
      </c>
      <c r="J65" s="9">
        <v>100</v>
      </c>
      <c r="K65" s="43" t="s">
        <v>132</v>
      </c>
      <c r="L65" s="43" t="s">
        <v>152</v>
      </c>
      <c r="M65" s="9" t="s">
        <v>184</v>
      </c>
      <c r="N65" s="9" t="s">
        <v>302</v>
      </c>
    </row>
    <row r="66" spans="3:14" ht="20.100000000000001" customHeight="1" x14ac:dyDescent="0.3">
      <c r="C66" s="30">
        <v>80309</v>
      </c>
      <c r="D66" s="41">
        <v>44140</v>
      </c>
      <c r="E66" s="29">
        <f t="shared" si="0"/>
        <v>11</v>
      </c>
      <c r="F66" s="42">
        <v>160</v>
      </c>
      <c r="G66" s="9" t="s">
        <v>307</v>
      </c>
      <c r="H66" s="9" t="s">
        <v>309</v>
      </c>
      <c r="I66" s="9" t="s">
        <v>310</v>
      </c>
      <c r="J66" s="9">
        <v>100</v>
      </c>
      <c r="K66" s="43" t="s">
        <v>133</v>
      </c>
      <c r="L66" s="43" t="s">
        <v>153</v>
      </c>
      <c r="M66" s="9" t="s">
        <v>188</v>
      </c>
      <c r="N66" s="9" t="s">
        <v>300</v>
      </c>
    </row>
    <row r="67" spans="3:14" ht="20.100000000000001" customHeight="1" x14ac:dyDescent="0.3">
      <c r="C67" s="30">
        <v>80308</v>
      </c>
      <c r="D67" s="41">
        <v>44141</v>
      </c>
      <c r="E67" s="29">
        <f t="shared" si="0"/>
        <v>11</v>
      </c>
      <c r="F67" s="42">
        <v>300</v>
      </c>
      <c r="G67" s="9" t="s">
        <v>215</v>
      </c>
      <c r="H67" s="9" t="s">
        <v>235</v>
      </c>
      <c r="I67" s="9" t="s">
        <v>312</v>
      </c>
      <c r="J67" s="9">
        <v>100</v>
      </c>
      <c r="K67" s="43" t="s">
        <v>131</v>
      </c>
      <c r="L67" s="43" t="s">
        <v>151</v>
      </c>
      <c r="M67" s="9" t="s">
        <v>189</v>
      </c>
      <c r="N67" s="9" t="s">
        <v>300</v>
      </c>
    </row>
    <row r="68" spans="3:14" ht="20.100000000000001" customHeight="1" x14ac:dyDescent="0.3">
      <c r="C68" s="30">
        <v>80307</v>
      </c>
      <c r="D68" s="41">
        <v>44142</v>
      </c>
      <c r="E68" s="29">
        <f t="shared" si="0"/>
        <v>11</v>
      </c>
      <c r="F68" s="42">
        <v>200</v>
      </c>
      <c r="G68" s="9" t="s">
        <v>220</v>
      </c>
      <c r="H68" s="9" t="s">
        <v>240</v>
      </c>
      <c r="I68" s="9" t="s">
        <v>312</v>
      </c>
      <c r="J68" s="9">
        <v>100</v>
      </c>
      <c r="K68" s="43" t="s">
        <v>124</v>
      </c>
      <c r="L68" s="43" t="s">
        <v>144</v>
      </c>
      <c r="M68" s="9" t="s">
        <v>78</v>
      </c>
      <c r="N68" s="9" t="s">
        <v>301</v>
      </c>
    </row>
    <row r="69" spans="3:14" ht="20.100000000000001" customHeight="1" x14ac:dyDescent="0.3">
      <c r="C69" s="30">
        <v>80306</v>
      </c>
      <c r="D69" s="41">
        <v>44143</v>
      </c>
      <c r="E69" s="29">
        <f t="shared" si="0"/>
        <v>11</v>
      </c>
      <c r="F69" s="42">
        <v>189</v>
      </c>
      <c r="G69" s="9" t="s">
        <v>233</v>
      </c>
      <c r="H69" s="9" t="s">
        <v>256</v>
      </c>
      <c r="I69" s="9" t="s">
        <v>255</v>
      </c>
      <c r="J69" s="9">
        <v>100</v>
      </c>
      <c r="K69" s="43" t="s">
        <v>141</v>
      </c>
      <c r="L69" s="43" t="s">
        <v>161</v>
      </c>
      <c r="M69" s="9" t="s">
        <v>193</v>
      </c>
      <c r="N69" s="9" t="s">
        <v>300</v>
      </c>
    </row>
    <row r="70" spans="3:14" ht="20.100000000000001" customHeight="1" x14ac:dyDescent="0.3">
      <c r="C70" s="30">
        <v>80305</v>
      </c>
      <c r="D70" s="41">
        <v>44144</v>
      </c>
      <c r="E70" s="29">
        <f t="shared" si="0"/>
        <v>11</v>
      </c>
      <c r="F70" s="42">
        <v>120</v>
      </c>
      <c r="G70" s="9" t="s">
        <v>232</v>
      </c>
      <c r="H70" s="9" t="s">
        <v>252</v>
      </c>
      <c r="I70" s="9" t="s">
        <v>255</v>
      </c>
      <c r="J70" s="9">
        <v>100</v>
      </c>
      <c r="K70" s="43" t="s">
        <v>141</v>
      </c>
      <c r="L70" s="43" t="s">
        <v>161</v>
      </c>
      <c r="M70" s="9" t="s">
        <v>193</v>
      </c>
      <c r="N70" s="9" t="s">
        <v>300</v>
      </c>
    </row>
    <row r="71" spans="3:14" ht="20.100000000000001" customHeight="1" x14ac:dyDescent="0.3">
      <c r="C71" s="30">
        <v>80304</v>
      </c>
      <c r="D71" s="41">
        <v>44145</v>
      </c>
      <c r="E71" s="29">
        <f t="shared" si="0"/>
        <v>11</v>
      </c>
      <c r="F71" s="42">
        <v>2000</v>
      </c>
      <c r="G71" s="9" t="s">
        <v>231</v>
      </c>
      <c r="H71" s="9" t="s">
        <v>251</v>
      </c>
      <c r="I71" s="9" t="s">
        <v>254</v>
      </c>
      <c r="J71" s="9">
        <v>100</v>
      </c>
      <c r="K71" s="43" t="s">
        <v>136</v>
      </c>
      <c r="L71" s="43" t="s">
        <v>156</v>
      </c>
      <c r="M71" s="9" t="s">
        <v>191</v>
      </c>
      <c r="N71" s="9" t="s">
        <v>302</v>
      </c>
    </row>
    <row r="72" spans="3:14" ht="20.100000000000001" customHeight="1" x14ac:dyDescent="0.3">
      <c r="C72" s="30">
        <v>80303</v>
      </c>
      <c r="D72" s="41">
        <v>44146</v>
      </c>
      <c r="E72" s="29">
        <f t="shared" si="0"/>
        <v>11</v>
      </c>
      <c r="F72" s="42">
        <v>26.700000000000003</v>
      </c>
      <c r="G72" s="9" t="s">
        <v>230</v>
      </c>
      <c r="H72" s="9" t="s">
        <v>250</v>
      </c>
      <c r="I72" s="9" t="s">
        <v>254</v>
      </c>
      <c r="J72" s="9">
        <v>3</v>
      </c>
      <c r="K72" s="43" t="s">
        <v>136</v>
      </c>
      <c r="L72" s="43" t="s">
        <v>156</v>
      </c>
      <c r="M72" s="9" t="s">
        <v>191</v>
      </c>
      <c r="N72" s="9" t="s">
        <v>302</v>
      </c>
    </row>
    <row r="73" spans="3:14" ht="20.100000000000001" customHeight="1" x14ac:dyDescent="0.3">
      <c r="C73" s="30">
        <v>80302</v>
      </c>
      <c r="D73" s="41">
        <v>44147</v>
      </c>
      <c r="E73" s="29">
        <f t="shared" si="0"/>
        <v>11</v>
      </c>
      <c r="F73" s="42">
        <v>110</v>
      </c>
      <c r="G73" s="9" t="s">
        <v>229</v>
      </c>
      <c r="H73" s="9" t="s">
        <v>249</v>
      </c>
      <c r="I73" s="9" t="s">
        <v>254</v>
      </c>
      <c r="J73" s="9">
        <v>5</v>
      </c>
      <c r="K73" s="43" t="s">
        <v>138</v>
      </c>
      <c r="L73" s="43" t="s">
        <v>158</v>
      </c>
      <c r="M73" s="9" t="s">
        <v>184</v>
      </c>
      <c r="N73" s="9" t="s">
        <v>302</v>
      </c>
    </row>
    <row r="74" spans="3:14" ht="20.100000000000001" customHeight="1" x14ac:dyDescent="0.3">
      <c r="C74" s="30">
        <v>80301</v>
      </c>
      <c r="D74" s="41">
        <v>44148</v>
      </c>
      <c r="E74" s="29">
        <f t="shared" si="0"/>
        <v>11</v>
      </c>
      <c r="F74" s="42">
        <v>79.95</v>
      </c>
      <c r="G74" s="9" t="s">
        <v>228</v>
      </c>
      <c r="H74" s="9" t="s">
        <v>248</v>
      </c>
      <c r="I74" s="9" t="s">
        <v>254</v>
      </c>
      <c r="J74" s="9">
        <v>5</v>
      </c>
      <c r="K74" s="43" t="s">
        <v>138</v>
      </c>
      <c r="L74" s="43" t="s">
        <v>158</v>
      </c>
      <c r="M74" s="9" t="s">
        <v>184</v>
      </c>
      <c r="N74" s="9" t="s">
        <v>302</v>
      </c>
    </row>
    <row r="75" spans="3:14" ht="20.100000000000001" customHeight="1" x14ac:dyDescent="0.3">
      <c r="C75" s="30">
        <v>80300</v>
      </c>
      <c r="D75" s="41">
        <v>44149</v>
      </c>
      <c r="E75" s="29">
        <f t="shared" si="0"/>
        <v>11</v>
      </c>
      <c r="F75" s="42">
        <v>110</v>
      </c>
      <c r="G75" s="9" t="s">
        <v>229</v>
      </c>
      <c r="H75" s="9" t="s">
        <v>249</v>
      </c>
      <c r="I75" s="9" t="s">
        <v>254</v>
      </c>
      <c r="J75" s="9">
        <v>5</v>
      </c>
      <c r="K75" s="43" t="s">
        <v>137</v>
      </c>
      <c r="L75" s="43" t="s">
        <v>157</v>
      </c>
      <c r="M75" s="43" t="s">
        <v>181</v>
      </c>
      <c r="N75" s="43" t="s">
        <v>303</v>
      </c>
    </row>
    <row r="76" spans="3:14" ht="20.100000000000001" customHeight="1" x14ac:dyDescent="0.3">
      <c r="C76" s="30">
        <v>80299</v>
      </c>
      <c r="D76" s="41">
        <v>44150</v>
      </c>
      <c r="E76" s="29">
        <f t="shared" si="0"/>
        <v>11</v>
      </c>
      <c r="F76" s="42">
        <v>79.95</v>
      </c>
      <c r="G76" s="9" t="s">
        <v>228</v>
      </c>
      <c r="H76" s="9" t="s">
        <v>248</v>
      </c>
      <c r="I76" s="9" t="s">
        <v>254</v>
      </c>
      <c r="J76" s="9">
        <v>5</v>
      </c>
      <c r="K76" s="43" t="s">
        <v>137</v>
      </c>
      <c r="L76" s="43" t="s">
        <v>157</v>
      </c>
      <c r="M76" s="43" t="s">
        <v>181</v>
      </c>
      <c r="N76" s="43" t="s">
        <v>303</v>
      </c>
    </row>
    <row r="77" spans="3:14" ht="20.100000000000001" customHeight="1" x14ac:dyDescent="0.3">
      <c r="C77" s="30">
        <v>80298</v>
      </c>
      <c r="D77" s="41">
        <v>44151</v>
      </c>
      <c r="E77" s="29">
        <f t="shared" si="0"/>
        <v>11</v>
      </c>
      <c r="F77" s="42">
        <v>105</v>
      </c>
      <c r="G77" s="9" t="s">
        <v>222</v>
      </c>
      <c r="H77" s="9" t="s">
        <v>242</v>
      </c>
      <c r="I77" s="9" t="s">
        <v>312</v>
      </c>
      <c r="J77" s="9">
        <v>35</v>
      </c>
      <c r="K77" s="43" t="s">
        <v>125</v>
      </c>
      <c r="L77" s="43" t="s">
        <v>145</v>
      </c>
      <c r="M77" s="43" t="s">
        <v>182</v>
      </c>
      <c r="N77" s="43" t="s">
        <v>300</v>
      </c>
    </row>
    <row r="78" spans="3:14" ht="20.100000000000001" customHeight="1" x14ac:dyDescent="0.3">
      <c r="C78" s="30">
        <v>80297</v>
      </c>
      <c r="D78" s="41">
        <v>44152</v>
      </c>
      <c r="E78" s="29">
        <f t="shared" si="0"/>
        <v>11</v>
      </c>
      <c r="F78" s="42">
        <v>126</v>
      </c>
      <c r="G78" s="9" t="s">
        <v>227</v>
      </c>
      <c r="H78" s="9" t="s">
        <v>247</v>
      </c>
      <c r="I78" s="9" t="s">
        <v>253</v>
      </c>
      <c r="J78" s="9">
        <v>36</v>
      </c>
      <c r="K78" s="43" t="s">
        <v>123</v>
      </c>
      <c r="L78" s="43" t="s">
        <v>143</v>
      </c>
      <c r="M78" s="43" t="s">
        <v>183</v>
      </c>
      <c r="N78" s="43" t="s">
        <v>300</v>
      </c>
    </row>
    <row r="79" spans="3:14" ht="20.100000000000001" customHeight="1" x14ac:dyDescent="0.3">
      <c r="C79" s="30">
        <v>80296</v>
      </c>
      <c r="D79" s="41">
        <v>44153</v>
      </c>
      <c r="E79" s="29">
        <f t="shared" si="0"/>
        <v>11</v>
      </c>
      <c r="F79" s="42">
        <v>40</v>
      </c>
      <c r="G79" s="9" t="s">
        <v>226</v>
      </c>
      <c r="H79" s="9" t="s">
        <v>246</v>
      </c>
      <c r="I79" s="9" t="s">
        <v>253</v>
      </c>
      <c r="J79" s="9">
        <v>8</v>
      </c>
      <c r="K79" s="43" t="s">
        <v>134</v>
      </c>
      <c r="L79" s="43" t="s">
        <v>154</v>
      </c>
      <c r="M79" s="43" t="s">
        <v>190</v>
      </c>
      <c r="N79" s="43" t="s">
        <v>301</v>
      </c>
    </row>
    <row r="80" spans="3:14" ht="20.100000000000001" customHeight="1" x14ac:dyDescent="0.3">
      <c r="C80" s="30">
        <v>80295</v>
      </c>
      <c r="D80" s="41">
        <v>44154</v>
      </c>
      <c r="E80" s="29">
        <f t="shared" si="0"/>
        <v>11</v>
      </c>
      <c r="F80" s="42">
        <v>40</v>
      </c>
      <c r="G80" s="9" t="s">
        <v>225</v>
      </c>
      <c r="H80" s="9" t="s">
        <v>245</v>
      </c>
      <c r="I80" s="9" t="s">
        <v>253</v>
      </c>
      <c r="J80" s="9">
        <v>8</v>
      </c>
      <c r="K80" s="43" t="s">
        <v>134</v>
      </c>
      <c r="L80" s="43" t="s">
        <v>154</v>
      </c>
      <c r="M80" s="43" t="s">
        <v>190</v>
      </c>
      <c r="N80" s="43" t="s">
        <v>301</v>
      </c>
    </row>
    <row r="81" spans="3:14" ht="20.100000000000001" customHeight="1" x14ac:dyDescent="0.3">
      <c r="C81" s="30">
        <v>80294</v>
      </c>
      <c r="D81" s="41">
        <v>44155</v>
      </c>
      <c r="E81" s="29">
        <f t="shared" si="0"/>
        <v>11</v>
      </c>
      <c r="F81" s="42">
        <v>64</v>
      </c>
      <c r="G81" s="9" t="s">
        <v>224</v>
      </c>
      <c r="H81" s="9" t="s">
        <v>244</v>
      </c>
      <c r="I81" s="9" t="s">
        <v>253</v>
      </c>
      <c r="J81" s="9">
        <v>8</v>
      </c>
      <c r="K81" s="43" t="s">
        <v>123</v>
      </c>
      <c r="L81" s="43" t="s">
        <v>143</v>
      </c>
      <c r="M81" s="43" t="s">
        <v>183</v>
      </c>
      <c r="N81" s="43" t="s">
        <v>300</v>
      </c>
    </row>
    <row r="82" spans="3:14" ht="20.100000000000001" customHeight="1" x14ac:dyDescent="0.3">
      <c r="C82" s="30">
        <v>80293</v>
      </c>
      <c r="D82" s="41">
        <v>44156</v>
      </c>
      <c r="E82" s="29">
        <f t="shared" si="0"/>
        <v>11</v>
      </c>
      <c r="F82" s="42">
        <v>81</v>
      </c>
      <c r="G82" s="9" t="s">
        <v>223</v>
      </c>
      <c r="H82" s="9" t="s">
        <v>243</v>
      </c>
      <c r="I82" s="9" t="s">
        <v>312</v>
      </c>
      <c r="J82" s="9">
        <v>36</v>
      </c>
      <c r="K82" s="43" t="s">
        <v>123</v>
      </c>
      <c r="L82" s="43" t="s">
        <v>143</v>
      </c>
      <c r="M82" s="43" t="s">
        <v>183</v>
      </c>
      <c r="N82" s="43" t="s">
        <v>300</v>
      </c>
    </row>
    <row r="83" spans="3:14" ht="20.100000000000001" customHeight="1" x14ac:dyDescent="0.3">
      <c r="C83" s="30">
        <v>80292</v>
      </c>
      <c r="D83" s="41">
        <v>44157</v>
      </c>
      <c r="E83" s="29">
        <f t="shared" si="0"/>
        <v>11</v>
      </c>
      <c r="F83" s="42">
        <v>90</v>
      </c>
      <c r="G83" s="9" t="s">
        <v>221</v>
      </c>
      <c r="H83" s="9" t="s">
        <v>241</v>
      </c>
      <c r="I83" s="9" t="s">
        <v>312</v>
      </c>
      <c r="J83" s="9">
        <v>36</v>
      </c>
      <c r="K83" s="43" t="s">
        <v>103</v>
      </c>
      <c r="L83" s="43" t="s">
        <v>142</v>
      </c>
      <c r="M83" s="43" t="s">
        <v>179</v>
      </c>
      <c r="N83" s="43" t="s">
        <v>300</v>
      </c>
    </row>
    <row r="84" spans="3:14" ht="20.100000000000001" customHeight="1" x14ac:dyDescent="0.3">
      <c r="C84" s="30">
        <v>80291</v>
      </c>
      <c r="D84" s="41">
        <v>44158</v>
      </c>
      <c r="E84" s="29">
        <f t="shared" si="0"/>
        <v>11</v>
      </c>
      <c r="F84" s="42">
        <v>48</v>
      </c>
      <c r="G84" s="9" t="s">
        <v>220</v>
      </c>
      <c r="H84" s="9" t="s">
        <v>240</v>
      </c>
      <c r="I84" s="9" t="s">
        <v>312</v>
      </c>
      <c r="J84" s="9">
        <v>24</v>
      </c>
      <c r="K84" s="43" t="s">
        <v>130</v>
      </c>
      <c r="L84" s="43" t="s">
        <v>150</v>
      </c>
      <c r="M84" s="43" t="s">
        <v>187</v>
      </c>
      <c r="N84" s="43" t="s">
        <v>300</v>
      </c>
    </row>
    <row r="85" spans="3:14" ht="20.100000000000001" customHeight="1" x14ac:dyDescent="0.3">
      <c r="C85" s="30">
        <v>80290</v>
      </c>
      <c r="D85" s="41">
        <v>44159</v>
      </c>
      <c r="E85" s="29">
        <f t="shared" si="0"/>
        <v>11</v>
      </c>
      <c r="F85" s="42">
        <v>216</v>
      </c>
      <c r="G85" s="9" t="s">
        <v>219</v>
      </c>
      <c r="H85" s="9" t="s">
        <v>239</v>
      </c>
      <c r="I85" s="9" t="s">
        <v>312</v>
      </c>
      <c r="J85" s="9">
        <v>48</v>
      </c>
      <c r="K85" s="43" t="s">
        <v>129</v>
      </c>
      <c r="L85" s="43" t="s">
        <v>149</v>
      </c>
      <c r="M85" s="43" t="s">
        <v>185</v>
      </c>
      <c r="N85" s="43" t="s">
        <v>301</v>
      </c>
    </row>
    <row r="86" spans="3:14" ht="20.100000000000001" customHeight="1" x14ac:dyDescent="0.3">
      <c r="C86" s="30">
        <v>80289</v>
      </c>
      <c r="D86" s="41">
        <v>44160</v>
      </c>
      <c r="E86" s="29">
        <f t="shared" si="0"/>
        <v>11</v>
      </c>
      <c r="F86" s="42">
        <v>144</v>
      </c>
      <c r="G86" s="9" t="s">
        <v>218</v>
      </c>
      <c r="H86" s="9" t="s">
        <v>238</v>
      </c>
      <c r="I86" s="9" t="s">
        <v>312</v>
      </c>
      <c r="J86" s="9">
        <v>36</v>
      </c>
      <c r="K86" s="43" t="s">
        <v>128</v>
      </c>
      <c r="L86" s="43" t="s">
        <v>148</v>
      </c>
      <c r="M86" s="43" t="s">
        <v>186</v>
      </c>
      <c r="N86" s="43" t="s">
        <v>303</v>
      </c>
    </row>
    <row r="87" spans="3:14" ht="20.100000000000001" customHeight="1" x14ac:dyDescent="0.3">
      <c r="C87" s="30">
        <v>80288</v>
      </c>
      <c r="D87" s="41">
        <v>44161</v>
      </c>
      <c r="E87" s="29">
        <f t="shared" si="0"/>
        <v>11</v>
      </c>
      <c r="F87" s="42">
        <v>350</v>
      </c>
      <c r="G87" s="9" t="s">
        <v>217</v>
      </c>
      <c r="H87" s="9" t="s">
        <v>237</v>
      </c>
      <c r="I87" s="9" t="s">
        <v>312</v>
      </c>
      <c r="J87" s="9">
        <v>100</v>
      </c>
      <c r="K87" s="43" t="s">
        <v>126</v>
      </c>
      <c r="L87" s="43" t="s">
        <v>146</v>
      </c>
      <c r="M87" s="43" t="s">
        <v>181</v>
      </c>
      <c r="N87" s="43" t="s">
        <v>302</v>
      </c>
    </row>
    <row r="88" spans="3:14" ht="20.100000000000001" customHeight="1" x14ac:dyDescent="0.3">
      <c r="C88" s="30">
        <v>80287</v>
      </c>
      <c r="D88" s="41">
        <v>44162</v>
      </c>
      <c r="E88" s="29">
        <f t="shared" si="0"/>
        <v>11</v>
      </c>
      <c r="F88" s="42">
        <v>240</v>
      </c>
      <c r="G88" s="9" t="s">
        <v>216</v>
      </c>
      <c r="H88" s="9" t="s">
        <v>236</v>
      </c>
      <c r="I88" s="9" t="s">
        <v>312</v>
      </c>
      <c r="J88" s="9">
        <v>100</v>
      </c>
      <c r="K88" s="43" t="s">
        <v>123</v>
      </c>
      <c r="L88" s="43" t="s">
        <v>143</v>
      </c>
      <c r="M88" s="43" t="s">
        <v>183</v>
      </c>
      <c r="N88" s="43" t="s">
        <v>300</v>
      </c>
    </row>
    <row r="89" spans="3:14" ht="20.100000000000001" customHeight="1" x14ac:dyDescent="0.3">
      <c r="C89" s="30">
        <v>80286</v>
      </c>
      <c r="D89" s="41">
        <v>44163</v>
      </c>
      <c r="E89" s="29">
        <f t="shared" si="0"/>
        <v>11</v>
      </c>
      <c r="F89" s="42">
        <v>300</v>
      </c>
      <c r="G89" s="9" t="s">
        <v>215</v>
      </c>
      <c r="H89" s="9" t="s">
        <v>235</v>
      </c>
      <c r="I89" s="9" t="s">
        <v>312</v>
      </c>
      <c r="J89" s="9">
        <v>100</v>
      </c>
      <c r="K89" s="43" t="s">
        <v>127</v>
      </c>
      <c r="L89" s="43" t="s">
        <v>147</v>
      </c>
      <c r="M89" s="43" t="s">
        <v>180</v>
      </c>
      <c r="N89" s="43" t="s">
        <v>300</v>
      </c>
    </row>
    <row r="90" spans="3:14" ht="20.100000000000001" customHeight="1" x14ac:dyDescent="0.3">
      <c r="C90" s="30">
        <v>80285</v>
      </c>
      <c r="D90" s="41">
        <v>44164</v>
      </c>
      <c r="E90" s="29">
        <f t="shared" si="0"/>
        <v>11</v>
      </c>
      <c r="F90" s="42">
        <v>300</v>
      </c>
      <c r="G90" s="9" t="s">
        <v>214</v>
      </c>
      <c r="H90" s="9" t="s">
        <v>234</v>
      </c>
      <c r="I90" s="9" t="s">
        <v>312</v>
      </c>
      <c r="J90" s="9">
        <v>100</v>
      </c>
      <c r="K90" s="43" t="s">
        <v>103</v>
      </c>
      <c r="L90" s="43" t="s">
        <v>142</v>
      </c>
      <c r="M90" s="43" t="s">
        <v>179</v>
      </c>
      <c r="N90" s="43" t="s">
        <v>300</v>
      </c>
    </row>
    <row r="91" spans="3:14" ht="19.5" customHeight="1" x14ac:dyDescent="0.3">
      <c r="C91" s="30">
        <v>80284</v>
      </c>
      <c r="D91" s="41">
        <v>44105</v>
      </c>
      <c r="E91" s="29">
        <f t="shared" si="0"/>
        <v>10</v>
      </c>
      <c r="F91" s="42">
        <v>699</v>
      </c>
      <c r="G91" s="9" t="s">
        <v>308</v>
      </c>
      <c r="H91" s="9" t="s">
        <v>311</v>
      </c>
      <c r="I91" s="9" t="s">
        <v>310</v>
      </c>
      <c r="J91" s="9">
        <v>100</v>
      </c>
      <c r="K91" s="43" t="s">
        <v>135</v>
      </c>
      <c r="L91" s="43" t="s">
        <v>155</v>
      </c>
      <c r="M91" s="9" t="s">
        <v>186</v>
      </c>
      <c r="N91" s="9" t="s">
        <v>300</v>
      </c>
    </row>
    <row r="92" spans="3:14" ht="20.100000000000001" customHeight="1" x14ac:dyDescent="0.3">
      <c r="C92" s="30">
        <v>80283</v>
      </c>
      <c r="D92" s="41">
        <v>44106</v>
      </c>
      <c r="E92" s="29">
        <f t="shared" si="0"/>
        <v>10</v>
      </c>
      <c r="F92" s="42">
        <v>225</v>
      </c>
      <c r="G92" s="9" t="s">
        <v>223</v>
      </c>
      <c r="H92" s="9" t="s">
        <v>243</v>
      </c>
      <c r="I92" s="9" t="s">
        <v>312</v>
      </c>
      <c r="J92" s="9">
        <v>100</v>
      </c>
      <c r="K92" s="43" t="s">
        <v>140</v>
      </c>
      <c r="L92" s="43" t="s">
        <v>160</v>
      </c>
      <c r="M92" s="9" t="s">
        <v>192</v>
      </c>
      <c r="N92" s="9" t="s">
        <v>301</v>
      </c>
    </row>
    <row r="93" spans="3:14" ht="20.100000000000001" customHeight="1" x14ac:dyDescent="0.3">
      <c r="C93" s="30">
        <v>80282</v>
      </c>
      <c r="D93" s="41">
        <v>44107</v>
      </c>
      <c r="E93" s="29">
        <f t="shared" si="0"/>
        <v>10</v>
      </c>
      <c r="F93" s="42">
        <v>400</v>
      </c>
      <c r="G93" s="9" t="s">
        <v>218</v>
      </c>
      <c r="H93" s="9" t="s">
        <v>238</v>
      </c>
      <c r="I93" s="9" t="s">
        <v>312</v>
      </c>
      <c r="J93" s="9">
        <v>100</v>
      </c>
      <c r="K93" s="43" t="s">
        <v>139</v>
      </c>
      <c r="L93" s="43" t="s">
        <v>159</v>
      </c>
      <c r="M93" s="9" t="s">
        <v>78</v>
      </c>
      <c r="N93" s="9" t="s">
        <v>300</v>
      </c>
    </row>
    <row r="94" spans="3:14" ht="20.100000000000001" customHeight="1" x14ac:dyDescent="0.3">
      <c r="C94" s="30">
        <v>80281</v>
      </c>
      <c r="D94" s="41">
        <v>44108</v>
      </c>
      <c r="E94" s="29">
        <f t="shared" si="0"/>
        <v>10</v>
      </c>
      <c r="F94" s="42">
        <v>699</v>
      </c>
      <c r="G94" s="9" t="s">
        <v>308</v>
      </c>
      <c r="H94" s="9" t="s">
        <v>311</v>
      </c>
      <c r="I94" s="9" t="s">
        <v>310</v>
      </c>
      <c r="J94" s="9">
        <v>100</v>
      </c>
      <c r="K94" s="43" t="s">
        <v>132</v>
      </c>
      <c r="L94" s="43" t="s">
        <v>152</v>
      </c>
      <c r="M94" s="9" t="s">
        <v>184</v>
      </c>
      <c r="N94" s="9" t="s">
        <v>302</v>
      </c>
    </row>
    <row r="95" spans="3:14" ht="20.100000000000001" customHeight="1" x14ac:dyDescent="0.3">
      <c r="C95" s="30">
        <v>80280</v>
      </c>
      <c r="D95" s="41">
        <v>44109</v>
      </c>
      <c r="E95" s="29">
        <f t="shared" si="0"/>
        <v>10</v>
      </c>
      <c r="F95" s="42">
        <v>160</v>
      </c>
      <c r="G95" s="9" t="s">
        <v>307</v>
      </c>
      <c r="H95" s="9" t="s">
        <v>309</v>
      </c>
      <c r="I95" s="9" t="s">
        <v>310</v>
      </c>
      <c r="J95" s="9">
        <v>100</v>
      </c>
      <c r="K95" s="43" t="s">
        <v>133</v>
      </c>
      <c r="L95" s="43" t="s">
        <v>153</v>
      </c>
      <c r="M95" s="9" t="s">
        <v>188</v>
      </c>
      <c r="N95" s="9" t="s">
        <v>300</v>
      </c>
    </row>
    <row r="96" spans="3:14" ht="20.100000000000001" customHeight="1" x14ac:dyDescent="0.3">
      <c r="C96" s="30">
        <v>80279</v>
      </c>
      <c r="D96" s="41">
        <v>44110</v>
      </c>
      <c r="E96" s="29">
        <f t="shared" si="0"/>
        <v>10</v>
      </c>
      <c r="F96" s="42">
        <v>300</v>
      </c>
      <c r="G96" s="9" t="s">
        <v>215</v>
      </c>
      <c r="H96" s="9" t="s">
        <v>235</v>
      </c>
      <c r="I96" s="9" t="s">
        <v>312</v>
      </c>
      <c r="J96" s="9">
        <v>100</v>
      </c>
      <c r="K96" s="43" t="s">
        <v>131</v>
      </c>
      <c r="L96" s="43" t="s">
        <v>151</v>
      </c>
      <c r="M96" s="9" t="s">
        <v>189</v>
      </c>
      <c r="N96" s="9" t="s">
        <v>300</v>
      </c>
    </row>
    <row r="97" spans="3:14" ht="20.100000000000001" customHeight="1" x14ac:dyDescent="0.3">
      <c r="C97" s="30">
        <v>80278</v>
      </c>
      <c r="D97" s="41">
        <v>44111</v>
      </c>
      <c r="E97" s="29">
        <f t="shared" ref="E97:E160" si="1">IF(COUNTA(D97)=0,"-",(MONTH(D97)))</f>
        <v>10</v>
      </c>
      <c r="F97" s="42">
        <v>20</v>
      </c>
      <c r="G97" s="9" t="s">
        <v>220</v>
      </c>
      <c r="H97" s="9" t="s">
        <v>240</v>
      </c>
      <c r="I97" s="9" t="s">
        <v>312</v>
      </c>
      <c r="J97" s="9">
        <v>10</v>
      </c>
      <c r="K97" s="43" t="s">
        <v>124</v>
      </c>
      <c r="L97" s="43" t="s">
        <v>144</v>
      </c>
      <c r="M97" s="9" t="s">
        <v>78</v>
      </c>
      <c r="N97" s="9" t="s">
        <v>301</v>
      </c>
    </row>
    <row r="98" spans="3:14" ht="20.100000000000001" customHeight="1" x14ac:dyDescent="0.3">
      <c r="C98" s="30">
        <v>80277</v>
      </c>
      <c r="D98" s="41">
        <v>44112</v>
      </c>
      <c r="E98" s="29">
        <f t="shared" si="1"/>
        <v>10</v>
      </c>
      <c r="F98" s="42">
        <v>18.899999999999999</v>
      </c>
      <c r="G98" s="9" t="s">
        <v>233</v>
      </c>
      <c r="H98" s="9" t="s">
        <v>256</v>
      </c>
      <c r="I98" s="9" t="s">
        <v>255</v>
      </c>
      <c r="J98" s="9">
        <v>10</v>
      </c>
      <c r="K98" s="43" t="s">
        <v>141</v>
      </c>
      <c r="L98" s="43" t="s">
        <v>161</v>
      </c>
      <c r="M98" s="9" t="s">
        <v>193</v>
      </c>
      <c r="N98" s="9" t="s">
        <v>300</v>
      </c>
    </row>
    <row r="99" spans="3:14" ht="20.100000000000001" customHeight="1" x14ac:dyDescent="0.3">
      <c r="C99" s="30">
        <v>80276</v>
      </c>
      <c r="D99" s="41">
        <v>44113</v>
      </c>
      <c r="E99" s="29">
        <f t="shared" si="1"/>
        <v>10</v>
      </c>
      <c r="F99" s="42">
        <v>24</v>
      </c>
      <c r="G99" s="9" t="s">
        <v>232</v>
      </c>
      <c r="H99" s="9" t="s">
        <v>252</v>
      </c>
      <c r="I99" s="9" t="s">
        <v>255</v>
      </c>
      <c r="J99" s="9">
        <v>20</v>
      </c>
      <c r="K99" s="43" t="s">
        <v>141</v>
      </c>
      <c r="L99" s="43" t="s">
        <v>161</v>
      </c>
      <c r="M99" s="9" t="s">
        <v>193</v>
      </c>
      <c r="N99" s="9" t="s">
        <v>300</v>
      </c>
    </row>
    <row r="100" spans="3:14" ht="20.100000000000001" customHeight="1" x14ac:dyDescent="0.3">
      <c r="C100" s="30">
        <v>80275</v>
      </c>
      <c r="D100" s="41">
        <v>44114</v>
      </c>
      <c r="E100" s="29">
        <f t="shared" si="1"/>
        <v>10</v>
      </c>
      <c r="F100" s="42">
        <v>60</v>
      </c>
      <c r="G100" s="9" t="s">
        <v>231</v>
      </c>
      <c r="H100" s="9" t="s">
        <v>251</v>
      </c>
      <c r="I100" s="9" t="s">
        <v>254</v>
      </c>
      <c r="J100" s="9">
        <v>3</v>
      </c>
      <c r="K100" s="43" t="s">
        <v>136</v>
      </c>
      <c r="L100" s="43" t="s">
        <v>156</v>
      </c>
      <c r="M100" s="9" t="s">
        <v>191</v>
      </c>
      <c r="N100" s="9" t="s">
        <v>302</v>
      </c>
    </row>
    <row r="101" spans="3:14" ht="20.100000000000001" customHeight="1" x14ac:dyDescent="0.3">
      <c r="C101" s="30">
        <v>80274</v>
      </c>
      <c r="D101" s="41">
        <v>44115</v>
      </c>
      <c r="E101" s="29">
        <f t="shared" si="1"/>
        <v>10</v>
      </c>
      <c r="F101" s="42">
        <v>26.700000000000003</v>
      </c>
      <c r="G101" s="9" t="s">
        <v>230</v>
      </c>
      <c r="H101" s="9" t="s">
        <v>250</v>
      </c>
      <c r="I101" s="9" t="s">
        <v>254</v>
      </c>
      <c r="J101" s="9">
        <v>3</v>
      </c>
      <c r="K101" s="43" t="s">
        <v>136</v>
      </c>
      <c r="L101" s="43" t="s">
        <v>156</v>
      </c>
      <c r="M101" s="9" t="s">
        <v>191</v>
      </c>
      <c r="N101" s="9" t="s">
        <v>302</v>
      </c>
    </row>
    <row r="102" spans="3:14" ht="20.100000000000001" customHeight="1" x14ac:dyDescent="0.3">
      <c r="C102" s="30">
        <v>80273</v>
      </c>
      <c r="D102" s="41">
        <v>44116</v>
      </c>
      <c r="E102" s="29">
        <f t="shared" si="1"/>
        <v>10</v>
      </c>
      <c r="F102" s="42">
        <v>110</v>
      </c>
      <c r="G102" s="9" t="s">
        <v>229</v>
      </c>
      <c r="H102" s="9" t="s">
        <v>249</v>
      </c>
      <c r="I102" s="9" t="s">
        <v>254</v>
      </c>
      <c r="J102" s="9">
        <v>5</v>
      </c>
      <c r="K102" s="43" t="s">
        <v>138</v>
      </c>
      <c r="L102" s="43" t="s">
        <v>158</v>
      </c>
      <c r="M102" s="9" t="s">
        <v>184</v>
      </c>
      <c r="N102" s="9" t="s">
        <v>302</v>
      </c>
    </row>
    <row r="103" spans="3:14" ht="20.100000000000001" customHeight="1" x14ac:dyDescent="0.3">
      <c r="C103" s="30">
        <v>80272</v>
      </c>
      <c r="D103" s="41">
        <v>44117</v>
      </c>
      <c r="E103" s="29">
        <f t="shared" si="1"/>
        <v>10</v>
      </c>
      <c r="F103" s="42">
        <v>79.95</v>
      </c>
      <c r="G103" s="9" t="s">
        <v>228</v>
      </c>
      <c r="H103" s="9" t="s">
        <v>248</v>
      </c>
      <c r="I103" s="9" t="s">
        <v>254</v>
      </c>
      <c r="J103" s="9">
        <v>5</v>
      </c>
      <c r="K103" s="43" t="s">
        <v>138</v>
      </c>
      <c r="L103" s="43" t="s">
        <v>158</v>
      </c>
      <c r="M103" s="9" t="s">
        <v>184</v>
      </c>
      <c r="N103" s="9" t="s">
        <v>302</v>
      </c>
    </row>
    <row r="104" spans="3:14" ht="20.100000000000001" customHeight="1" x14ac:dyDescent="0.3">
      <c r="C104" s="30">
        <v>80271</v>
      </c>
      <c r="D104" s="41">
        <v>44118</v>
      </c>
      <c r="E104" s="29">
        <f t="shared" si="1"/>
        <v>10</v>
      </c>
      <c r="F104" s="42">
        <v>110</v>
      </c>
      <c r="G104" s="9" t="s">
        <v>229</v>
      </c>
      <c r="H104" s="9" t="s">
        <v>249</v>
      </c>
      <c r="I104" s="9" t="s">
        <v>254</v>
      </c>
      <c r="J104" s="9">
        <v>5</v>
      </c>
      <c r="K104" s="43" t="s">
        <v>137</v>
      </c>
      <c r="L104" s="43" t="s">
        <v>157</v>
      </c>
      <c r="M104" s="43" t="s">
        <v>181</v>
      </c>
      <c r="N104" s="43" t="s">
        <v>303</v>
      </c>
    </row>
    <row r="105" spans="3:14" ht="20.100000000000001" customHeight="1" x14ac:dyDescent="0.3">
      <c r="C105" s="30">
        <v>80270</v>
      </c>
      <c r="D105" s="41">
        <v>44119</v>
      </c>
      <c r="E105" s="29">
        <f t="shared" si="1"/>
        <v>10</v>
      </c>
      <c r="F105" s="42">
        <v>79.95</v>
      </c>
      <c r="G105" s="9" t="s">
        <v>228</v>
      </c>
      <c r="H105" s="9" t="s">
        <v>248</v>
      </c>
      <c r="I105" s="9" t="s">
        <v>254</v>
      </c>
      <c r="J105" s="9">
        <v>5</v>
      </c>
      <c r="K105" s="43" t="s">
        <v>137</v>
      </c>
      <c r="L105" s="43" t="s">
        <v>157</v>
      </c>
      <c r="M105" s="43" t="s">
        <v>181</v>
      </c>
      <c r="N105" s="43" t="s">
        <v>303</v>
      </c>
    </row>
    <row r="106" spans="3:14" ht="20.100000000000001" customHeight="1" x14ac:dyDescent="0.3">
      <c r="C106" s="30">
        <v>80269</v>
      </c>
      <c r="D106" s="41">
        <v>44120</v>
      </c>
      <c r="E106" s="29">
        <f t="shared" si="1"/>
        <v>10</v>
      </c>
      <c r="F106" s="42">
        <v>105</v>
      </c>
      <c r="G106" s="9" t="s">
        <v>222</v>
      </c>
      <c r="H106" s="9" t="s">
        <v>242</v>
      </c>
      <c r="I106" s="9" t="s">
        <v>312</v>
      </c>
      <c r="J106" s="9">
        <v>35</v>
      </c>
      <c r="K106" s="43" t="s">
        <v>125</v>
      </c>
      <c r="L106" s="43" t="s">
        <v>145</v>
      </c>
      <c r="M106" s="43" t="s">
        <v>182</v>
      </c>
      <c r="N106" s="43" t="s">
        <v>300</v>
      </c>
    </row>
    <row r="107" spans="3:14" ht="20.100000000000001" customHeight="1" x14ac:dyDescent="0.3">
      <c r="C107" s="30">
        <v>80268</v>
      </c>
      <c r="D107" s="41">
        <v>44121</v>
      </c>
      <c r="E107" s="29">
        <f t="shared" si="1"/>
        <v>10</v>
      </c>
      <c r="F107" s="42">
        <v>126</v>
      </c>
      <c r="G107" s="9" t="s">
        <v>227</v>
      </c>
      <c r="H107" s="9" t="s">
        <v>247</v>
      </c>
      <c r="I107" s="9" t="s">
        <v>253</v>
      </c>
      <c r="J107" s="9">
        <v>36</v>
      </c>
      <c r="K107" s="43" t="s">
        <v>123</v>
      </c>
      <c r="L107" s="43" t="s">
        <v>143</v>
      </c>
      <c r="M107" s="43" t="s">
        <v>183</v>
      </c>
      <c r="N107" s="43" t="s">
        <v>300</v>
      </c>
    </row>
    <row r="108" spans="3:14" ht="20.100000000000001" customHeight="1" x14ac:dyDescent="0.3">
      <c r="C108" s="30">
        <v>80267</v>
      </c>
      <c r="D108" s="41">
        <v>44122</v>
      </c>
      <c r="E108" s="29">
        <f t="shared" si="1"/>
        <v>10</v>
      </c>
      <c r="F108" s="42">
        <v>40</v>
      </c>
      <c r="G108" s="9" t="s">
        <v>226</v>
      </c>
      <c r="H108" s="9" t="s">
        <v>246</v>
      </c>
      <c r="I108" s="9" t="s">
        <v>253</v>
      </c>
      <c r="J108" s="9">
        <v>8</v>
      </c>
      <c r="K108" s="43" t="s">
        <v>134</v>
      </c>
      <c r="L108" s="43" t="s">
        <v>154</v>
      </c>
      <c r="M108" s="43" t="s">
        <v>190</v>
      </c>
      <c r="N108" s="43" t="s">
        <v>301</v>
      </c>
    </row>
    <row r="109" spans="3:14" ht="20.100000000000001" customHeight="1" x14ac:dyDescent="0.3">
      <c r="C109" s="30">
        <v>80266</v>
      </c>
      <c r="D109" s="41">
        <v>44123</v>
      </c>
      <c r="E109" s="29">
        <f t="shared" si="1"/>
        <v>10</v>
      </c>
      <c r="F109" s="42">
        <v>40</v>
      </c>
      <c r="G109" s="9" t="s">
        <v>225</v>
      </c>
      <c r="H109" s="9" t="s">
        <v>245</v>
      </c>
      <c r="I109" s="9" t="s">
        <v>253</v>
      </c>
      <c r="J109" s="9">
        <v>8</v>
      </c>
      <c r="K109" s="43" t="s">
        <v>134</v>
      </c>
      <c r="L109" s="43" t="s">
        <v>154</v>
      </c>
      <c r="M109" s="43" t="s">
        <v>190</v>
      </c>
      <c r="N109" s="43" t="s">
        <v>301</v>
      </c>
    </row>
    <row r="110" spans="3:14" ht="20.100000000000001" customHeight="1" x14ac:dyDescent="0.3">
      <c r="C110" s="30">
        <v>80265</v>
      </c>
      <c r="D110" s="41">
        <v>44124</v>
      </c>
      <c r="E110" s="29">
        <f t="shared" si="1"/>
        <v>10</v>
      </c>
      <c r="F110" s="42">
        <v>64</v>
      </c>
      <c r="G110" s="9" t="s">
        <v>224</v>
      </c>
      <c r="H110" s="9" t="s">
        <v>244</v>
      </c>
      <c r="I110" s="9" t="s">
        <v>253</v>
      </c>
      <c r="J110" s="9">
        <v>8</v>
      </c>
      <c r="K110" s="43" t="s">
        <v>123</v>
      </c>
      <c r="L110" s="43" t="s">
        <v>143</v>
      </c>
      <c r="M110" s="43" t="s">
        <v>183</v>
      </c>
      <c r="N110" s="43" t="s">
        <v>300</v>
      </c>
    </row>
    <row r="111" spans="3:14" ht="20.100000000000001" customHeight="1" x14ac:dyDescent="0.3">
      <c r="C111" s="30">
        <v>80264</v>
      </c>
      <c r="D111" s="41">
        <v>44125</v>
      </c>
      <c r="E111" s="29">
        <f t="shared" si="1"/>
        <v>10</v>
      </c>
      <c r="F111" s="42">
        <v>81</v>
      </c>
      <c r="G111" s="9" t="s">
        <v>223</v>
      </c>
      <c r="H111" s="9" t="s">
        <v>243</v>
      </c>
      <c r="I111" s="9" t="s">
        <v>312</v>
      </c>
      <c r="J111" s="9">
        <v>36</v>
      </c>
      <c r="K111" s="43" t="s">
        <v>123</v>
      </c>
      <c r="L111" s="43" t="s">
        <v>143</v>
      </c>
      <c r="M111" s="43" t="s">
        <v>183</v>
      </c>
      <c r="N111" s="43" t="s">
        <v>300</v>
      </c>
    </row>
    <row r="112" spans="3:14" ht="20.100000000000001" customHeight="1" x14ac:dyDescent="0.3">
      <c r="C112" s="30">
        <v>80263</v>
      </c>
      <c r="D112" s="41">
        <v>44126</v>
      </c>
      <c r="E112" s="29">
        <f t="shared" si="1"/>
        <v>10</v>
      </c>
      <c r="F112" s="42">
        <v>90</v>
      </c>
      <c r="G112" s="9" t="s">
        <v>221</v>
      </c>
      <c r="H112" s="9" t="s">
        <v>241</v>
      </c>
      <c r="I112" s="9" t="s">
        <v>312</v>
      </c>
      <c r="J112" s="9">
        <v>36</v>
      </c>
      <c r="K112" s="43" t="s">
        <v>103</v>
      </c>
      <c r="L112" s="43" t="s">
        <v>142</v>
      </c>
      <c r="M112" s="43" t="s">
        <v>179</v>
      </c>
      <c r="N112" s="43" t="s">
        <v>300</v>
      </c>
    </row>
    <row r="113" spans="3:14" ht="20.100000000000001" customHeight="1" x14ac:dyDescent="0.3">
      <c r="C113" s="30">
        <v>80262</v>
      </c>
      <c r="D113" s="41">
        <v>44127</v>
      </c>
      <c r="E113" s="29">
        <f t="shared" si="1"/>
        <v>10</v>
      </c>
      <c r="F113" s="42">
        <v>24</v>
      </c>
      <c r="G113" s="9" t="s">
        <v>220</v>
      </c>
      <c r="H113" s="9" t="s">
        <v>240</v>
      </c>
      <c r="I113" s="9" t="s">
        <v>312</v>
      </c>
      <c r="J113" s="9">
        <v>12</v>
      </c>
      <c r="K113" s="43" t="s">
        <v>130</v>
      </c>
      <c r="L113" s="43" t="s">
        <v>150</v>
      </c>
      <c r="M113" s="43" t="s">
        <v>187</v>
      </c>
      <c r="N113" s="43" t="s">
        <v>300</v>
      </c>
    </row>
    <row r="114" spans="3:14" ht="20.100000000000001" customHeight="1" x14ac:dyDescent="0.3">
      <c r="C114" s="30">
        <v>80261</v>
      </c>
      <c r="D114" s="41">
        <v>44128</v>
      </c>
      <c r="E114" s="29">
        <f t="shared" si="1"/>
        <v>10</v>
      </c>
      <c r="F114" s="42">
        <v>900</v>
      </c>
      <c r="G114" s="9" t="s">
        <v>219</v>
      </c>
      <c r="H114" s="9" t="s">
        <v>239</v>
      </c>
      <c r="I114" s="9" t="s">
        <v>312</v>
      </c>
      <c r="J114" s="9">
        <v>200</v>
      </c>
      <c r="K114" s="43" t="s">
        <v>129</v>
      </c>
      <c r="L114" s="43" t="s">
        <v>149</v>
      </c>
      <c r="M114" s="43" t="s">
        <v>185</v>
      </c>
      <c r="N114" s="43" t="s">
        <v>301</v>
      </c>
    </row>
    <row r="115" spans="3:14" ht="20.100000000000001" customHeight="1" x14ac:dyDescent="0.3">
      <c r="C115" s="30">
        <v>80260</v>
      </c>
      <c r="D115" s="41">
        <v>44129</v>
      </c>
      <c r="E115" s="29">
        <f t="shared" si="1"/>
        <v>10</v>
      </c>
      <c r="F115" s="42">
        <v>144</v>
      </c>
      <c r="G115" s="9" t="s">
        <v>218</v>
      </c>
      <c r="H115" s="9" t="s">
        <v>238</v>
      </c>
      <c r="I115" s="9" t="s">
        <v>312</v>
      </c>
      <c r="J115" s="9">
        <v>36</v>
      </c>
      <c r="K115" s="43" t="s">
        <v>128</v>
      </c>
      <c r="L115" s="43" t="s">
        <v>148</v>
      </c>
      <c r="M115" s="43" t="s">
        <v>186</v>
      </c>
      <c r="N115" s="43" t="s">
        <v>303</v>
      </c>
    </row>
    <row r="116" spans="3:14" ht="20.100000000000001" customHeight="1" x14ac:dyDescent="0.3">
      <c r="C116" s="30">
        <v>80259</v>
      </c>
      <c r="D116" s="41">
        <v>44130</v>
      </c>
      <c r="E116" s="29">
        <f t="shared" si="1"/>
        <v>10</v>
      </c>
      <c r="F116" s="42">
        <v>280</v>
      </c>
      <c r="G116" s="9" t="s">
        <v>217</v>
      </c>
      <c r="H116" s="9" t="s">
        <v>237</v>
      </c>
      <c r="I116" s="9" t="s">
        <v>312</v>
      </c>
      <c r="J116" s="9">
        <v>80</v>
      </c>
      <c r="K116" s="43" t="s">
        <v>126</v>
      </c>
      <c r="L116" s="43" t="s">
        <v>146</v>
      </c>
      <c r="M116" s="43" t="s">
        <v>181</v>
      </c>
      <c r="N116" s="43" t="s">
        <v>302</v>
      </c>
    </row>
    <row r="117" spans="3:14" ht="20.100000000000001" customHeight="1" x14ac:dyDescent="0.3">
      <c r="C117" s="30">
        <v>80258</v>
      </c>
      <c r="D117" s="41">
        <v>44131</v>
      </c>
      <c r="E117" s="29">
        <f t="shared" si="1"/>
        <v>10</v>
      </c>
      <c r="F117" s="42">
        <v>240</v>
      </c>
      <c r="G117" s="9" t="s">
        <v>216</v>
      </c>
      <c r="H117" s="9" t="s">
        <v>236</v>
      </c>
      <c r="I117" s="9" t="s">
        <v>312</v>
      </c>
      <c r="J117" s="9">
        <v>100</v>
      </c>
      <c r="K117" s="43" t="s">
        <v>123</v>
      </c>
      <c r="L117" s="43" t="s">
        <v>143</v>
      </c>
      <c r="M117" s="43" t="s">
        <v>183</v>
      </c>
      <c r="N117" s="43" t="s">
        <v>300</v>
      </c>
    </row>
    <row r="118" spans="3:14" ht="20.100000000000001" customHeight="1" x14ac:dyDescent="0.3">
      <c r="C118" s="30">
        <v>80257</v>
      </c>
      <c r="D118" s="41">
        <v>44132</v>
      </c>
      <c r="E118" s="29">
        <f t="shared" si="1"/>
        <v>10</v>
      </c>
      <c r="F118" s="42">
        <v>300</v>
      </c>
      <c r="G118" s="9" t="s">
        <v>215</v>
      </c>
      <c r="H118" s="9" t="s">
        <v>235</v>
      </c>
      <c r="I118" s="9" t="s">
        <v>312</v>
      </c>
      <c r="J118" s="9">
        <v>100</v>
      </c>
      <c r="K118" s="43" t="s">
        <v>127</v>
      </c>
      <c r="L118" s="43" t="s">
        <v>147</v>
      </c>
      <c r="M118" s="43" t="s">
        <v>180</v>
      </c>
      <c r="N118" s="43" t="s">
        <v>300</v>
      </c>
    </row>
    <row r="119" spans="3:14" ht="20.100000000000001" customHeight="1" x14ac:dyDescent="0.3">
      <c r="C119" s="30">
        <v>80256</v>
      </c>
      <c r="D119" s="41">
        <v>44133</v>
      </c>
      <c r="E119" s="29">
        <f t="shared" si="1"/>
        <v>10</v>
      </c>
      <c r="F119" s="42">
        <v>300</v>
      </c>
      <c r="G119" s="9" t="s">
        <v>214</v>
      </c>
      <c r="H119" s="9" t="s">
        <v>234</v>
      </c>
      <c r="I119" s="9" t="s">
        <v>312</v>
      </c>
      <c r="J119" s="9">
        <v>100</v>
      </c>
      <c r="K119" s="43" t="s">
        <v>103</v>
      </c>
      <c r="L119" s="43" t="s">
        <v>142</v>
      </c>
      <c r="M119" s="43" t="s">
        <v>179</v>
      </c>
      <c r="N119" s="43" t="s">
        <v>300</v>
      </c>
    </row>
    <row r="120" spans="3:14" ht="19.5" customHeight="1" x14ac:dyDescent="0.3">
      <c r="C120" s="30">
        <v>80255</v>
      </c>
      <c r="D120" s="41">
        <v>44075</v>
      </c>
      <c r="E120" s="29">
        <f t="shared" si="1"/>
        <v>9</v>
      </c>
      <c r="F120" s="42">
        <v>699</v>
      </c>
      <c r="G120" s="9" t="s">
        <v>308</v>
      </c>
      <c r="H120" s="9" t="s">
        <v>311</v>
      </c>
      <c r="I120" s="9" t="s">
        <v>310</v>
      </c>
      <c r="J120" s="9">
        <v>100</v>
      </c>
      <c r="K120" s="43" t="s">
        <v>135</v>
      </c>
      <c r="L120" s="43" t="s">
        <v>155</v>
      </c>
      <c r="M120" s="9" t="s">
        <v>186</v>
      </c>
      <c r="N120" s="9" t="s">
        <v>300</v>
      </c>
    </row>
    <row r="121" spans="3:14" ht="20.100000000000001" customHeight="1" x14ac:dyDescent="0.3">
      <c r="C121" s="30">
        <v>80254</v>
      </c>
      <c r="D121" s="41">
        <v>44076</v>
      </c>
      <c r="E121" s="29">
        <f t="shared" si="1"/>
        <v>9</v>
      </c>
      <c r="F121" s="42">
        <v>225</v>
      </c>
      <c r="G121" s="9" t="s">
        <v>223</v>
      </c>
      <c r="H121" s="9" t="s">
        <v>243</v>
      </c>
      <c r="I121" s="9" t="s">
        <v>312</v>
      </c>
      <c r="J121" s="9">
        <v>100</v>
      </c>
      <c r="K121" s="43" t="s">
        <v>140</v>
      </c>
      <c r="L121" s="43" t="s">
        <v>160</v>
      </c>
      <c r="M121" s="9" t="s">
        <v>192</v>
      </c>
      <c r="N121" s="9" t="s">
        <v>301</v>
      </c>
    </row>
    <row r="122" spans="3:14" ht="20.100000000000001" customHeight="1" x14ac:dyDescent="0.3">
      <c r="C122" s="30">
        <v>80253</v>
      </c>
      <c r="D122" s="41">
        <v>44077</v>
      </c>
      <c r="E122" s="29">
        <f t="shared" si="1"/>
        <v>9</v>
      </c>
      <c r="F122" s="42">
        <v>400</v>
      </c>
      <c r="G122" s="9" t="s">
        <v>218</v>
      </c>
      <c r="H122" s="9" t="s">
        <v>238</v>
      </c>
      <c r="I122" s="9" t="s">
        <v>312</v>
      </c>
      <c r="J122" s="9">
        <v>100</v>
      </c>
      <c r="K122" s="43" t="s">
        <v>139</v>
      </c>
      <c r="L122" s="43" t="s">
        <v>159</v>
      </c>
      <c r="M122" s="9" t="s">
        <v>78</v>
      </c>
      <c r="N122" s="9" t="s">
        <v>300</v>
      </c>
    </row>
    <row r="123" spans="3:14" ht="20.100000000000001" customHeight="1" x14ac:dyDescent="0.3">
      <c r="C123" s="30">
        <v>80252</v>
      </c>
      <c r="D123" s="41">
        <v>44078</v>
      </c>
      <c r="E123" s="29">
        <f t="shared" si="1"/>
        <v>9</v>
      </c>
      <c r="F123" s="42">
        <v>699</v>
      </c>
      <c r="G123" s="9" t="s">
        <v>308</v>
      </c>
      <c r="H123" s="9" t="s">
        <v>311</v>
      </c>
      <c r="I123" s="9" t="s">
        <v>310</v>
      </c>
      <c r="J123" s="9">
        <v>100</v>
      </c>
      <c r="K123" s="43" t="s">
        <v>132</v>
      </c>
      <c r="L123" s="43" t="s">
        <v>152</v>
      </c>
      <c r="M123" s="9" t="s">
        <v>184</v>
      </c>
      <c r="N123" s="9" t="s">
        <v>302</v>
      </c>
    </row>
    <row r="124" spans="3:14" ht="20.100000000000001" customHeight="1" x14ac:dyDescent="0.3">
      <c r="C124" s="30">
        <v>80251</v>
      </c>
      <c r="D124" s="41">
        <v>44079</v>
      </c>
      <c r="E124" s="29">
        <f t="shared" si="1"/>
        <v>9</v>
      </c>
      <c r="F124" s="42">
        <v>160</v>
      </c>
      <c r="G124" s="9" t="s">
        <v>307</v>
      </c>
      <c r="H124" s="9" t="s">
        <v>309</v>
      </c>
      <c r="I124" s="9" t="s">
        <v>310</v>
      </c>
      <c r="J124" s="9">
        <v>100</v>
      </c>
      <c r="K124" s="43" t="s">
        <v>133</v>
      </c>
      <c r="L124" s="43" t="s">
        <v>153</v>
      </c>
      <c r="M124" s="9" t="s">
        <v>188</v>
      </c>
      <c r="N124" s="9" t="s">
        <v>300</v>
      </c>
    </row>
    <row r="125" spans="3:14" ht="20.100000000000001" customHeight="1" x14ac:dyDescent="0.3">
      <c r="C125" s="30">
        <v>80250</v>
      </c>
      <c r="D125" s="41">
        <v>44080</v>
      </c>
      <c r="E125" s="29">
        <f t="shared" si="1"/>
        <v>9</v>
      </c>
      <c r="F125" s="42">
        <v>300</v>
      </c>
      <c r="G125" s="9" t="s">
        <v>215</v>
      </c>
      <c r="H125" s="9" t="s">
        <v>235</v>
      </c>
      <c r="I125" s="9" t="s">
        <v>312</v>
      </c>
      <c r="J125" s="9">
        <v>100</v>
      </c>
      <c r="K125" s="43" t="s">
        <v>131</v>
      </c>
      <c r="L125" s="43" t="s">
        <v>151</v>
      </c>
      <c r="M125" s="9" t="s">
        <v>189</v>
      </c>
      <c r="N125" s="9" t="s">
        <v>300</v>
      </c>
    </row>
    <row r="126" spans="3:14" ht="20.100000000000001" customHeight="1" x14ac:dyDescent="0.3">
      <c r="C126" s="30">
        <v>80249</v>
      </c>
      <c r="D126" s="41">
        <v>44081</v>
      </c>
      <c r="E126" s="29">
        <f t="shared" si="1"/>
        <v>9</v>
      </c>
      <c r="F126" s="42">
        <v>24</v>
      </c>
      <c r="G126" s="9" t="s">
        <v>220</v>
      </c>
      <c r="H126" s="9" t="s">
        <v>240</v>
      </c>
      <c r="I126" s="9" t="s">
        <v>312</v>
      </c>
      <c r="J126" s="9">
        <v>12</v>
      </c>
      <c r="K126" s="43" t="s">
        <v>124</v>
      </c>
      <c r="L126" s="43" t="s">
        <v>144</v>
      </c>
      <c r="M126" s="9" t="s">
        <v>78</v>
      </c>
      <c r="N126" s="9" t="s">
        <v>301</v>
      </c>
    </row>
    <row r="127" spans="3:14" ht="20.100000000000001" customHeight="1" x14ac:dyDescent="0.3">
      <c r="C127" s="30">
        <v>80248</v>
      </c>
      <c r="D127" s="41">
        <v>44082</v>
      </c>
      <c r="E127" s="29">
        <f t="shared" si="1"/>
        <v>9</v>
      </c>
      <c r="F127" s="42">
        <v>22.68</v>
      </c>
      <c r="G127" s="9" t="s">
        <v>233</v>
      </c>
      <c r="H127" s="9" t="s">
        <v>256</v>
      </c>
      <c r="I127" s="9" t="s">
        <v>255</v>
      </c>
      <c r="J127" s="9">
        <v>12</v>
      </c>
      <c r="K127" s="43" t="s">
        <v>141</v>
      </c>
      <c r="L127" s="43" t="s">
        <v>161</v>
      </c>
      <c r="M127" s="9" t="s">
        <v>193</v>
      </c>
      <c r="N127" s="9" t="s">
        <v>300</v>
      </c>
    </row>
    <row r="128" spans="3:14" ht="20.100000000000001" customHeight="1" x14ac:dyDescent="0.3">
      <c r="C128" s="30">
        <v>80247</v>
      </c>
      <c r="D128" s="41">
        <v>44083</v>
      </c>
      <c r="E128" s="29">
        <f t="shared" si="1"/>
        <v>9</v>
      </c>
      <c r="F128" s="42">
        <v>27.599999999999998</v>
      </c>
      <c r="G128" s="9" t="s">
        <v>232</v>
      </c>
      <c r="H128" s="9" t="s">
        <v>252</v>
      </c>
      <c r="I128" s="9" t="s">
        <v>255</v>
      </c>
      <c r="J128" s="9">
        <v>23</v>
      </c>
      <c r="K128" s="43" t="s">
        <v>141</v>
      </c>
      <c r="L128" s="43" t="s">
        <v>161</v>
      </c>
      <c r="M128" s="9" t="s">
        <v>193</v>
      </c>
      <c r="N128" s="9" t="s">
        <v>300</v>
      </c>
    </row>
    <row r="129" spans="3:14" ht="20.100000000000001" customHeight="1" x14ac:dyDescent="0.3">
      <c r="C129" s="30">
        <v>80246</v>
      </c>
      <c r="D129" s="41">
        <v>44084</v>
      </c>
      <c r="E129" s="29">
        <f t="shared" si="1"/>
        <v>9</v>
      </c>
      <c r="F129" s="42">
        <v>80</v>
      </c>
      <c r="G129" s="9" t="s">
        <v>231</v>
      </c>
      <c r="H129" s="9" t="s">
        <v>251</v>
      </c>
      <c r="I129" s="9" t="s">
        <v>254</v>
      </c>
      <c r="J129" s="9">
        <v>4</v>
      </c>
      <c r="K129" s="43" t="s">
        <v>136</v>
      </c>
      <c r="L129" s="43" t="s">
        <v>156</v>
      </c>
      <c r="M129" s="9" t="s">
        <v>191</v>
      </c>
      <c r="N129" s="9" t="s">
        <v>302</v>
      </c>
    </row>
    <row r="130" spans="3:14" ht="20.100000000000001" customHeight="1" x14ac:dyDescent="0.3">
      <c r="C130" s="30">
        <v>80245</v>
      </c>
      <c r="D130" s="41">
        <v>44085</v>
      </c>
      <c r="E130" s="29">
        <f t="shared" si="1"/>
        <v>9</v>
      </c>
      <c r="F130" s="42">
        <v>35.6</v>
      </c>
      <c r="G130" s="9" t="s">
        <v>230</v>
      </c>
      <c r="H130" s="9" t="s">
        <v>250</v>
      </c>
      <c r="I130" s="9" t="s">
        <v>254</v>
      </c>
      <c r="J130" s="9">
        <v>4</v>
      </c>
      <c r="K130" s="43" t="s">
        <v>136</v>
      </c>
      <c r="L130" s="43" t="s">
        <v>156</v>
      </c>
      <c r="M130" s="9" t="s">
        <v>191</v>
      </c>
      <c r="N130" s="9" t="s">
        <v>302</v>
      </c>
    </row>
    <row r="131" spans="3:14" ht="20.100000000000001" customHeight="1" x14ac:dyDescent="0.3">
      <c r="C131" s="30">
        <v>80244</v>
      </c>
      <c r="D131" s="41">
        <v>44086</v>
      </c>
      <c r="E131" s="29">
        <f t="shared" si="1"/>
        <v>9</v>
      </c>
      <c r="F131" s="42">
        <v>154</v>
      </c>
      <c r="G131" s="9" t="s">
        <v>229</v>
      </c>
      <c r="H131" s="9" t="s">
        <v>249</v>
      </c>
      <c r="I131" s="9" t="s">
        <v>254</v>
      </c>
      <c r="J131" s="9">
        <v>7</v>
      </c>
      <c r="K131" s="43" t="s">
        <v>138</v>
      </c>
      <c r="L131" s="43" t="s">
        <v>158</v>
      </c>
      <c r="M131" s="9" t="s">
        <v>184</v>
      </c>
      <c r="N131" s="9" t="s">
        <v>302</v>
      </c>
    </row>
    <row r="132" spans="3:14" ht="20.100000000000001" customHeight="1" x14ac:dyDescent="0.3">
      <c r="C132" s="30">
        <v>80243</v>
      </c>
      <c r="D132" s="41">
        <v>44087</v>
      </c>
      <c r="E132" s="29">
        <f t="shared" si="1"/>
        <v>9</v>
      </c>
      <c r="F132" s="42">
        <v>111.93</v>
      </c>
      <c r="G132" s="9" t="s">
        <v>228</v>
      </c>
      <c r="H132" s="9" t="s">
        <v>248</v>
      </c>
      <c r="I132" s="9" t="s">
        <v>254</v>
      </c>
      <c r="J132" s="9">
        <v>7</v>
      </c>
      <c r="K132" s="43" t="s">
        <v>138</v>
      </c>
      <c r="L132" s="43" t="s">
        <v>158</v>
      </c>
      <c r="M132" s="9" t="s">
        <v>184</v>
      </c>
      <c r="N132" s="9" t="s">
        <v>302</v>
      </c>
    </row>
    <row r="133" spans="3:14" ht="20.100000000000001" customHeight="1" x14ac:dyDescent="0.3">
      <c r="C133" s="30">
        <v>80242</v>
      </c>
      <c r="D133" s="41">
        <v>44088</v>
      </c>
      <c r="E133" s="29">
        <f t="shared" si="1"/>
        <v>9</v>
      </c>
      <c r="F133" s="42">
        <v>132</v>
      </c>
      <c r="G133" s="9" t="s">
        <v>229</v>
      </c>
      <c r="H133" s="9" t="s">
        <v>249</v>
      </c>
      <c r="I133" s="9" t="s">
        <v>254</v>
      </c>
      <c r="J133" s="9">
        <v>6</v>
      </c>
      <c r="K133" s="43" t="s">
        <v>137</v>
      </c>
      <c r="L133" s="43" t="s">
        <v>157</v>
      </c>
      <c r="M133" s="43" t="s">
        <v>181</v>
      </c>
      <c r="N133" s="43" t="s">
        <v>303</v>
      </c>
    </row>
    <row r="134" spans="3:14" ht="20.100000000000001" customHeight="1" x14ac:dyDescent="0.3">
      <c r="C134" s="30">
        <v>80241</v>
      </c>
      <c r="D134" s="41">
        <v>44089</v>
      </c>
      <c r="E134" s="29">
        <f t="shared" si="1"/>
        <v>9</v>
      </c>
      <c r="F134" s="42">
        <v>95.94</v>
      </c>
      <c r="G134" s="9" t="s">
        <v>228</v>
      </c>
      <c r="H134" s="9" t="s">
        <v>248</v>
      </c>
      <c r="I134" s="9" t="s">
        <v>254</v>
      </c>
      <c r="J134" s="9">
        <v>6</v>
      </c>
      <c r="K134" s="43" t="s">
        <v>137</v>
      </c>
      <c r="L134" s="43" t="s">
        <v>157</v>
      </c>
      <c r="M134" s="43" t="s">
        <v>181</v>
      </c>
      <c r="N134" s="43" t="s">
        <v>303</v>
      </c>
    </row>
    <row r="135" spans="3:14" ht="20.100000000000001" customHeight="1" x14ac:dyDescent="0.3">
      <c r="C135" s="30">
        <v>80240</v>
      </c>
      <c r="D135" s="41">
        <v>44090</v>
      </c>
      <c r="E135" s="29">
        <f t="shared" si="1"/>
        <v>9</v>
      </c>
      <c r="F135" s="42">
        <v>90</v>
      </c>
      <c r="G135" s="9" t="s">
        <v>222</v>
      </c>
      <c r="H135" s="9" t="s">
        <v>242</v>
      </c>
      <c r="I135" s="9" t="s">
        <v>312</v>
      </c>
      <c r="J135" s="9">
        <v>30</v>
      </c>
      <c r="K135" s="43" t="s">
        <v>125</v>
      </c>
      <c r="L135" s="43" t="s">
        <v>145</v>
      </c>
      <c r="M135" s="43" t="s">
        <v>182</v>
      </c>
      <c r="N135" s="43" t="s">
        <v>300</v>
      </c>
    </row>
    <row r="136" spans="3:14" ht="20.100000000000001" customHeight="1" x14ac:dyDescent="0.3">
      <c r="C136" s="30">
        <v>80239</v>
      </c>
      <c r="D136" s="41">
        <v>44091</v>
      </c>
      <c r="E136" s="29">
        <f t="shared" si="1"/>
        <v>9</v>
      </c>
      <c r="F136" s="42">
        <v>84</v>
      </c>
      <c r="G136" s="9" t="s">
        <v>227</v>
      </c>
      <c r="H136" s="9" t="s">
        <v>247</v>
      </c>
      <c r="I136" s="9" t="s">
        <v>253</v>
      </c>
      <c r="J136" s="9">
        <v>24</v>
      </c>
      <c r="K136" s="43" t="s">
        <v>123</v>
      </c>
      <c r="L136" s="43" t="s">
        <v>143</v>
      </c>
      <c r="M136" s="43" t="s">
        <v>183</v>
      </c>
      <c r="N136" s="43" t="s">
        <v>300</v>
      </c>
    </row>
    <row r="137" spans="3:14" ht="20.100000000000001" customHeight="1" x14ac:dyDescent="0.3">
      <c r="C137" s="30">
        <v>80238</v>
      </c>
      <c r="D137" s="41">
        <v>44092</v>
      </c>
      <c r="E137" s="29">
        <f t="shared" si="1"/>
        <v>9</v>
      </c>
      <c r="F137" s="42">
        <v>20</v>
      </c>
      <c r="G137" s="9" t="s">
        <v>226</v>
      </c>
      <c r="H137" s="9" t="s">
        <v>246</v>
      </c>
      <c r="I137" s="9" t="s">
        <v>253</v>
      </c>
      <c r="J137" s="9">
        <v>4</v>
      </c>
      <c r="K137" s="43" t="s">
        <v>134</v>
      </c>
      <c r="L137" s="43" t="s">
        <v>154</v>
      </c>
      <c r="M137" s="43" t="s">
        <v>190</v>
      </c>
      <c r="N137" s="43" t="s">
        <v>301</v>
      </c>
    </row>
    <row r="138" spans="3:14" ht="20.100000000000001" customHeight="1" x14ac:dyDescent="0.3">
      <c r="C138" s="30">
        <v>80237</v>
      </c>
      <c r="D138" s="41">
        <v>44093</v>
      </c>
      <c r="E138" s="29">
        <f t="shared" si="1"/>
        <v>9</v>
      </c>
      <c r="F138" s="42">
        <v>20</v>
      </c>
      <c r="G138" s="9" t="s">
        <v>225</v>
      </c>
      <c r="H138" s="9" t="s">
        <v>245</v>
      </c>
      <c r="I138" s="9" t="s">
        <v>253</v>
      </c>
      <c r="J138" s="9">
        <v>4</v>
      </c>
      <c r="K138" s="43" t="s">
        <v>134</v>
      </c>
      <c r="L138" s="43" t="s">
        <v>154</v>
      </c>
      <c r="M138" s="43" t="s">
        <v>190</v>
      </c>
      <c r="N138" s="43" t="s">
        <v>301</v>
      </c>
    </row>
    <row r="139" spans="3:14" ht="20.100000000000001" customHeight="1" x14ac:dyDescent="0.3">
      <c r="C139" s="30">
        <v>80236</v>
      </c>
      <c r="D139" s="41">
        <v>44094</v>
      </c>
      <c r="E139" s="29">
        <f t="shared" si="1"/>
        <v>9</v>
      </c>
      <c r="F139" s="42">
        <v>32</v>
      </c>
      <c r="G139" s="9" t="s">
        <v>224</v>
      </c>
      <c r="H139" s="9" t="s">
        <v>244</v>
      </c>
      <c r="I139" s="9" t="s">
        <v>253</v>
      </c>
      <c r="J139" s="9">
        <v>4</v>
      </c>
      <c r="K139" s="43" t="s">
        <v>123</v>
      </c>
      <c r="L139" s="43" t="s">
        <v>143</v>
      </c>
      <c r="M139" s="43" t="s">
        <v>183</v>
      </c>
      <c r="N139" s="43" t="s">
        <v>300</v>
      </c>
    </row>
    <row r="140" spans="3:14" ht="20.100000000000001" customHeight="1" x14ac:dyDescent="0.3">
      <c r="C140" s="30">
        <v>80235</v>
      </c>
      <c r="D140" s="41">
        <v>44095</v>
      </c>
      <c r="E140" s="29">
        <f t="shared" si="1"/>
        <v>9</v>
      </c>
      <c r="F140" s="42">
        <v>54</v>
      </c>
      <c r="G140" s="9" t="s">
        <v>223</v>
      </c>
      <c r="H140" s="9" t="s">
        <v>243</v>
      </c>
      <c r="I140" s="9" t="s">
        <v>312</v>
      </c>
      <c r="J140" s="9">
        <v>24</v>
      </c>
      <c r="K140" s="43" t="s">
        <v>123</v>
      </c>
      <c r="L140" s="43" t="s">
        <v>143</v>
      </c>
      <c r="M140" s="43" t="s">
        <v>183</v>
      </c>
      <c r="N140" s="43" t="s">
        <v>300</v>
      </c>
    </row>
    <row r="141" spans="3:14" ht="20.100000000000001" customHeight="1" x14ac:dyDescent="0.3">
      <c r="C141" s="30">
        <v>80234</v>
      </c>
      <c r="D141" s="41">
        <v>44096</v>
      </c>
      <c r="E141" s="29">
        <f t="shared" si="1"/>
        <v>9</v>
      </c>
      <c r="F141" s="42">
        <v>60</v>
      </c>
      <c r="G141" s="9" t="s">
        <v>221</v>
      </c>
      <c r="H141" s="9" t="s">
        <v>241</v>
      </c>
      <c r="I141" s="9" t="s">
        <v>312</v>
      </c>
      <c r="J141" s="9">
        <v>24</v>
      </c>
      <c r="K141" s="43" t="s">
        <v>103</v>
      </c>
      <c r="L141" s="43" t="s">
        <v>142</v>
      </c>
      <c r="M141" s="43" t="s">
        <v>179</v>
      </c>
      <c r="N141" s="43" t="s">
        <v>300</v>
      </c>
    </row>
    <row r="142" spans="3:14" ht="20.100000000000001" customHeight="1" x14ac:dyDescent="0.3">
      <c r="C142" s="30">
        <v>80233</v>
      </c>
      <c r="D142" s="41">
        <v>44097</v>
      </c>
      <c r="E142" s="29">
        <f t="shared" si="1"/>
        <v>9</v>
      </c>
      <c r="F142" s="42">
        <v>48</v>
      </c>
      <c r="G142" s="9" t="s">
        <v>220</v>
      </c>
      <c r="H142" s="9" t="s">
        <v>240</v>
      </c>
      <c r="I142" s="9" t="s">
        <v>312</v>
      </c>
      <c r="J142" s="9">
        <v>24</v>
      </c>
      <c r="K142" s="43" t="s">
        <v>130</v>
      </c>
      <c r="L142" s="43" t="s">
        <v>150</v>
      </c>
      <c r="M142" s="43" t="s">
        <v>187</v>
      </c>
      <c r="N142" s="43" t="s">
        <v>300</v>
      </c>
    </row>
    <row r="143" spans="3:14" ht="20.100000000000001" customHeight="1" x14ac:dyDescent="0.3">
      <c r="C143" s="30">
        <v>80232</v>
      </c>
      <c r="D143" s="41">
        <v>44098</v>
      </c>
      <c r="E143" s="29">
        <f t="shared" si="1"/>
        <v>9</v>
      </c>
      <c r="F143" s="42">
        <v>900</v>
      </c>
      <c r="G143" s="9" t="s">
        <v>219</v>
      </c>
      <c r="H143" s="9" t="s">
        <v>239</v>
      </c>
      <c r="I143" s="9" t="s">
        <v>312</v>
      </c>
      <c r="J143" s="9">
        <v>200</v>
      </c>
      <c r="K143" s="43" t="s">
        <v>129</v>
      </c>
      <c r="L143" s="43" t="s">
        <v>149</v>
      </c>
      <c r="M143" s="43" t="s">
        <v>185</v>
      </c>
      <c r="N143" s="43" t="s">
        <v>301</v>
      </c>
    </row>
    <row r="144" spans="3:14" ht="20.100000000000001" customHeight="1" x14ac:dyDescent="0.3">
      <c r="C144" s="30">
        <v>80231</v>
      </c>
      <c r="D144" s="41">
        <v>44099</v>
      </c>
      <c r="E144" s="29">
        <f t="shared" si="1"/>
        <v>9</v>
      </c>
      <c r="F144" s="42">
        <v>144</v>
      </c>
      <c r="G144" s="9" t="s">
        <v>218</v>
      </c>
      <c r="H144" s="9" t="s">
        <v>238</v>
      </c>
      <c r="I144" s="9" t="s">
        <v>312</v>
      </c>
      <c r="J144" s="9">
        <v>36</v>
      </c>
      <c r="K144" s="43" t="s">
        <v>128</v>
      </c>
      <c r="L144" s="43" t="s">
        <v>148</v>
      </c>
      <c r="M144" s="43" t="s">
        <v>186</v>
      </c>
      <c r="N144" s="43" t="s">
        <v>303</v>
      </c>
    </row>
    <row r="145" spans="3:14" ht="20.100000000000001" customHeight="1" x14ac:dyDescent="0.3">
      <c r="C145" s="30">
        <v>80230</v>
      </c>
      <c r="D145" s="41">
        <v>44100</v>
      </c>
      <c r="E145" s="29">
        <f t="shared" si="1"/>
        <v>9</v>
      </c>
      <c r="F145" s="42">
        <v>350</v>
      </c>
      <c r="G145" s="9" t="s">
        <v>217</v>
      </c>
      <c r="H145" s="9" t="s">
        <v>237</v>
      </c>
      <c r="I145" s="9" t="s">
        <v>312</v>
      </c>
      <c r="J145" s="9">
        <v>100</v>
      </c>
      <c r="K145" s="43" t="s">
        <v>126</v>
      </c>
      <c r="L145" s="43" t="s">
        <v>146</v>
      </c>
      <c r="M145" s="43" t="s">
        <v>181</v>
      </c>
      <c r="N145" s="43" t="s">
        <v>302</v>
      </c>
    </row>
    <row r="146" spans="3:14" ht="20.100000000000001" customHeight="1" x14ac:dyDescent="0.3">
      <c r="C146" s="30">
        <v>80229</v>
      </c>
      <c r="D146" s="41">
        <v>44101</v>
      </c>
      <c r="E146" s="29">
        <f t="shared" si="1"/>
        <v>9</v>
      </c>
      <c r="F146" s="42">
        <v>240</v>
      </c>
      <c r="G146" s="9" t="s">
        <v>216</v>
      </c>
      <c r="H146" s="9" t="s">
        <v>236</v>
      </c>
      <c r="I146" s="9" t="s">
        <v>312</v>
      </c>
      <c r="J146" s="9">
        <v>100</v>
      </c>
      <c r="K146" s="43" t="s">
        <v>123</v>
      </c>
      <c r="L146" s="43" t="s">
        <v>143</v>
      </c>
      <c r="M146" s="43" t="s">
        <v>183</v>
      </c>
      <c r="N146" s="43" t="s">
        <v>300</v>
      </c>
    </row>
    <row r="147" spans="3:14" ht="20.100000000000001" customHeight="1" x14ac:dyDescent="0.3">
      <c r="C147" s="30">
        <v>80228</v>
      </c>
      <c r="D147" s="41">
        <v>44102</v>
      </c>
      <c r="E147" s="29">
        <f t="shared" si="1"/>
        <v>9</v>
      </c>
      <c r="F147" s="42">
        <v>300</v>
      </c>
      <c r="G147" s="9" t="s">
        <v>215</v>
      </c>
      <c r="H147" s="9" t="s">
        <v>235</v>
      </c>
      <c r="I147" s="9" t="s">
        <v>312</v>
      </c>
      <c r="J147" s="9">
        <v>100</v>
      </c>
      <c r="K147" s="43" t="s">
        <v>127</v>
      </c>
      <c r="L147" s="43" t="s">
        <v>147</v>
      </c>
      <c r="M147" s="43" t="s">
        <v>180</v>
      </c>
      <c r="N147" s="43" t="s">
        <v>300</v>
      </c>
    </row>
    <row r="148" spans="3:14" ht="20.100000000000001" customHeight="1" x14ac:dyDescent="0.3">
      <c r="C148" s="30">
        <v>80227</v>
      </c>
      <c r="D148" s="41">
        <v>44103</v>
      </c>
      <c r="E148" s="29">
        <f t="shared" si="1"/>
        <v>9</v>
      </c>
      <c r="F148" s="42">
        <v>300</v>
      </c>
      <c r="G148" s="9" t="s">
        <v>214</v>
      </c>
      <c r="H148" s="9" t="s">
        <v>234</v>
      </c>
      <c r="I148" s="9" t="s">
        <v>312</v>
      </c>
      <c r="J148" s="9">
        <v>100</v>
      </c>
      <c r="K148" s="43" t="s">
        <v>103</v>
      </c>
      <c r="L148" s="43" t="s">
        <v>142</v>
      </c>
      <c r="M148" s="43" t="s">
        <v>179</v>
      </c>
      <c r="N148" s="43" t="s">
        <v>300</v>
      </c>
    </row>
    <row r="149" spans="3:14" ht="19.5" customHeight="1" x14ac:dyDescent="0.3">
      <c r="C149" s="30">
        <v>80226</v>
      </c>
      <c r="D149" s="41">
        <v>44044</v>
      </c>
      <c r="E149" s="29">
        <f t="shared" si="1"/>
        <v>8</v>
      </c>
      <c r="F149" s="42">
        <v>699</v>
      </c>
      <c r="G149" s="9" t="s">
        <v>308</v>
      </c>
      <c r="H149" s="9" t="s">
        <v>311</v>
      </c>
      <c r="I149" s="9" t="s">
        <v>310</v>
      </c>
      <c r="J149" s="9">
        <v>100</v>
      </c>
      <c r="K149" s="43" t="s">
        <v>135</v>
      </c>
      <c r="L149" s="43" t="s">
        <v>155</v>
      </c>
      <c r="M149" s="9" t="s">
        <v>186</v>
      </c>
      <c r="N149" s="9" t="s">
        <v>300</v>
      </c>
    </row>
    <row r="150" spans="3:14" ht="20.100000000000001" customHeight="1" x14ac:dyDescent="0.3">
      <c r="C150" s="30">
        <v>80225</v>
      </c>
      <c r="D150" s="41">
        <v>44045</v>
      </c>
      <c r="E150" s="29">
        <f t="shared" si="1"/>
        <v>8</v>
      </c>
      <c r="F150" s="42">
        <v>225</v>
      </c>
      <c r="G150" s="9" t="s">
        <v>223</v>
      </c>
      <c r="H150" s="9" t="s">
        <v>243</v>
      </c>
      <c r="I150" s="9" t="s">
        <v>312</v>
      </c>
      <c r="J150" s="9">
        <v>100</v>
      </c>
      <c r="K150" s="43" t="s">
        <v>140</v>
      </c>
      <c r="L150" s="43" t="s">
        <v>160</v>
      </c>
      <c r="M150" s="9" t="s">
        <v>192</v>
      </c>
      <c r="N150" s="9" t="s">
        <v>301</v>
      </c>
    </row>
    <row r="151" spans="3:14" ht="20.100000000000001" customHeight="1" x14ac:dyDescent="0.3">
      <c r="C151" s="30">
        <v>80224</v>
      </c>
      <c r="D151" s="41">
        <v>44046</v>
      </c>
      <c r="E151" s="29">
        <f t="shared" si="1"/>
        <v>8</v>
      </c>
      <c r="F151" s="42">
        <v>400</v>
      </c>
      <c r="G151" s="9" t="s">
        <v>218</v>
      </c>
      <c r="H151" s="9" t="s">
        <v>238</v>
      </c>
      <c r="I151" s="9" t="s">
        <v>312</v>
      </c>
      <c r="J151" s="9">
        <v>100</v>
      </c>
      <c r="K151" s="43" t="s">
        <v>139</v>
      </c>
      <c r="L151" s="43" t="s">
        <v>159</v>
      </c>
      <c r="M151" s="9" t="s">
        <v>78</v>
      </c>
      <c r="N151" s="9" t="s">
        <v>300</v>
      </c>
    </row>
    <row r="152" spans="3:14" ht="20.100000000000001" customHeight="1" x14ac:dyDescent="0.3">
      <c r="C152" s="30">
        <v>80223</v>
      </c>
      <c r="D152" s="41">
        <v>44047</v>
      </c>
      <c r="E152" s="29">
        <f t="shared" si="1"/>
        <v>8</v>
      </c>
      <c r="F152" s="42">
        <v>699</v>
      </c>
      <c r="G152" s="9" t="s">
        <v>308</v>
      </c>
      <c r="H152" s="9" t="s">
        <v>311</v>
      </c>
      <c r="I152" s="9" t="s">
        <v>310</v>
      </c>
      <c r="J152" s="9">
        <v>100</v>
      </c>
      <c r="K152" s="43" t="s">
        <v>132</v>
      </c>
      <c r="L152" s="43" t="s">
        <v>152</v>
      </c>
      <c r="M152" s="9" t="s">
        <v>184</v>
      </c>
      <c r="N152" s="9" t="s">
        <v>302</v>
      </c>
    </row>
    <row r="153" spans="3:14" ht="20.100000000000001" customHeight="1" x14ac:dyDescent="0.3">
      <c r="C153" s="30">
        <v>80222</v>
      </c>
      <c r="D153" s="41">
        <v>44048</v>
      </c>
      <c r="E153" s="29">
        <f t="shared" si="1"/>
        <v>8</v>
      </c>
      <c r="F153" s="42">
        <v>160</v>
      </c>
      <c r="G153" s="9" t="s">
        <v>307</v>
      </c>
      <c r="H153" s="9" t="s">
        <v>309</v>
      </c>
      <c r="I153" s="9" t="s">
        <v>310</v>
      </c>
      <c r="J153" s="9">
        <v>100</v>
      </c>
      <c r="K153" s="43" t="s">
        <v>133</v>
      </c>
      <c r="L153" s="43" t="s">
        <v>153</v>
      </c>
      <c r="M153" s="9" t="s">
        <v>188</v>
      </c>
      <c r="N153" s="9" t="s">
        <v>300</v>
      </c>
    </row>
    <row r="154" spans="3:14" ht="20.100000000000001" customHeight="1" x14ac:dyDescent="0.3">
      <c r="C154" s="30">
        <v>80221</v>
      </c>
      <c r="D154" s="41">
        <v>44049</v>
      </c>
      <c r="E154" s="29">
        <f t="shared" si="1"/>
        <v>8</v>
      </c>
      <c r="F154" s="42">
        <v>60</v>
      </c>
      <c r="G154" s="9" t="s">
        <v>215</v>
      </c>
      <c r="H154" s="9" t="s">
        <v>235</v>
      </c>
      <c r="I154" s="9" t="s">
        <v>312</v>
      </c>
      <c r="J154" s="9">
        <v>20</v>
      </c>
      <c r="K154" s="43" t="s">
        <v>131</v>
      </c>
      <c r="L154" s="43" t="s">
        <v>151</v>
      </c>
      <c r="M154" s="9" t="s">
        <v>189</v>
      </c>
      <c r="N154" s="9" t="s">
        <v>300</v>
      </c>
    </row>
    <row r="155" spans="3:14" ht="20.100000000000001" customHeight="1" x14ac:dyDescent="0.3">
      <c r="C155" s="30">
        <v>80220</v>
      </c>
      <c r="D155" s="41">
        <v>44050</v>
      </c>
      <c r="E155" s="29">
        <f t="shared" si="1"/>
        <v>8</v>
      </c>
      <c r="F155" s="42">
        <v>24</v>
      </c>
      <c r="G155" s="9" t="s">
        <v>220</v>
      </c>
      <c r="H155" s="9" t="s">
        <v>240</v>
      </c>
      <c r="I155" s="9" t="s">
        <v>312</v>
      </c>
      <c r="J155" s="9">
        <v>12</v>
      </c>
      <c r="K155" s="43" t="s">
        <v>124</v>
      </c>
      <c r="L155" s="43" t="s">
        <v>144</v>
      </c>
      <c r="M155" s="9" t="s">
        <v>78</v>
      </c>
      <c r="N155" s="9" t="s">
        <v>301</v>
      </c>
    </row>
    <row r="156" spans="3:14" ht="20.100000000000001" customHeight="1" x14ac:dyDescent="0.3">
      <c r="C156" s="30">
        <v>80219</v>
      </c>
      <c r="D156" s="41">
        <v>44051</v>
      </c>
      <c r="E156" s="29">
        <f t="shared" si="1"/>
        <v>8</v>
      </c>
      <c r="F156" s="42">
        <v>22.68</v>
      </c>
      <c r="G156" s="9" t="s">
        <v>233</v>
      </c>
      <c r="H156" s="9" t="s">
        <v>256</v>
      </c>
      <c r="I156" s="9" t="s">
        <v>255</v>
      </c>
      <c r="J156" s="9">
        <v>12</v>
      </c>
      <c r="K156" s="43" t="s">
        <v>141</v>
      </c>
      <c r="L156" s="43" t="s">
        <v>161</v>
      </c>
      <c r="M156" s="9" t="s">
        <v>193</v>
      </c>
      <c r="N156" s="9" t="s">
        <v>300</v>
      </c>
    </row>
    <row r="157" spans="3:14" ht="20.100000000000001" customHeight="1" x14ac:dyDescent="0.3">
      <c r="C157" s="30">
        <v>80218</v>
      </c>
      <c r="D157" s="41">
        <v>44052</v>
      </c>
      <c r="E157" s="29">
        <f t="shared" si="1"/>
        <v>8</v>
      </c>
      <c r="F157" s="42">
        <v>27.599999999999998</v>
      </c>
      <c r="G157" s="9" t="s">
        <v>232</v>
      </c>
      <c r="H157" s="9" t="s">
        <v>252</v>
      </c>
      <c r="I157" s="9" t="s">
        <v>255</v>
      </c>
      <c r="J157" s="9">
        <v>23</v>
      </c>
      <c r="K157" s="43" t="s">
        <v>141</v>
      </c>
      <c r="L157" s="43" t="s">
        <v>161</v>
      </c>
      <c r="M157" s="9" t="s">
        <v>193</v>
      </c>
      <c r="N157" s="9" t="s">
        <v>300</v>
      </c>
    </row>
    <row r="158" spans="3:14" ht="20.100000000000001" customHeight="1" x14ac:dyDescent="0.3">
      <c r="C158" s="30">
        <v>80217</v>
      </c>
      <c r="D158" s="41">
        <v>44053</v>
      </c>
      <c r="E158" s="29">
        <f t="shared" si="1"/>
        <v>8</v>
      </c>
      <c r="F158" s="42">
        <v>60</v>
      </c>
      <c r="G158" s="9" t="s">
        <v>231</v>
      </c>
      <c r="H158" s="9" t="s">
        <v>251</v>
      </c>
      <c r="I158" s="9" t="s">
        <v>254</v>
      </c>
      <c r="J158" s="9">
        <v>3</v>
      </c>
      <c r="K158" s="43" t="s">
        <v>136</v>
      </c>
      <c r="L158" s="43" t="s">
        <v>156</v>
      </c>
      <c r="M158" s="9" t="s">
        <v>191</v>
      </c>
      <c r="N158" s="9" t="s">
        <v>302</v>
      </c>
    </row>
    <row r="159" spans="3:14" ht="20.100000000000001" customHeight="1" x14ac:dyDescent="0.3">
      <c r="C159" s="30">
        <v>80216</v>
      </c>
      <c r="D159" s="41">
        <v>44054</v>
      </c>
      <c r="E159" s="29">
        <f t="shared" si="1"/>
        <v>8</v>
      </c>
      <c r="F159" s="42">
        <v>26.700000000000003</v>
      </c>
      <c r="G159" s="9" t="s">
        <v>230</v>
      </c>
      <c r="H159" s="9" t="s">
        <v>250</v>
      </c>
      <c r="I159" s="9" t="s">
        <v>254</v>
      </c>
      <c r="J159" s="9">
        <v>3</v>
      </c>
      <c r="K159" s="43" t="s">
        <v>136</v>
      </c>
      <c r="L159" s="43" t="s">
        <v>156</v>
      </c>
      <c r="M159" s="9" t="s">
        <v>191</v>
      </c>
      <c r="N159" s="9" t="s">
        <v>302</v>
      </c>
    </row>
    <row r="160" spans="3:14" ht="20.100000000000001" customHeight="1" x14ac:dyDescent="0.3">
      <c r="C160" s="30">
        <v>80215</v>
      </c>
      <c r="D160" s="41">
        <v>44055</v>
      </c>
      <c r="E160" s="29">
        <f t="shared" si="1"/>
        <v>8</v>
      </c>
      <c r="F160" s="42">
        <v>110</v>
      </c>
      <c r="G160" s="9" t="s">
        <v>229</v>
      </c>
      <c r="H160" s="9" t="s">
        <v>249</v>
      </c>
      <c r="I160" s="9" t="s">
        <v>254</v>
      </c>
      <c r="J160" s="9">
        <v>5</v>
      </c>
      <c r="K160" s="43" t="s">
        <v>138</v>
      </c>
      <c r="L160" s="43" t="s">
        <v>158</v>
      </c>
      <c r="M160" s="9" t="s">
        <v>184</v>
      </c>
      <c r="N160" s="9" t="s">
        <v>302</v>
      </c>
    </row>
    <row r="161" spans="3:14" ht="20.100000000000001" customHeight="1" x14ac:dyDescent="0.3">
      <c r="C161" s="30">
        <v>80214</v>
      </c>
      <c r="D161" s="41">
        <v>44056</v>
      </c>
      <c r="E161" s="29">
        <f t="shared" ref="E161:E224" si="2">IF(COUNTA(D161)=0,"-",(MONTH(D161)))</f>
        <v>8</v>
      </c>
      <c r="F161" s="42">
        <v>79.95</v>
      </c>
      <c r="G161" s="9" t="s">
        <v>228</v>
      </c>
      <c r="H161" s="9" t="s">
        <v>248</v>
      </c>
      <c r="I161" s="9" t="s">
        <v>254</v>
      </c>
      <c r="J161" s="9">
        <v>5</v>
      </c>
      <c r="K161" s="43" t="s">
        <v>138</v>
      </c>
      <c r="L161" s="43" t="s">
        <v>158</v>
      </c>
      <c r="M161" s="9" t="s">
        <v>184</v>
      </c>
      <c r="N161" s="9" t="s">
        <v>302</v>
      </c>
    </row>
    <row r="162" spans="3:14" ht="20.100000000000001" customHeight="1" x14ac:dyDescent="0.3">
      <c r="C162" s="30">
        <v>80213</v>
      </c>
      <c r="D162" s="41">
        <v>44057</v>
      </c>
      <c r="E162" s="29">
        <f t="shared" si="2"/>
        <v>8</v>
      </c>
      <c r="F162" s="42">
        <v>110</v>
      </c>
      <c r="G162" s="9" t="s">
        <v>229</v>
      </c>
      <c r="H162" s="9" t="s">
        <v>249</v>
      </c>
      <c r="I162" s="9" t="s">
        <v>254</v>
      </c>
      <c r="J162" s="9">
        <v>5</v>
      </c>
      <c r="K162" s="43" t="s">
        <v>137</v>
      </c>
      <c r="L162" s="43" t="s">
        <v>157</v>
      </c>
      <c r="M162" s="43" t="s">
        <v>181</v>
      </c>
      <c r="N162" s="43" t="s">
        <v>303</v>
      </c>
    </row>
    <row r="163" spans="3:14" ht="20.100000000000001" customHeight="1" x14ac:dyDescent="0.3">
      <c r="C163" s="30">
        <v>80212</v>
      </c>
      <c r="D163" s="41">
        <v>44058</v>
      </c>
      <c r="E163" s="29">
        <f t="shared" si="2"/>
        <v>8</v>
      </c>
      <c r="F163" s="42">
        <v>79.95</v>
      </c>
      <c r="G163" s="9" t="s">
        <v>228</v>
      </c>
      <c r="H163" s="9" t="s">
        <v>248</v>
      </c>
      <c r="I163" s="9" t="s">
        <v>254</v>
      </c>
      <c r="J163" s="9">
        <v>5</v>
      </c>
      <c r="K163" s="43" t="s">
        <v>137</v>
      </c>
      <c r="L163" s="43" t="s">
        <v>157</v>
      </c>
      <c r="M163" s="43" t="s">
        <v>181</v>
      </c>
      <c r="N163" s="43" t="s">
        <v>303</v>
      </c>
    </row>
    <row r="164" spans="3:14" ht="20.100000000000001" customHeight="1" x14ac:dyDescent="0.3">
      <c r="C164" s="30">
        <v>80211</v>
      </c>
      <c r="D164" s="41">
        <v>44059</v>
      </c>
      <c r="E164" s="29">
        <f t="shared" si="2"/>
        <v>8</v>
      </c>
      <c r="F164" s="42">
        <v>105</v>
      </c>
      <c r="G164" s="9" t="s">
        <v>222</v>
      </c>
      <c r="H164" s="9" t="s">
        <v>242</v>
      </c>
      <c r="I164" s="9" t="s">
        <v>312</v>
      </c>
      <c r="J164" s="9">
        <v>35</v>
      </c>
      <c r="K164" s="43" t="s">
        <v>125</v>
      </c>
      <c r="L164" s="43" t="s">
        <v>145</v>
      </c>
      <c r="M164" s="43" t="s">
        <v>182</v>
      </c>
      <c r="N164" s="43" t="s">
        <v>300</v>
      </c>
    </row>
    <row r="165" spans="3:14" ht="20.100000000000001" customHeight="1" x14ac:dyDescent="0.3">
      <c r="C165" s="30">
        <v>80210</v>
      </c>
      <c r="D165" s="41">
        <v>44060</v>
      </c>
      <c r="E165" s="29">
        <f t="shared" si="2"/>
        <v>8</v>
      </c>
      <c r="F165" s="42">
        <v>126</v>
      </c>
      <c r="G165" s="9" t="s">
        <v>227</v>
      </c>
      <c r="H165" s="9" t="s">
        <v>247</v>
      </c>
      <c r="I165" s="9" t="s">
        <v>253</v>
      </c>
      <c r="J165" s="9">
        <v>36</v>
      </c>
      <c r="K165" s="43" t="s">
        <v>123</v>
      </c>
      <c r="L165" s="43" t="s">
        <v>143</v>
      </c>
      <c r="M165" s="43" t="s">
        <v>183</v>
      </c>
      <c r="N165" s="43" t="s">
        <v>300</v>
      </c>
    </row>
    <row r="166" spans="3:14" ht="20.100000000000001" customHeight="1" x14ac:dyDescent="0.3">
      <c r="C166" s="30">
        <v>80209</v>
      </c>
      <c r="D166" s="41">
        <v>44061</v>
      </c>
      <c r="E166" s="29">
        <f t="shared" si="2"/>
        <v>8</v>
      </c>
      <c r="F166" s="42">
        <v>40</v>
      </c>
      <c r="G166" s="9" t="s">
        <v>226</v>
      </c>
      <c r="H166" s="9" t="s">
        <v>246</v>
      </c>
      <c r="I166" s="9" t="s">
        <v>253</v>
      </c>
      <c r="J166" s="9">
        <v>8</v>
      </c>
      <c r="K166" s="43" t="s">
        <v>134</v>
      </c>
      <c r="L166" s="43" t="s">
        <v>154</v>
      </c>
      <c r="M166" s="43" t="s">
        <v>190</v>
      </c>
      <c r="N166" s="43" t="s">
        <v>301</v>
      </c>
    </row>
    <row r="167" spans="3:14" ht="20.100000000000001" customHeight="1" x14ac:dyDescent="0.3">
      <c r="C167" s="30">
        <v>80208</v>
      </c>
      <c r="D167" s="41">
        <v>44062</v>
      </c>
      <c r="E167" s="29">
        <f t="shared" si="2"/>
        <v>8</v>
      </c>
      <c r="F167" s="42">
        <v>40</v>
      </c>
      <c r="G167" s="9" t="s">
        <v>225</v>
      </c>
      <c r="H167" s="9" t="s">
        <v>245</v>
      </c>
      <c r="I167" s="9" t="s">
        <v>253</v>
      </c>
      <c r="J167" s="9">
        <v>8</v>
      </c>
      <c r="K167" s="43" t="s">
        <v>134</v>
      </c>
      <c r="L167" s="43" t="s">
        <v>154</v>
      </c>
      <c r="M167" s="43" t="s">
        <v>190</v>
      </c>
      <c r="N167" s="43" t="s">
        <v>301</v>
      </c>
    </row>
    <row r="168" spans="3:14" ht="20.100000000000001" customHeight="1" x14ac:dyDescent="0.3">
      <c r="C168" s="30">
        <v>80207</v>
      </c>
      <c r="D168" s="41">
        <v>44063</v>
      </c>
      <c r="E168" s="29">
        <f t="shared" si="2"/>
        <v>8</v>
      </c>
      <c r="F168" s="42">
        <v>64</v>
      </c>
      <c r="G168" s="9" t="s">
        <v>224</v>
      </c>
      <c r="H168" s="9" t="s">
        <v>244</v>
      </c>
      <c r="I168" s="9" t="s">
        <v>253</v>
      </c>
      <c r="J168" s="9">
        <v>8</v>
      </c>
      <c r="K168" s="43" t="s">
        <v>123</v>
      </c>
      <c r="L168" s="43" t="s">
        <v>143</v>
      </c>
      <c r="M168" s="43" t="s">
        <v>183</v>
      </c>
      <c r="N168" s="43" t="s">
        <v>300</v>
      </c>
    </row>
    <row r="169" spans="3:14" ht="20.100000000000001" customHeight="1" x14ac:dyDescent="0.3">
      <c r="C169" s="30">
        <v>80206</v>
      </c>
      <c r="D169" s="41">
        <v>44064</v>
      </c>
      <c r="E169" s="29">
        <f t="shared" si="2"/>
        <v>8</v>
      </c>
      <c r="F169" s="42">
        <v>81</v>
      </c>
      <c r="G169" s="9" t="s">
        <v>223</v>
      </c>
      <c r="H169" s="9" t="s">
        <v>243</v>
      </c>
      <c r="I169" s="9" t="s">
        <v>312</v>
      </c>
      <c r="J169" s="9">
        <v>36</v>
      </c>
      <c r="K169" s="43" t="s">
        <v>123</v>
      </c>
      <c r="L169" s="43" t="s">
        <v>143</v>
      </c>
      <c r="M169" s="43" t="s">
        <v>183</v>
      </c>
      <c r="N169" s="43" t="s">
        <v>300</v>
      </c>
    </row>
    <row r="170" spans="3:14" ht="20.100000000000001" customHeight="1" x14ac:dyDescent="0.3">
      <c r="C170" s="30">
        <v>80205</v>
      </c>
      <c r="D170" s="41">
        <v>44065</v>
      </c>
      <c r="E170" s="29">
        <f t="shared" si="2"/>
        <v>8</v>
      </c>
      <c r="F170" s="42">
        <v>90</v>
      </c>
      <c r="G170" s="9" t="s">
        <v>221</v>
      </c>
      <c r="H170" s="9" t="s">
        <v>241</v>
      </c>
      <c r="I170" s="9" t="s">
        <v>312</v>
      </c>
      <c r="J170" s="9">
        <v>36</v>
      </c>
      <c r="K170" s="43" t="s">
        <v>103</v>
      </c>
      <c r="L170" s="43" t="s">
        <v>142</v>
      </c>
      <c r="M170" s="43" t="s">
        <v>179</v>
      </c>
      <c r="N170" s="43" t="s">
        <v>300</v>
      </c>
    </row>
    <row r="171" spans="3:14" ht="20.100000000000001" customHeight="1" x14ac:dyDescent="0.3">
      <c r="C171" s="30">
        <v>80204</v>
      </c>
      <c r="D171" s="41">
        <v>44066</v>
      </c>
      <c r="E171" s="29">
        <f t="shared" si="2"/>
        <v>8</v>
      </c>
      <c r="F171" s="42">
        <v>48</v>
      </c>
      <c r="G171" s="9" t="s">
        <v>220</v>
      </c>
      <c r="H171" s="9" t="s">
        <v>240</v>
      </c>
      <c r="I171" s="9" t="s">
        <v>312</v>
      </c>
      <c r="J171" s="9">
        <v>24</v>
      </c>
      <c r="K171" s="43" t="s">
        <v>130</v>
      </c>
      <c r="L171" s="43" t="s">
        <v>150</v>
      </c>
      <c r="M171" s="43" t="s">
        <v>187</v>
      </c>
      <c r="N171" s="43" t="s">
        <v>300</v>
      </c>
    </row>
    <row r="172" spans="3:14" ht="20.100000000000001" customHeight="1" x14ac:dyDescent="0.3">
      <c r="C172" s="30">
        <v>80203</v>
      </c>
      <c r="D172" s="41">
        <v>44067</v>
      </c>
      <c r="E172" s="29">
        <f t="shared" si="2"/>
        <v>8</v>
      </c>
      <c r="F172" s="42">
        <v>450</v>
      </c>
      <c r="G172" s="9" t="s">
        <v>219</v>
      </c>
      <c r="H172" s="9" t="s">
        <v>239</v>
      </c>
      <c r="I172" s="9" t="s">
        <v>312</v>
      </c>
      <c r="J172" s="9">
        <v>100</v>
      </c>
      <c r="K172" s="43" t="s">
        <v>129</v>
      </c>
      <c r="L172" s="43" t="s">
        <v>149</v>
      </c>
      <c r="M172" s="43" t="s">
        <v>185</v>
      </c>
      <c r="N172" s="43" t="s">
        <v>301</v>
      </c>
    </row>
    <row r="173" spans="3:14" ht="20.100000000000001" customHeight="1" x14ac:dyDescent="0.3">
      <c r="C173" s="30">
        <v>80202</v>
      </c>
      <c r="D173" s="41">
        <v>44068</v>
      </c>
      <c r="E173" s="29">
        <f t="shared" si="2"/>
        <v>8</v>
      </c>
      <c r="F173" s="42">
        <v>144</v>
      </c>
      <c r="G173" s="9" t="s">
        <v>218</v>
      </c>
      <c r="H173" s="9" t="s">
        <v>238</v>
      </c>
      <c r="I173" s="9" t="s">
        <v>312</v>
      </c>
      <c r="J173" s="9">
        <v>36</v>
      </c>
      <c r="K173" s="43" t="s">
        <v>128</v>
      </c>
      <c r="L173" s="43" t="s">
        <v>148</v>
      </c>
      <c r="M173" s="43" t="s">
        <v>186</v>
      </c>
      <c r="N173" s="43" t="s">
        <v>303</v>
      </c>
    </row>
    <row r="174" spans="3:14" ht="20.100000000000001" customHeight="1" x14ac:dyDescent="0.3">
      <c r="C174" s="30">
        <v>80201</v>
      </c>
      <c r="D174" s="41">
        <v>44069</v>
      </c>
      <c r="E174" s="29">
        <f t="shared" si="2"/>
        <v>8</v>
      </c>
      <c r="F174" s="42">
        <v>168</v>
      </c>
      <c r="G174" s="9" t="s">
        <v>217</v>
      </c>
      <c r="H174" s="9" t="s">
        <v>237</v>
      </c>
      <c r="I174" s="9" t="s">
        <v>312</v>
      </c>
      <c r="J174" s="9">
        <v>48</v>
      </c>
      <c r="K174" s="43" t="s">
        <v>126</v>
      </c>
      <c r="L174" s="43" t="s">
        <v>146</v>
      </c>
      <c r="M174" s="43" t="s">
        <v>181</v>
      </c>
      <c r="N174" s="43" t="s">
        <v>302</v>
      </c>
    </row>
    <row r="175" spans="3:14" ht="20.100000000000001" customHeight="1" x14ac:dyDescent="0.3">
      <c r="C175" s="30">
        <v>80200</v>
      </c>
      <c r="D175" s="41">
        <v>44070</v>
      </c>
      <c r="E175" s="29">
        <f t="shared" si="2"/>
        <v>8</v>
      </c>
      <c r="F175" s="42">
        <v>57.599999999999994</v>
      </c>
      <c r="G175" s="9" t="s">
        <v>216</v>
      </c>
      <c r="H175" s="9" t="s">
        <v>236</v>
      </c>
      <c r="I175" s="9" t="s">
        <v>312</v>
      </c>
      <c r="J175" s="9">
        <v>24</v>
      </c>
      <c r="K175" s="43" t="s">
        <v>123</v>
      </c>
      <c r="L175" s="43" t="s">
        <v>143</v>
      </c>
      <c r="M175" s="43" t="s">
        <v>183</v>
      </c>
      <c r="N175" s="43" t="s">
        <v>300</v>
      </c>
    </row>
    <row r="176" spans="3:14" ht="20.100000000000001" customHeight="1" x14ac:dyDescent="0.3">
      <c r="C176" s="30">
        <v>80199</v>
      </c>
      <c r="D176" s="41">
        <v>44071</v>
      </c>
      <c r="E176" s="29">
        <f t="shared" si="2"/>
        <v>8</v>
      </c>
      <c r="F176" s="42">
        <v>72</v>
      </c>
      <c r="G176" s="9" t="s">
        <v>215</v>
      </c>
      <c r="H176" s="9" t="s">
        <v>235</v>
      </c>
      <c r="I176" s="9" t="s">
        <v>312</v>
      </c>
      <c r="J176" s="9">
        <v>24</v>
      </c>
      <c r="K176" s="43" t="s">
        <v>127</v>
      </c>
      <c r="L176" s="43" t="s">
        <v>147</v>
      </c>
      <c r="M176" s="43" t="s">
        <v>180</v>
      </c>
      <c r="N176" s="43" t="s">
        <v>300</v>
      </c>
    </row>
    <row r="177" spans="3:14" ht="20.100000000000001" customHeight="1" x14ac:dyDescent="0.3">
      <c r="C177" s="30">
        <v>80198</v>
      </c>
      <c r="D177" s="41">
        <v>44072</v>
      </c>
      <c r="E177" s="29">
        <f t="shared" si="2"/>
        <v>8</v>
      </c>
      <c r="F177" s="42">
        <v>72</v>
      </c>
      <c r="G177" s="9" t="s">
        <v>214</v>
      </c>
      <c r="H177" s="9" t="s">
        <v>234</v>
      </c>
      <c r="I177" s="9" t="s">
        <v>312</v>
      </c>
      <c r="J177" s="9">
        <v>24</v>
      </c>
      <c r="K177" s="43" t="s">
        <v>103</v>
      </c>
      <c r="L177" s="43" t="s">
        <v>142</v>
      </c>
      <c r="M177" s="43" t="s">
        <v>179</v>
      </c>
      <c r="N177" s="43" t="s">
        <v>300</v>
      </c>
    </row>
    <row r="178" spans="3:14" ht="20.100000000000001" customHeight="1" x14ac:dyDescent="0.3">
      <c r="C178" s="30">
        <v>80197</v>
      </c>
      <c r="D178" s="41">
        <v>44013</v>
      </c>
      <c r="E178" s="29">
        <f t="shared" si="2"/>
        <v>7</v>
      </c>
      <c r="F178" s="42">
        <v>55.92</v>
      </c>
      <c r="G178" s="9" t="s">
        <v>308</v>
      </c>
      <c r="H178" s="9" t="s">
        <v>311</v>
      </c>
      <c r="I178" s="9" t="s">
        <v>310</v>
      </c>
      <c r="J178" s="9">
        <v>8</v>
      </c>
      <c r="K178" s="43" t="s">
        <v>132</v>
      </c>
      <c r="L178" s="43" t="s">
        <v>152</v>
      </c>
      <c r="M178" s="9" t="s">
        <v>184</v>
      </c>
      <c r="N178" s="9" t="s">
        <v>302</v>
      </c>
    </row>
    <row r="179" spans="3:14" ht="20.100000000000001" customHeight="1" x14ac:dyDescent="0.3">
      <c r="C179" s="30">
        <v>80196</v>
      </c>
      <c r="D179" s="41">
        <v>44014</v>
      </c>
      <c r="E179" s="29">
        <f t="shared" si="2"/>
        <v>7</v>
      </c>
      <c r="F179" s="42">
        <v>25.6</v>
      </c>
      <c r="G179" s="9" t="s">
        <v>307</v>
      </c>
      <c r="H179" s="9" t="s">
        <v>309</v>
      </c>
      <c r="I179" s="9" t="s">
        <v>310</v>
      </c>
      <c r="J179" s="9">
        <v>16</v>
      </c>
      <c r="K179" s="43" t="s">
        <v>133</v>
      </c>
      <c r="L179" s="43" t="s">
        <v>153</v>
      </c>
      <c r="M179" s="9" t="s">
        <v>188</v>
      </c>
      <c r="N179" s="9" t="s">
        <v>300</v>
      </c>
    </row>
    <row r="180" spans="3:14" ht="20.100000000000001" customHeight="1" x14ac:dyDescent="0.3">
      <c r="C180" s="30">
        <v>80195</v>
      </c>
      <c r="D180" s="41">
        <v>44015</v>
      </c>
      <c r="E180" s="29">
        <f t="shared" si="2"/>
        <v>7</v>
      </c>
      <c r="F180" s="42">
        <v>300</v>
      </c>
      <c r="G180" s="9" t="s">
        <v>215</v>
      </c>
      <c r="H180" s="9" t="s">
        <v>235</v>
      </c>
      <c r="I180" s="9" t="s">
        <v>312</v>
      </c>
      <c r="J180" s="9">
        <v>100</v>
      </c>
      <c r="K180" s="43" t="s">
        <v>131</v>
      </c>
      <c r="L180" s="43" t="s">
        <v>151</v>
      </c>
      <c r="M180" s="9" t="s">
        <v>189</v>
      </c>
      <c r="N180" s="9" t="s">
        <v>300</v>
      </c>
    </row>
    <row r="181" spans="3:14" ht="20.100000000000001" customHeight="1" x14ac:dyDescent="0.3">
      <c r="C181" s="30">
        <v>80194</v>
      </c>
      <c r="D181" s="41">
        <v>44016</v>
      </c>
      <c r="E181" s="29">
        <f t="shared" si="2"/>
        <v>7</v>
      </c>
      <c r="F181" s="42">
        <v>200</v>
      </c>
      <c r="G181" s="9" t="s">
        <v>220</v>
      </c>
      <c r="H181" s="9" t="s">
        <v>240</v>
      </c>
      <c r="I181" s="9" t="s">
        <v>312</v>
      </c>
      <c r="J181" s="9">
        <v>100</v>
      </c>
      <c r="K181" s="43" t="s">
        <v>124</v>
      </c>
      <c r="L181" s="43" t="s">
        <v>144</v>
      </c>
      <c r="M181" s="9" t="s">
        <v>78</v>
      </c>
      <c r="N181" s="9" t="s">
        <v>301</v>
      </c>
    </row>
    <row r="182" spans="3:14" ht="20.100000000000001" customHeight="1" x14ac:dyDescent="0.3">
      <c r="C182" s="30">
        <v>80193</v>
      </c>
      <c r="D182" s="41">
        <v>44017</v>
      </c>
      <c r="E182" s="29">
        <f t="shared" si="2"/>
        <v>7</v>
      </c>
      <c r="F182" s="42">
        <v>189</v>
      </c>
      <c r="G182" s="9" t="s">
        <v>233</v>
      </c>
      <c r="H182" s="9" t="s">
        <v>256</v>
      </c>
      <c r="I182" s="9" t="s">
        <v>255</v>
      </c>
      <c r="J182" s="9">
        <v>100</v>
      </c>
      <c r="K182" s="43" t="s">
        <v>141</v>
      </c>
      <c r="L182" s="43" t="s">
        <v>161</v>
      </c>
      <c r="M182" s="9" t="s">
        <v>193</v>
      </c>
      <c r="N182" s="9" t="s">
        <v>300</v>
      </c>
    </row>
    <row r="183" spans="3:14" ht="20.100000000000001" customHeight="1" x14ac:dyDescent="0.3">
      <c r="C183" s="30">
        <v>80192</v>
      </c>
      <c r="D183" s="41">
        <v>44018</v>
      </c>
      <c r="E183" s="29">
        <f t="shared" si="2"/>
        <v>7</v>
      </c>
      <c r="F183" s="42">
        <v>120</v>
      </c>
      <c r="G183" s="9" t="s">
        <v>232</v>
      </c>
      <c r="H183" s="9" t="s">
        <v>252</v>
      </c>
      <c r="I183" s="9" t="s">
        <v>255</v>
      </c>
      <c r="J183" s="9">
        <v>100</v>
      </c>
      <c r="K183" s="43" t="s">
        <v>141</v>
      </c>
      <c r="L183" s="43" t="s">
        <v>161</v>
      </c>
      <c r="M183" s="9" t="s">
        <v>193</v>
      </c>
      <c r="N183" s="9" t="s">
        <v>300</v>
      </c>
    </row>
    <row r="184" spans="3:14" ht="20.100000000000001" customHeight="1" x14ac:dyDescent="0.3">
      <c r="C184" s="30">
        <v>80191</v>
      </c>
      <c r="D184" s="41">
        <v>44019</v>
      </c>
      <c r="E184" s="29">
        <f t="shared" si="2"/>
        <v>7</v>
      </c>
      <c r="F184" s="42">
        <v>2000</v>
      </c>
      <c r="G184" s="9" t="s">
        <v>231</v>
      </c>
      <c r="H184" s="9" t="s">
        <v>251</v>
      </c>
      <c r="I184" s="9" t="s">
        <v>254</v>
      </c>
      <c r="J184" s="9">
        <v>100</v>
      </c>
      <c r="K184" s="43" t="s">
        <v>136</v>
      </c>
      <c r="L184" s="43" t="s">
        <v>156</v>
      </c>
      <c r="M184" s="9" t="s">
        <v>191</v>
      </c>
      <c r="N184" s="9" t="s">
        <v>302</v>
      </c>
    </row>
    <row r="185" spans="3:14" ht="20.100000000000001" customHeight="1" x14ac:dyDescent="0.3">
      <c r="C185" s="30">
        <v>80190</v>
      </c>
      <c r="D185" s="41">
        <v>44020</v>
      </c>
      <c r="E185" s="29">
        <f t="shared" si="2"/>
        <v>7</v>
      </c>
      <c r="F185" s="42">
        <v>890</v>
      </c>
      <c r="G185" s="9" t="s">
        <v>230</v>
      </c>
      <c r="H185" s="9" t="s">
        <v>250</v>
      </c>
      <c r="I185" s="9" t="s">
        <v>254</v>
      </c>
      <c r="J185" s="9">
        <v>100</v>
      </c>
      <c r="K185" s="43" t="s">
        <v>136</v>
      </c>
      <c r="L185" s="43" t="s">
        <v>156</v>
      </c>
      <c r="M185" s="9" t="s">
        <v>191</v>
      </c>
      <c r="N185" s="9" t="s">
        <v>302</v>
      </c>
    </row>
    <row r="186" spans="3:14" ht="20.100000000000001" customHeight="1" x14ac:dyDescent="0.3">
      <c r="C186" s="30">
        <v>80189</v>
      </c>
      <c r="D186" s="41">
        <v>44021</v>
      </c>
      <c r="E186" s="29">
        <f t="shared" si="2"/>
        <v>7</v>
      </c>
      <c r="F186" s="42">
        <v>2200</v>
      </c>
      <c r="G186" s="9" t="s">
        <v>229</v>
      </c>
      <c r="H186" s="9" t="s">
        <v>249</v>
      </c>
      <c r="I186" s="9" t="s">
        <v>254</v>
      </c>
      <c r="J186" s="9">
        <v>100</v>
      </c>
      <c r="K186" s="43" t="s">
        <v>138</v>
      </c>
      <c r="L186" s="43" t="s">
        <v>158</v>
      </c>
      <c r="M186" s="9" t="s">
        <v>184</v>
      </c>
      <c r="N186" s="9" t="s">
        <v>302</v>
      </c>
    </row>
    <row r="187" spans="3:14" ht="20.100000000000001" customHeight="1" x14ac:dyDescent="0.3">
      <c r="C187" s="30">
        <v>80188</v>
      </c>
      <c r="D187" s="41">
        <v>44022</v>
      </c>
      <c r="E187" s="29">
        <f t="shared" si="2"/>
        <v>7</v>
      </c>
      <c r="F187" s="42">
        <v>1599</v>
      </c>
      <c r="G187" s="9" t="s">
        <v>228</v>
      </c>
      <c r="H187" s="9" t="s">
        <v>248</v>
      </c>
      <c r="I187" s="9" t="s">
        <v>254</v>
      </c>
      <c r="J187" s="9">
        <v>100</v>
      </c>
      <c r="K187" s="43" t="s">
        <v>138</v>
      </c>
      <c r="L187" s="43" t="s">
        <v>158</v>
      </c>
      <c r="M187" s="9" t="s">
        <v>184</v>
      </c>
      <c r="N187" s="9" t="s">
        <v>302</v>
      </c>
    </row>
    <row r="188" spans="3:14" ht="20.100000000000001" customHeight="1" x14ac:dyDescent="0.3">
      <c r="C188" s="30">
        <v>80187</v>
      </c>
      <c r="D188" s="41">
        <v>44023</v>
      </c>
      <c r="E188" s="29">
        <f t="shared" si="2"/>
        <v>7</v>
      </c>
      <c r="F188" s="42">
        <v>2200</v>
      </c>
      <c r="G188" s="9" t="s">
        <v>229</v>
      </c>
      <c r="H188" s="9" t="s">
        <v>249</v>
      </c>
      <c r="I188" s="9" t="s">
        <v>254</v>
      </c>
      <c r="J188" s="9">
        <v>100</v>
      </c>
      <c r="K188" s="43" t="s">
        <v>137</v>
      </c>
      <c r="L188" s="43" t="s">
        <v>157</v>
      </c>
      <c r="M188" s="43" t="s">
        <v>181</v>
      </c>
      <c r="N188" s="43" t="s">
        <v>303</v>
      </c>
    </row>
    <row r="189" spans="3:14" ht="20.100000000000001" customHeight="1" x14ac:dyDescent="0.3">
      <c r="C189" s="30">
        <v>80186</v>
      </c>
      <c r="D189" s="41">
        <v>44024</v>
      </c>
      <c r="E189" s="29">
        <f t="shared" si="2"/>
        <v>7</v>
      </c>
      <c r="F189" s="42">
        <v>95.94</v>
      </c>
      <c r="G189" s="9" t="s">
        <v>228</v>
      </c>
      <c r="H189" s="9" t="s">
        <v>248</v>
      </c>
      <c r="I189" s="9" t="s">
        <v>254</v>
      </c>
      <c r="J189" s="9">
        <v>6</v>
      </c>
      <c r="K189" s="43" t="s">
        <v>137</v>
      </c>
      <c r="L189" s="43" t="s">
        <v>157</v>
      </c>
      <c r="M189" s="43" t="s">
        <v>181</v>
      </c>
      <c r="N189" s="43" t="s">
        <v>303</v>
      </c>
    </row>
    <row r="190" spans="3:14" ht="20.100000000000001" customHeight="1" x14ac:dyDescent="0.3">
      <c r="C190" s="30">
        <v>80185</v>
      </c>
      <c r="D190" s="41">
        <v>44025</v>
      </c>
      <c r="E190" s="29">
        <f t="shared" si="2"/>
        <v>7</v>
      </c>
      <c r="F190" s="42">
        <v>108</v>
      </c>
      <c r="G190" s="9" t="s">
        <v>222</v>
      </c>
      <c r="H190" s="9" t="s">
        <v>242</v>
      </c>
      <c r="I190" s="9" t="s">
        <v>312</v>
      </c>
      <c r="J190" s="9">
        <v>36</v>
      </c>
      <c r="K190" s="43" t="s">
        <v>125</v>
      </c>
      <c r="L190" s="43" t="s">
        <v>145</v>
      </c>
      <c r="M190" s="43" t="s">
        <v>182</v>
      </c>
      <c r="N190" s="43" t="s">
        <v>300</v>
      </c>
    </row>
    <row r="191" spans="3:14" ht="20.100000000000001" customHeight="1" x14ac:dyDescent="0.3">
      <c r="C191" s="30">
        <v>80184</v>
      </c>
      <c r="D191" s="41">
        <v>44026</v>
      </c>
      <c r="E191" s="29">
        <f t="shared" si="2"/>
        <v>7</v>
      </c>
      <c r="F191" s="42">
        <v>168</v>
      </c>
      <c r="G191" s="9" t="s">
        <v>227</v>
      </c>
      <c r="H191" s="9" t="s">
        <v>247</v>
      </c>
      <c r="I191" s="9" t="s">
        <v>253</v>
      </c>
      <c r="J191" s="9">
        <v>48</v>
      </c>
      <c r="K191" s="43" t="s">
        <v>123</v>
      </c>
      <c r="L191" s="43" t="s">
        <v>143</v>
      </c>
      <c r="M191" s="43" t="s">
        <v>183</v>
      </c>
      <c r="N191" s="43" t="s">
        <v>300</v>
      </c>
    </row>
    <row r="192" spans="3:14" ht="20.100000000000001" customHeight="1" x14ac:dyDescent="0.3">
      <c r="C192" s="30">
        <v>80183</v>
      </c>
      <c r="D192" s="41">
        <v>44027</v>
      </c>
      <c r="E192" s="29">
        <f t="shared" si="2"/>
        <v>7</v>
      </c>
      <c r="F192" s="42">
        <v>60</v>
      </c>
      <c r="G192" s="9" t="s">
        <v>226</v>
      </c>
      <c r="H192" s="9" t="s">
        <v>246</v>
      </c>
      <c r="I192" s="9" t="s">
        <v>253</v>
      </c>
      <c r="J192" s="9">
        <v>12</v>
      </c>
      <c r="K192" s="43" t="s">
        <v>134</v>
      </c>
      <c r="L192" s="43" t="s">
        <v>154</v>
      </c>
      <c r="M192" s="43" t="s">
        <v>190</v>
      </c>
      <c r="N192" s="43" t="s">
        <v>301</v>
      </c>
    </row>
    <row r="193" spans="3:14" ht="20.100000000000001" customHeight="1" x14ac:dyDescent="0.3">
      <c r="C193" s="30">
        <v>80182</v>
      </c>
      <c r="D193" s="41">
        <v>44028</v>
      </c>
      <c r="E193" s="29">
        <f t="shared" si="2"/>
        <v>7</v>
      </c>
      <c r="F193" s="42">
        <v>60</v>
      </c>
      <c r="G193" s="9" t="s">
        <v>225</v>
      </c>
      <c r="H193" s="9" t="s">
        <v>245</v>
      </c>
      <c r="I193" s="9" t="s">
        <v>253</v>
      </c>
      <c r="J193" s="9">
        <v>12</v>
      </c>
      <c r="K193" s="43" t="s">
        <v>134</v>
      </c>
      <c r="L193" s="43" t="s">
        <v>154</v>
      </c>
      <c r="M193" s="43" t="s">
        <v>190</v>
      </c>
      <c r="N193" s="43" t="s">
        <v>301</v>
      </c>
    </row>
    <row r="194" spans="3:14" ht="20.100000000000001" customHeight="1" x14ac:dyDescent="0.3">
      <c r="C194" s="30">
        <v>80181</v>
      </c>
      <c r="D194" s="41">
        <v>44029</v>
      </c>
      <c r="E194" s="29">
        <f t="shared" si="2"/>
        <v>7</v>
      </c>
      <c r="F194" s="42">
        <v>96</v>
      </c>
      <c r="G194" s="9" t="s">
        <v>224</v>
      </c>
      <c r="H194" s="9" t="s">
        <v>244</v>
      </c>
      <c r="I194" s="9" t="s">
        <v>253</v>
      </c>
      <c r="J194" s="9">
        <v>12</v>
      </c>
      <c r="K194" s="43" t="s">
        <v>123</v>
      </c>
      <c r="L194" s="43" t="s">
        <v>143</v>
      </c>
      <c r="M194" s="43" t="s">
        <v>183</v>
      </c>
      <c r="N194" s="43" t="s">
        <v>300</v>
      </c>
    </row>
    <row r="195" spans="3:14" ht="20.100000000000001" customHeight="1" x14ac:dyDescent="0.3">
      <c r="C195" s="30">
        <v>80180</v>
      </c>
      <c r="D195" s="41">
        <v>44030</v>
      </c>
      <c r="E195" s="29">
        <f t="shared" si="2"/>
        <v>7</v>
      </c>
      <c r="F195" s="42">
        <v>225</v>
      </c>
      <c r="G195" s="9" t="s">
        <v>223</v>
      </c>
      <c r="H195" s="9" t="s">
        <v>243</v>
      </c>
      <c r="I195" s="9" t="s">
        <v>312</v>
      </c>
      <c r="J195" s="9">
        <v>100</v>
      </c>
      <c r="K195" s="43" t="s">
        <v>123</v>
      </c>
      <c r="L195" s="43" t="s">
        <v>143</v>
      </c>
      <c r="M195" s="43" t="s">
        <v>183</v>
      </c>
      <c r="N195" s="43" t="s">
        <v>300</v>
      </c>
    </row>
    <row r="196" spans="3:14" ht="20.100000000000001" customHeight="1" x14ac:dyDescent="0.3">
      <c r="C196" s="30">
        <v>80179</v>
      </c>
      <c r="D196" s="41">
        <v>44031</v>
      </c>
      <c r="E196" s="29">
        <f t="shared" si="2"/>
        <v>7</v>
      </c>
      <c r="F196" s="42">
        <v>250</v>
      </c>
      <c r="G196" s="9" t="s">
        <v>221</v>
      </c>
      <c r="H196" s="9" t="s">
        <v>241</v>
      </c>
      <c r="I196" s="9" t="s">
        <v>312</v>
      </c>
      <c r="J196" s="9">
        <v>100</v>
      </c>
      <c r="K196" s="43" t="s">
        <v>103</v>
      </c>
      <c r="L196" s="43" t="s">
        <v>142</v>
      </c>
      <c r="M196" s="43" t="s">
        <v>179</v>
      </c>
      <c r="N196" s="43" t="s">
        <v>300</v>
      </c>
    </row>
    <row r="197" spans="3:14" ht="20.100000000000001" customHeight="1" x14ac:dyDescent="0.3">
      <c r="C197" s="30">
        <v>80178</v>
      </c>
      <c r="D197" s="41">
        <v>44032</v>
      </c>
      <c r="E197" s="29">
        <f t="shared" si="2"/>
        <v>7</v>
      </c>
      <c r="F197" s="42">
        <v>200</v>
      </c>
      <c r="G197" s="9" t="s">
        <v>220</v>
      </c>
      <c r="H197" s="9" t="s">
        <v>240</v>
      </c>
      <c r="I197" s="9" t="s">
        <v>312</v>
      </c>
      <c r="J197" s="9">
        <v>100</v>
      </c>
      <c r="K197" s="43" t="s">
        <v>130</v>
      </c>
      <c r="L197" s="43" t="s">
        <v>150</v>
      </c>
      <c r="M197" s="43" t="s">
        <v>187</v>
      </c>
      <c r="N197" s="43" t="s">
        <v>300</v>
      </c>
    </row>
    <row r="198" spans="3:14" ht="20.100000000000001" customHeight="1" x14ac:dyDescent="0.3">
      <c r="C198" s="30">
        <v>80177</v>
      </c>
      <c r="D198" s="41">
        <v>44033</v>
      </c>
      <c r="E198" s="29">
        <f t="shared" si="2"/>
        <v>7</v>
      </c>
      <c r="F198" s="42">
        <v>450</v>
      </c>
      <c r="G198" s="9" t="s">
        <v>219</v>
      </c>
      <c r="H198" s="9" t="s">
        <v>239</v>
      </c>
      <c r="I198" s="9" t="s">
        <v>312</v>
      </c>
      <c r="J198" s="9">
        <v>100</v>
      </c>
      <c r="K198" s="43" t="s">
        <v>129</v>
      </c>
      <c r="L198" s="43" t="s">
        <v>149</v>
      </c>
      <c r="M198" s="43" t="s">
        <v>185</v>
      </c>
      <c r="N198" s="43" t="s">
        <v>301</v>
      </c>
    </row>
    <row r="199" spans="3:14" ht="20.100000000000001" customHeight="1" x14ac:dyDescent="0.3">
      <c r="C199" s="30">
        <v>80176</v>
      </c>
      <c r="D199" s="41">
        <v>44034</v>
      </c>
      <c r="E199" s="29">
        <f t="shared" si="2"/>
        <v>7</v>
      </c>
      <c r="F199" s="42">
        <v>400</v>
      </c>
      <c r="G199" s="9" t="s">
        <v>218</v>
      </c>
      <c r="H199" s="9" t="s">
        <v>238</v>
      </c>
      <c r="I199" s="9" t="s">
        <v>312</v>
      </c>
      <c r="J199" s="9">
        <v>100</v>
      </c>
      <c r="K199" s="43" t="s">
        <v>128</v>
      </c>
      <c r="L199" s="43" t="s">
        <v>148</v>
      </c>
      <c r="M199" s="43" t="s">
        <v>186</v>
      </c>
      <c r="N199" s="43" t="s">
        <v>303</v>
      </c>
    </row>
    <row r="200" spans="3:14" ht="20.100000000000001" customHeight="1" x14ac:dyDescent="0.3">
      <c r="C200" s="30">
        <v>80175</v>
      </c>
      <c r="D200" s="41">
        <v>44035</v>
      </c>
      <c r="E200" s="29">
        <f t="shared" si="2"/>
        <v>7</v>
      </c>
      <c r="F200" s="42">
        <v>350</v>
      </c>
      <c r="G200" s="9" t="s">
        <v>217</v>
      </c>
      <c r="H200" s="9" t="s">
        <v>237</v>
      </c>
      <c r="I200" s="9" t="s">
        <v>312</v>
      </c>
      <c r="J200" s="9">
        <v>100</v>
      </c>
      <c r="K200" s="43" t="s">
        <v>126</v>
      </c>
      <c r="L200" s="43" t="s">
        <v>146</v>
      </c>
      <c r="M200" s="43" t="s">
        <v>181</v>
      </c>
      <c r="N200" s="43" t="s">
        <v>302</v>
      </c>
    </row>
    <row r="201" spans="3:14" ht="20.100000000000001" customHeight="1" x14ac:dyDescent="0.3">
      <c r="C201" s="30">
        <v>80174</v>
      </c>
      <c r="D201" s="41">
        <v>44036</v>
      </c>
      <c r="E201" s="29">
        <f t="shared" si="2"/>
        <v>7</v>
      </c>
      <c r="F201" s="42">
        <v>240</v>
      </c>
      <c r="G201" s="9" t="s">
        <v>216</v>
      </c>
      <c r="H201" s="9" t="s">
        <v>236</v>
      </c>
      <c r="I201" s="9" t="s">
        <v>312</v>
      </c>
      <c r="J201" s="9">
        <v>100</v>
      </c>
      <c r="K201" s="43" t="s">
        <v>123</v>
      </c>
      <c r="L201" s="43" t="s">
        <v>143</v>
      </c>
      <c r="M201" s="43" t="s">
        <v>183</v>
      </c>
      <c r="N201" s="43" t="s">
        <v>300</v>
      </c>
    </row>
    <row r="202" spans="3:14" ht="20.100000000000001" customHeight="1" x14ac:dyDescent="0.3">
      <c r="C202" s="30">
        <v>80173</v>
      </c>
      <c r="D202" s="41">
        <v>44037</v>
      </c>
      <c r="E202" s="29">
        <f t="shared" si="2"/>
        <v>7</v>
      </c>
      <c r="F202" s="42">
        <v>300</v>
      </c>
      <c r="G202" s="9" t="s">
        <v>215</v>
      </c>
      <c r="H202" s="9" t="s">
        <v>235</v>
      </c>
      <c r="I202" s="9" t="s">
        <v>312</v>
      </c>
      <c r="J202" s="9">
        <v>100</v>
      </c>
      <c r="K202" s="43" t="s">
        <v>127</v>
      </c>
      <c r="L202" s="43" t="s">
        <v>147</v>
      </c>
      <c r="M202" s="43" t="s">
        <v>180</v>
      </c>
      <c r="N202" s="43" t="s">
        <v>300</v>
      </c>
    </row>
    <row r="203" spans="3:14" ht="20.100000000000001" customHeight="1" x14ac:dyDescent="0.3">
      <c r="C203" s="30">
        <v>80172</v>
      </c>
      <c r="D203" s="41">
        <v>44038</v>
      </c>
      <c r="E203" s="29">
        <f t="shared" si="2"/>
        <v>7</v>
      </c>
      <c r="F203" s="42">
        <v>300</v>
      </c>
      <c r="G203" s="9" t="s">
        <v>214</v>
      </c>
      <c r="H203" s="9" t="s">
        <v>234</v>
      </c>
      <c r="I203" s="9" t="s">
        <v>312</v>
      </c>
      <c r="J203" s="9">
        <v>100</v>
      </c>
      <c r="K203" s="43" t="s">
        <v>103</v>
      </c>
      <c r="L203" s="43" t="s">
        <v>142</v>
      </c>
      <c r="M203" s="43" t="s">
        <v>179</v>
      </c>
      <c r="N203" s="43" t="s">
        <v>300</v>
      </c>
    </row>
    <row r="204" spans="3:14" ht="19.5" customHeight="1" x14ac:dyDescent="0.3">
      <c r="C204" s="30">
        <v>80171</v>
      </c>
      <c r="D204" s="41">
        <v>43983</v>
      </c>
      <c r="E204" s="29">
        <f t="shared" si="2"/>
        <v>6</v>
      </c>
      <c r="F204" s="42">
        <v>34.950000000000003</v>
      </c>
      <c r="G204" s="9" t="s">
        <v>308</v>
      </c>
      <c r="H204" s="9" t="s">
        <v>311</v>
      </c>
      <c r="I204" s="9" t="s">
        <v>310</v>
      </c>
      <c r="J204" s="9">
        <v>5</v>
      </c>
      <c r="K204" s="43" t="s">
        <v>135</v>
      </c>
      <c r="L204" s="43" t="s">
        <v>155</v>
      </c>
      <c r="M204" s="9" t="s">
        <v>186</v>
      </c>
      <c r="N204" s="9" t="s">
        <v>300</v>
      </c>
    </row>
    <row r="205" spans="3:14" ht="20.100000000000001" customHeight="1" x14ac:dyDescent="0.3">
      <c r="C205" s="30">
        <v>80170</v>
      </c>
      <c r="D205" s="41">
        <v>43984</v>
      </c>
      <c r="E205" s="29">
        <f t="shared" si="2"/>
        <v>6</v>
      </c>
      <c r="F205" s="42">
        <v>33.75</v>
      </c>
      <c r="G205" s="9" t="s">
        <v>223</v>
      </c>
      <c r="H205" s="9" t="s">
        <v>243</v>
      </c>
      <c r="I205" s="9" t="s">
        <v>312</v>
      </c>
      <c r="J205" s="9">
        <v>15</v>
      </c>
      <c r="K205" s="43" t="s">
        <v>140</v>
      </c>
      <c r="L205" s="43" t="s">
        <v>160</v>
      </c>
      <c r="M205" s="9" t="s">
        <v>192</v>
      </c>
      <c r="N205" s="9" t="s">
        <v>301</v>
      </c>
    </row>
    <row r="206" spans="3:14" ht="20.100000000000001" customHeight="1" x14ac:dyDescent="0.3">
      <c r="C206" s="30">
        <v>80169</v>
      </c>
      <c r="D206" s="41">
        <v>43985</v>
      </c>
      <c r="E206" s="29">
        <f t="shared" si="2"/>
        <v>6</v>
      </c>
      <c r="F206" s="42">
        <v>60</v>
      </c>
      <c r="G206" s="9" t="s">
        <v>218</v>
      </c>
      <c r="H206" s="9" t="s">
        <v>238</v>
      </c>
      <c r="I206" s="9" t="s">
        <v>312</v>
      </c>
      <c r="J206" s="9">
        <v>15</v>
      </c>
      <c r="K206" s="43" t="s">
        <v>139</v>
      </c>
      <c r="L206" s="43" t="s">
        <v>159</v>
      </c>
      <c r="M206" s="9" t="s">
        <v>78</v>
      </c>
      <c r="N206" s="9" t="s">
        <v>300</v>
      </c>
    </row>
    <row r="207" spans="3:14" ht="20.100000000000001" customHeight="1" x14ac:dyDescent="0.3">
      <c r="C207" s="30">
        <v>80168</v>
      </c>
      <c r="D207" s="41">
        <v>43986</v>
      </c>
      <c r="E207" s="29">
        <f t="shared" si="2"/>
        <v>6</v>
      </c>
      <c r="F207" s="42">
        <v>27.96</v>
      </c>
      <c r="G207" s="9" t="s">
        <v>308</v>
      </c>
      <c r="H207" s="9" t="s">
        <v>311</v>
      </c>
      <c r="I207" s="9" t="s">
        <v>310</v>
      </c>
      <c r="J207" s="9">
        <v>4</v>
      </c>
      <c r="K207" s="43" t="s">
        <v>132</v>
      </c>
      <c r="L207" s="43" t="s">
        <v>152</v>
      </c>
      <c r="M207" s="9" t="s">
        <v>184</v>
      </c>
      <c r="N207" s="9" t="s">
        <v>302</v>
      </c>
    </row>
    <row r="208" spans="3:14" ht="20.100000000000001" customHeight="1" x14ac:dyDescent="0.3">
      <c r="C208" s="30">
        <v>80167</v>
      </c>
      <c r="D208" s="41">
        <v>43987</v>
      </c>
      <c r="E208" s="29">
        <f t="shared" si="2"/>
        <v>6</v>
      </c>
      <c r="F208" s="42">
        <v>16</v>
      </c>
      <c r="G208" s="9" t="s">
        <v>307</v>
      </c>
      <c r="H208" s="9" t="s">
        <v>309</v>
      </c>
      <c r="I208" s="9" t="s">
        <v>310</v>
      </c>
      <c r="J208" s="9">
        <v>10</v>
      </c>
      <c r="K208" s="43" t="s">
        <v>133</v>
      </c>
      <c r="L208" s="43" t="s">
        <v>153</v>
      </c>
      <c r="M208" s="9" t="s">
        <v>188</v>
      </c>
      <c r="N208" s="9" t="s">
        <v>300</v>
      </c>
    </row>
    <row r="209" spans="3:14" ht="20.100000000000001" customHeight="1" x14ac:dyDescent="0.3">
      <c r="C209" s="30">
        <v>80166</v>
      </c>
      <c r="D209" s="41">
        <v>43988</v>
      </c>
      <c r="E209" s="29">
        <f t="shared" si="2"/>
        <v>6</v>
      </c>
      <c r="F209" s="42">
        <v>60</v>
      </c>
      <c r="G209" s="9" t="s">
        <v>215</v>
      </c>
      <c r="H209" s="9" t="s">
        <v>235</v>
      </c>
      <c r="I209" s="9" t="s">
        <v>312</v>
      </c>
      <c r="J209" s="9">
        <v>20</v>
      </c>
      <c r="K209" s="43" t="s">
        <v>131</v>
      </c>
      <c r="L209" s="43" t="s">
        <v>151</v>
      </c>
      <c r="M209" s="9" t="s">
        <v>189</v>
      </c>
      <c r="N209" s="9" t="s">
        <v>300</v>
      </c>
    </row>
    <row r="210" spans="3:14" ht="20.100000000000001" customHeight="1" x14ac:dyDescent="0.3">
      <c r="C210" s="30">
        <v>80165</v>
      </c>
      <c r="D210" s="41">
        <v>43989</v>
      </c>
      <c r="E210" s="29">
        <f t="shared" si="2"/>
        <v>6</v>
      </c>
      <c r="F210" s="42">
        <v>24</v>
      </c>
      <c r="G210" s="9" t="s">
        <v>220</v>
      </c>
      <c r="H210" s="9" t="s">
        <v>240</v>
      </c>
      <c r="I210" s="9" t="s">
        <v>312</v>
      </c>
      <c r="J210" s="9">
        <v>12</v>
      </c>
      <c r="K210" s="43" t="s">
        <v>124</v>
      </c>
      <c r="L210" s="43" t="s">
        <v>144</v>
      </c>
      <c r="M210" s="9" t="s">
        <v>78</v>
      </c>
      <c r="N210" s="9" t="s">
        <v>301</v>
      </c>
    </row>
    <row r="211" spans="3:14" ht="20.100000000000001" customHeight="1" x14ac:dyDescent="0.3">
      <c r="C211" s="30">
        <v>80164</v>
      </c>
      <c r="D211" s="41">
        <v>43990</v>
      </c>
      <c r="E211" s="29">
        <f t="shared" si="2"/>
        <v>6</v>
      </c>
      <c r="F211" s="42">
        <v>22.68</v>
      </c>
      <c r="G211" s="9" t="s">
        <v>233</v>
      </c>
      <c r="H211" s="9" t="s">
        <v>256</v>
      </c>
      <c r="I211" s="9" t="s">
        <v>255</v>
      </c>
      <c r="J211" s="9">
        <v>12</v>
      </c>
      <c r="K211" s="43" t="s">
        <v>141</v>
      </c>
      <c r="L211" s="43" t="s">
        <v>161</v>
      </c>
      <c r="M211" s="9" t="s">
        <v>193</v>
      </c>
      <c r="N211" s="9" t="s">
        <v>300</v>
      </c>
    </row>
    <row r="212" spans="3:14" ht="20.100000000000001" customHeight="1" x14ac:dyDescent="0.3">
      <c r="C212" s="30">
        <v>80163</v>
      </c>
      <c r="D212" s="41">
        <v>43991</v>
      </c>
      <c r="E212" s="29">
        <f t="shared" si="2"/>
        <v>6</v>
      </c>
      <c r="F212" s="42">
        <v>27.599999999999998</v>
      </c>
      <c r="G212" s="9" t="s">
        <v>232</v>
      </c>
      <c r="H212" s="9" t="s">
        <v>252</v>
      </c>
      <c r="I212" s="9" t="s">
        <v>255</v>
      </c>
      <c r="J212" s="9">
        <v>23</v>
      </c>
      <c r="K212" s="43" t="s">
        <v>141</v>
      </c>
      <c r="L212" s="43" t="s">
        <v>161</v>
      </c>
      <c r="M212" s="9" t="s">
        <v>193</v>
      </c>
      <c r="N212" s="9" t="s">
        <v>300</v>
      </c>
    </row>
    <row r="213" spans="3:14" ht="20.100000000000001" customHeight="1" x14ac:dyDescent="0.3">
      <c r="C213" s="30">
        <v>80162</v>
      </c>
      <c r="D213" s="41">
        <v>43992</v>
      </c>
      <c r="E213" s="29">
        <f t="shared" si="2"/>
        <v>6</v>
      </c>
      <c r="F213" s="42">
        <v>80</v>
      </c>
      <c r="G213" s="9" t="s">
        <v>231</v>
      </c>
      <c r="H213" s="9" t="s">
        <v>251</v>
      </c>
      <c r="I213" s="9" t="s">
        <v>254</v>
      </c>
      <c r="J213" s="9">
        <v>4</v>
      </c>
      <c r="K213" s="43" t="s">
        <v>136</v>
      </c>
      <c r="L213" s="43" t="s">
        <v>156</v>
      </c>
      <c r="M213" s="9" t="s">
        <v>191</v>
      </c>
      <c r="N213" s="9" t="s">
        <v>302</v>
      </c>
    </row>
    <row r="214" spans="3:14" ht="20.100000000000001" customHeight="1" x14ac:dyDescent="0.3">
      <c r="C214" s="30">
        <v>80161</v>
      </c>
      <c r="D214" s="41">
        <v>43993</v>
      </c>
      <c r="E214" s="29">
        <f t="shared" si="2"/>
        <v>6</v>
      </c>
      <c r="F214" s="42">
        <v>35.6</v>
      </c>
      <c r="G214" s="9" t="s">
        <v>230</v>
      </c>
      <c r="H214" s="9" t="s">
        <v>250</v>
      </c>
      <c r="I214" s="9" t="s">
        <v>254</v>
      </c>
      <c r="J214" s="9">
        <v>4</v>
      </c>
      <c r="K214" s="43" t="s">
        <v>136</v>
      </c>
      <c r="L214" s="43" t="s">
        <v>156</v>
      </c>
      <c r="M214" s="9" t="s">
        <v>191</v>
      </c>
      <c r="N214" s="9" t="s">
        <v>302</v>
      </c>
    </row>
    <row r="215" spans="3:14" ht="20.100000000000001" customHeight="1" x14ac:dyDescent="0.3">
      <c r="C215" s="30">
        <v>80160</v>
      </c>
      <c r="D215" s="41">
        <v>43994</v>
      </c>
      <c r="E215" s="29">
        <f t="shared" si="2"/>
        <v>6</v>
      </c>
      <c r="F215" s="42">
        <v>154</v>
      </c>
      <c r="G215" s="9" t="s">
        <v>229</v>
      </c>
      <c r="H215" s="9" t="s">
        <v>249</v>
      </c>
      <c r="I215" s="9" t="s">
        <v>254</v>
      </c>
      <c r="J215" s="9">
        <v>7</v>
      </c>
      <c r="K215" s="43" t="s">
        <v>138</v>
      </c>
      <c r="L215" s="43" t="s">
        <v>158</v>
      </c>
      <c r="M215" s="9" t="s">
        <v>184</v>
      </c>
      <c r="N215" s="9" t="s">
        <v>302</v>
      </c>
    </row>
    <row r="216" spans="3:14" ht="20.100000000000001" customHeight="1" x14ac:dyDescent="0.3">
      <c r="C216" s="30">
        <v>80159</v>
      </c>
      <c r="D216" s="41">
        <v>43995</v>
      </c>
      <c r="E216" s="29">
        <f t="shared" si="2"/>
        <v>6</v>
      </c>
      <c r="F216" s="42">
        <v>111.93</v>
      </c>
      <c r="G216" s="9" t="s">
        <v>228</v>
      </c>
      <c r="H216" s="9" t="s">
        <v>248</v>
      </c>
      <c r="I216" s="9" t="s">
        <v>254</v>
      </c>
      <c r="J216" s="9">
        <v>7</v>
      </c>
      <c r="K216" s="43" t="s">
        <v>138</v>
      </c>
      <c r="L216" s="43" t="s">
        <v>158</v>
      </c>
      <c r="M216" s="9" t="s">
        <v>184</v>
      </c>
      <c r="N216" s="9" t="s">
        <v>302</v>
      </c>
    </row>
    <row r="217" spans="3:14" ht="20.100000000000001" customHeight="1" x14ac:dyDescent="0.3">
      <c r="C217" s="30">
        <v>80158</v>
      </c>
      <c r="D217" s="41">
        <v>43996</v>
      </c>
      <c r="E217" s="29">
        <f t="shared" si="2"/>
        <v>6</v>
      </c>
      <c r="F217" s="42">
        <v>132</v>
      </c>
      <c r="G217" s="9" t="s">
        <v>229</v>
      </c>
      <c r="H217" s="9" t="s">
        <v>249</v>
      </c>
      <c r="I217" s="9" t="s">
        <v>254</v>
      </c>
      <c r="J217" s="9">
        <v>6</v>
      </c>
      <c r="K217" s="43" t="s">
        <v>137</v>
      </c>
      <c r="L217" s="43" t="s">
        <v>157</v>
      </c>
      <c r="M217" s="43" t="s">
        <v>181</v>
      </c>
      <c r="N217" s="43" t="s">
        <v>303</v>
      </c>
    </row>
    <row r="218" spans="3:14" ht="20.100000000000001" customHeight="1" x14ac:dyDescent="0.3">
      <c r="C218" s="30">
        <v>80157</v>
      </c>
      <c r="D218" s="41">
        <v>43997</v>
      </c>
      <c r="E218" s="29">
        <f t="shared" si="2"/>
        <v>6</v>
      </c>
      <c r="F218" s="42">
        <v>95.94</v>
      </c>
      <c r="G218" s="9" t="s">
        <v>228</v>
      </c>
      <c r="H218" s="9" t="s">
        <v>248</v>
      </c>
      <c r="I218" s="9" t="s">
        <v>254</v>
      </c>
      <c r="J218" s="9">
        <v>6</v>
      </c>
      <c r="K218" s="43" t="s">
        <v>137</v>
      </c>
      <c r="L218" s="43" t="s">
        <v>157</v>
      </c>
      <c r="M218" s="43" t="s">
        <v>181</v>
      </c>
      <c r="N218" s="43" t="s">
        <v>303</v>
      </c>
    </row>
    <row r="219" spans="3:14" ht="20.100000000000001" customHeight="1" x14ac:dyDescent="0.3">
      <c r="C219" s="30">
        <v>80156</v>
      </c>
      <c r="D219" s="41">
        <v>43998</v>
      </c>
      <c r="E219" s="29">
        <f t="shared" si="2"/>
        <v>6</v>
      </c>
      <c r="F219" s="42">
        <v>90</v>
      </c>
      <c r="G219" s="9" t="s">
        <v>222</v>
      </c>
      <c r="H219" s="9" t="s">
        <v>242</v>
      </c>
      <c r="I219" s="9" t="s">
        <v>312</v>
      </c>
      <c r="J219" s="9">
        <v>30</v>
      </c>
      <c r="K219" s="43" t="s">
        <v>125</v>
      </c>
      <c r="L219" s="43" t="s">
        <v>145</v>
      </c>
      <c r="M219" s="43" t="s">
        <v>182</v>
      </c>
      <c r="N219" s="43" t="s">
        <v>300</v>
      </c>
    </row>
    <row r="220" spans="3:14" ht="20.100000000000001" customHeight="1" x14ac:dyDescent="0.3">
      <c r="C220" s="30">
        <v>80155</v>
      </c>
      <c r="D220" s="41">
        <v>43999</v>
      </c>
      <c r="E220" s="29">
        <f t="shared" si="2"/>
        <v>6</v>
      </c>
      <c r="F220" s="42">
        <v>84</v>
      </c>
      <c r="G220" s="9" t="s">
        <v>227</v>
      </c>
      <c r="H220" s="9" t="s">
        <v>247</v>
      </c>
      <c r="I220" s="9" t="s">
        <v>253</v>
      </c>
      <c r="J220" s="9">
        <v>24</v>
      </c>
      <c r="K220" s="43" t="s">
        <v>123</v>
      </c>
      <c r="L220" s="43" t="s">
        <v>143</v>
      </c>
      <c r="M220" s="43" t="s">
        <v>183</v>
      </c>
      <c r="N220" s="43" t="s">
        <v>300</v>
      </c>
    </row>
    <row r="221" spans="3:14" ht="20.100000000000001" customHeight="1" x14ac:dyDescent="0.3">
      <c r="C221" s="30">
        <v>80154</v>
      </c>
      <c r="D221" s="41">
        <v>44000</v>
      </c>
      <c r="E221" s="29">
        <f t="shared" si="2"/>
        <v>6</v>
      </c>
      <c r="F221" s="42">
        <v>20</v>
      </c>
      <c r="G221" s="9" t="s">
        <v>226</v>
      </c>
      <c r="H221" s="9" t="s">
        <v>246</v>
      </c>
      <c r="I221" s="9" t="s">
        <v>253</v>
      </c>
      <c r="J221" s="9">
        <v>4</v>
      </c>
      <c r="K221" s="43" t="s">
        <v>134</v>
      </c>
      <c r="L221" s="43" t="s">
        <v>154</v>
      </c>
      <c r="M221" s="43" t="s">
        <v>190</v>
      </c>
      <c r="N221" s="43" t="s">
        <v>301</v>
      </c>
    </row>
    <row r="222" spans="3:14" ht="20.100000000000001" customHeight="1" x14ac:dyDescent="0.3">
      <c r="C222" s="30">
        <v>80153</v>
      </c>
      <c r="D222" s="41">
        <v>44001</v>
      </c>
      <c r="E222" s="29">
        <f t="shared" si="2"/>
        <v>6</v>
      </c>
      <c r="F222" s="42">
        <v>20</v>
      </c>
      <c r="G222" s="9" t="s">
        <v>225</v>
      </c>
      <c r="H222" s="9" t="s">
        <v>245</v>
      </c>
      <c r="I222" s="9" t="s">
        <v>253</v>
      </c>
      <c r="J222" s="9">
        <v>4</v>
      </c>
      <c r="K222" s="43" t="s">
        <v>134</v>
      </c>
      <c r="L222" s="43" t="s">
        <v>154</v>
      </c>
      <c r="M222" s="43" t="s">
        <v>190</v>
      </c>
      <c r="N222" s="43" t="s">
        <v>301</v>
      </c>
    </row>
    <row r="223" spans="3:14" ht="20.100000000000001" customHeight="1" x14ac:dyDescent="0.3">
      <c r="C223" s="30">
        <v>80152</v>
      </c>
      <c r="D223" s="41">
        <v>44002</v>
      </c>
      <c r="E223" s="29">
        <f t="shared" si="2"/>
        <v>6</v>
      </c>
      <c r="F223" s="42">
        <v>32</v>
      </c>
      <c r="G223" s="9" t="s">
        <v>224</v>
      </c>
      <c r="H223" s="9" t="s">
        <v>244</v>
      </c>
      <c r="I223" s="9" t="s">
        <v>253</v>
      </c>
      <c r="J223" s="9">
        <v>4</v>
      </c>
      <c r="K223" s="43" t="s">
        <v>123</v>
      </c>
      <c r="L223" s="43" t="s">
        <v>143</v>
      </c>
      <c r="M223" s="43" t="s">
        <v>183</v>
      </c>
      <c r="N223" s="43" t="s">
        <v>300</v>
      </c>
    </row>
    <row r="224" spans="3:14" ht="20.100000000000001" customHeight="1" x14ac:dyDescent="0.3">
      <c r="C224" s="30">
        <v>80151</v>
      </c>
      <c r="D224" s="41">
        <v>44003</v>
      </c>
      <c r="E224" s="29">
        <f t="shared" si="2"/>
        <v>6</v>
      </c>
      <c r="F224" s="42">
        <v>225</v>
      </c>
      <c r="G224" s="9" t="s">
        <v>223</v>
      </c>
      <c r="H224" s="9" t="s">
        <v>243</v>
      </c>
      <c r="I224" s="9" t="s">
        <v>312</v>
      </c>
      <c r="J224" s="9">
        <v>100</v>
      </c>
      <c r="K224" s="43" t="s">
        <v>123</v>
      </c>
      <c r="L224" s="43" t="s">
        <v>143</v>
      </c>
      <c r="M224" s="43" t="s">
        <v>183</v>
      </c>
      <c r="N224" s="43" t="s">
        <v>300</v>
      </c>
    </row>
    <row r="225" spans="3:14" ht="20.100000000000001" customHeight="1" x14ac:dyDescent="0.3">
      <c r="C225" s="30">
        <v>80150</v>
      </c>
      <c r="D225" s="41">
        <v>44004</v>
      </c>
      <c r="E225" s="29">
        <f t="shared" ref="E225:E288" si="3">IF(COUNTA(D225)=0,"-",(MONTH(D225)))</f>
        <v>6</v>
      </c>
      <c r="F225" s="42">
        <v>250</v>
      </c>
      <c r="G225" s="9" t="s">
        <v>221</v>
      </c>
      <c r="H225" s="9" t="s">
        <v>241</v>
      </c>
      <c r="I225" s="9" t="s">
        <v>312</v>
      </c>
      <c r="J225" s="9">
        <v>100</v>
      </c>
      <c r="K225" s="43" t="s">
        <v>103</v>
      </c>
      <c r="L225" s="43" t="s">
        <v>142</v>
      </c>
      <c r="M225" s="43" t="s">
        <v>179</v>
      </c>
      <c r="N225" s="43" t="s">
        <v>300</v>
      </c>
    </row>
    <row r="226" spans="3:14" ht="20.100000000000001" customHeight="1" x14ac:dyDescent="0.3">
      <c r="C226" s="30">
        <v>80149</v>
      </c>
      <c r="D226" s="41">
        <v>44005</v>
      </c>
      <c r="E226" s="29">
        <f t="shared" si="3"/>
        <v>6</v>
      </c>
      <c r="F226" s="42">
        <v>200</v>
      </c>
      <c r="G226" s="9" t="s">
        <v>220</v>
      </c>
      <c r="H226" s="9" t="s">
        <v>240</v>
      </c>
      <c r="I226" s="9" t="s">
        <v>312</v>
      </c>
      <c r="J226" s="9">
        <v>100</v>
      </c>
      <c r="K226" s="43" t="s">
        <v>130</v>
      </c>
      <c r="L226" s="43" t="s">
        <v>150</v>
      </c>
      <c r="M226" s="43" t="s">
        <v>187</v>
      </c>
      <c r="N226" s="43" t="s">
        <v>300</v>
      </c>
    </row>
    <row r="227" spans="3:14" ht="20.100000000000001" customHeight="1" x14ac:dyDescent="0.3">
      <c r="C227" s="30">
        <v>80148</v>
      </c>
      <c r="D227" s="41">
        <v>44006</v>
      </c>
      <c r="E227" s="29">
        <f t="shared" si="3"/>
        <v>6</v>
      </c>
      <c r="F227" s="42">
        <v>900</v>
      </c>
      <c r="G227" s="9" t="s">
        <v>219</v>
      </c>
      <c r="H227" s="9" t="s">
        <v>239</v>
      </c>
      <c r="I227" s="9" t="s">
        <v>312</v>
      </c>
      <c r="J227" s="9">
        <v>200</v>
      </c>
      <c r="K227" s="43" t="s">
        <v>129</v>
      </c>
      <c r="L227" s="43" t="s">
        <v>149</v>
      </c>
      <c r="M227" s="43" t="s">
        <v>185</v>
      </c>
      <c r="N227" s="43" t="s">
        <v>301</v>
      </c>
    </row>
    <row r="228" spans="3:14" ht="20.100000000000001" customHeight="1" x14ac:dyDescent="0.3">
      <c r="C228" s="30">
        <v>80147</v>
      </c>
      <c r="D228" s="41">
        <v>44007</v>
      </c>
      <c r="E228" s="29">
        <f t="shared" si="3"/>
        <v>6</v>
      </c>
      <c r="F228" s="42">
        <v>400</v>
      </c>
      <c r="G228" s="9" t="s">
        <v>218</v>
      </c>
      <c r="H228" s="9" t="s">
        <v>238</v>
      </c>
      <c r="I228" s="9" t="s">
        <v>312</v>
      </c>
      <c r="J228" s="9">
        <v>100</v>
      </c>
      <c r="K228" s="43" t="s">
        <v>128</v>
      </c>
      <c r="L228" s="43" t="s">
        <v>148</v>
      </c>
      <c r="M228" s="43" t="s">
        <v>186</v>
      </c>
      <c r="N228" s="43" t="s">
        <v>303</v>
      </c>
    </row>
    <row r="229" spans="3:14" ht="20.100000000000001" customHeight="1" x14ac:dyDescent="0.3">
      <c r="C229" s="30">
        <v>80146</v>
      </c>
      <c r="D229" s="41">
        <v>44008</v>
      </c>
      <c r="E229" s="29">
        <f t="shared" si="3"/>
        <v>6</v>
      </c>
      <c r="F229" s="42">
        <v>350</v>
      </c>
      <c r="G229" s="9" t="s">
        <v>217</v>
      </c>
      <c r="H229" s="9" t="s">
        <v>237</v>
      </c>
      <c r="I229" s="9" t="s">
        <v>312</v>
      </c>
      <c r="J229" s="9">
        <v>100</v>
      </c>
      <c r="K229" s="43" t="s">
        <v>126</v>
      </c>
      <c r="L229" s="43" t="s">
        <v>146</v>
      </c>
      <c r="M229" s="43" t="s">
        <v>181</v>
      </c>
      <c r="N229" s="43" t="s">
        <v>302</v>
      </c>
    </row>
    <row r="230" spans="3:14" ht="20.100000000000001" customHeight="1" x14ac:dyDescent="0.3">
      <c r="C230" s="30">
        <v>80145</v>
      </c>
      <c r="D230" s="41">
        <v>44009</v>
      </c>
      <c r="E230" s="29">
        <f t="shared" si="3"/>
        <v>6</v>
      </c>
      <c r="F230" s="42">
        <v>240</v>
      </c>
      <c r="G230" s="9" t="s">
        <v>216</v>
      </c>
      <c r="H230" s="9" t="s">
        <v>236</v>
      </c>
      <c r="I230" s="9" t="s">
        <v>312</v>
      </c>
      <c r="J230" s="9">
        <v>100</v>
      </c>
      <c r="K230" s="43" t="s">
        <v>123</v>
      </c>
      <c r="L230" s="43" t="s">
        <v>143</v>
      </c>
      <c r="M230" s="43" t="s">
        <v>183</v>
      </c>
      <c r="N230" s="43" t="s">
        <v>300</v>
      </c>
    </row>
    <row r="231" spans="3:14" ht="20.100000000000001" customHeight="1" x14ac:dyDescent="0.3">
      <c r="C231" s="30">
        <v>80144</v>
      </c>
      <c r="D231" s="41">
        <v>44010</v>
      </c>
      <c r="E231" s="29">
        <f t="shared" si="3"/>
        <v>6</v>
      </c>
      <c r="F231" s="42">
        <v>300</v>
      </c>
      <c r="G231" s="9" t="s">
        <v>215</v>
      </c>
      <c r="H231" s="9" t="s">
        <v>235</v>
      </c>
      <c r="I231" s="9" t="s">
        <v>312</v>
      </c>
      <c r="J231" s="9">
        <v>100</v>
      </c>
      <c r="K231" s="43" t="s">
        <v>127</v>
      </c>
      <c r="L231" s="43" t="s">
        <v>147</v>
      </c>
      <c r="M231" s="43" t="s">
        <v>180</v>
      </c>
      <c r="N231" s="43" t="s">
        <v>300</v>
      </c>
    </row>
    <row r="232" spans="3:14" ht="20.100000000000001" customHeight="1" x14ac:dyDescent="0.3">
      <c r="C232" s="30">
        <v>80143</v>
      </c>
      <c r="D232" s="41">
        <v>44011</v>
      </c>
      <c r="E232" s="29">
        <f t="shared" si="3"/>
        <v>6</v>
      </c>
      <c r="F232" s="42">
        <v>300</v>
      </c>
      <c r="G232" s="9" t="s">
        <v>214</v>
      </c>
      <c r="H232" s="9" t="s">
        <v>234</v>
      </c>
      <c r="I232" s="9" t="s">
        <v>312</v>
      </c>
      <c r="J232" s="9">
        <v>100</v>
      </c>
      <c r="K232" s="43" t="s">
        <v>103</v>
      </c>
      <c r="L232" s="43" t="s">
        <v>142</v>
      </c>
      <c r="M232" s="43" t="s">
        <v>179</v>
      </c>
      <c r="N232" s="43" t="s">
        <v>300</v>
      </c>
    </row>
    <row r="233" spans="3:14" ht="19.5" customHeight="1" x14ac:dyDescent="0.3">
      <c r="C233" s="30">
        <v>80142</v>
      </c>
      <c r="D233" s="41">
        <v>43952</v>
      </c>
      <c r="E233" s="29">
        <f t="shared" si="3"/>
        <v>5</v>
      </c>
      <c r="F233" s="42">
        <v>34.950000000000003</v>
      </c>
      <c r="G233" s="9" t="s">
        <v>308</v>
      </c>
      <c r="H233" s="9" t="s">
        <v>311</v>
      </c>
      <c r="I233" s="9" t="s">
        <v>310</v>
      </c>
      <c r="J233" s="9">
        <v>5</v>
      </c>
      <c r="K233" s="43" t="s">
        <v>135</v>
      </c>
      <c r="L233" s="43" t="s">
        <v>155</v>
      </c>
      <c r="M233" s="9" t="s">
        <v>186</v>
      </c>
      <c r="N233" s="9" t="s">
        <v>300</v>
      </c>
    </row>
    <row r="234" spans="3:14" ht="20.100000000000001" customHeight="1" x14ac:dyDescent="0.3">
      <c r="C234" s="30">
        <v>80141</v>
      </c>
      <c r="D234" s="41">
        <v>43953</v>
      </c>
      <c r="E234" s="29">
        <f t="shared" si="3"/>
        <v>5</v>
      </c>
      <c r="F234" s="42">
        <v>33.75</v>
      </c>
      <c r="G234" s="9" t="s">
        <v>223</v>
      </c>
      <c r="H234" s="9" t="s">
        <v>243</v>
      </c>
      <c r="I234" s="9" t="s">
        <v>312</v>
      </c>
      <c r="J234" s="9">
        <v>15</v>
      </c>
      <c r="K234" s="43" t="s">
        <v>140</v>
      </c>
      <c r="L234" s="43" t="s">
        <v>160</v>
      </c>
      <c r="M234" s="9" t="s">
        <v>192</v>
      </c>
      <c r="N234" s="9" t="s">
        <v>301</v>
      </c>
    </row>
    <row r="235" spans="3:14" ht="20.100000000000001" customHeight="1" x14ac:dyDescent="0.3">
      <c r="C235" s="30">
        <v>80140</v>
      </c>
      <c r="D235" s="41">
        <v>43954</v>
      </c>
      <c r="E235" s="29">
        <f t="shared" si="3"/>
        <v>5</v>
      </c>
      <c r="F235" s="42">
        <v>60</v>
      </c>
      <c r="G235" s="9" t="s">
        <v>218</v>
      </c>
      <c r="H235" s="9" t="s">
        <v>238</v>
      </c>
      <c r="I235" s="9" t="s">
        <v>312</v>
      </c>
      <c r="J235" s="9">
        <v>15</v>
      </c>
      <c r="K235" s="43" t="s">
        <v>139</v>
      </c>
      <c r="L235" s="43" t="s">
        <v>159</v>
      </c>
      <c r="M235" s="9" t="s">
        <v>78</v>
      </c>
      <c r="N235" s="9" t="s">
        <v>300</v>
      </c>
    </row>
    <row r="236" spans="3:14" ht="20.100000000000001" customHeight="1" x14ac:dyDescent="0.3">
      <c r="C236" s="30">
        <v>80139</v>
      </c>
      <c r="D236" s="41">
        <v>43955</v>
      </c>
      <c r="E236" s="29">
        <f t="shared" si="3"/>
        <v>5</v>
      </c>
      <c r="F236" s="42">
        <v>27.96</v>
      </c>
      <c r="G236" s="9" t="s">
        <v>308</v>
      </c>
      <c r="H236" s="9" t="s">
        <v>311</v>
      </c>
      <c r="I236" s="9" t="s">
        <v>310</v>
      </c>
      <c r="J236" s="9">
        <v>4</v>
      </c>
      <c r="K236" s="43" t="s">
        <v>132</v>
      </c>
      <c r="L236" s="43" t="s">
        <v>152</v>
      </c>
      <c r="M236" s="9" t="s">
        <v>184</v>
      </c>
      <c r="N236" s="9" t="s">
        <v>302</v>
      </c>
    </row>
    <row r="237" spans="3:14" ht="20.100000000000001" customHeight="1" x14ac:dyDescent="0.3">
      <c r="C237" s="30">
        <v>80138</v>
      </c>
      <c r="D237" s="41">
        <v>43956</v>
      </c>
      <c r="E237" s="29">
        <f t="shared" si="3"/>
        <v>5</v>
      </c>
      <c r="F237" s="42">
        <v>22.400000000000002</v>
      </c>
      <c r="G237" s="9" t="s">
        <v>307</v>
      </c>
      <c r="H237" s="9" t="s">
        <v>309</v>
      </c>
      <c r="I237" s="9" t="s">
        <v>310</v>
      </c>
      <c r="J237" s="9">
        <v>14</v>
      </c>
      <c r="K237" s="43" t="s">
        <v>133</v>
      </c>
      <c r="L237" s="43" t="s">
        <v>153</v>
      </c>
      <c r="M237" s="9" t="s">
        <v>188</v>
      </c>
      <c r="N237" s="9" t="s">
        <v>300</v>
      </c>
    </row>
    <row r="238" spans="3:14" ht="20.100000000000001" customHeight="1" x14ac:dyDescent="0.3">
      <c r="C238" s="30">
        <v>80137</v>
      </c>
      <c r="D238" s="41">
        <v>43957</v>
      </c>
      <c r="E238" s="29">
        <f t="shared" si="3"/>
        <v>5</v>
      </c>
      <c r="F238" s="42">
        <v>66</v>
      </c>
      <c r="G238" s="9" t="s">
        <v>215</v>
      </c>
      <c r="H238" s="9" t="s">
        <v>235</v>
      </c>
      <c r="I238" s="9" t="s">
        <v>312</v>
      </c>
      <c r="J238" s="9">
        <v>22</v>
      </c>
      <c r="K238" s="43" t="s">
        <v>131</v>
      </c>
      <c r="L238" s="43" t="s">
        <v>151</v>
      </c>
      <c r="M238" s="9" t="s">
        <v>189</v>
      </c>
      <c r="N238" s="9" t="s">
        <v>300</v>
      </c>
    </row>
    <row r="239" spans="3:14" ht="20.100000000000001" customHeight="1" x14ac:dyDescent="0.3">
      <c r="C239" s="30">
        <v>80136</v>
      </c>
      <c r="D239" s="41">
        <v>43958</v>
      </c>
      <c r="E239" s="29">
        <f t="shared" si="3"/>
        <v>5</v>
      </c>
      <c r="F239" s="42">
        <v>20</v>
      </c>
      <c r="G239" s="9" t="s">
        <v>220</v>
      </c>
      <c r="H239" s="9" t="s">
        <v>240</v>
      </c>
      <c r="I239" s="9" t="s">
        <v>312</v>
      </c>
      <c r="J239" s="9">
        <v>10</v>
      </c>
      <c r="K239" s="43" t="s">
        <v>124</v>
      </c>
      <c r="L239" s="43" t="s">
        <v>144</v>
      </c>
      <c r="M239" s="9" t="s">
        <v>78</v>
      </c>
      <c r="N239" s="9" t="s">
        <v>301</v>
      </c>
    </row>
    <row r="240" spans="3:14" ht="20.100000000000001" customHeight="1" x14ac:dyDescent="0.3">
      <c r="C240" s="30">
        <v>80135</v>
      </c>
      <c r="D240" s="41">
        <v>43959</v>
      </c>
      <c r="E240" s="29">
        <f t="shared" si="3"/>
        <v>5</v>
      </c>
      <c r="F240" s="42">
        <v>18.899999999999999</v>
      </c>
      <c r="G240" s="9" t="s">
        <v>233</v>
      </c>
      <c r="H240" s="9" t="s">
        <v>256</v>
      </c>
      <c r="I240" s="9" t="s">
        <v>255</v>
      </c>
      <c r="J240" s="9">
        <v>10</v>
      </c>
      <c r="K240" s="43" t="s">
        <v>141</v>
      </c>
      <c r="L240" s="43" t="s">
        <v>161</v>
      </c>
      <c r="M240" s="9" t="s">
        <v>193</v>
      </c>
      <c r="N240" s="9" t="s">
        <v>300</v>
      </c>
    </row>
    <row r="241" spans="3:14" ht="20.100000000000001" customHeight="1" x14ac:dyDescent="0.3">
      <c r="C241" s="30">
        <v>80134</v>
      </c>
      <c r="D241" s="41">
        <v>43960</v>
      </c>
      <c r="E241" s="29">
        <f t="shared" si="3"/>
        <v>5</v>
      </c>
      <c r="F241" s="42">
        <v>24</v>
      </c>
      <c r="G241" s="9" t="s">
        <v>232</v>
      </c>
      <c r="H241" s="9" t="s">
        <v>252</v>
      </c>
      <c r="I241" s="9" t="s">
        <v>255</v>
      </c>
      <c r="J241" s="9">
        <v>20</v>
      </c>
      <c r="K241" s="43" t="s">
        <v>141</v>
      </c>
      <c r="L241" s="43" t="s">
        <v>161</v>
      </c>
      <c r="M241" s="9" t="s">
        <v>193</v>
      </c>
      <c r="N241" s="9" t="s">
        <v>300</v>
      </c>
    </row>
    <row r="242" spans="3:14" ht="20.100000000000001" customHeight="1" x14ac:dyDescent="0.3">
      <c r="C242" s="30">
        <v>80133</v>
      </c>
      <c r="D242" s="41">
        <v>43961</v>
      </c>
      <c r="E242" s="29">
        <f t="shared" si="3"/>
        <v>5</v>
      </c>
      <c r="F242" s="42">
        <v>60</v>
      </c>
      <c r="G242" s="9" t="s">
        <v>231</v>
      </c>
      <c r="H242" s="9" t="s">
        <v>251</v>
      </c>
      <c r="I242" s="9" t="s">
        <v>254</v>
      </c>
      <c r="J242" s="9">
        <v>3</v>
      </c>
      <c r="K242" s="43" t="s">
        <v>136</v>
      </c>
      <c r="L242" s="43" t="s">
        <v>156</v>
      </c>
      <c r="M242" s="9" t="s">
        <v>191</v>
      </c>
      <c r="N242" s="9" t="s">
        <v>302</v>
      </c>
    </row>
    <row r="243" spans="3:14" ht="20.100000000000001" customHeight="1" x14ac:dyDescent="0.3">
      <c r="C243" s="30">
        <v>80132</v>
      </c>
      <c r="D243" s="41">
        <v>43962</v>
      </c>
      <c r="E243" s="29">
        <f t="shared" si="3"/>
        <v>5</v>
      </c>
      <c r="F243" s="42">
        <v>26.700000000000003</v>
      </c>
      <c r="G243" s="9" t="s">
        <v>230</v>
      </c>
      <c r="H243" s="9" t="s">
        <v>250</v>
      </c>
      <c r="I243" s="9" t="s">
        <v>254</v>
      </c>
      <c r="J243" s="9">
        <v>3</v>
      </c>
      <c r="K243" s="43" t="s">
        <v>136</v>
      </c>
      <c r="L243" s="43" t="s">
        <v>156</v>
      </c>
      <c r="M243" s="9" t="s">
        <v>191</v>
      </c>
      <c r="N243" s="9" t="s">
        <v>302</v>
      </c>
    </row>
    <row r="244" spans="3:14" ht="20.100000000000001" customHeight="1" x14ac:dyDescent="0.3">
      <c r="C244" s="30">
        <v>80131</v>
      </c>
      <c r="D244" s="41">
        <v>43963</v>
      </c>
      <c r="E244" s="29">
        <f t="shared" si="3"/>
        <v>5</v>
      </c>
      <c r="F244" s="42">
        <v>110</v>
      </c>
      <c r="G244" s="9" t="s">
        <v>229</v>
      </c>
      <c r="H244" s="9" t="s">
        <v>249</v>
      </c>
      <c r="I244" s="9" t="s">
        <v>254</v>
      </c>
      <c r="J244" s="9">
        <v>5</v>
      </c>
      <c r="K244" s="43" t="s">
        <v>138</v>
      </c>
      <c r="L244" s="43" t="s">
        <v>158</v>
      </c>
      <c r="M244" s="9" t="s">
        <v>184</v>
      </c>
      <c r="N244" s="9" t="s">
        <v>302</v>
      </c>
    </row>
    <row r="245" spans="3:14" ht="20.100000000000001" customHeight="1" x14ac:dyDescent="0.3">
      <c r="C245" s="30">
        <v>80130</v>
      </c>
      <c r="D245" s="41">
        <v>43964</v>
      </c>
      <c r="E245" s="29">
        <f t="shared" si="3"/>
        <v>5</v>
      </c>
      <c r="F245" s="42">
        <v>79.95</v>
      </c>
      <c r="G245" s="9" t="s">
        <v>228</v>
      </c>
      <c r="H245" s="9" t="s">
        <v>248</v>
      </c>
      <c r="I245" s="9" t="s">
        <v>254</v>
      </c>
      <c r="J245" s="9">
        <v>5</v>
      </c>
      <c r="K245" s="43" t="s">
        <v>138</v>
      </c>
      <c r="L245" s="43" t="s">
        <v>158</v>
      </c>
      <c r="M245" s="9" t="s">
        <v>184</v>
      </c>
      <c r="N245" s="9" t="s">
        <v>302</v>
      </c>
    </row>
    <row r="246" spans="3:14" ht="20.100000000000001" customHeight="1" x14ac:dyDescent="0.3">
      <c r="C246" s="30">
        <v>80129</v>
      </c>
      <c r="D246" s="41">
        <v>43965</v>
      </c>
      <c r="E246" s="29">
        <f t="shared" si="3"/>
        <v>5</v>
      </c>
      <c r="F246" s="42">
        <v>110</v>
      </c>
      <c r="G246" s="9" t="s">
        <v>229</v>
      </c>
      <c r="H246" s="9" t="s">
        <v>249</v>
      </c>
      <c r="I246" s="9" t="s">
        <v>254</v>
      </c>
      <c r="J246" s="9">
        <v>5</v>
      </c>
      <c r="K246" s="43" t="s">
        <v>137</v>
      </c>
      <c r="L246" s="43" t="s">
        <v>157</v>
      </c>
      <c r="M246" s="43" t="s">
        <v>181</v>
      </c>
      <c r="N246" s="43" t="s">
        <v>303</v>
      </c>
    </row>
    <row r="247" spans="3:14" ht="20.100000000000001" customHeight="1" x14ac:dyDescent="0.3">
      <c r="C247" s="30">
        <v>80128</v>
      </c>
      <c r="D247" s="41">
        <v>43966</v>
      </c>
      <c r="E247" s="29">
        <f t="shared" si="3"/>
        <v>5</v>
      </c>
      <c r="F247" s="42">
        <v>79.95</v>
      </c>
      <c r="G247" s="9" t="s">
        <v>228</v>
      </c>
      <c r="H247" s="9" t="s">
        <v>248</v>
      </c>
      <c r="I247" s="9" t="s">
        <v>254</v>
      </c>
      <c r="J247" s="9">
        <v>5</v>
      </c>
      <c r="K247" s="43" t="s">
        <v>137</v>
      </c>
      <c r="L247" s="43" t="s">
        <v>157</v>
      </c>
      <c r="M247" s="43" t="s">
        <v>181</v>
      </c>
      <c r="N247" s="43" t="s">
        <v>303</v>
      </c>
    </row>
    <row r="248" spans="3:14" ht="20.100000000000001" customHeight="1" x14ac:dyDescent="0.3">
      <c r="C248" s="30">
        <v>80127</v>
      </c>
      <c r="D248" s="41">
        <v>43967</v>
      </c>
      <c r="E248" s="29">
        <f t="shared" si="3"/>
        <v>5</v>
      </c>
      <c r="F248" s="42">
        <v>105</v>
      </c>
      <c r="G248" s="9" t="s">
        <v>222</v>
      </c>
      <c r="H248" s="9" t="s">
        <v>242</v>
      </c>
      <c r="I248" s="9" t="s">
        <v>312</v>
      </c>
      <c r="J248" s="9">
        <v>35</v>
      </c>
      <c r="K248" s="43" t="s">
        <v>125</v>
      </c>
      <c r="L248" s="43" t="s">
        <v>145</v>
      </c>
      <c r="M248" s="43" t="s">
        <v>182</v>
      </c>
      <c r="N248" s="43" t="s">
        <v>300</v>
      </c>
    </row>
    <row r="249" spans="3:14" ht="20.100000000000001" customHeight="1" x14ac:dyDescent="0.3">
      <c r="C249" s="30">
        <v>80126</v>
      </c>
      <c r="D249" s="41">
        <v>43968</v>
      </c>
      <c r="E249" s="29">
        <f t="shared" si="3"/>
        <v>5</v>
      </c>
      <c r="F249" s="42">
        <v>126</v>
      </c>
      <c r="G249" s="9" t="s">
        <v>227</v>
      </c>
      <c r="H249" s="9" t="s">
        <v>247</v>
      </c>
      <c r="I249" s="9" t="s">
        <v>253</v>
      </c>
      <c r="J249" s="9">
        <v>36</v>
      </c>
      <c r="K249" s="43" t="s">
        <v>123</v>
      </c>
      <c r="L249" s="43" t="s">
        <v>143</v>
      </c>
      <c r="M249" s="43" t="s">
        <v>183</v>
      </c>
      <c r="N249" s="43" t="s">
        <v>300</v>
      </c>
    </row>
    <row r="250" spans="3:14" ht="20.100000000000001" customHeight="1" x14ac:dyDescent="0.3">
      <c r="C250" s="30">
        <v>80125</v>
      </c>
      <c r="D250" s="41">
        <v>43969</v>
      </c>
      <c r="E250" s="29">
        <f t="shared" si="3"/>
        <v>5</v>
      </c>
      <c r="F250" s="42">
        <v>40</v>
      </c>
      <c r="G250" s="9" t="s">
        <v>226</v>
      </c>
      <c r="H250" s="9" t="s">
        <v>246</v>
      </c>
      <c r="I250" s="9" t="s">
        <v>253</v>
      </c>
      <c r="J250" s="9">
        <v>8</v>
      </c>
      <c r="K250" s="43" t="s">
        <v>134</v>
      </c>
      <c r="L250" s="43" t="s">
        <v>154</v>
      </c>
      <c r="M250" s="43" t="s">
        <v>190</v>
      </c>
      <c r="N250" s="43" t="s">
        <v>301</v>
      </c>
    </row>
    <row r="251" spans="3:14" ht="20.100000000000001" customHeight="1" x14ac:dyDescent="0.3">
      <c r="C251" s="30">
        <v>80124</v>
      </c>
      <c r="D251" s="41">
        <v>43970</v>
      </c>
      <c r="E251" s="29">
        <f t="shared" si="3"/>
        <v>5</v>
      </c>
      <c r="F251" s="42">
        <v>40</v>
      </c>
      <c r="G251" s="9" t="s">
        <v>225</v>
      </c>
      <c r="H251" s="9" t="s">
        <v>245</v>
      </c>
      <c r="I251" s="9" t="s">
        <v>253</v>
      </c>
      <c r="J251" s="9">
        <v>8</v>
      </c>
      <c r="K251" s="43" t="s">
        <v>134</v>
      </c>
      <c r="L251" s="43" t="s">
        <v>154</v>
      </c>
      <c r="M251" s="43" t="s">
        <v>190</v>
      </c>
      <c r="N251" s="43" t="s">
        <v>301</v>
      </c>
    </row>
    <row r="252" spans="3:14" ht="20.100000000000001" customHeight="1" x14ac:dyDescent="0.3">
      <c r="C252" s="30">
        <v>80123</v>
      </c>
      <c r="D252" s="41">
        <v>43971</v>
      </c>
      <c r="E252" s="29">
        <f t="shared" si="3"/>
        <v>5</v>
      </c>
      <c r="F252" s="42">
        <v>64</v>
      </c>
      <c r="G252" s="9" t="s">
        <v>224</v>
      </c>
      <c r="H252" s="9" t="s">
        <v>244</v>
      </c>
      <c r="I252" s="9" t="s">
        <v>253</v>
      </c>
      <c r="J252" s="9">
        <v>8</v>
      </c>
      <c r="K252" s="43" t="s">
        <v>123</v>
      </c>
      <c r="L252" s="43" t="s">
        <v>143</v>
      </c>
      <c r="M252" s="43" t="s">
        <v>183</v>
      </c>
      <c r="N252" s="43" t="s">
        <v>300</v>
      </c>
    </row>
    <row r="253" spans="3:14" ht="20.100000000000001" customHeight="1" x14ac:dyDescent="0.3">
      <c r="C253" s="30">
        <v>80122</v>
      </c>
      <c r="D253" s="41">
        <v>43972</v>
      </c>
      <c r="E253" s="29">
        <f t="shared" si="3"/>
        <v>5</v>
      </c>
      <c r="F253" s="42">
        <v>225</v>
      </c>
      <c r="G253" s="9" t="s">
        <v>223</v>
      </c>
      <c r="H253" s="9" t="s">
        <v>243</v>
      </c>
      <c r="I253" s="9" t="s">
        <v>312</v>
      </c>
      <c r="J253" s="9">
        <v>100</v>
      </c>
      <c r="K253" s="43" t="s">
        <v>123</v>
      </c>
      <c r="L253" s="43" t="s">
        <v>143</v>
      </c>
      <c r="M253" s="43" t="s">
        <v>183</v>
      </c>
      <c r="N253" s="43" t="s">
        <v>300</v>
      </c>
    </row>
    <row r="254" spans="3:14" ht="20.100000000000001" customHeight="1" x14ac:dyDescent="0.3">
      <c r="C254" s="30">
        <v>80121</v>
      </c>
      <c r="D254" s="41">
        <v>43973</v>
      </c>
      <c r="E254" s="29">
        <f t="shared" si="3"/>
        <v>5</v>
      </c>
      <c r="F254" s="42">
        <v>250</v>
      </c>
      <c r="G254" s="9" t="s">
        <v>221</v>
      </c>
      <c r="H254" s="9" t="s">
        <v>241</v>
      </c>
      <c r="I254" s="9" t="s">
        <v>312</v>
      </c>
      <c r="J254" s="9">
        <v>100</v>
      </c>
      <c r="K254" s="43" t="s">
        <v>103</v>
      </c>
      <c r="L254" s="43" t="s">
        <v>142</v>
      </c>
      <c r="M254" s="43" t="s">
        <v>179</v>
      </c>
      <c r="N254" s="43" t="s">
        <v>300</v>
      </c>
    </row>
    <row r="255" spans="3:14" ht="20.100000000000001" customHeight="1" x14ac:dyDescent="0.3">
      <c r="C255" s="30">
        <v>80120</v>
      </c>
      <c r="D255" s="41">
        <v>43974</v>
      </c>
      <c r="E255" s="29">
        <f t="shared" si="3"/>
        <v>5</v>
      </c>
      <c r="F255" s="42">
        <v>200</v>
      </c>
      <c r="G255" s="9" t="s">
        <v>220</v>
      </c>
      <c r="H255" s="9" t="s">
        <v>240</v>
      </c>
      <c r="I255" s="9" t="s">
        <v>312</v>
      </c>
      <c r="J255" s="9">
        <v>100</v>
      </c>
      <c r="K255" s="43" t="s">
        <v>130</v>
      </c>
      <c r="L255" s="43" t="s">
        <v>150</v>
      </c>
      <c r="M255" s="43" t="s">
        <v>187</v>
      </c>
      <c r="N255" s="43" t="s">
        <v>300</v>
      </c>
    </row>
    <row r="256" spans="3:14" ht="20.100000000000001" customHeight="1" x14ac:dyDescent="0.3">
      <c r="C256" s="30">
        <v>80119</v>
      </c>
      <c r="D256" s="41">
        <v>43975</v>
      </c>
      <c r="E256" s="29">
        <f t="shared" si="3"/>
        <v>5</v>
      </c>
      <c r="F256" s="42">
        <v>450</v>
      </c>
      <c r="G256" s="9" t="s">
        <v>219</v>
      </c>
      <c r="H256" s="9" t="s">
        <v>239</v>
      </c>
      <c r="I256" s="9" t="s">
        <v>312</v>
      </c>
      <c r="J256" s="9">
        <v>100</v>
      </c>
      <c r="K256" s="43" t="s">
        <v>129</v>
      </c>
      <c r="L256" s="43" t="s">
        <v>149</v>
      </c>
      <c r="M256" s="43" t="s">
        <v>185</v>
      </c>
      <c r="N256" s="43" t="s">
        <v>301</v>
      </c>
    </row>
    <row r="257" spans="3:14" ht="20.100000000000001" customHeight="1" x14ac:dyDescent="0.3">
      <c r="C257" s="30">
        <v>80118</v>
      </c>
      <c r="D257" s="41">
        <v>43976</v>
      </c>
      <c r="E257" s="29">
        <f t="shared" si="3"/>
        <v>5</v>
      </c>
      <c r="F257" s="42">
        <v>400</v>
      </c>
      <c r="G257" s="9" t="s">
        <v>218</v>
      </c>
      <c r="H257" s="9" t="s">
        <v>238</v>
      </c>
      <c r="I257" s="9" t="s">
        <v>312</v>
      </c>
      <c r="J257" s="9">
        <v>100</v>
      </c>
      <c r="K257" s="43" t="s">
        <v>128</v>
      </c>
      <c r="L257" s="43" t="s">
        <v>148</v>
      </c>
      <c r="M257" s="43" t="s">
        <v>186</v>
      </c>
      <c r="N257" s="43" t="s">
        <v>303</v>
      </c>
    </row>
    <row r="258" spans="3:14" ht="20.100000000000001" customHeight="1" x14ac:dyDescent="0.3">
      <c r="C258" s="30">
        <v>80117</v>
      </c>
      <c r="D258" s="41">
        <v>43977</v>
      </c>
      <c r="E258" s="29">
        <f t="shared" si="3"/>
        <v>5</v>
      </c>
      <c r="F258" s="42">
        <v>350</v>
      </c>
      <c r="G258" s="9" t="s">
        <v>217</v>
      </c>
      <c r="H258" s="9" t="s">
        <v>237</v>
      </c>
      <c r="I258" s="9" t="s">
        <v>312</v>
      </c>
      <c r="J258" s="9">
        <v>100</v>
      </c>
      <c r="K258" s="43" t="s">
        <v>126</v>
      </c>
      <c r="L258" s="43" t="s">
        <v>146</v>
      </c>
      <c r="M258" s="43" t="s">
        <v>181</v>
      </c>
      <c r="N258" s="43" t="s">
        <v>302</v>
      </c>
    </row>
    <row r="259" spans="3:14" ht="20.100000000000001" customHeight="1" x14ac:dyDescent="0.3">
      <c r="C259" s="30">
        <v>80116</v>
      </c>
      <c r="D259" s="41">
        <v>43978</v>
      </c>
      <c r="E259" s="29">
        <f t="shared" si="3"/>
        <v>5</v>
      </c>
      <c r="F259" s="42">
        <v>240</v>
      </c>
      <c r="G259" s="9" t="s">
        <v>216</v>
      </c>
      <c r="H259" s="9" t="s">
        <v>236</v>
      </c>
      <c r="I259" s="9" t="s">
        <v>312</v>
      </c>
      <c r="J259" s="9">
        <v>100</v>
      </c>
      <c r="K259" s="43" t="s">
        <v>123</v>
      </c>
      <c r="L259" s="43" t="s">
        <v>143</v>
      </c>
      <c r="M259" s="43" t="s">
        <v>183</v>
      </c>
      <c r="N259" s="43" t="s">
        <v>300</v>
      </c>
    </row>
    <row r="260" spans="3:14" ht="20.100000000000001" customHeight="1" x14ac:dyDescent="0.3">
      <c r="C260" s="30">
        <v>80115</v>
      </c>
      <c r="D260" s="41">
        <v>43979</v>
      </c>
      <c r="E260" s="29">
        <f t="shared" si="3"/>
        <v>5</v>
      </c>
      <c r="F260" s="42">
        <v>300</v>
      </c>
      <c r="G260" s="9" t="s">
        <v>215</v>
      </c>
      <c r="H260" s="9" t="s">
        <v>235</v>
      </c>
      <c r="I260" s="9" t="s">
        <v>312</v>
      </c>
      <c r="J260" s="9">
        <v>100</v>
      </c>
      <c r="K260" s="43" t="s">
        <v>127</v>
      </c>
      <c r="L260" s="43" t="s">
        <v>147</v>
      </c>
      <c r="M260" s="43" t="s">
        <v>180</v>
      </c>
      <c r="N260" s="43" t="s">
        <v>300</v>
      </c>
    </row>
    <row r="261" spans="3:14" ht="20.100000000000001" customHeight="1" x14ac:dyDescent="0.3">
      <c r="C261" s="30">
        <v>80114</v>
      </c>
      <c r="D261" s="41">
        <v>43980</v>
      </c>
      <c r="E261" s="29">
        <f t="shared" si="3"/>
        <v>5</v>
      </c>
      <c r="F261" s="42">
        <v>300</v>
      </c>
      <c r="G261" s="9" t="s">
        <v>214</v>
      </c>
      <c r="H261" s="9" t="s">
        <v>234</v>
      </c>
      <c r="I261" s="9" t="s">
        <v>312</v>
      </c>
      <c r="J261" s="9">
        <v>100</v>
      </c>
      <c r="K261" s="43" t="s">
        <v>103</v>
      </c>
      <c r="L261" s="43" t="s">
        <v>142</v>
      </c>
      <c r="M261" s="43" t="s">
        <v>179</v>
      </c>
      <c r="N261" s="43" t="s">
        <v>300</v>
      </c>
    </row>
    <row r="262" spans="3:14" ht="19.5" customHeight="1" x14ac:dyDescent="0.3">
      <c r="C262" s="30">
        <v>80113</v>
      </c>
      <c r="D262" s="41">
        <v>43922</v>
      </c>
      <c r="E262" s="29">
        <f t="shared" si="3"/>
        <v>4</v>
      </c>
      <c r="F262" s="42">
        <v>34.950000000000003</v>
      </c>
      <c r="G262" s="9" t="s">
        <v>308</v>
      </c>
      <c r="H262" s="9" t="s">
        <v>311</v>
      </c>
      <c r="I262" s="9" t="s">
        <v>310</v>
      </c>
      <c r="J262" s="9">
        <v>5</v>
      </c>
      <c r="K262" s="43" t="s">
        <v>135</v>
      </c>
      <c r="L262" s="43" t="s">
        <v>155</v>
      </c>
      <c r="M262" s="9" t="s">
        <v>186</v>
      </c>
      <c r="N262" s="9" t="s">
        <v>300</v>
      </c>
    </row>
    <row r="263" spans="3:14" ht="20.100000000000001" customHeight="1" x14ac:dyDescent="0.3">
      <c r="C263" s="30">
        <v>80112</v>
      </c>
      <c r="D263" s="41">
        <v>43923</v>
      </c>
      <c r="E263" s="29">
        <f t="shared" si="3"/>
        <v>4</v>
      </c>
      <c r="F263" s="42">
        <v>33.75</v>
      </c>
      <c r="G263" s="9" t="s">
        <v>223</v>
      </c>
      <c r="H263" s="9" t="s">
        <v>243</v>
      </c>
      <c r="I263" s="9" t="s">
        <v>312</v>
      </c>
      <c r="J263" s="9">
        <v>15</v>
      </c>
      <c r="K263" s="43" t="s">
        <v>140</v>
      </c>
      <c r="L263" s="43" t="s">
        <v>160</v>
      </c>
      <c r="M263" s="9" t="s">
        <v>192</v>
      </c>
      <c r="N263" s="9" t="s">
        <v>301</v>
      </c>
    </row>
    <row r="264" spans="3:14" ht="20.100000000000001" customHeight="1" x14ac:dyDescent="0.3">
      <c r="C264" s="30">
        <v>80111</v>
      </c>
      <c r="D264" s="41">
        <v>43924</v>
      </c>
      <c r="E264" s="29">
        <f t="shared" si="3"/>
        <v>4</v>
      </c>
      <c r="F264" s="42">
        <v>60</v>
      </c>
      <c r="G264" s="9" t="s">
        <v>218</v>
      </c>
      <c r="H264" s="9" t="s">
        <v>238</v>
      </c>
      <c r="I264" s="9" t="s">
        <v>312</v>
      </c>
      <c r="J264" s="9">
        <v>15</v>
      </c>
      <c r="K264" s="43" t="s">
        <v>139</v>
      </c>
      <c r="L264" s="43" t="s">
        <v>159</v>
      </c>
      <c r="M264" s="9" t="s">
        <v>78</v>
      </c>
      <c r="N264" s="9" t="s">
        <v>300</v>
      </c>
    </row>
    <row r="265" spans="3:14" ht="20.100000000000001" customHeight="1" x14ac:dyDescent="0.3">
      <c r="C265" s="30">
        <v>80110</v>
      </c>
      <c r="D265" s="41">
        <v>43925</v>
      </c>
      <c r="E265" s="29">
        <f t="shared" si="3"/>
        <v>4</v>
      </c>
      <c r="F265" s="42">
        <v>27.96</v>
      </c>
      <c r="G265" s="9" t="s">
        <v>308</v>
      </c>
      <c r="H265" s="9" t="s">
        <v>311</v>
      </c>
      <c r="I265" s="9" t="s">
        <v>310</v>
      </c>
      <c r="J265" s="9">
        <v>4</v>
      </c>
      <c r="K265" s="43" t="s">
        <v>132</v>
      </c>
      <c r="L265" s="43" t="s">
        <v>152</v>
      </c>
      <c r="M265" s="9" t="s">
        <v>184</v>
      </c>
      <c r="N265" s="9" t="s">
        <v>302</v>
      </c>
    </row>
    <row r="266" spans="3:14" ht="20.100000000000001" customHeight="1" x14ac:dyDescent="0.3">
      <c r="C266" s="30">
        <v>80109</v>
      </c>
      <c r="D266" s="41">
        <v>43926</v>
      </c>
      <c r="E266" s="29">
        <f t="shared" si="3"/>
        <v>4</v>
      </c>
      <c r="F266" s="42">
        <v>16</v>
      </c>
      <c r="G266" s="9" t="s">
        <v>307</v>
      </c>
      <c r="H266" s="9" t="s">
        <v>309</v>
      </c>
      <c r="I266" s="9" t="s">
        <v>310</v>
      </c>
      <c r="J266" s="9">
        <v>10</v>
      </c>
      <c r="K266" s="43" t="s">
        <v>133</v>
      </c>
      <c r="L266" s="43" t="s">
        <v>153</v>
      </c>
      <c r="M266" s="9" t="s">
        <v>188</v>
      </c>
      <c r="N266" s="9" t="s">
        <v>300</v>
      </c>
    </row>
    <row r="267" spans="3:14" ht="20.100000000000001" customHeight="1" x14ac:dyDescent="0.3">
      <c r="C267" s="30">
        <v>80108</v>
      </c>
      <c r="D267" s="41">
        <v>43927</v>
      </c>
      <c r="E267" s="29">
        <f t="shared" si="3"/>
        <v>4</v>
      </c>
      <c r="F267" s="42">
        <v>60</v>
      </c>
      <c r="G267" s="9" t="s">
        <v>215</v>
      </c>
      <c r="H267" s="9" t="s">
        <v>235</v>
      </c>
      <c r="I267" s="9" t="s">
        <v>312</v>
      </c>
      <c r="J267" s="9">
        <v>20</v>
      </c>
      <c r="K267" s="43" t="s">
        <v>131</v>
      </c>
      <c r="L267" s="43" t="s">
        <v>151</v>
      </c>
      <c r="M267" s="9" t="s">
        <v>189</v>
      </c>
      <c r="N267" s="9" t="s">
        <v>300</v>
      </c>
    </row>
    <row r="268" spans="3:14" ht="20.100000000000001" customHeight="1" x14ac:dyDescent="0.3">
      <c r="C268" s="30">
        <v>80107</v>
      </c>
      <c r="D268" s="41">
        <v>43928</v>
      </c>
      <c r="E268" s="29">
        <f t="shared" si="3"/>
        <v>4</v>
      </c>
      <c r="F268" s="42">
        <v>24</v>
      </c>
      <c r="G268" s="9" t="s">
        <v>220</v>
      </c>
      <c r="H268" s="9" t="s">
        <v>240</v>
      </c>
      <c r="I268" s="9" t="s">
        <v>312</v>
      </c>
      <c r="J268" s="9">
        <v>12</v>
      </c>
      <c r="K268" s="43" t="s">
        <v>124</v>
      </c>
      <c r="L268" s="43" t="s">
        <v>144</v>
      </c>
      <c r="M268" s="9" t="s">
        <v>78</v>
      </c>
      <c r="N268" s="9" t="s">
        <v>301</v>
      </c>
    </row>
    <row r="269" spans="3:14" ht="20.100000000000001" customHeight="1" x14ac:dyDescent="0.3">
      <c r="C269" s="30">
        <v>80106</v>
      </c>
      <c r="D269" s="41">
        <v>43929</v>
      </c>
      <c r="E269" s="29">
        <f t="shared" si="3"/>
        <v>4</v>
      </c>
      <c r="F269" s="42">
        <v>22.68</v>
      </c>
      <c r="G269" s="9" t="s">
        <v>233</v>
      </c>
      <c r="H269" s="9" t="s">
        <v>256</v>
      </c>
      <c r="I269" s="9" t="s">
        <v>255</v>
      </c>
      <c r="J269" s="9">
        <v>12</v>
      </c>
      <c r="K269" s="43" t="s">
        <v>141</v>
      </c>
      <c r="L269" s="43" t="s">
        <v>161</v>
      </c>
      <c r="M269" s="9" t="s">
        <v>193</v>
      </c>
      <c r="N269" s="9" t="s">
        <v>300</v>
      </c>
    </row>
    <row r="270" spans="3:14" ht="20.100000000000001" customHeight="1" x14ac:dyDescent="0.3">
      <c r="C270" s="30">
        <v>80105</v>
      </c>
      <c r="D270" s="41">
        <v>43930</v>
      </c>
      <c r="E270" s="29">
        <f t="shared" si="3"/>
        <v>4</v>
      </c>
      <c r="F270" s="42">
        <v>27.599999999999998</v>
      </c>
      <c r="G270" s="9" t="s">
        <v>232</v>
      </c>
      <c r="H270" s="9" t="s">
        <v>252</v>
      </c>
      <c r="I270" s="9" t="s">
        <v>255</v>
      </c>
      <c r="J270" s="9">
        <v>23</v>
      </c>
      <c r="K270" s="43" t="s">
        <v>141</v>
      </c>
      <c r="L270" s="43" t="s">
        <v>161</v>
      </c>
      <c r="M270" s="9" t="s">
        <v>193</v>
      </c>
      <c r="N270" s="9" t="s">
        <v>300</v>
      </c>
    </row>
    <row r="271" spans="3:14" ht="20.100000000000001" customHeight="1" x14ac:dyDescent="0.3">
      <c r="C271" s="30">
        <v>80104</v>
      </c>
      <c r="D271" s="41">
        <v>43931</v>
      </c>
      <c r="E271" s="29">
        <f t="shared" si="3"/>
        <v>4</v>
      </c>
      <c r="F271" s="42">
        <v>60</v>
      </c>
      <c r="G271" s="9" t="s">
        <v>231</v>
      </c>
      <c r="H271" s="9" t="s">
        <v>251</v>
      </c>
      <c r="I271" s="9" t="s">
        <v>254</v>
      </c>
      <c r="J271" s="9">
        <v>3</v>
      </c>
      <c r="K271" s="43" t="s">
        <v>136</v>
      </c>
      <c r="L271" s="43" t="s">
        <v>156</v>
      </c>
      <c r="M271" s="9" t="s">
        <v>191</v>
      </c>
      <c r="N271" s="9" t="s">
        <v>302</v>
      </c>
    </row>
    <row r="272" spans="3:14" ht="20.100000000000001" customHeight="1" x14ac:dyDescent="0.3">
      <c r="C272" s="30">
        <v>80103</v>
      </c>
      <c r="D272" s="41">
        <v>43932</v>
      </c>
      <c r="E272" s="29">
        <f t="shared" si="3"/>
        <v>4</v>
      </c>
      <c r="F272" s="42">
        <v>26.700000000000003</v>
      </c>
      <c r="G272" s="9" t="s">
        <v>230</v>
      </c>
      <c r="H272" s="9" t="s">
        <v>250</v>
      </c>
      <c r="I272" s="9" t="s">
        <v>254</v>
      </c>
      <c r="J272" s="9">
        <v>3</v>
      </c>
      <c r="K272" s="43" t="s">
        <v>136</v>
      </c>
      <c r="L272" s="43" t="s">
        <v>156</v>
      </c>
      <c r="M272" s="9" t="s">
        <v>191</v>
      </c>
      <c r="N272" s="9" t="s">
        <v>302</v>
      </c>
    </row>
    <row r="273" spans="3:14" ht="20.100000000000001" customHeight="1" x14ac:dyDescent="0.3">
      <c r="C273" s="30">
        <v>80102</v>
      </c>
      <c r="D273" s="41">
        <v>43933</v>
      </c>
      <c r="E273" s="29">
        <f t="shared" si="3"/>
        <v>4</v>
      </c>
      <c r="F273" s="42">
        <v>110</v>
      </c>
      <c r="G273" s="9" t="s">
        <v>229</v>
      </c>
      <c r="H273" s="9" t="s">
        <v>249</v>
      </c>
      <c r="I273" s="9" t="s">
        <v>254</v>
      </c>
      <c r="J273" s="9">
        <v>5</v>
      </c>
      <c r="K273" s="43" t="s">
        <v>138</v>
      </c>
      <c r="L273" s="43" t="s">
        <v>158</v>
      </c>
      <c r="M273" s="9" t="s">
        <v>184</v>
      </c>
      <c r="N273" s="9" t="s">
        <v>302</v>
      </c>
    </row>
    <row r="274" spans="3:14" ht="20.100000000000001" customHeight="1" x14ac:dyDescent="0.3">
      <c r="C274" s="30">
        <v>80101</v>
      </c>
      <c r="D274" s="41">
        <v>43934</v>
      </c>
      <c r="E274" s="29">
        <f t="shared" si="3"/>
        <v>4</v>
      </c>
      <c r="F274" s="42">
        <v>79.95</v>
      </c>
      <c r="G274" s="9" t="s">
        <v>228</v>
      </c>
      <c r="H274" s="9" t="s">
        <v>248</v>
      </c>
      <c r="I274" s="9" t="s">
        <v>254</v>
      </c>
      <c r="J274" s="9">
        <v>5</v>
      </c>
      <c r="K274" s="43" t="s">
        <v>138</v>
      </c>
      <c r="L274" s="43" t="s">
        <v>158</v>
      </c>
      <c r="M274" s="9" t="s">
        <v>184</v>
      </c>
      <c r="N274" s="9" t="s">
        <v>302</v>
      </c>
    </row>
    <row r="275" spans="3:14" ht="20.100000000000001" customHeight="1" x14ac:dyDescent="0.3">
      <c r="C275" s="30">
        <v>80100</v>
      </c>
      <c r="D275" s="41">
        <v>43935</v>
      </c>
      <c r="E275" s="29">
        <f t="shared" si="3"/>
        <v>4</v>
      </c>
      <c r="F275" s="42">
        <v>110</v>
      </c>
      <c r="G275" s="9" t="s">
        <v>229</v>
      </c>
      <c r="H275" s="9" t="s">
        <v>249</v>
      </c>
      <c r="I275" s="9" t="s">
        <v>254</v>
      </c>
      <c r="J275" s="9">
        <v>5</v>
      </c>
      <c r="K275" s="43" t="s">
        <v>137</v>
      </c>
      <c r="L275" s="43" t="s">
        <v>157</v>
      </c>
      <c r="M275" s="43" t="s">
        <v>181</v>
      </c>
      <c r="N275" s="43" t="s">
        <v>303</v>
      </c>
    </row>
    <row r="276" spans="3:14" ht="20.100000000000001" customHeight="1" x14ac:dyDescent="0.3">
      <c r="C276" s="30">
        <v>80099</v>
      </c>
      <c r="D276" s="41">
        <v>43936</v>
      </c>
      <c r="E276" s="29">
        <f t="shared" si="3"/>
        <v>4</v>
      </c>
      <c r="F276" s="42">
        <v>79.95</v>
      </c>
      <c r="G276" s="9" t="s">
        <v>228</v>
      </c>
      <c r="H276" s="9" t="s">
        <v>248</v>
      </c>
      <c r="I276" s="9" t="s">
        <v>254</v>
      </c>
      <c r="J276" s="9">
        <v>5</v>
      </c>
      <c r="K276" s="43" t="s">
        <v>137</v>
      </c>
      <c r="L276" s="43" t="s">
        <v>157</v>
      </c>
      <c r="M276" s="43" t="s">
        <v>181</v>
      </c>
      <c r="N276" s="43" t="s">
        <v>303</v>
      </c>
    </row>
    <row r="277" spans="3:14" ht="20.100000000000001" customHeight="1" x14ac:dyDescent="0.3">
      <c r="C277" s="30">
        <v>80098</v>
      </c>
      <c r="D277" s="41">
        <v>43937</v>
      </c>
      <c r="E277" s="29">
        <f t="shared" si="3"/>
        <v>4</v>
      </c>
      <c r="F277" s="42">
        <v>105</v>
      </c>
      <c r="G277" s="9" t="s">
        <v>222</v>
      </c>
      <c r="H277" s="9" t="s">
        <v>242</v>
      </c>
      <c r="I277" s="9" t="s">
        <v>312</v>
      </c>
      <c r="J277" s="9">
        <v>35</v>
      </c>
      <c r="K277" s="43" t="s">
        <v>125</v>
      </c>
      <c r="L277" s="43" t="s">
        <v>145</v>
      </c>
      <c r="M277" s="43" t="s">
        <v>182</v>
      </c>
      <c r="N277" s="43" t="s">
        <v>300</v>
      </c>
    </row>
    <row r="278" spans="3:14" ht="20.100000000000001" customHeight="1" x14ac:dyDescent="0.3">
      <c r="C278" s="30">
        <v>80097</v>
      </c>
      <c r="D278" s="41">
        <v>43938</v>
      </c>
      <c r="E278" s="29">
        <f t="shared" si="3"/>
        <v>4</v>
      </c>
      <c r="F278" s="42">
        <v>126</v>
      </c>
      <c r="G278" s="9" t="s">
        <v>227</v>
      </c>
      <c r="H278" s="9" t="s">
        <v>247</v>
      </c>
      <c r="I278" s="9" t="s">
        <v>253</v>
      </c>
      <c r="J278" s="9">
        <v>36</v>
      </c>
      <c r="K278" s="43" t="s">
        <v>123</v>
      </c>
      <c r="L278" s="43" t="s">
        <v>143</v>
      </c>
      <c r="M278" s="43" t="s">
        <v>183</v>
      </c>
      <c r="N278" s="43" t="s">
        <v>300</v>
      </c>
    </row>
    <row r="279" spans="3:14" ht="20.100000000000001" customHeight="1" x14ac:dyDescent="0.3">
      <c r="C279" s="30">
        <v>80096</v>
      </c>
      <c r="D279" s="41">
        <v>43939</v>
      </c>
      <c r="E279" s="29">
        <f t="shared" si="3"/>
        <v>4</v>
      </c>
      <c r="F279" s="42">
        <v>40</v>
      </c>
      <c r="G279" s="9" t="s">
        <v>226</v>
      </c>
      <c r="H279" s="9" t="s">
        <v>246</v>
      </c>
      <c r="I279" s="9" t="s">
        <v>253</v>
      </c>
      <c r="J279" s="9">
        <v>8</v>
      </c>
      <c r="K279" s="43" t="s">
        <v>134</v>
      </c>
      <c r="L279" s="43" t="s">
        <v>154</v>
      </c>
      <c r="M279" s="43" t="s">
        <v>190</v>
      </c>
      <c r="N279" s="43" t="s">
        <v>301</v>
      </c>
    </row>
    <row r="280" spans="3:14" ht="20.100000000000001" customHeight="1" x14ac:dyDescent="0.3">
      <c r="C280" s="30">
        <v>80095</v>
      </c>
      <c r="D280" s="41">
        <v>43940</v>
      </c>
      <c r="E280" s="29">
        <f t="shared" si="3"/>
        <v>4</v>
      </c>
      <c r="F280" s="42">
        <v>40</v>
      </c>
      <c r="G280" s="9" t="s">
        <v>225</v>
      </c>
      <c r="H280" s="9" t="s">
        <v>245</v>
      </c>
      <c r="I280" s="9" t="s">
        <v>253</v>
      </c>
      <c r="J280" s="9">
        <v>8</v>
      </c>
      <c r="K280" s="43" t="s">
        <v>134</v>
      </c>
      <c r="L280" s="43" t="s">
        <v>154</v>
      </c>
      <c r="M280" s="43" t="s">
        <v>190</v>
      </c>
      <c r="N280" s="43" t="s">
        <v>301</v>
      </c>
    </row>
    <row r="281" spans="3:14" ht="20.100000000000001" customHeight="1" x14ac:dyDescent="0.3">
      <c r="C281" s="30">
        <v>80094</v>
      </c>
      <c r="D281" s="41">
        <v>43941</v>
      </c>
      <c r="E281" s="29">
        <f t="shared" si="3"/>
        <v>4</v>
      </c>
      <c r="F281" s="42">
        <v>64</v>
      </c>
      <c r="G281" s="9" t="s">
        <v>224</v>
      </c>
      <c r="H281" s="9" t="s">
        <v>244</v>
      </c>
      <c r="I281" s="9" t="s">
        <v>253</v>
      </c>
      <c r="J281" s="9">
        <v>8</v>
      </c>
      <c r="K281" s="43" t="s">
        <v>123</v>
      </c>
      <c r="L281" s="43" t="s">
        <v>143</v>
      </c>
      <c r="M281" s="43" t="s">
        <v>183</v>
      </c>
      <c r="N281" s="43" t="s">
        <v>300</v>
      </c>
    </row>
    <row r="282" spans="3:14" ht="20.100000000000001" customHeight="1" x14ac:dyDescent="0.3">
      <c r="C282" s="30">
        <v>80093</v>
      </c>
      <c r="D282" s="41">
        <v>43942</v>
      </c>
      <c r="E282" s="29">
        <f t="shared" si="3"/>
        <v>4</v>
      </c>
      <c r="F282" s="42">
        <v>225</v>
      </c>
      <c r="G282" s="9" t="s">
        <v>223</v>
      </c>
      <c r="H282" s="9" t="s">
        <v>243</v>
      </c>
      <c r="I282" s="9" t="s">
        <v>312</v>
      </c>
      <c r="J282" s="9">
        <v>100</v>
      </c>
      <c r="K282" s="43" t="s">
        <v>123</v>
      </c>
      <c r="L282" s="43" t="s">
        <v>143</v>
      </c>
      <c r="M282" s="43" t="s">
        <v>183</v>
      </c>
      <c r="N282" s="43" t="s">
        <v>300</v>
      </c>
    </row>
    <row r="283" spans="3:14" ht="20.100000000000001" customHeight="1" x14ac:dyDescent="0.3">
      <c r="C283" s="30">
        <v>80092</v>
      </c>
      <c r="D283" s="41">
        <v>43943</v>
      </c>
      <c r="E283" s="29">
        <f t="shared" si="3"/>
        <v>4</v>
      </c>
      <c r="F283" s="42">
        <v>250</v>
      </c>
      <c r="G283" s="9" t="s">
        <v>221</v>
      </c>
      <c r="H283" s="9" t="s">
        <v>241</v>
      </c>
      <c r="I283" s="9" t="s">
        <v>312</v>
      </c>
      <c r="J283" s="9">
        <v>100</v>
      </c>
      <c r="K283" s="43" t="s">
        <v>103</v>
      </c>
      <c r="L283" s="43" t="s">
        <v>142</v>
      </c>
      <c r="M283" s="43" t="s">
        <v>179</v>
      </c>
      <c r="N283" s="43" t="s">
        <v>300</v>
      </c>
    </row>
    <row r="284" spans="3:14" ht="20.100000000000001" customHeight="1" x14ac:dyDescent="0.3">
      <c r="C284" s="30">
        <v>80091</v>
      </c>
      <c r="D284" s="41">
        <v>43944</v>
      </c>
      <c r="E284" s="29">
        <f t="shared" si="3"/>
        <v>4</v>
      </c>
      <c r="F284" s="42">
        <v>200</v>
      </c>
      <c r="G284" s="9" t="s">
        <v>220</v>
      </c>
      <c r="H284" s="9" t="s">
        <v>240</v>
      </c>
      <c r="I284" s="9" t="s">
        <v>312</v>
      </c>
      <c r="J284" s="9">
        <v>100</v>
      </c>
      <c r="K284" s="43" t="s">
        <v>130</v>
      </c>
      <c r="L284" s="43" t="s">
        <v>150</v>
      </c>
      <c r="M284" s="43" t="s">
        <v>187</v>
      </c>
      <c r="N284" s="43" t="s">
        <v>300</v>
      </c>
    </row>
    <row r="285" spans="3:14" ht="20.100000000000001" customHeight="1" x14ac:dyDescent="0.3">
      <c r="C285" s="30">
        <v>80090</v>
      </c>
      <c r="D285" s="41">
        <v>43945</v>
      </c>
      <c r="E285" s="29">
        <f t="shared" si="3"/>
        <v>4</v>
      </c>
      <c r="F285" s="42">
        <v>450</v>
      </c>
      <c r="G285" s="9" t="s">
        <v>219</v>
      </c>
      <c r="H285" s="9" t="s">
        <v>239</v>
      </c>
      <c r="I285" s="9" t="s">
        <v>312</v>
      </c>
      <c r="J285" s="9">
        <v>100</v>
      </c>
      <c r="K285" s="43" t="s">
        <v>129</v>
      </c>
      <c r="L285" s="43" t="s">
        <v>149</v>
      </c>
      <c r="M285" s="43" t="s">
        <v>185</v>
      </c>
      <c r="N285" s="43" t="s">
        <v>301</v>
      </c>
    </row>
    <row r="286" spans="3:14" ht="20.100000000000001" customHeight="1" x14ac:dyDescent="0.3">
      <c r="C286" s="30">
        <v>80089</v>
      </c>
      <c r="D286" s="41">
        <v>43946</v>
      </c>
      <c r="E286" s="29">
        <f t="shared" si="3"/>
        <v>4</v>
      </c>
      <c r="F286" s="42">
        <v>400</v>
      </c>
      <c r="G286" s="9" t="s">
        <v>218</v>
      </c>
      <c r="H286" s="9" t="s">
        <v>238</v>
      </c>
      <c r="I286" s="9" t="s">
        <v>312</v>
      </c>
      <c r="J286" s="9">
        <v>100</v>
      </c>
      <c r="K286" s="43" t="s">
        <v>128</v>
      </c>
      <c r="L286" s="43" t="s">
        <v>148</v>
      </c>
      <c r="M286" s="43" t="s">
        <v>186</v>
      </c>
      <c r="N286" s="43" t="s">
        <v>303</v>
      </c>
    </row>
    <row r="287" spans="3:14" ht="20.100000000000001" customHeight="1" x14ac:dyDescent="0.3">
      <c r="C287" s="30">
        <v>80088</v>
      </c>
      <c r="D287" s="41">
        <v>43947</v>
      </c>
      <c r="E287" s="29">
        <f t="shared" si="3"/>
        <v>4</v>
      </c>
      <c r="F287" s="42">
        <v>350</v>
      </c>
      <c r="G287" s="9" t="s">
        <v>217</v>
      </c>
      <c r="H287" s="9" t="s">
        <v>237</v>
      </c>
      <c r="I287" s="9" t="s">
        <v>312</v>
      </c>
      <c r="J287" s="9">
        <v>100</v>
      </c>
      <c r="K287" s="43" t="s">
        <v>126</v>
      </c>
      <c r="L287" s="43" t="s">
        <v>146</v>
      </c>
      <c r="M287" s="43" t="s">
        <v>181</v>
      </c>
      <c r="N287" s="43" t="s">
        <v>302</v>
      </c>
    </row>
    <row r="288" spans="3:14" ht="20.100000000000001" customHeight="1" x14ac:dyDescent="0.3">
      <c r="C288" s="30">
        <v>80087</v>
      </c>
      <c r="D288" s="41">
        <v>43948</v>
      </c>
      <c r="E288" s="29">
        <f t="shared" si="3"/>
        <v>4</v>
      </c>
      <c r="F288" s="42">
        <v>240</v>
      </c>
      <c r="G288" s="9" t="s">
        <v>216</v>
      </c>
      <c r="H288" s="9" t="s">
        <v>236</v>
      </c>
      <c r="I288" s="9" t="s">
        <v>312</v>
      </c>
      <c r="J288" s="9">
        <v>100</v>
      </c>
      <c r="K288" s="43" t="s">
        <v>123</v>
      </c>
      <c r="L288" s="43" t="s">
        <v>143</v>
      </c>
      <c r="M288" s="43" t="s">
        <v>183</v>
      </c>
      <c r="N288" s="43" t="s">
        <v>300</v>
      </c>
    </row>
    <row r="289" spans="3:14" ht="20.100000000000001" customHeight="1" x14ac:dyDescent="0.3">
      <c r="C289" s="30">
        <v>80086</v>
      </c>
      <c r="D289" s="41">
        <v>43949</v>
      </c>
      <c r="E289" s="29">
        <f t="shared" ref="E289:E352" si="4">IF(COUNTA(D289)=0,"-",(MONTH(D289)))</f>
        <v>4</v>
      </c>
      <c r="F289" s="42">
        <v>300</v>
      </c>
      <c r="G289" s="9" t="s">
        <v>215</v>
      </c>
      <c r="H289" s="9" t="s">
        <v>235</v>
      </c>
      <c r="I289" s="9" t="s">
        <v>312</v>
      </c>
      <c r="J289" s="9">
        <v>100</v>
      </c>
      <c r="K289" s="43" t="s">
        <v>127</v>
      </c>
      <c r="L289" s="43" t="s">
        <v>147</v>
      </c>
      <c r="M289" s="43" t="s">
        <v>180</v>
      </c>
      <c r="N289" s="43" t="s">
        <v>300</v>
      </c>
    </row>
    <row r="290" spans="3:14" ht="20.100000000000001" customHeight="1" x14ac:dyDescent="0.3">
      <c r="C290" s="30">
        <v>80085</v>
      </c>
      <c r="D290" s="41">
        <v>43950</v>
      </c>
      <c r="E290" s="29">
        <f t="shared" si="4"/>
        <v>4</v>
      </c>
      <c r="F290" s="42">
        <v>300</v>
      </c>
      <c r="G290" s="9" t="s">
        <v>214</v>
      </c>
      <c r="H290" s="9" t="s">
        <v>234</v>
      </c>
      <c r="I290" s="9" t="s">
        <v>312</v>
      </c>
      <c r="J290" s="9">
        <v>100</v>
      </c>
      <c r="K290" s="43" t="s">
        <v>103</v>
      </c>
      <c r="L290" s="43" t="s">
        <v>142</v>
      </c>
      <c r="M290" s="43" t="s">
        <v>179</v>
      </c>
      <c r="N290" s="43" t="s">
        <v>300</v>
      </c>
    </row>
    <row r="291" spans="3:14" ht="19.5" customHeight="1" x14ac:dyDescent="0.3">
      <c r="C291" s="30">
        <v>80084</v>
      </c>
      <c r="D291" s="41">
        <v>43891</v>
      </c>
      <c r="E291" s="29">
        <f t="shared" si="4"/>
        <v>3</v>
      </c>
      <c r="F291" s="42">
        <v>34.950000000000003</v>
      </c>
      <c r="G291" s="9" t="s">
        <v>308</v>
      </c>
      <c r="H291" s="9" t="s">
        <v>311</v>
      </c>
      <c r="I291" s="9" t="s">
        <v>310</v>
      </c>
      <c r="J291" s="9">
        <v>5</v>
      </c>
      <c r="K291" s="43" t="s">
        <v>135</v>
      </c>
      <c r="L291" s="43" t="s">
        <v>155</v>
      </c>
      <c r="M291" s="9" t="s">
        <v>186</v>
      </c>
      <c r="N291" s="9" t="s">
        <v>300</v>
      </c>
    </row>
    <row r="292" spans="3:14" ht="20.100000000000001" customHeight="1" x14ac:dyDescent="0.3">
      <c r="C292" s="30">
        <v>80083</v>
      </c>
      <c r="D292" s="41">
        <v>43892</v>
      </c>
      <c r="E292" s="29">
        <f t="shared" si="4"/>
        <v>3</v>
      </c>
      <c r="F292" s="42">
        <v>33.75</v>
      </c>
      <c r="G292" s="9" t="s">
        <v>223</v>
      </c>
      <c r="H292" s="9" t="s">
        <v>243</v>
      </c>
      <c r="I292" s="9" t="s">
        <v>312</v>
      </c>
      <c r="J292" s="9">
        <v>15</v>
      </c>
      <c r="K292" s="43" t="s">
        <v>140</v>
      </c>
      <c r="L292" s="43" t="s">
        <v>160</v>
      </c>
      <c r="M292" s="9" t="s">
        <v>192</v>
      </c>
      <c r="N292" s="9" t="s">
        <v>301</v>
      </c>
    </row>
    <row r="293" spans="3:14" ht="20.100000000000001" customHeight="1" x14ac:dyDescent="0.3">
      <c r="C293" s="30">
        <v>80082</v>
      </c>
      <c r="D293" s="41">
        <v>43893</v>
      </c>
      <c r="E293" s="29">
        <f t="shared" si="4"/>
        <v>3</v>
      </c>
      <c r="F293" s="42">
        <v>60</v>
      </c>
      <c r="G293" s="9" t="s">
        <v>218</v>
      </c>
      <c r="H293" s="9" t="s">
        <v>238</v>
      </c>
      <c r="I293" s="9" t="s">
        <v>312</v>
      </c>
      <c r="J293" s="9">
        <v>15</v>
      </c>
      <c r="K293" s="43" t="s">
        <v>139</v>
      </c>
      <c r="L293" s="43" t="s">
        <v>159</v>
      </c>
      <c r="M293" s="9" t="s">
        <v>78</v>
      </c>
      <c r="N293" s="9" t="s">
        <v>300</v>
      </c>
    </row>
    <row r="294" spans="3:14" ht="20.100000000000001" customHeight="1" x14ac:dyDescent="0.3">
      <c r="C294" s="30">
        <v>80081</v>
      </c>
      <c r="D294" s="41">
        <v>43894</v>
      </c>
      <c r="E294" s="29">
        <f t="shared" si="4"/>
        <v>3</v>
      </c>
      <c r="F294" s="42">
        <v>27.96</v>
      </c>
      <c r="G294" s="9" t="s">
        <v>308</v>
      </c>
      <c r="H294" s="9" t="s">
        <v>311</v>
      </c>
      <c r="I294" s="9" t="s">
        <v>310</v>
      </c>
      <c r="J294" s="9">
        <v>4</v>
      </c>
      <c r="K294" s="43" t="s">
        <v>132</v>
      </c>
      <c r="L294" s="43" t="s">
        <v>152</v>
      </c>
      <c r="M294" s="9" t="s">
        <v>184</v>
      </c>
      <c r="N294" s="9" t="s">
        <v>302</v>
      </c>
    </row>
    <row r="295" spans="3:14" ht="20.100000000000001" customHeight="1" x14ac:dyDescent="0.3">
      <c r="C295" s="30">
        <v>80080</v>
      </c>
      <c r="D295" s="41">
        <v>43895</v>
      </c>
      <c r="E295" s="29">
        <f t="shared" si="4"/>
        <v>3</v>
      </c>
      <c r="F295" s="42">
        <v>16</v>
      </c>
      <c r="G295" s="9" t="s">
        <v>307</v>
      </c>
      <c r="H295" s="9" t="s">
        <v>309</v>
      </c>
      <c r="I295" s="9" t="s">
        <v>310</v>
      </c>
      <c r="J295" s="9">
        <v>10</v>
      </c>
      <c r="K295" s="43" t="s">
        <v>133</v>
      </c>
      <c r="L295" s="43" t="s">
        <v>153</v>
      </c>
      <c r="M295" s="9" t="s">
        <v>188</v>
      </c>
      <c r="N295" s="9" t="s">
        <v>300</v>
      </c>
    </row>
    <row r="296" spans="3:14" ht="20.100000000000001" customHeight="1" x14ac:dyDescent="0.3">
      <c r="C296" s="30">
        <v>80079</v>
      </c>
      <c r="D296" s="41">
        <v>43896</v>
      </c>
      <c r="E296" s="29">
        <f t="shared" si="4"/>
        <v>3</v>
      </c>
      <c r="F296" s="42">
        <v>60</v>
      </c>
      <c r="G296" s="9" t="s">
        <v>215</v>
      </c>
      <c r="H296" s="9" t="s">
        <v>235</v>
      </c>
      <c r="I296" s="9" t="s">
        <v>312</v>
      </c>
      <c r="J296" s="9">
        <v>20</v>
      </c>
      <c r="K296" s="43" t="s">
        <v>131</v>
      </c>
      <c r="L296" s="43" t="s">
        <v>151</v>
      </c>
      <c r="M296" s="9" t="s">
        <v>189</v>
      </c>
      <c r="N296" s="9" t="s">
        <v>300</v>
      </c>
    </row>
    <row r="297" spans="3:14" ht="20.100000000000001" customHeight="1" x14ac:dyDescent="0.3">
      <c r="C297" s="30">
        <v>80078</v>
      </c>
      <c r="D297" s="41">
        <v>43897</v>
      </c>
      <c r="E297" s="29">
        <f t="shared" si="4"/>
        <v>3</v>
      </c>
      <c r="F297" s="42">
        <v>24</v>
      </c>
      <c r="G297" s="9" t="s">
        <v>220</v>
      </c>
      <c r="H297" s="9" t="s">
        <v>240</v>
      </c>
      <c r="I297" s="9" t="s">
        <v>312</v>
      </c>
      <c r="J297" s="9">
        <v>12</v>
      </c>
      <c r="K297" s="43" t="s">
        <v>124</v>
      </c>
      <c r="L297" s="43" t="s">
        <v>144</v>
      </c>
      <c r="M297" s="9" t="s">
        <v>78</v>
      </c>
      <c r="N297" s="9" t="s">
        <v>301</v>
      </c>
    </row>
    <row r="298" spans="3:14" ht="20.100000000000001" customHeight="1" x14ac:dyDescent="0.3">
      <c r="C298" s="30">
        <v>80077</v>
      </c>
      <c r="D298" s="41">
        <v>43898</v>
      </c>
      <c r="E298" s="29">
        <f t="shared" si="4"/>
        <v>3</v>
      </c>
      <c r="F298" s="42">
        <v>22.68</v>
      </c>
      <c r="G298" s="9" t="s">
        <v>233</v>
      </c>
      <c r="H298" s="9" t="s">
        <v>256</v>
      </c>
      <c r="I298" s="9" t="s">
        <v>255</v>
      </c>
      <c r="J298" s="9">
        <v>12</v>
      </c>
      <c r="K298" s="43" t="s">
        <v>141</v>
      </c>
      <c r="L298" s="43" t="s">
        <v>161</v>
      </c>
      <c r="M298" s="9" t="s">
        <v>193</v>
      </c>
      <c r="N298" s="9" t="s">
        <v>300</v>
      </c>
    </row>
    <row r="299" spans="3:14" ht="20.100000000000001" customHeight="1" x14ac:dyDescent="0.3">
      <c r="C299" s="30">
        <v>80076</v>
      </c>
      <c r="D299" s="41">
        <v>43899</v>
      </c>
      <c r="E299" s="29">
        <f t="shared" si="4"/>
        <v>3</v>
      </c>
      <c r="F299" s="42">
        <v>27.599999999999998</v>
      </c>
      <c r="G299" s="9" t="s">
        <v>232</v>
      </c>
      <c r="H299" s="9" t="s">
        <v>252</v>
      </c>
      <c r="I299" s="9" t="s">
        <v>255</v>
      </c>
      <c r="J299" s="9">
        <v>23</v>
      </c>
      <c r="K299" s="43" t="s">
        <v>141</v>
      </c>
      <c r="L299" s="43" t="s">
        <v>161</v>
      </c>
      <c r="M299" s="9" t="s">
        <v>193</v>
      </c>
      <c r="N299" s="9" t="s">
        <v>300</v>
      </c>
    </row>
    <row r="300" spans="3:14" ht="20.100000000000001" customHeight="1" x14ac:dyDescent="0.3">
      <c r="C300" s="30">
        <v>80075</v>
      </c>
      <c r="D300" s="41">
        <v>43900</v>
      </c>
      <c r="E300" s="29">
        <f t="shared" si="4"/>
        <v>3</v>
      </c>
      <c r="F300" s="42">
        <v>80</v>
      </c>
      <c r="G300" s="9" t="s">
        <v>231</v>
      </c>
      <c r="H300" s="9" t="s">
        <v>251</v>
      </c>
      <c r="I300" s="9" t="s">
        <v>254</v>
      </c>
      <c r="J300" s="9">
        <v>4</v>
      </c>
      <c r="K300" s="43" t="s">
        <v>136</v>
      </c>
      <c r="L300" s="43" t="s">
        <v>156</v>
      </c>
      <c r="M300" s="9" t="s">
        <v>191</v>
      </c>
      <c r="N300" s="9" t="s">
        <v>302</v>
      </c>
    </row>
    <row r="301" spans="3:14" ht="20.100000000000001" customHeight="1" x14ac:dyDescent="0.3">
      <c r="C301" s="30">
        <v>80074</v>
      </c>
      <c r="D301" s="41">
        <v>43901</v>
      </c>
      <c r="E301" s="29">
        <f t="shared" si="4"/>
        <v>3</v>
      </c>
      <c r="F301" s="42">
        <v>35.6</v>
      </c>
      <c r="G301" s="9" t="s">
        <v>230</v>
      </c>
      <c r="H301" s="9" t="s">
        <v>250</v>
      </c>
      <c r="I301" s="9" t="s">
        <v>254</v>
      </c>
      <c r="J301" s="9">
        <v>4</v>
      </c>
      <c r="K301" s="43" t="s">
        <v>136</v>
      </c>
      <c r="L301" s="43" t="s">
        <v>156</v>
      </c>
      <c r="M301" s="9" t="s">
        <v>191</v>
      </c>
      <c r="N301" s="9" t="s">
        <v>302</v>
      </c>
    </row>
    <row r="302" spans="3:14" ht="20.100000000000001" customHeight="1" x14ac:dyDescent="0.3">
      <c r="C302" s="30">
        <v>80073</v>
      </c>
      <c r="D302" s="41">
        <v>43902</v>
      </c>
      <c r="E302" s="29">
        <f t="shared" si="4"/>
        <v>3</v>
      </c>
      <c r="F302" s="42">
        <v>154</v>
      </c>
      <c r="G302" s="9" t="s">
        <v>229</v>
      </c>
      <c r="H302" s="9" t="s">
        <v>249</v>
      </c>
      <c r="I302" s="9" t="s">
        <v>254</v>
      </c>
      <c r="J302" s="9">
        <v>7</v>
      </c>
      <c r="K302" s="43" t="s">
        <v>138</v>
      </c>
      <c r="L302" s="43" t="s">
        <v>158</v>
      </c>
      <c r="M302" s="9" t="s">
        <v>184</v>
      </c>
      <c r="N302" s="9" t="s">
        <v>302</v>
      </c>
    </row>
    <row r="303" spans="3:14" ht="20.100000000000001" customHeight="1" x14ac:dyDescent="0.3">
      <c r="C303" s="30">
        <v>80072</v>
      </c>
      <c r="D303" s="41">
        <v>43903</v>
      </c>
      <c r="E303" s="29">
        <f t="shared" si="4"/>
        <v>3</v>
      </c>
      <c r="F303" s="42">
        <v>111.93</v>
      </c>
      <c r="G303" s="9" t="s">
        <v>228</v>
      </c>
      <c r="H303" s="9" t="s">
        <v>248</v>
      </c>
      <c r="I303" s="9" t="s">
        <v>254</v>
      </c>
      <c r="J303" s="9">
        <v>7</v>
      </c>
      <c r="K303" s="43" t="s">
        <v>138</v>
      </c>
      <c r="L303" s="43" t="s">
        <v>158</v>
      </c>
      <c r="M303" s="9" t="s">
        <v>184</v>
      </c>
      <c r="N303" s="9" t="s">
        <v>302</v>
      </c>
    </row>
    <row r="304" spans="3:14" ht="20.100000000000001" customHeight="1" x14ac:dyDescent="0.3">
      <c r="C304" s="30">
        <v>80071</v>
      </c>
      <c r="D304" s="41">
        <v>43904</v>
      </c>
      <c r="E304" s="29">
        <f t="shared" si="4"/>
        <v>3</v>
      </c>
      <c r="F304" s="42">
        <v>132</v>
      </c>
      <c r="G304" s="9" t="s">
        <v>229</v>
      </c>
      <c r="H304" s="9" t="s">
        <v>249</v>
      </c>
      <c r="I304" s="9" t="s">
        <v>254</v>
      </c>
      <c r="J304" s="9">
        <v>6</v>
      </c>
      <c r="K304" s="43" t="s">
        <v>137</v>
      </c>
      <c r="L304" s="43" t="s">
        <v>157</v>
      </c>
      <c r="M304" s="43" t="s">
        <v>181</v>
      </c>
      <c r="N304" s="43" t="s">
        <v>303</v>
      </c>
    </row>
    <row r="305" spans="3:14" ht="20.100000000000001" customHeight="1" x14ac:dyDescent="0.3">
      <c r="C305" s="30">
        <v>80070</v>
      </c>
      <c r="D305" s="41">
        <v>43905</v>
      </c>
      <c r="E305" s="29">
        <f t="shared" si="4"/>
        <v>3</v>
      </c>
      <c r="F305" s="42">
        <v>95.94</v>
      </c>
      <c r="G305" s="9" t="s">
        <v>228</v>
      </c>
      <c r="H305" s="9" t="s">
        <v>248</v>
      </c>
      <c r="I305" s="9" t="s">
        <v>254</v>
      </c>
      <c r="J305" s="9">
        <v>6</v>
      </c>
      <c r="K305" s="43" t="s">
        <v>137</v>
      </c>
      <c r="L305" s="43" t="s">
        <v>157</v>
      </c>
      <c r="M305" s="43" t="s">
        <v>181</v>
      </c>
      <c r="N305" s="43" t="s">
        <v>303</v>
      </c>
    </row>
    <row r="306" spans="3:14" ht="20.100000000000001" customHeight="1" x14ac:dyDescent="0.3">
      <c r="C306" s="30">
        <v>80069</v>
      </c>
      <c r="D306" s="41">
        <v>43906</v>
      </c>
      <c r="E306" s="29">
        <f t="shared" si="4"/>
        <v>3</v>
      </c>
      <c r="F306" s="42">
        <v>90</v>
      </c>
      <c r="G306" s="9" t="s">
        <v>222</v>
      </c>
      <c r="H306" s="9" t="s">
        <v>242</v>
      </c>
      <c r="I306" s="9" t="s">
        <v>312</v>
      </c>
      <c r="J306" s="9">
        <v>30</v>
      </c>
      <c r="K306" s="43" t="s">
        <v>125</v>
      </c>
      <c r="L306" s="43" t="s">
        <v>145</v>
      </c>
      <c r="M306" s="43" t="s">
        <v>182</v>
      </c>
      <c r="N306" s="43" t="s">
        <v>300</v>
      </c>
    </row>
    <row r="307" spans="3:14" ht="20.100000000000001" customHeight="1" x14ac:dyDescent="0.3">
      <c r="C307" s="30">
        <v>80068</v>
      </c>
      <c r="D307" s="41">
        <v>43907</v>
      </c>
      <c r="E307" s="29">
        <f t="shared" si="4"/>
        <v>3</v>
      </c>
      <c r="F307" s="42">
        <v>84</v>
      </c>
      <c r="G307" s="9" t="s">
        <v>227</v>
      </c>
      <c r="H307" s="9" t="s">
        <v>247</v>
      </c>
      <c r="I307" s="9" t="s">
        <v>253</v>
      </c>
      <c r="J307" s="9">
        <v>24</v>
      </c>
      <c r="K307" s="43" t="s">
        <v>123</v>
      </c>
      <c r="L307" s="43" t="s">
        <v>143</v>
      </c>
      <c r="M307" s="43" t="s">
        <v>183</v>
      </c>
      <c r="N307" s="43" t="s">
        <v>300</v>
      </c>
    </row>
    <row r="308" spans="3:14" ht="20.100000000000001" customHeight="1" x14ac:dyDescent="0.3">
      <c r="C308" s="30">
        <v>80067</v>
      </c>
      <c r="D308" s="41">
        <v>43908</v>
      </c>
      <c r="E308" s="29">
        <f t="shared" si="4"/>
        <v>3</v>
      </c>
      <c r="F308" s="42">
        <v>20</v>
      </c>
      <c r="G308" s="9" t="s">
        <v>226</v>
      </c>
      <c r="H308" s="9" t="s">
        <v>246</v>
      </c>
      <c r="I308" s="9" t="s">
        <v>253</v>
      </c>
      <c r="J308" s="9">
        <v>4</v>
      </c>
      <c r="K308" s="43" t="s">
        <v>134</v>
      </c>
      <c r="L308" s="43" t="s">
        <v>154</v>
      </c>
      <c r="M308" s="43" t="s">
        <v>190</v>
      </c>
      <c r="N308" s="43" t="s">
        <v>301</v>
      </c>
    </row>
    <row r="309" spans="3:14" ht="20.100000000000001" customHeight="1" x14ac:dyDescent="0.3">
      <c r="C309" s="30">
        <v>80066</v>
      </c>
      <c r="D309" s="41">
        <v>43909</v>
      </c>
      <c r="E309" s="29">
        <f t="shared" si="4"/>
        <v>3</v>
      </c>
      <c r="F309" s="42">
        <v>20</v>
      </c>
      <c r="G309" s="9" t="s">
        <v>225</v>
      </c>
      <c r="H309" s="9" t="s">
        <v>245</v>
      </c>
      <c r="I309" s="9" t="s">
        <v>253</v>
      </c>
      <c r="J309" s="9">
        <v>4</v>
      </c>
      <c r="K309" s="43" t="s">
        <v>134</v>
      </c>
      <c r="L309" s="43" t="s">
        <v>154</v>
      </c>
      <c r="M309" s="43" t="s">
        <v>190</v>
      </c>
      <c r="N309" s="43" t="s">
        <v>301</v>
      </c>
    </row>
    <row r="310" spans="3:14" ht="20.100000000000001" customHeight="1" x14ac:dyDescent="0.3">
      <c r="C310" s="30">
        <v>80065</v>
      </c>
      <c r="D310" s="41">
        <v>43910</v>
      </c>
      <c r="E310" s="29">
        <f t="shared" si="4"/>
        <v>3</v>
      </c>
      <c r="F310" s="42">
        <v>32</v>
      </c>
      <c r="G310" s="9" t="s">
        <v>224</v>
      </c>
      <c r="H310" s="9" t="s">
        <v>244</v>
      </c>
      <c r="I310" s="9" t="s">
        <v>253</v>
      </c>
      <c r="J310" s="9">
        <v>4</v>
      </c>
      <c r="K310" s="43" t="s">
        <v>123</v>
      </c>
      <c r="L310" s="43" t="s">
        <v>143</v>
      </c>
      <c r="M310" s="43" t="s">
        <v>183</v>
      </c>
      <c r="N310" s="43" t="s">
        <v>300</v>
      </c>
    </row>
    <row r="311" spans="3:14" ht="20.100000000000001" customHeight="1" x14ac:dyDescent="0.3">
      <c r="C311" s="30">
        <v>80064</v>
      </c>
      <c r="D311" s="41">
        <v>43911</v>
      </c>
      <c r="E311" s="29">
        <f t="shared" si="4"/>
        <v>3</v>
      </c>
      <c r="F311" s="42">
        <v>225</v>
      </c>
      <c r="G311" s="9" t="s">
        <v>223</v>
      </c>
      <c r="H311" s="9" t="s">
        <v>243</v>
      </c>
      <c r="I311" s="9" t="s">
        <v>312</v>
      </c>
      <c r="J311" s="9">
        <v>100</v>
      </c>
      <c r="K311" s="43" t="s">
        <v>123</v>
      </c>
      <c r="L311" s="43" t="s">
        <v>143</v>
      </c>
      <c r="M311" s="43" t="s">
        <v>183</v>
      </c>
      <c r="N311" s="43" t="s">
        <v>300</v>
      </c>
    </row>
    <row r="312" spans="3:14" ht="20.100000000000001" customHeight="1" x14ac:dyDescent="0.3">
      <c r="C312" s="30">
        <v>80063</v>
      </c>
      <c r="D312" s="41">
        <v>43912</v>
      </c>
      <c r="E312" s="29">
        <f t="shared" si="4"/>
        <v>3</v>
      </c>
      <c r="F312" s="42">
        <v>250</v>
      </c>
      <c r="G312" s="9" t="s">
        <v>221</v>
      </c>
      <c r="H312" s="9" t="s">
        <v>241</v>
      </c>
      <c r="I312" s="9" t="s">
        <v>312</v>
      </c>
      <c r="J312" s="9">
        <v>100</v>
      </c>
      <c r="K312" s="43" t="s">
        <v>103</v>
      </c>
      <c r="L312" s="43" t="s">
        <v>142</v>
      </c>
      <c r="M312" s="43" t="s">
        <v>179</v>
      </c>
      <c r="N312" s="43" t="s">
        <v>300</v>
      </c>
    </row>
    <row r="313" spans="3:14" ht="20.100000000000001" customHeight="1" x14ac:dyDescent="0.3">
      <c r="C313" s="30">
        <v>80062</v>
      </c>
      <c r="D313" s="41">
        <v>43913</v>
      </c>
      <c r="E313" s="29">
        <f t="shared" si="4"/>
        <v>3</v>
      </c>
      <c r="F313" s="42">
        <v>200</v>
      </c>
      <c r="G313" s="9" t="s">
        <v>220</v>
      </c>
      <c r="H313" s="9" t="s">
        <v>240</v>
      </c>
      <c r="I313" s="9" t="s">
        <v>312</v>
      </c>
      <c r="J313" s="9">
        <v>100</v>
      </c>
      <c r="K313" s="43" t="s">
        <v>130</v>
      </c>
      <c r="L313" s="43" t="s">
        <v>150</v>
      </c>
      <c r="M313" s="43" t="s">
        <v>187</v>
      </c>
      <c r="N313" s="43" t="s">
        <v>300</v>
      </c>
    </row>
    <row r="314" spans="3:14" ht="20.100000000000001" customHeight="1" x14ac:dyDescent="0.3">
      <c r="C314" s="30">
        <v>80061</v>
      </c>
      <c r="D314" s="41">
        <v>43914</v>
      </c>
      <c r="E314" s="29">
        <f t="shared" si="4"/>
        <v>3</v>
      </c>
      <c r="F314" s="42">
        <v>450</v>
      </c>
      <c r="G314" s="9" t="s">
        <v>219</v>
      </c>
      <c r="H314" s="9" t="s">
        <v>239</v>
      </c>
      <c r="I314" s="9" t="s">
        <v>312</v>
      </c>
      <c r="J314" s="9">
        <v>100</v>
      </c>
      <c r="K314" s="43" t="s">
        <v>129</v>
      </c>
      <c r="L314" s="43" t="s">
        <v>149</v>
      </c>
      <c r="M314" s="43" t="s">
        <v>185</v>
      </c>
      <c r="N314" s="43" t="s">
        <v>301</v>
      </c>
    </row>
    <row r="315" spans="3:14" ht="20.100000000000001" customHeight="1" x14ac:dyDescent="0.3">
      <c r="C315" s="30">
        <v>80060</v>
      </c>
      <c r="D315" s="41">
        <v>43915</v>
      </c>
      <c r="E315" s="29">
        <f t="shared" si="4"/>
        <v>3</v>
      </c>
      <c r="F315" s="42">
        <v>400</v>
      </c>
      <c r="G315" s="9" t="s">
        <v>218</v>
      </c>
      <c r="H315" s="9" t="s">
        <v>238</v>
      </c>
      <c r="I315" s="9" t="s">
        <v>312</v>
      </c>
      <c r="J315" s="9">
        <v>100</v>
      </c>
      <c r="K315" s="43" t="s">
        <v>128</v>
      </c>
      <c r="L315" s="43" t="s">
        <v>148</v>
      </c>
      <c r="M315" s="43" t="s">
        <v>186</v>
      </c>
      <c r="N315" s="43" t="s">
        <v>303</v>
      </c>
    </row>
    <row r="316" spans="3:14" ht="20.100000000000001" customHeight="1" x14ac:dyDescent="0.3">
      <c r="C316" s="30">
        <v>80059</v>
      </c>
      <c r="D316" s="41">
        <v>43916</v>
      </c>
      <c r="E316" s="29">
        <f t="shared" si="4"/>
        <v>3</v>
      </c>
      <c r="F316" s="42">
        <v>350</v>
      </c>
      <c r="G316" s="9" t="s">
        <v>217</v>
      </c>
      <c r="H316" s="9" t="s">
        <v>237</v>
      </c>
      <c r="I316" s="9" t="s">
        <v>312</v>
      </c>
      <c r="J316" s="9">
        <v>100</v>
      </c>
      <c r="K316" s="43" t="s">
        <v>126</v>
      </c>
      <c r="L316" s="43" t="s">
        <v>146</v>
      </c>
      <c r="M316" s="43" t="s">
        <v>181</v>
      </c>
      <c r="N316" s="43" t="s">
        <v>302</v>
      </c>
    </row>
    <row r="317" spans="3:14" ht="20.100000000000001" customHeight="1" x14ac:dyDescent="0.3">
      <c r="C317" s="30">
        <v>80058</v>
      </c>
      <c r="D317" s="41">
        <v>43917</v>
      </c>
      <c r="E317" s="29">
        <f t="shared" si="4"/>
        <v>3</v>
      </c>
      <c r="F317" s="42">
        <v>240</v>
      </c>
      <c r="G317" s="9" t="s">
        <v>216</v>
      </c>
      <c r="H317" s="9" t="s">
        <v>236</v>
      </c>
      <c r="I317" s="9" t="s">
        <v>312</v>
      </c>
      <c r="J317" s="9">
        <v>100</v>
      </c>
      <c r="K317" s="43" t="s">
        <v>123</v>
      </c>
      <c r="L317" s="43" t="s">
        <v>143</v>
      </c>
      <c r="M317" s="43" t="s">
        <v>183</v>
      </c>
      <c r="N317" s="43" t="s">
        <v>300</v>
      </c>
    </row>
    <row r="318" spans="3:14" ht="20.100000000000001" customHeight="1" x14ac:dyDescent="0.3">
      <c r="C318" s="30">
        <v>80057</v>
      </c>
      <c r="D318" s="41">
        <v>43918</v>
      </c>
      <c r="E318" s="29">
        <f t="shared" si="4"/>
        <v>3</v>
      </c>
      <c r="F318" s="42">
        <v>300</v>
      </c>
      <c r="G318" s="9" t="s">
        <v>215</v>
      </c>
      <c r="H318" s="9" t="s">
        <v>235</v>
      </c>
      <c r="I318" s="9" t="s">
        <v>312</v>
      </c>
      <c r="J318" s="9">
        <v>100</v>
      </c>
      <c r="K318" s="43" t="s">
        <v>127</v>
      </c>
      <c r="L318" s="43" t="s">
        <v>147</v>
      </c>
      <c r="M318" s="43" t="s">
        <v>180</v>
      </c>
      <c r="N318" s="43" t="s">
        <v>300</v>
      </c>
    </row>
    <row r="319" spans="3:14" ht="20.100000000000001" customHeight="1" x14ac:dyDescent="0.3">
      <c r="C319" s="30">
        <v>80056</v>
      </c>
      <c r="D319" s="41">
        <v>43919</v>
      </c>
      <c r="E319" s="29">
        <f t="shared" si="4"/>
        <v>3</v>
      </c>
      <c r="F319" s="42">
        <v>300</v>
      </c>
      <c r="G319" s="9" t="s">
        <v>214</v>
      </c>
      <c r="H319" s="9" t="s">
        <v>234</v>
      </c>
      <c r="I319" s="9" t="s">
        <v>312</v>
      </c>
      <c r="J319" s="9">
        <v>100</v>
      </c>
      <c r="K319" s="43" t="s">
        <v>103</v>
      </c>
      <c r="L319" s="43" t="s">
        <v>142</v>
      </c>
      <c r="M319" s="43" t="s">
        <v>179</v>
      </c>
      <c r="N319" s="43" t="s">
        <v>300</v>
      </c>
    </row>
    <row r="320" spans="3:14" ht="19.5" customHeight="1" x14ac:dyDescent="0.3">
      <c r="C320" s="30">
        <v>80055</v>
      </c>
      <c r="D320" s="41">
        <v>43862</v>
      </c>
      <c r="E320" s="29">
        <f t="shared" si="4"/>
        <v>2</v>
      </c>
      <c r="F320" s="42">
        <v>27.96</v>
      </c>
      <c r="G320" s="9" t="s">
        <v>308</v>
      </c>
      <c r="H320" s="9" t="s">
        <v>311</v>
      </c>
      <c r="I320" s="9" t="s">
        <v>310</v>
      </c>
      <c r="J320" s="9">
        <v>4</v>
      </c>
      <c r="K320" s="43" t="s">
        <v>135</v>
      </c>
      <c r="L320" s="43" t="s">
        <v>155</v>
      </c>
      <c r="M320" s="9" t="s">
        <v>186</v>
      </c>
      <c r="N320" s="9" t="s">
        <v>300</v>
      </c>
    </row>
    <row r="321" spans="3:14" ht="20.100000000000001" customHeight="1" x14ac:dyDescent="0.3">
      <c r="C321" s="30">
        <v>80054</v>
      </c>
      <c r="D321" s="41">
        <v>43863</v>
      </c>
      <c r="E321" s="29">
        <f t="shared" si="4"/>
        <v>2</v>
      </c>
      <c r="F321" s="42">
        <v>27</v>
      </c>
      <c r="G321" s="9" t="s">
        <v>223</v>
      </c>
      <c r="H321" s="9" t="s">
        <v>243</v>
      </c>
      <c r="I321" s="9" t="s">
        <v>312</v>
      </c>
      <c r="J321" s="9">
        <v>12</v>
      </c>
      <c r="K321" s="43" t="s">
        <v>140</v>
      </c>
      <c r="L321" s="43" t="s">
        <v>160</v>
      </c>
      <c r="M321" s="9" t="s">
        <v>192</v>
      </c>
      <c r="N321" s="9" t="s">
        <v>301</v>
      </c>
    </row>
    <row r="322" spans="3:14" ht="20.100000000000001" customHeight="1" x14ac:dyDescent="0.3">
      <c r="C322" s="30">
        <v>80053</v>
      </c>
      <c r="D322" s="41">
        <v>43864</v>
      </c>
      <c r="E322" s="29">
        <f t="shared" si="4"/>
        <v>2</v>
      </c>
      <c r="F322" s="42">
        <v>48</v>
      </c>
      <c r="G322" s="9" t="s">
        <v>218</v>
      </c>
      <c r="H322" s="9" t="s">
        <v>238</v>
      </c>
      <c r="I322" s="9" t="s">
        <v>312</v>
      </c>
      <c r="J322" s="9">
        <v>12</v>
      </c>
      <c r="K322" s="43" t="s">
        <v>139</v>
      </c>
      <c r="L322" s="43" t="s">
        <v>159</v>
      </c>
      <c r="M322" s="9" t="s">
        <v>78</v>
      </c>
      <c r="N322" s="9" t="s">
        <v>300</v>
      </c>
    </row>
    <row r="323" spans="3:14" ht="20.100000000000001" customHeight="1" x14ac:dyDescent="0.3">
      <c r="C323" s="30">
        <v>80052</v>
      </c>
      <c r="D323" s="41">
        <v>43865</v>
      </c>
      <c r="E323" s="29">
        <f t="shared" si="4"/>
        <v>2</v>
      </c>
      <c r="F323" s="42">
        <v>41.94</v>
      </c>
      <c r="G323" s="9" t="s">
        <v>308</v>
      </c>
      <c r="H323" s="9" t="s">
        <v>311</v>
      </c>
      <c r="I323" s="9" t="s">
        <v>310</v>
      </c>
      <c r="J323" s="9">
        <v>6</v>
      </c>
      <c r="K323" s="43" t="s">
        <v>132</v>
      </c>
      <c r="L323" s="43" t="s">
        <v>152</v>
      </c>
      <c r="M323" s="9" t="s">
        <v>184</v>
      </c>
      <c r="N323" s="9" t="s">
        <v>302</v>
      </c>
    </row>
    <row r="324" spans="3:14" ht="20.100000000000001" customHeight="1" x14ac:dyDescent="0.3">
      <c r="C324" s="30">
        <v>80051</v>
      </c>
      <c r="D324" s="41">
        <v>43866</v>
      </c>
      <c r="E324" s="29">
        <f t="shared" si="4"/>
        <v>2</v>
      </c>
      <c r="F324" s="42">
        <v>22.400000000000002</v>
      </c>
      <c r="G324" s="9" t="s">
        <v>307</v>
      </c>
      <c r="H324" s="9" t="s">
        <v>309</v>
      </c>
      <c r="I324" s="9" t="s">
        <v>310</v>
      </c>
      <c r="J324" s="9">
        <v>14</v>
      </c>
      <c r="K324" s="43" t="s">
        <v>133</v>
      </c>
      <c r="L324" s="43" t="s">
        <v>153</v>
      </c>
      <c r="M324" s="9" t="s">
        <v>188</v>
      </c>
      <c r="N324" s="9" t="s">
        <v>300</v>
      </c>
    </row>
    <row r="325" spans="3:14" ht="20.100000000000001" customHeight="1" x14ac:dyDescent="0.3">
      <c r="C325" s="30">
        <v>80050</v>
      </c>
      <c r="D325" s="41">
        <v>43867</v>
      </c>
      <c r="E325" s="29">
        <f t="shared" si="4"/>
        <v>2</v>
      </c>
      <c r="F325" s="42">
        <v>66</v>
      </c>
      <c r="G325" s="9" t="s">
        <v>215</v>
      </c>
      <c r="H325" s="9" t="s">
        <v>235</v>
      </c>
      <c r="I325" s="9" t="s">
        <v>312</v>
      </c>
      <c r="J325" s="9">
        <v>22</v>
      </c>
      <c r="K325" s="43" t="s">
        <v>131</v>
      </c>
      <c r="L325" s="43" t="s">
        <v>151</v>
      </c>
      <c r="M325" s="9" t="s">
        <v>189</v>
      </c>
      <c r="N325" s="9" t="s">
        <v>300</v>
      </c>
    </row>
    <row r="326" spans="3:14" ht="20.100000000000001" customHeight="1" x14ac:dyDescent="0.3">
      <c r="C326" s="30">
        <v>80049</v>
      </c>
      <c r="D326" s="41">
        <v>43868</v>
      </c>
      <c r="E326" s="29">
        <f t="shared" si="4"/>
        <v>2</v>
      </c>
      <c r="F326" s="42">
        <v>20</v>
      </c>
      <c r="G326" s="9" t="s">
        <v>220</v>
      </c>
      <c r="H326" s="9" t="s">
        <v>240</v>
      </c>
      <c r="I326" s="9" t="s">
        <v>312</v>
      </c>
      <c r="J326" s="9">
        <v>10</v>
      </c>
      <c r="K326" s="43" t="s">
        <v>124</v>
      </c>
      <c r="L326" s="43" t="s">
        <v>144</v>
      </c>
      <c r="M326" s="9" t="s">
        <v>78</v>
      </c>
      <c r="N326" s="9" t="s">
        <v>301</v>
      </c>
    </row>
    <row r="327" spans="3:14" ht="20.100000000000001" customHeight="1" x14ac:dyDescent="0.3">
      <c r="C327" s="30">
        <v>80048</v>
      </c>
      <c r="D327" s="41">
        <v>43869</v>
      </c>
      <c r="E327" s="29">
        <f t="shared" si="4"/>
        <v>2</v>
      </c>
      <c r="F327" s="42">
        <v>18.899999999999999</v>
      </c>
      <c r="G327" s="9" t="s">
        <v>233</v>
      </c>
      <c r="H327" s="9" t="s">
        <v>256</v>
      </c>
      <c r="I327" s="9" t="s">
        <v>255</v>
      </c>
      <c r="J327" s="9">
        <v>10</v>
      </c>
      <c r="K327" s="43" t="s">
        <v>141</v>
      </c>
      <c r="L327" s="43" t="s">
        <v>161</v>
      </c>
      <c r="M327" s="9" t="s">
        <v>193</v>
      </c>
      <c r="N327" s="9" t="s">
        <v>300</v>
      </c>
    </row>
    <row r="328" spans="3:14" ht="20.100000000000001" customHeight="1" x14ac:dyDescent="0.3">
      <c r="C328" s="30">
        <v>80047</v>
      </c>
      <c r="D328" s="41">
        <v>43870</v>
      </c>
      <c r="E328" s="29">
        <f t="shared" si="4"/>
        <v>2</v>
      </c>
      <c r="F328" s="42">
        <v>24</v>
      </c>
      <c r="G328" s="9" t="s">
        <v>232</v>
      </c>
      <c r="H328" s="9" t="s">
        <v>252</v>
      </c>
      <c r="I328" s="9" t="s">
        <v>255</v>
      </c>
      <c r="J328" s="9">
        <v>20</v>
      </c>
      <c r="K328" s="43" t="s">
        <v>141</v>
      </c>
      <c r="L328" s="43" t="s">
        <v>161</v>
      </c>
      <c r="M328" s="9" t="s">
        <v>193</v>
      </c>
      <c r="N328" s="9" t="s">
        <v>300</v>
      </c>
    </row>
    <row r="329" spans="3:14" ht="20.100000000000001" customHeight="1" x14ac:dyDescent="0.3">
      <c r="C329" s="30">
        <v>80046</v>
      </c>
      <c r="D329" s="41">
        <v>43871</v>
      </c>
      <c r="E329" s="29">
        <f t="shared" si="4"/>
        <v>2</v>
      </c>
      <c r="F329" s="42">
        <v>60</v>
      </c>
      <c r="G329" s="9" t="s">
        <v>231</v>
      </c>
      <c r="H329" s="9" t="s">
        <v>251</v>
      </c>
      <c r="I329" s="9" t="s">
        <v>254</v>
      </c>
      <c r="J329" s="9">
        <v>3</v>
      </c>
      <c r="K329" s="43" t="s">
        <v>136</v>
      </c>
      <c r="L329" s="43" t="s">
        <v>156</v>
      </c>
      <c r="M329" s="9" t="s">
        <v>191</v>
      </c>
      <c r="N329" s="9" t="s">
        <v>302</v>
      </c>
    </row>
    <row r="330" spans="3:14" ht="20.100000000000001" customHeight="1" x14ac:dyDescent="0.3">
      <c r="C330" s="30">
        <v>80045</v>
      </c>
      <c r="D330" s="41">
        <v>43872</v>
      </c>
      <c r="E330" s="29">
        <f t="shared" si="4"/>
        <v>2</v>
      </c>
      <c r="F330" s="42">
        <v>26.700000000000003</v>
      </c>
      <c r="G330" s="9" t="s">
        <v>230</v>
      </c>
      <c r="H330" s="9" t="s">
        <v>250</v>
      </c>
      <c r="I330" s="9" t="s">
        <v>254</v>
      </c>
      <c r="J330" s="9">
        <v>3</v>
      </c>
      <c r="K330" s="43" t="s">
        <v>136</v>
      </c>
      <c r="L330" s="43" t="s">
        <v>156</v>
      </c>
      <c r="M330" s="9" t="s">
        <v>191</v>
      </c>
      <c r="N330" s="9" t="s">
        <v>302</v>
      </c>
    </row>
    <row r="331" spans="3:14" ht="20.100000000000001" customHeight="1" x14ac:dyDescent="0.3">
      <c r="C331" s="30">
        <v>80044</v>
      </c>
      <c r="D331" s="41">
        <v>43873</v>
      </c>
      <c r="E331" s="29">
        <f t="shared" si="4"/>
        <v>2</v>
      </c>
      <c r="F331" s="42">
        <v>110</v>
      </c>
      <c r="G331" s="9" t="s">
        <v>229</v>
      </c>
      <c r="H331" s="9" t="s">
        <v>249</v>
      </c>
      <c r="I331" s="9" t="s">
        <v>254</v>
      </c>
      <c r="J331" s="9">
        <v>5</v>
      </c>
      <c r="K331" s="43" t="s">
        <v>138</v>
      </c>
      <c r="L331" s="43" t="s">
        <v>158</v>
      </c>
      <c r="M331" s="9" t="s">
        <v>184</v>
      </c>
      <c r="N331" s="9" t="s">
        <v>302</v>
      </c>
    </row>
    <row r="332" spans="3:14" ht="20.100000000000001" customHeight="1" x14ac:dyDescent="0.3">
      <c r="C332" s="30">
        <v>80043</v>
      </c>
      <c r="D332" s="41">
        <v>43874</v>
      </c>
      <c r="E332" s="29">
        <f t="shared" si="4"/>
        <v>2</v>
      </c>
      <c r="F332" s="42">
        <v>79.95</v>
      </c>
      <c r="G332" s="9" t="s">
        <v>228</v>
      </c>
      <c r="H332" s="9" t="s">
        <v>248</v>
      </c>
      <c r="I332" s="9" t="s">
        <v>254</v>
      </c>
      <c r="J332" s="9">
        <v>5</v>
      </c>
      <c r="K332" s="43" t="s">
        <v>138</v>
      </c>
      <c r="L332" s="43" t="s">
        <v>158</v>
      </c>
      <c r="M332" s="9" t="s">
        <v>184</v>
      </c>
      <c r="N332" s="9" t="s">
        <v>302</v>
      </c>
    </row>
    <row r="333" spans="3:14" ht="20.100000000000001" customHeight="1" x14ac:dyDescent="0.3">
      <c r="C333" s="30">
        <v>80042</v>
      </c>
      <c r="D333" s="41">
        <v>43875</v>
      </c>
      <c r="E333" s="29">
        <f t="shared" si="4"/>
        <v>2</v>
      </c>
      <c r="F333" s="42">
        <v>110</v>
      </c>
      <c r="G333" s="9" t="s">
        <v>229</v>
      </c>
      <c r="H333" s="9" t="s">
        <v>249</v>
      </c>
      <c r="I333" s="9" t="s">
        <v>254</v>
      </c>
      <c r="J333" s="9">
        <v>5</v>
      </c>
      <c r="K333" s="43" t="s">
        <v>137</v>
      </c>
      <c r="L333" s="43" t="s">
        <v>157</v>
      </c>
      <c r="M333" s="43" t="s">
        <v>181</v>
      </c>
      <c r="N333" s="43" t="s">
        <v>303</v>
      </c>
    </row>
    <row r="334" spans="3:14" ht="20.100000000000001" customHeight="1" x14ac:dyDescent="0.3">
      <c r="C334" s="30">
        <v>80041</v>
      </c>
      <c r="D334" s="41">
        <v>43876</v>
      </c>
      <c r="E334" s="29">
        <f t="shared" si="4"/>
        <v>2</v>
      </c>
      <c r="F334" s="42">
        <v>79.95</v>
      </c>
      <c r="G334" s="9" t="s">
        <v>228</v>
      </c>
      <c r="H334" s="9" t="s">
        <v>248</v>
      </c>
      <c r="I334" s="9" t="s">
        <v>254</v>
      </c>
      <c r="J334" s="9">
        <v>5</v>
      </c>
      <c r="K334" s="43" t="s">
        <v>137</v>
      </c>
      <c r="L334" s="43" t="s">
        <v>157</v>
      </c>
      <c r="M334" s="43" t="s">
        <v>181</v>
      </c>
      <c r="N334" s="43" t="s">
        <v>303</v>
      </c>
    </row>
    <row r="335" spans="3:14" ht="20.100000000000001" customHeight="1" x14ac:dyDescent="0.3">
      <c r="C335" s="30">
        <v>80040</v>
      </c>
      <c r="D335" s="41">
        <v>43877</v>
      </c>
      <c r="E335" s="29">
        <f t="shared" si="4"/>
        <v>2</v>
      </c>
      <c r="F335" s="42">
        <v>105</v>
      </c>
      <c r="G335" s="9" t="s">
        <v>222</v>
      </c>
      <c r="H335" s="9" t="s">
        <v>242</v>
      </c>
      <c r="I335" s="9" t="s">
        <v>312</v>
      </c>
      <c r="J335" s="9">
        <v>35</v>
      </c>
      <c r="K335" s="43" t="s">
        <v>125</v>
      </c>
      <c r="L335" s="43" t="s">
        <v>145</v>
      </c>
      <c r="M335" s="43" t="s">
        <v>182</v>
      </c>
      <c r="N335" s="43" t="s">
        <v>300</v>
      </c>
    </row>
    <row r="336" spans="3:14" ht="20.100000000000001" customHeight="1" x14ac:dyDescent="0.3">
      <c r="C336" s="30">
        <v>80039</v>
      </c>
      <c r="D336" s="41">
        <v>43878</v>
      </c>
      <c r="E336" s="29">
        <f t="shared" si="4"/>
        <v>2</v>
      </c>
      <c r="F336" s="42">
        <v>126</v>
      </c>
      <c r="G336" s="9" t="s">
        <v>227</v>
      </c>
      <c r="H336" s="9" t="s">
        <v>247</v>
      </c>
      <c r="I336" s="9" t="s">
        <v>253</v>
      </c>
      <c r="J336" s="9">
        <v>36</v>
      </c>
      <c r="K336" s="43" t="s">
        <v>123</v>
      </c>
      <c r="L336" s="43" t="s">
        <v>143</v>
      </c>
      <c r="M336" s="43" t="s">
        <v>183</v>
      </c>
      <c r="N336" s="43" t="s">
        <v>300</v>
      </c>
    </row>
    <row r="337" spans="3:14" ht="20.100000000000001" customHeight="1" x14ac:dyDescent="0.3">
      <c r="C337" s="30">
        <v>80038</v>
      </c>
      <c r="D337" s="41">
        <v>43879</v>
      </c>
      <c r="E337" s="29">
        <f t="shared" si="4"/>
        <v>2</v>
      </c>
      <c r="F337" s="42">
        <v>40</v>
      </c>
      <c r="G337" s="9" t="s">
        <v>226</v>
      </c>
      <c r="H337" s="9" t="s">
        <v>246</v>
      </c>
      <c r="I337" s="9" t="s">
        <v>253</v>
      </c>
      <c r="J337" s="9">
        <v>8</v>
      </c>
      <c r="K337" s="43" t="s">
        <v>134</v>
      </c>
      <c r="L337" s="43" t="s">
        <v>154</v>
      </c>
      <c r="M337" s="43" t="s">
        <v>190</v>
      </c>
      <c r="N337" s="43" t="s">
        <v>301</v>
      </c>
    </row>
    <row r="338" spans="3:14" ht="20.100000000000001" customHeight="1" x14ac:dyDescent="0.3">
      <c r="C338" s="30">
        <v>80037</v>
      </c>
      <c r="D338" s="41">
        <v>43880</v>
      </c>
      <c r="E338" s="29">
        <f t="shared" si="4"/>
        <v>2</v>
      </c>
      <c r="F338" s="42">
        <v>40</v>
      </c>
      <c r="G338" s="9" t="s">
        <v>225</v>
      </c>
      <c r="H338" s="9" t="s">
        <v>245</v>
      </c>
      <c r="I338" s="9" t="s">
        <v>253</v>
      </c>
      <c r="J338" s="9">
        <v>8</v>
      </c>
      <c r="K338" s="43" t="s">
        <v>134</v>
      </c>
      <c r="L338" s="43" t="s">
        <v>154</v>
      </c>
      <c r="M338" s="43" t="s">
        <v>190</v>
      </c>
      <c r="N338" s="43" t="s">
        <v>301</v>
      </c>
    </row>
    <row r="339" spans="3:14" ht="20.100000000000001" customHeight="1" x14ac:dyDescent="0.3">
      <c r="C339" s="30">
        <v>80036</v>
      </c>
      <c r="D339" s="41">
        <v>43881</v>
      </c>
      <c r="E339" s="29">
        <f t="shared" si="4"/>
        <v>2</v>
      </c>
      <c r="F339" s="42">
        <v>64</v>
      </c>
      <c r="G339" s="9" t="s">
        <v>224</v>
      </c>
      <c r="H339" s="9" t="s">
        <v>244</v>
      </c>
      <c r="I339" s="9" t="s">
        <v>253</v>
      </c>
      <c r="J339" s="9">
        <v>8</v>
      </c>
      <c r="K339" s="43" t="s">
        <v>123</v>
      </c>
      <c r="L339" s="43" t="s">
        <v>143</v>
      </c>
      <c r="M339" s="43" t="s">
        <v>183</v>
      </c>
      <c r="N339" s="43" t="s">
        <v>300</v>
      </c>
    </row>
    <row r="340" spans="3:14" ht="20.100000000000001" customHeight="1" x14ac:dyDescent="0.3">
      <c r="C340" s="30">
        <v>80035</v>
      </c>
      <c r="D340" s="41">
        <v>43882</v>
      </c>
      <c r="E340" s="29">
        <f t="shared" si="4"/>
        <v>2</v>
      </c>
      <c r="F340" s="42">
        <v>225</v>
      </c>
      <c r="G340" s="9" t="s">
        <v>223</v>
      </c>
      <c r="H340" s="9" t="s">
        <v>243</v>
      </c>
      <c r="I340" s="9" t="s">
        <v>312</v>
      </c>
      <c r="J340" s="9">
        <v>100</v>
      </c>
      <c r="K340" s="43" t="s">
        <v>123</v>
      </c>
      <c r="L340" s="43" t="s">
        <v>143</v>
      </c>
      <c r="M340" s="43" t="s">
        <v>183</v>
      </c>
      <c r="N340" s="43" t="s">
        <v>300</v>
      </c>
    </row>
    <row r="341" spans="3:14" ht="20.100000000000001" customHeight="1" x14ac:dyDescent="0.3">
      <c r="C341" s="30">
        <v>80034</v>
      </c>
      <c r="D341" s="41">
        <v>43883</v>
      </c>
      <c r="E341" s="29">
        <f t="shared" si="4"/>
        <v>2</v>
      </c>
      <c r="F341" s="42">
        <v>250</v>
      </c>
      <c r="G341" s="9" t="s">
        <v>221</v>
      </c>
      <c r="H341" s="9" t="s">
        <v>241</v>
      </c>
      <c r="I341" s="9" t="s">
        <v>312</v>
      </c>
      <c r="J341" s="9">
        <v>100</v>
      </c>
      <c r="K341" s="43" t="s">
        <v>103</v>
      </c>
      <c r="L341" s="43" t="s">
        <v>142</v>
      </c>
      <c r="M341" s="43" t="s">
        <v>179</v>
      </c>
      <c r="N341" s="43" t="s">
        <v>300</v>
      </c>
    </row>
    <row r="342" spans="3:14" ht="20.100000000000001" customHeight="1" x14ac:dyDescent="0.3">
      <c r="C342" s="30">
        <v>80033</v>
      </c>
      <c r="D342" s="41">
        <v>43884</v>
      </c>
      <c r="E342" s="29">
        <f t="shared" si="4"/>
        <v>2</v>
      </c>
      <c r="F342" s="42">
        <v>200</v>
      </c>
      <c r="G342" s="9" t="s">
        <v>220</v>
      </c>
      <c r="H342" s="9" t="s">
        <v>240</v>
      </c>
      <c r="I342" s="9" t="s">
        <v>312</v>
      </c>
      <c r="J342" s="9">
        <v>100</v>
      </c>
      <c r="K342" s="43" t="s">
        <v>130</v>
      </c>
      <c r="L342" s="43" t="s">
        <v>150</v>
      </c>
      <c r="M342" s="43" t="s">
        <v>187</v>
      </c>
      <c r="N342" s="43" t="s">
        <v>300</v>
      </c>
    </row>
    <row r="343" spans="3:14" ht="20.100000000000001" customHeight="1" x14ac:dyDescent="0.3">
      <c r="C343" s="30">
        <v>80032</v>
      </c>
      <c r="D343" s="41">
        <v>43885</v>
      </c>
      <c r="E343" s="29">
        <f t="shared" si="4"/>
        <v>2</v>
      </c>
      <c r="F343" s="42">
        <v>450</v>
      </c>
      <c r="G343" s="9" t="s">
        <v>219</v>
      </c>
      <c r="H343" s="9" t="s">
        <v>239</v>
      </c>
      <c r="I343" s="9" t="s">
        <v>312</v>
      </c>
      <c r="J343" s="9">
        <v>100</v>
      </c>
      <c r="K343" s="43" t="s">
        <v>129</v>
      </c>
      <c r="L343" s="43" t="s">
        <v>149</v>
      </c>
      <c r="M343" s="43" t="s">
        <v>185</v>
      </c>
      <c r="N343" s="43" t="s">
        <v>301</v>
      </c>
    </row>
    <row r="344" spans="3:14" ht="20.100000000000001" customHeight="1" x14ac:dyDescent="0.3">
      <c r="C344" s="30">
        <v>80031</v>
      </c>
      <c r="D344" s="41">
        <v>43886</v>
      </c>
      <c r="E344" s="29">
        <f t="shared" si="4"/>
        <v>2</v>
      </c>
      <c r="F344" s="42">
        <v>400</v>
      </c>
      <c r="G344" s="9" t="s">
        <v>218</v>
      </c>
      <c r="H344" s="9" t="s">
        <v>238</v>
      </c>
      <c r="I344" s="9" t="s">
        <v>312</v>
      </c>
      <c r="J344" s="9">
        <v>100</v>
      </c>
      <c r="K344" s="43" t="s">
        <v>128</v>
      </c>
      <c r="L344" s="43" t="s">
        <v>148</v>
      </c>
      <c r="M344" s="43" t="s">
        <v>186</v>
      </c>
      <c r="N344" s="43" t="s">
        <v>303</v>
      </c>
    </row>
    <row r="345" spans="3:14" ht="20.100000000000001" customHeight="1" x14ac:dyDescent="0.3">
      <c r="C345" s="30">
        <v>80030</v>
      </c>
      <c r="D345" s="41">
        <v>43887</v>
      </c>
      <c r="E345" s="29">
        <f t="shared" si="4"/>
        <v>2</v>
      </c>
      <c r="F345" s="42">
        <v>350</v>
      </c>
      <c r="G345" s="9" t="s">
        <v>217</v>
      </c>
      <c r="H345" s="9" t="s">
        <v>237</v>
      </c>
      <c r="I345" s="9" t="s">
        <v>312</v>
      </c>
      <c r="J345" s="9">
        <v>100</v>
      </c>
      <c r="K345" s="43" t="s">
        <v>126</v>
      </c>
      <c r="L345" s="43" t="s">
        <v>146</v>
      </c>
      <c r="M345" s="43" t="s">
        <v>181</v>
      </c>
      <c r="N345" s="43" t="s">
        <v>302</v>
      </c>
    </row>
    <row r="346" spans="3:14" ht="20.100000000000001" customHeight="1" x14ac:dyDescent="0.3">
      <c r="C346" s="30">
        <v>80029</v>
      </c>
      <c r="D346" s="41">
        <v>43888</v>
      </c>
      <c r="E346" s="29">
        <f t="shared" si="4"/>
        <v>2</v>
      </c>
      <c r="F346" s="42">
        <v>240</v>
      </c>
      <c r="G346" s="9" t="s">
        <v>216</v>
      </c>
      <c r="H346" s="9" t="s">
        <v>236</v>
      </c>
      <c r="I346" s="9" t="s">
        <v>312</v>
      </c>
      <c r="J346" s="9">
        <v>100</v>
      </c>
      <c r="K346" s="43" t="s">
        <v>123</v>
      </c>
      <c r="L346" s="43" t="s">
        <v>143</v>
      </c>
      <c r="M346" s="43" t="s">
        <v>183</v>
      </c>
      <c r="N346" s="43" t="s">
        <v>300</v>
      </c>
    </row>
    <row r="347" spans="3:14" ht="20.100000000000001" customHeight="1" x14ac:dyDescent="0.3">
      <c r="C347" s="30">
        <v>80028</v>
      </c>
      <c r="D347" s="41">
        <v>43889</v>
      </c>
      <c r="E347" s="29">
        <f t="shared" si="4"/>
        <v>2</v>
      </c>
      <c r="F347" s="42">
        <v>300</v>
      </c>
      <c r="G347" s="9" t="s">
        <v>215</v>
      </c>
      <c r="H347" s="9" t="s">
        <v>235</v>
      </c>
      <c r="I347" s="9" t="s">
        <v>312</v>
      </c>
      <c r="J347" s="9">
        <v>100</v>
      </c>
      <c r="K347" s="43" t="s">
        <v>127</v>
      </c>
      <c r="L347" s="43" t="s">
        <v>147</v>
      </c>
      <c r="M347" s="43" t="s">
        <v>180</v>
      </c>
      <c r="N347" s="43" t="s">
        <v>300</v>
      </c>
    </row>
    <row r="348" spans="3:14" ht="20.100000000000001" customHeight="1" x14ac:dyDescent="0.3">
      <c r="C348" s="30">
        <v>80027</v>
      </c>
      <c r="D348" s="41">
        <v>43890</v>
      </c>
      <c r="E348" s="29">
        <f t="shared" si="4"/>
        <v>2</v>
      </c>
      <c r="F348" s="42">
        <v>300</v>
      </c>
      <c r="G348" s="9" t="s">
        <v>214</v>
      </c>
      <c r="H348" s="9" t="s">
        <v>234</v>
      </c>
      <c r="I348" s="9" t="s">
        <v>312</v>
      </c>
      <c r="J348" s="9">
        <v>100</v>
      </c>
      <c r="K348" s="43" t="s">
        <v>103</v>
      </c>
      <c r="L348" s="43" t="s">
        <v>142</v>
      </c>
      <c r="M348" s="43" t="s">
        <v>179</v>
      </c>
      <c r="N348" s="43" t="s">
        <v>300</v>
      </c>
    </row>
    <row r="349" spans="3:14" ht="20.100000000000001" customHeight="1" x14ac:dyDescent="0.3">
      <c r="C349" s="30">
        <v>80026</v>
      </c>
      <c r="D349" s="41">
        <v>43831</v>
      </c>
      <c r="E349" s="29">
        <f t="shared" si="4"/>
        <v>1</v>
      </c>
      <c r="F349" s="42">
        <v>55.92</v>
      </c>
      <c r="G349" s="9" t="s">
        <v>308</v>
      </c>
      <c r="H349" s="9" t="s">
        <v>311</v>
      </c>
      <c r="I349" s="9" t="s">
        <v>310</v>
      </c>
      <c r="J349" s="9">
        <v>8</v>
      </c>
      <c r="K349" s="43" t="s">
        <v>132</v>
      </c>
      <c r="L349" s="43" t="s">
        <v>152</v>
      </c>
      <c r="M349" s="9" t="s">
        <v>184</v>
      </c>
      <c r="N349" s="9" t="s">
        <v>302</v>
      </c>
    </row>
    <row r="350" spans="3:14" ht="20.100000000000001" customHeight="1" x14ac:dyDescent="0.3">
      <c r="C350" s="30">
        <v>80025</v>
      </c>
      <c r="D350" s="41">
        <v>43832</v>
      </c>
      <c r="E350" s="29">
        <f t="shared" si="4"/>
        <v>1</v>
      </c>
      <c r="F350" s="42">
        <v>25.6</v>
      </c>
      <c r="G350" s="9" t="s">
        <v>307</v>
      </c>
      <c r="H350" s="9" t="s">
        <v>309</v>
      </c>
      <c r="I350" s="9" t="s">
        <v>310</v>
      </c>
      <c r="J350" s="9">
        <v>16</v>
      </c>
      <c r="K350" s="43" t="s">
        <v>133</v>
      </c>
      <c r="L350" s="43" t="s">
        <v>153</v>
      </c>
      <c r="M350" s="9" t="s">
        <v>188</v>
      </c>
      <c r="N350" s="9" t="s">
        <v>300</v>
      </c>
    </row>
    <row r="351" spans="3:14" ht="20.100000000000001" customHeight="1" x14ac:dyDescent="0.3">
      <c r="C351" s="30">
        <v>80024</v>
      </c>
      <c r="D351" s="41">
        <v>43833</v>
      </c>
      <c r="E351" s="29">
        <f t="shared" si="4"/>
        <v>1</v>
      </c>
      <c r="F351" s="42">
        <v>72</v>
      </c>
      <c r="G351" s="9" t="s">
        <v>215</v>
      </c>
      <c r="H351" s="9" t="s">
        <v>235</v>
      </c>
      <c r="I351" s="9" t="s">
        <v>312</v>
      </c>
      <c r="J351" s="9">
        <v>24</v>
      </c>
      <c r="K351" s="43" t="s">
        <v>131</v>
      </c>
      <c r="L351" s="43" t="s">
        <v>151</v>
      </c>
      <c r="M351" s="9" t="s">
        <v>189</v>
      </c>
      <c r="N351" s="9" t="s">
        <v>300</v>
      </c>
    </row>
    <row r="352" spans="3:14" ht="20.100000000000001" customHeight="1" x14ac:dyDescent="0.3">
      <c r="C352" s="30">
        <v>80023</v>
      </c>
      <c r="D352" s="41">
        <v>43834</v>
      </c>
      <c r="E352" s="29">
        <f t="shared" si="4"/>
        <v>1</v>
      </c>
      <c r="F352" s="42">
        <v>24</v>
      </c>
      <c r="G352" s="9" t="s">
        <v>220</v>
      </c>
      <c r="H352" s="9" t="s">
        <v>240</v>
      </c>
      <c r="I352" s="9" t="s">
        <v>312</v>
      </c>
      <c r="J352" s="9">
        <v>12</v>
      </c>
      <c r="K352" s="43" t="s">
        <v>124</v>
      </c>
      <c r="L352" s="43" t="s">
        <v>144</v>
      </c>
      <c r="M352" s="9" t="s">
        <v>78</v>
      </c>
      <c r="N352" s="9" t="s">
        <v>301</v>
      </c>
    </row>
    <row r="353" spans="3:14" ht="20.100000000000001" customHeight="1" x14ac:dyDescent="0.3">
      <c r="C353" s="30">
        <v>80022</v>
      </c>
      <c r="D353" s="41">
        <v>43835</v>
      </c>
      <c r="E353" s="29">
        <f t="shared" ref="E353:E375" si="5">IF(COUNTA(D353)=0,"-",(MONTH(D353)))</f>
        <v>1</v>
      </c>
      <c r="F353" s="42">
        <v>22.68</v>
      </c>
      <c r="G353" s="9" t="s">
        <v>233</v>
      </c>
      <c r="H353" s="9" t="s">
        <v>256</v>
      </c>
      <c r="I353" s="9" t="s">
        <v>255</v>
      </c>
      <c r="J353" s="9">
        <v>12</v>
      </c>
      <c r="K353" s="43" t="s">
        <v>141</v>
      </c>
      <c r="L353" s="43" t="s">
        <v>161</v>
      </c>
      <c r="M353" s="9" t="s">
        <v>193</v>
      </c>
      <c r="N353" s="9" t="s">
        <v>300</v>
      </c>
    </row>
    <row r="354" spans="3:14" ht="20.100000000000001" customHeight="1" x14ac:dyDescent="0.3">
      <c r="C354" s="30">
        <v>80021</v>
      </c>
      <c r="D354" s="41">
        <v>43836</v>
      </c>
      <c r="E354" s="29">
        <f t="shared" si="5"/>
        <v>1</v>
      </c>
      <c r="F354" s="42">
        <v>28.799999999999997</v>
      </c>
      <c r="G354" s="9" t="s">
        <v>232</v>
      </c>
      <c r="H354" s="9" t="s">
        <v>252</v>
      </c>
      <c r="I354" s="9" t="s">
        <v>255</v>
      </c>
      <c r="J354" s="9">
        <v>24</v>
      </c>
      <c r="K354" s="43" t="s">
        <v>141</v>
      </c>
      <c r="L354" s="43" t="s">
        <v>161</v>
      </c>
      <c r="M354" s="9" t="s">
        <v>193</v>
      </c>
      <c r="N354" s="9" t="s">
        <v>300</v>
      </c>
    </row>
    <row r="355" spans="3:14" ht="20.100000000000001" customHeight="1" x14ac:dyDescent="0.3">
      <c r="C355" s="30">
        <v>80020</v>
      </c>
      <c r="D355" s="41">
        <v>43837</v>
      </c>
      <c r="E355" s="29">
        <f t="shared" si="5"/>
        <v>1</v>
      </c>
      <c r="F355" s="42">
        <v>80</v>
      </c>
      <c r="G355" s="9" t="s">
        <v>231</v>
      </c>
      <c r="H355" s="9" t="s">
        <v>251</v>
      </c>
      <c r="I355" s="9" t="s">
        <v>254</v>
      </c>
      <c r="J355" s="9">
        <v>4</v>
      </c>
      <c r="K355" s="43" t="s">
        <v>136</v>
      </c>
      <c r="L355" s="43" t="s">
        <v>156</v>
      </c>
      <c r="M355" s="9" t="s">
        <v>191</v>
      </c>
      <c r="N355" s="9" t="s">
        <v>302</v>
      </c>
    </row>
    <row r="356" spans="3:14" ht="20.100000000000001" customHeight="1" x14ac:dyDescent="0.3">
      <c r="C356" s="30">
        <v>80019</v>
      </c>
      <c r="D356" s="41">
        <v>43838</v>
      </c>
      <c r="E356" s="29">
        <f t="shared" si="5"/>
        <v>1</v>
      </c>
      <c r="F356" s="42">
        <v>35.6</v>
      </c>
      <c r="G356" s="9" t="s">
        <v>230</v>
      </c>
      <c r="H356" s="9" t="s">
        <v>250</v>
      </c>
      <c r="I356" s="9" t="s">
        <v>254</v>
      </c>
      <c r="J356" s="9">
        <v>4</v>
      </c>
      <c r="K356" s="43" t="s">
        <v>136</v>
      </c>
      <c r="L356" s="43" t="s">
        <v>156</v>
      </c>
      <c r="M356" s="9" t="s">
        <v>191</v>
      </c>
      <c r="N356" s="9" t="s">
        <v>302</v>
      </c>
    </row>
    <row r="357" spans="3:14" ht="20.100000000000001" customHeight="1" x14ac:dyDescent="0.3">
      <c r="C357" s="30">
        <v>80018</v>
      </c>
      <c r="D357" s="41">
        <v>43839</v>
      </c>
      <c r="E357" s="29">
        <f t="shared" si="5"/>
        <v>1</v>
      </c>
      <c r="F357" s="42">
        <v>132</v>
      </c>
      <c r="G357" s="9" t="s">
        <v>229</v>
      </c>
      <c r="H357" s="9" t="s">
        <v>249</v>
      </c>
      <c r="I357" s="9" t="s">
        <v>254</v>
      </c>
      <c r="J357" s="9">
        <v>6</v>
      </c>
      <c r="K357" s="43" t="s">
        <v>138</v>
      </c>
      <c r="L357" s="43" t="s">
        <v>158</v>
      </c>
      <c r="M357" s="9" t="s">
        <v>184</v>
      </c>
      <c r="N357" s="9" t="s">
        <v>302</v>
      </c>
    </row>
    <row r="358" spans="3:14" ht="20.100000000000001" customHeight="1" x14ac:dyDescent="0.3">
      <c r="C358" s="30">
        <v>80017</v>
      </c>
      <c r="D358" s="41">
        <v>43840</v>
      </c>
      <c r="E358" s="29">
        <f t="shared" si="5"/>
        <v>1</v>
      </c>
      <c r="F358" s="42">
        <v>95.94</v>
      </c>
      <c r="G358" s="9" t="s">
        <v>228</v>
      </c>
      <c r="H358" s="9" t="s">
        <v>248</v>
      </c>
      <c r="I358" s="9" t="s">
        <v>254</v>
      </c>
      <c r="J358" s="9">
        <v>6</v>
      </c>
      <c r="K358" s="43" t="s">
        <v>138</v>
      </c>
      <c r="L358" s="43" t="s">
        <v>158</v>
      </c>
      <c r="M358" s="9" t="s">
        <v>184</v>
      </c>
      <c r="N358" s="9" t="s">
        <v>302</v>
      </c>
    </row>
    <row r="359" spans="3:14" ht="20.100000000000001" customHeight="1" x14ac:dyDescent="0.3">
      <c r="C359" s="30">
        <v>80016</v>
      </c>
      <c r="D359" s="41">
        <v>43841</v>
      </c>
      <c r="E359" s="29">
        <f t="shared" si="5"/>
        <v>1</v>
      </c>
      <c r="F359" s="42">
        <v>132</v>
      </c>
      <c r="G359" s="9" t="s">
        <v>229</v>
      </c>
      <c r="H359" s="9" t="s">
        <v>249</v>
      </c>
      <c r="I359" s="9" t="s">
        <v>254</v>
      </c>
      <c r="J359" s="9">
        <v>6</v>
      </c>
      <c r="K359" s="43" t="s">
        <v>137</v>
      </c>
      <c r="L359" s="43" t="s">
        <v>157</v>
      </c>
      <c r="M359" s="43" t="s">
        <v>181</v>
      </c>
      <c r="N359" s="43" t="s">
        <v>303</v>
      </c>
    </row>
    <row r="360" spans="3:14" ht="20.100000000000001" customHeight="1" x14ac:dyDescent="0.3">
      <c r="C360" s="30">
        <v>80015</v>
      </c>
      <c r="D360" s="41">
        <v>43842</v>
      </c>
      <c r="E360" s="29">
        <f t="shared" si="5"/>
        <v>1</v>
      </c>
      <c r="F360" s="42">
        <v>95.94</v>
      </c>
      <c r="G360" s="9" t="s">
        <v>228</v>
      </c>
      <c r="H360" s="9" t="s">
        <v>248</v>
      </c>
      <c r="I360" s="9" t="s">
        <v>254</v>
      </c>
      <c r="J360" s="9">
        <v>6</v>
      </c>
      <c r="K360" s="43" t="s">
        <v>137</v>
      </c>
      <c r="L360" s="43" t="s">
        <v>157</v>
      </c>
      <c r="M360" s="43" t="s">
        <v>181</v>
      </c>
      <c r="N360" s="43" t="s">
        <v>303</v>
      </c>
    </row>
    <row r="361" spans="3:14" ht="20.100000000000001" customHeight="1" x14ac:dyDescent="0.3">
      <c r="C361" s="30">
        <v>80014</v>
      </c>
      <c r="D361" s="41">
        <v>43843</v>
      </c>
      <c r="E361" s="29">
        <f t="shared" si="5"/>
        <v>1</v>
      </c>
      <c r="F361" s="42">
        <v>108</v>
      </c>
      <c r="G361" s="9" t="s">
        <v>222</v>
      </c>
      <c r="H361" s="9" t="s">
        <v>242</v>
      </c>
      <c r="I361" s="9" t="s">
        <v>312</v>
      </c>
      <c r="J361" s="9">
        <v>36</v>
      </c>
      <c r="K361" s="43" t="s">
        <v>125</v>
      </c>
      <c r="L361" s="43" t="s">
        <v>145</v>
      </c>
      <c r="M361" s="43" t="s">
        <v>182</v>
      </c>
      <c r="N361" s="43" t="s">
        <v>300</v>
      </c>
    </row>
    <row r="362" spans="3:14" ht="20.100000000000001" customHeight="1" x14ac:dyDescent="0.3">
      <c r="C362" s="30">
        <v>80013</v>
      </c>
      <c r="D362" s="41">
        <v>43844</v>
      </c>
      <c r="E362" s="29">
        <f t="shared" si="5"/>
        <v>1</v>
      </c>
      <c r="F362" s="42">
        <v>168</v>
      </c>
      <c r="G362" s="9" t="s">
        <v>227</v>
      </c>
      <c r="H362" s="9" t="s">
        <v>247</v>
      </c>
      <c r="I362" s="9" t="s">
        <v>253</v>
      </c>
      <c r="J362" s="9">
        <v>48</v>
      </c>
      <c r="K362" s="43" t="s">
        <v>123</v>
      </c>
      <c r="L362" s="43" t="s">
        <v>143</v>
      </c>
      <c r="M362" s="43" t="s">
        <v>183</v>
      </c>
      <c r="N362" s="43" t="s">
        <v>300</v>
      </c>
    </row>
    <row r="363" spans="3:14" ht="20.100000000000001" customHeight="1" x14ac:dyDescent="0.3">
      <c r="C363" s="30">
        <v>80012</v>
      </c>
      <c r="D363" s="41">
        <v>43845</v>
      </c>
      <c r="E363" s="29">
        <f t="shared" si="5"/>
        <v>1</v>
      </c>
      <c r="F363" s="42">
        <v>60</v>
      </c>
      <c r="G363" s="9" t="s">
        <v>226</v>
      </c>
      <c r="H363" s="9" t="s">
        <v>246</v>
      </c>
      <c r="I363" s="9" t="s">
        <v>253</v>
      </c>
      <c r="J363" s="9">
        <v>12</v>
      </c>
      <c r="K363" s="43" t="s">
        <v>134</v>
      </c>
      <c r="L363" s="43" t="s">
        <v>154</v>
      </c>
      <c r="M363" s="43" t="s">
        <v>190</v>
      </c>
      <c r="N363" s="43" t="s">
        <v>301</v>
      </c>
    </row>
    <row r="364" spans="3:14" ht="20.100000000000001" customHeight="1" x14ac:dyDescent="0.3">
      <c r="C364" s="30">
        <v>80011</v>
      </c>
      <c r="D364" s="41">
        <v>43846</v>
      </c>
      <c r="E364" s="29">
        <f t="shared" si="5"/>
        <v>1</v>
      </c>
      <c r="F364" s="42">
        <v>60</v>
      </c>
      <c r="G364" s="9" t="s">
        <v>225</v>
      </c>
      <c r="H364" s="9" t="s">
        <v>245</v>
      </c>
      <c r="I364" s="9" t="s">
        <v>253</v>
      </c>
      <c r="J364" s="9">
        <v>12</v>
      </c>
      <c r="K364" s="43" t="s">
        <v>134</v>
      </c>
      <c r="L364" s="43" t="s">
        <v>154</v>
      </c>
      <c r="M364" s="43" t="s">
        <v>190</v>
      </c>
      <c r="N364" s="43" t="s">
        <v>301</v>
      </c>
    </row>
    <row r="365" spans="3:14" ht="20.100000000000001" customHeight="1" x14ac:dyDescent="0.3">
      <c r="C365" s="30">
        <v>80010</v>
      </c>
      <c r="D365" s="41">
        <v>43847</v>
      </c>
      <c r="E365" s="29">
        <f t="shared" si="5"/>
        <v>1</v>
      </c>
      <c r="F365" s="42">
        <v>96</v>
      </c>
      <c r="G365" s="9" t="s">
        <v>224</v>
      </c>
      <c r="H365" s="9" t="s">
        <v>244</v>
      </c>
      <c r="I365" s="9" t="s">
        <v>253</v>
      </c>
      <c r="J365" s="9">
        <v>12</v>
      </c>
      <c r="K365" s="43" t="s">
        <v>123</v>
      </c>
      <c r="L365" s="43" t="s">
        <v>143</v>
      </c>
      <c r="M365" s="43" t="s">
        <v>183</v>
      </c>
      <c r="N365" s="43" t="s">
        <v>300</v>
      </c>
    </row>
    <row r="366" spans="3:14" ht="20.100000000000001" customHeight="1" x14ac:dyDescent="0.3">
      <c r="C366" s="30">
        <v>80009</v>
      </c>
      <c r="D366" s="41">
        <v>43848</v>
      </c>
      <c r="E366" s="29">
        <f t="shared" si="5"/>
        <v>1</v>
      </c>
      <c r="F366" s="42">
        <v>225</v>
      </c>
      <c r="G366" s="9" t="s">
        <v>223</v>
      </c>
      <c r="H366" s="9" t="s">
        <v>243</v>
      </c>
      <c r="I366" s="9" t="s">
        <v>312</v>
      </c>
      <c r="J366" s="9">
        <v>100</v>
      </c>
      <c r="K366" s="43" t="s">
        <v>123</v>
      </c>
      <c r="L366" s="43" t="s">
        <v>143</v>
      </c>
      <c r="M366" s="43" t="s">
        <v>183</v>
      </c>
      <c r="N366" s="43" t="s">
        <v>300</v>
      </c>
    </row>
    <row r="367" spans="3:14" ht="20.100000000000001" customHeight="1" x14ac:dyDescent="0.3">
      <c r="C367" s="30">
        <v>80008</v>
      </c>
      <c r="D367" s="41">
        <v>43849</v>
      </c>
      <c r="E367" s="29">
        <f t="shared" si="5"/>
        <v>1</v>
      </c>
      <c r="F367" s="42">
        <v>250</v>
      </c>
      <c r="G367" s="9" t="s">
        <v>221</v>
      </c>
      <c r="H367" s="9" t="s">
        <v>241</v>
      </c>
      <c r="I367" s="9" t="s">
        <v>312</v>
      </c>
      <c r="J367" s="9">
        <v>100</v>
      </c>
      <c r="K367" s="43" t="s">
        <v>103</v>
      </c>
      <c r="L367" s="43" t="s">
        <v>142</v>
      </c>
      <c r="M367" s="43" t="s">
        <v>179</v>
      </c>
      <c r="N367" s="43" t="s">
        <v>300</v>
      </c>
    </row>
    <row r="368" spans="3:14" ht="20.100000000000001" customHeight="1" x14ac:dyDescent="0.3">
      <c r="C368" s="30">
        <v>80007</v>
      </c>
      <c r="D368" s="41">
        <v>43850</v>
      </c>
      <c r="E368" s="29">
        <f t="shared" si="5"/>
        <v>1</v>
      </c>
      <c r="F368" s="42">
        <v>200</v>
      </c>
      <c r="G368" s="9" t="s">
        <v>220</v>
      </c>
      <c r="H368" s="9" t="s">
        <v>240</v>
      </c>
      <c r="I368" s="9" t="s">
        <v>312</v>
      </c>
      <c r="J368" s="9">
        <v>100</v>
      </c>
      <c r="K368" s="43" t="s">
        <v>130</v>
      </c>
      <c r="L368" s="43" t="s">
        <v>150</v>
      </c>
      <c r="M368" s="43" t="s">
        <v>187</v>
      </c>
      <c r="N368" s="43" t="s">
        <v>300</v>
      </c>
    </row>
    <row r="369" spans="3:14" ht="20.100000000000001" customHeight="1" x14ac:dyDescent="0.3">
      <c r="C369" s="30">
        <v>80006</v>
      </c>
      <c r="D369" s="41">
        <v>43851</v>
      </c>
      <c r="E369" s="29">
        <f t="shared" si="5"/>
        <v>1</v>
      </c>
      <c r="F369" s="42">
        <v>450</v>
      </c>
      <c r="G369" s="9" t="s">
        <v>219</v>
      </c>
      <c r="H369" s="9" t="s">
        <v>239</v>
      </c>
      <c r="I369" s="9" t="s">
        <v>312</v>
      </c>
      <c r="J369" s="9">
        <v>100</v>
      </c>
      <c r="K369" s="43" t="s">
        <v>129</v>
      </c>
      <c r="L369" s="43" t="s">
        <v>149</v>
      </c>
      <c r="M369" s="43" t="s">
        <v>185</v>
      </c>
      <c r="N369" s="43" t="s">
        <v>301</v>
      </c>
    </row>
    <row r="370" spans="3:14" ht="20.100000000000001" customHeight="1" x14ac:dyDescent="0.3">
      <c r="C370" s="30">
        <v>80005</v>
      </c>
      <c r="D370" s="41">
        <v>43852</v>
      </c>
      <c r="E370" s="29">
        <f t="shared" si="5"/>
        <v>1</v>
      </c>
      <c r="F370" s="42">
        <v>400</v>
      </c>
      <c r="G370" s="9" t="s">
        <v>218</v>
      </c>
      <c r="H370" s="9" t="s">
        <v>238</v>
      </c>
      <c r="I370" s="9" t="s">
        <v>312</v>
      </c>
      <c r="J370" s="9">
        <v>100</v>
      </c>
      <c r="K370" s="43" t="s">
        <v>128</v>
      </c>
      <c r="L370" s="43" t="s">
        <v>148</v>
      </c>
      <c r="M370" s="43" t="s">
        <v>186</v>
      </c>
      <c r="N370" s="43" t="s">
        <v>303</v>
      </c>
    </row>
    <row r="371" spans="3:14" ht="20.100000000000001" customHeight="1" x14ac:dyDescent="0.3">
      <c r="C371" s="30">
        <v>80004</v>
      </c>
      <c r="D371" s="41">
        <v>43853</v>
      </c>
      <c r="E371" s="29">
        <f t="shared" si="5"/>
        <v>1</v>
      </c>
      <c r="F371" s="42">
        <v>350</v>
      </c>
      <c r="G371" s="9" t="s">
        <v>217</v>
      </c>
      <c r="H371" s="9" t="s">
        <v>237</v>
      </c>
      <c r="I371" s="9" t="s">
        <v>312</v>
      </c>
      <c r="J371" s="9">
        <v>100</v>
      </c>
      <c r="K371" s="43" t="s">
        <v>126</v>
      </c>
      <c r="L371" s="43" t="s">
        <v>146</v>
      </c>
      <c r="M371" s="43" t="s">
        <v>181</v>
      </c>
      <c r="N371" s="43" t="s">
        <v>302</v>
      </c>
    </row>
    <row r="372" spans="3:14" ht="20.100000000000001" customHeight="1" x14ac:dyDescent="0.3">
      <c r="C372" s="30">
        <v>80003</v>
      </c>
      <c r="D372" s="41">
        <v>43854</v>
      </c>
      <c r="E372" s="29">
        <f>IF(COUNTA(D372)=0,"-",(MONTH(D372)))</f>
        <v>1</v>
      </c>
      <c r="F372" s="42">
        <v>240</v>
      </c>
      <c r="G372" s="9" t="s">
        <v>216</v>
      </c>
      <c r="H372" s="9" t="s">
        <v>236</v>
      </c>
      <c r="I372" s="9" t="s">
        <v>312</v>
      </c>
      <c r="J372" s="9">
        <v>100</v>
      </c>
      <c r="K372" s="43" t="s">
        <v>123</v>
      </c>
      <c r="L372" s="43" t="s">
        <v>143</v>
      </c>
      <c r="M372" s="43" t="s">
        <v>183</v>
      </c>
      <c r="N372" s="43" t="s">
        <v>300</v>
      </c>
    </row>
    <row r="373" spans="3:14" ht="20.100000000000001" customHeight="1" x14ac:dyDescent="0.3">
      <c r="C373" s="30">
        <v>80002</v>
      </c>
      <c r="D373" s="41">
        <v>43855</v>
      </c>
      <c r="E373" s="29">
        <f t="shared" si="5"/>
        <v>1</v>
      </c>
      <c r="F373" s="42">
        <v>300</v>
      </c>
      <c r="G373" s="9" t="s">
        <v>215</v>
      </c>
      <c r="H373" s="9" t="s">
        <v>235</v>
      </c>
      <c r="I373" s="9" t="s">
        <v>312</v>
      </c>
      <c r="J373" s="9">
        <v>100</v>
      </c>
      <c r="K373" s="43" t="s">
        <v>127</v>
      </c>
      <c r="L373" s="43" t="s">
        <v>147</v>
      </c>
      <c r="M373" s="43" t="s">
        <v>180</v>
      </c>
      <c r="N373" s="43" t="s">
        <v>300</v>
      </c>
    </row>
    <row r="374" spans="3:14" ht="20.100000000000001" customHeight="1" x14ac:dyDescent="0.3">
      <c r="C374" s="30">
        <v>80001</v>
      </c>
      <c r="D374" s="41">
        <v>43856</v>
      </c>
      <c r="E374" s="29">
        <f t="shared" si="5"/>
        <v>1</v>
      </c>
      <c r="F374" s="42">
        <v>300</v>
      </c>
      <c r="G374" s="9" t="s">
        <v>214</v>
      </c>
      <c r="H374" s="9" t="s">
        <v>234</v>
      </c>
      <c r="I374" s="9" t="s">
        <v>312</v>
      </c>
      <c r="J374" s="9">
        <v>100</v>
      </c>
      <c r="K374" s="43" t="s">
        <v>103</v>
      </c>
      <c r="L374" s="43" t="s">
        <v>142</v>
      </c>
      <c r="M374" s="43" t="s">
        <v>179</v>
      </c>
      <c r="N374" s="43" t="s">
        <v>300</v>
      </c>
    </row>
    <row r="375" spans="3:14" ht="20.100000000000001" customHeight="1" x14ac:dyDescent="0.3">
      <c r="C375" s="30"/>
      <c r="D375" s="41"/>
      <c r="E375" s="29" t="str">
        <f t="shared" si="5"/>
        <v>-</v>
      </c>
      <c r="F375" s="42"/>
      <c r="G375" s="9"/>
      <c r="H375" s="9"/>
      <c r="I375" s="17"/>
      <c r="J375" s="17"/>
      <c r="K375" s="43"/>
      <c r="L375" s="43"/>
      <c r="M375" s="43"/>
      <c r="N375" s="4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2:AW825"/>
  <sheetViews>
    <sheetView zoomScale="85" zoomScaleNormal="85" workbookViewId="0"/>
  </sheetViews>
  <sheetFormatPr defaultColWidth="9.109375" defaultRowHeight="20.100000000000001" customHeight="1" x14ac:dyDescent="0.3"/>
  <cols>
    <col min="1" max="1" width="57" style="3" customWidth="1"/>
    <col min="2" max="2" width="15" style="2" customWidth="1"/>
    <col min="3" max="3" width="54.109375" style="7" customWidth="1"/>
    <col min="4" max="5" width="26.88671875" style="19" customWidth="1"/>
    <col min="6" max="6" width="27" style="2" customWidth="1"/>
    <col min="7" max="7" width="25.5546875" style="2" customWidth="1"/>
    <col min="8" max="8" width="18" style="2" customWidth="1"/>
    <col min="9" max="10" width="23.44140625" style="2" customWidth="1"/>
    <col min="11" max="12" width="27.5546875" style="2" customWidth="1"/>
    <col min="13" max="13" width="19.5546875" style="2" customWidth="1"/>
    <col min="14" max="14" width="20.5546875" style="2" customWidth="1"/>
    <col min="15" max="49" width="9.109375" style="2"/>
    <col min="50" max="16384" width="9.109375" style="56"/>
  </cols>
  <sheetData>
    <row r="2" spans="3:12" ht="19.5" customHeight="1" x14ac:dyDescent="0.3">
      <c r="C2" s="4"/>
    </row>
    <row r="3" spans="3:12" ht="28.5" customHeight="1" x14ac:dyDescent="0.7">
      <c r="C3" s="8" t="s">
        <v>297</v>
      </c>
    </row>
    <row r="4" spans="3:12" ht="21.75" customHeight="1" x14ac:dyDescent="0.3">
      <c r="C4" s="5"/>
    </row>
    <row r="5" spans="3:12" ht="24" customHeight="1" x14ac:dyDescent="0.3">
      <c r="C5" s="44" t="s">
        <v>292</v>
      </c>
    </row>
    <row r="6" spans="3:12" ht="19.5" customHeight="1" x14ac:dyDescent="0.3">
      <c r="C6" s="18"/>
    </row>
    <row r="7" spans="3:12" ht="26.25" customHeight="1" x14ac:dyDescent="0.3">
      <c r="C7" s="44" t="s">
        <v>293</v>
      </c>
    </row>
    <row r="8" spans="3:12" ht="20.100000000000001" customHeight="1" x14ac:dyDescent="0.3">
      <c r="C8" s="35"/>
    </row>
    <row r="9" spans="3:12" ht="27.75" customHeight="1" x14ac:dyDescent="0.3">
      <c r="C9" s="44" t="s">
        <v>9</v>
      </c>
      <c r="L9" s="55"/>
    </row>
    <row r="10" spans="3:12" ht="20.100000000000001" customHeight="1" x14ac:dyDescent="0.3">
      <c r="C10" s="33"/>
      <c r="L10" s="55"/>
    </row>
    <row r="11" spans="3:12" ht="27.75" customHeight="1" x14ac:dyDescent="0.3">
      <c r="C11" s="44" t="s">
        <v>294</v>
      </c>
      <c r="L11" s="55"/>
    </row>
    <row r="12" spans="3:12" ht="20.100000000000001" customHeight="1" x14ac:dyDescent="0.3">
      <c r="C12" s="16"/>
      <c r="L12" s="55"/>
    </row>
    <row r="13" spans="3:12" ht="26.25" customHeight="1" x14ac:dyDescent="0.3">
      <c r="C13" s="44" t="s">
        <v>1</v>
      </c>
      <c r="L13" s="55"/>
    </row>
    <row r="14" spans="3:12" ht="19.5" customHeight="1" x14ac:dyDescent="0.3">
      <c r="C14" s="47" t="e">
        <v>#N/A</v>
      </c>
      <c r="L14" s="55"/>
    </row>
    <row r="15" spans="3:12" ht="24" customHeight="1" x14ac:dyDescent="0.3">
      <c r="C15" s="44" t="s">
        <v>27</v>
      </c>
      <c r="L15" s="55"/>
    </row>
    <row r="16" spans="3:12" ht="20.100000000000001" customHeight="1" x14ac:dyDescent="0.3">
      <c r="C16" s="48" t="e">
        <v>#N/A</v>
      </c>
      <c r="L16" s="55"/>
    </row>
    <row r="17" spans="3:14" ht="24.75" customHeight="1" x14ac:dyDescent="0.4">
      <c r="C17" s="45" t="s">
        <v>306</v>
      </c>
      <c r="L17" s="55"/>
    </row>
    <row r="18" spans="3:14" ht="19.5" customHeight="1" x14ac:dyDescent="0.3">
      <c r="C18" s="18"/>
      <c r="L18" s="55"/>
    </row>
    <row r="19" spans="3:14" ht="24.75" customHeight="1" x14ac:dyDescent="0.3">
      <c r="C19" s="44" t="s">
        <v>299</v>
      </c>
      <c r="L19" s="55"/>
    </row>
    <row r="20" spans="3:14" ht="20.100000000000001" customHeight="1" x14ac:dyDescent="0.3">
      <c r="C20" s="18"/>
      <c r="L20" s="55"/>
    </row>
    <row r="21" spans="3:14" ht="25.5" customHeight="1" x14ac:dyDescent="0.3">
      <c r="C21" s="44" t="s">
        <v>5</v>
      </c>
      <c r="L21" s="55"/>
    </row>
    <row r="22" spans="3:14" ht="19.5" customHeight="1" x14ac:dyDescent="0.3">
      <c r="C22" s="49" t="e">
        <v>#N/A</v>
      </c>
      <c r="L22" s="55"/>
    </row>
    <row r="23" spans="3:14" ht="24.75" customHeight="1" x14ac:dyDescent="0.3">
      <c r="C23" s="44" t="s">
        <v>7</v>
      </c>
      <c r="L23" s="55"/>
    </row>
    <row r="24" spans="3:14" ht="20.100000000000001" customHeight="1" x14ac:dyDescent="0.3">
      <c r="C24" s="49" t="e">
        <v>#N/A</v>
      </c>
      <c r="L24" s="55"/>
    </row>
    <row r="25" spans="3:14" ht="23.25" customHeight="1" x14ac:dyDescent="0.3">
      <c r="C25" s="44" t="s">
        <v>296</v>
      </c>
      <c r="L25" s="55"/>
    </row>
    <row r="26" spans="3:14" ht="20.100000000000001" customHeight="1" x14ac:dyDescent="0.3">
      <c r="C26" s="49" t="e">
        <v>#N/A</v>
      </c>
      <c r="D26" s="2"/>
      <c r="E26" s="2"/>
      <c r="L26" s="55"/>
    </row>
    <row r="27" spans="3:14" ht="20.100000000000001" customHeight="1" x14ac:dyDescent="0.3">
      <c r="L27" s="55"/>
    </row>
    <row r="28" spans="3:14" ht="20.100000000000001" customHeight="1" x14ac:dyDescent="0.3">
      <c r="L28" s="55"/>
    </row>
    <row r="29" spans="3:14" ht="27.75" customHeight="1" x14ac:dyDescent="0.4">
      <c r="C29" s="61" t="s">
        <v>304</v>
      </c>
      <c r="L29" s="55"/>
    </row>
    <row r="30" spans="3:14" ht="20.100000000000001" customHeight="1" x14ac:dyDescent="0.3">
      <c r="L30" s="55"/>
    </row>
    <row r="32" spans="3:14" ht="19.5" customHeight="1" x14ac:dyDescent="0.3">
      <c r="C32" s="50" t="s">
        <v>298</v>
      </c>
      <c r="D32" s="51" t="s">
        <v>289</v>
      </c>
      <c r="E32" s="51" t="s">
        <v>305</v>
      </c>
      <c r="F32" s="50" t="s">
        <v>290</v>
      </c>
      <c r="G32" s="50" t="s">
        <v>0</v>
      </c>
      <c r="H32" s="50" t="s">
        <v>1</v>
      </c>
      <c r="I32" s="50" t="s">
        <v>27</v>
      </c>
      <c r="J32" s="50" t="s">
        <v>306</v>
      </c>
      <c r="K32" s="50" t="s">
        <v>4</v>
      </c>
      <c r="L32" s="50" t="s">
        <v>5</v>
      </c>
      <c r="M32" s="50" t="s">
        <v>7</v>
      </c>
      <c r="N32" s="50" t="s">
        <v>296</v>
      </c>
    </row>
    <row r="33" spans="3:14" ht="20.100000000000001" customHeight="1" x14ac:dyDescent="0.3">
      <c r="C33" s="30">
        <v>792</v>
      </c>
      <c r="D33" s="41">
        <v>44195</v>
      </c>
      <c r="E33" s="29">
        <f>IF(COUNTA(D33)=0,"-",(MONTH(D33)))</f>
        <v>12</v>
      </c>
      <c r="F33" s="12">
        <v>27.96</v>
      </c>
      <c r="G33" s="9" t="s">
        <v>308</v>
      </c>
      <c r="H33" s="9" t="s">
        <v>311</v>
      </c>
      <c r="I33" s="9" t="s">
        <v>310</v>
      </c>
      <c r="J33" s="9">
        <v>4</v>
      </c>
      <c r="K33" s="9" t="s">
        <v>112</v>
      </c>
      <c r="L33" s="9" t="s">
        <v>45</v>
      </c>
      <c r="M33" s="9" t="s">
        <v>79</v>
      </c>
      <c r="N33" s="9" t="s">
        <v>300</v>
      </c>
    </row>
    <row r="34" spans="3:14" ht="20.100000000000001" customHeight="1" x14ac:dyDescent="0.3">
      <c r="C34" s="30">
        <v>791</v>
      </c>
      <c r="D34" s="41">
        <v>44194</v>
      </c>
      <c r="E34" s="29">
        <f t="shared" ref="E34:E96" si="0">IF(COUNTA(D34)=0,"-",(MONTH(D34)))</f>
        <v>12</v>
      </c>
      <c r="F34" s="12">
        <v>8</v>
      </c>
      <c r="G34" s="9" t="s">
        <v>307</v>
      </c>
      <c r="H34" s="9" t="s">
        <v>309</v>
      </c>
      <c r="I34" s="9" t="s">
        <v>310</v>
      </c>
      <c r="J34" s="9">
        <v>5</v>
      </c>
      <c r="K34" s="9" t="s">
        <v>113</v>
      </c>
      <c r="L34" s="9" t="s">
        <v>46</v>
      </c>
      <c r="M34" s="9" t="s">
        <v>79</v>
      </c>
      <c r="N34" s="9" t="s">
        <v>302</v>
      </c>
    </row>
    <row r="35" spans="3:14" ht="20.100000000000001" customHeight="1" x14ac:dyDescent="0.3">
      <c r="C35" s="30">
        <v>790</v>
      </c>
      <c r="D35" s="41">
        <v>44193</v>
      </c>
      <c r="E35" s="29">
        <f t="shared" si="0"/>
        <v>12</v>
      </c>
      <c r="F35" s="12">
        <v>9.4499999999999993</v>
      </c>
      <c r="G35" s="9" t="s">
        <v>233</v>
      </c>
      <c r="H35" s="9" t="s">
        <v>256</v>
      </c>
      <c r="I35" s="9" t="s">
        <v>255</v>
      </c>
      <c r="J35" s="9">
        <v>5</v>
      </c>
      <c r="K35" s="9" t="s">
        <v>114</v>
      </c>
      <c r="L35" s="9" t="s">
        <v>47</v>
      </c>
      <c r="M35" s="9" t="s">
        <v>77</v>
      </c>
      <c r="N35" s="9" t="s">
        <v>300</v>
      </c>
    </row>
    <row r="36" spans="3:14" ht="20.100000000000001" customHeight="1" x14ac:dyDescent="0.3">
      <c r="C36" s="30">
        <v>789</v>
      </c>
      <c r="D36" s="41">
        <v>44192</v>
      </c>
      <c r="E36" s="29">
        <f t="shared" si="0"/>
        <v>12</v>
      </c>
      <c r="F36" s="12">
        <v>2.4</v>
      </c>
      <c r="G36" s="9" t="s">
        <v>232</v>
      </c>
      <c r="H36" s="9" t="s">
        <v>252</v>
      </c>
      <c r="I36" s="9" t="s">
        <v>255</v>
      </c>
      <c r="J36" s="9">
        <v>2</v>
      </c>
      <c r="K36" s="9" t="s">
        <v>115</v>
      </c>
      <c r="L36" s="9" t="s">
        <v>48</v>
      </c>
      <c r="M36" s="9" t="s">
        <v>76</v>
      </c>
      <c r="N36" s="9" t="s">
        <v>301</v>
      </c>
    </row>
    <row r="37" spans="3:14" ht="20.100000000000001" customHeight="1" x14ac:dyDescent="0.3">
      <c r="C37" s="30">
        <v>788</v>
      </c>
      <c r="D37" s="41">
        <v>44191</v>
      </c>
      <c r="E37" s="29">
        <f t="shared" si="0"/>
        <v>12</v>
      </c>
      <c r="F37" s="12">
        <v>80</v>
      </c>
      <c r="G37" s="9" t="s">
        <v>231</v>
      </c>
      <c r="H37" s="9" t="s">
        <v>251</v>
      </c>
      <c r="I37" s="9" t="s">
        <v>254</v>
      </c>
      <c r="J37" s="9">
        <v>4</v>
      </c>
      <c r="K37" s="9" t="s">
        <v>116</v>
      </c>
      <c r="L37" s="9" t="s">
        <v>49</v>
      </c>
      <c r="M37" s="9" t="s">
        <v>80</v>
      </c>
      <c r="N37" s="9" t="s">
        <v>300</v>
      </c>
    </row>
    <row r="38" spans="3:14" ht="20.100000000000001" customHeight="1" x14ac:dyDescent="0.3">
      <c r="C38" s="30">
        <v>787</v>
      </c>
      <c r="D38" s="41">
        <v>44190</v>
      </c>
      <c r="E38" s="29">
        <f t="shared" si="0"/>
        <v>12</v>
      </c>
      <c r="F38" s="12">
        <v>26.700000000000003</v>
      </c>
      <c r="G38" s="9" t="s">
        <v>230</v>
      </c>
      <c r="H38" s="9" t="s">
        <v>250</v>
      </c>
      <c r="I38" s="9" t="s">
        <v>254</v>
      </c>
      <c r="J38" s="9">
        <v>3</v>
      </c>
      <c r="K38" s="9" t="s">
        <v>117</v>
      </c>
      <c r="L38" s="9" t="s">
        <v>50</v>
      </c>
      <c r="M38" s="9" t="s">
        <v>78</v>
      </c>
      <c r="N38" s="9" t="s">
        <v>302</v>
      </c>
    </row>
    <row r="39" spans="3:14" ht="20.100000000000001" customHeight="1" x14ac:dyDescent="0.3">
      <c r="C39" s="30">
        <v>786</v>
      </c>
      <c r="D39" s="41">
        <v>44189</v>
      </c>
      <c r="E39" s="29">
        <f t="shared" si="0"/>
        <v>12</v>
      </c>
      <c r="F39" s="12">
        <v>44</v>
      </c>
      <c r="G39" s="9" t="s">
        <v>229</v>
      </c>
      <c r="H39" s="9" t="s">
        <v>249</v>
      </c>
      <c r="I39" s="9" t="s">
        <v>254</v>
      </c>
      <c r="J39" s="9">
        <v>2</v>
      </c>
      <c r="K39" s="9" t="s">
        <v>118</v>
      </c>
      <c r="L39" s="9" t="s">
        <v>51</v>
      </c>
      <c r="M39" s="9" t="s">
        <v>77</v>
      </c>
      <c r="N39" s="9" t="s">
        <v>303</v>
      </c>
    </row>
    <row r="40" spans="3:14" ht="20.100000000000001" customHeight="1" x14ac:dyDescent="0.3">
      <c r="C40" s="30">
        <v>785</v>
      </c>
      <c r="D40" s="41">
        <v>44188</v>
      </c>
      <c r="E40" s="29">
        <f t="shared" si="0"/>
        <v>12</v>
      </c>
      <c r="F40" s="12">
        <v>31.98</v>
      </c>
      <c r="G40" s="9" t="s">
        <v>228</v>
      </c>
      <c r="H40" s="9" t="s">
        <v>248</v>
      </c>
      <c r="I40" s="9" t="s">
        <v>254</v>
      </c>
      <c r="J40" s="9">
        <v>2</v>
      </c>
      <c r="K40" s="9" t="s">
        <v>119</v>
      </c>
      <c r="L40" s="9" t="s">
        <v>52</v>
      </c>
      <c r="M40" s="9" t="s">
        <v>78</v>
      </c>
      <c r="N40" s="9" t="s">
        <v>302</v>
      </c>
    </row>
    <row r="41" spans="3:14" ht="20.100000000000001" customHeight="1" x14ac:dyDescent="0.3">
      <c r="C41" s="30">
        <v>784</v>
      </c>
      <c r="D41" s="41">
        <v>44187</v>
      </c>
      <c r="E41" s="29">
        <f t="shared" si="0"/>
        <v>12</v>
      </c>
      <c r="F41" s="12">
        <v>14</v>
      </c>
      <c r="G41" s="9" t="s">
        <v>227</v>
      </c>
      <c r="H41" s="9" t="s">
        <v>247</v>
      </c>
      <c r="I41" s="9" t="s">
        <v>253</v>
      </c>
      <c r="J41" s="9">
        <v>4</v>
      </c>
      <c r="K41" s="9" t="s">
        <v>120</v>
      </c>
      <c r="L41" s="9" t="s">
        <v>53</v>
      </c>
      <c r="M41" s="9" t="s">
        <v>76</v>
      </c>
      <c r="N41" s="9" t="s">
        <v>300</v>
      </c>
    </row>
    <row r="42" spans="3:14" ht="20.100000000000001" customHeight="1" x14ac:dyDescent="0.3">
      <c r="C42" s="30">
        <v>783</v>
      </c>
      <c r="D42" s="41">
        <v>44186</v>
      </c>
      <c r="E42" s="29">
        <f t="shared" si="0"/>
        <v>12</v>
      </c>
      <c r="F42" s="12">
        <v>30</v>
      </c>
      <c r="G42" s="9" t="s">
        <v>226</v>
      </c>
      <c r="H42" s="9" t="s">
        <v>246</v>
      </c>
      <c r="I42" s="9" t="s">
        <v>253</v>
      </c>
      <c r="J42" s="9">
        <v>6</v>
      </c>
      <c r="K42" s="9" t="s">
        <v>121</v>
      </c>
      <c r="L42" s="9" t="s">
        <v>54</v>
      </c>
      <c r="M42" s="9" t="s">
        <v>79</v>
      </c>
      <c r="N42" s="9" t="s">
        <v>301</v>
      </c>
    </row>
    <row r="43" spans="3:14" ht="20.100000000000001" customHeight="1" x14ac:dyDescent="0.3">
      <c r="C43" s="30">
        <v>782</v>
      </c>
      <c r="D43" s="41">
        <v>44185</v>
      </c>
      <c r="E43" s="29">
        <f t="shared" si="0"/>
        <v>12</v>
      </c>
      <c r="F43" s="12">
        <v>30</v>
      </c>
      <c r="G43" s="9" t="s">
        <v>225</v>
      </c>
      <c r="H43" s="9" t="s">
        <v>245</v>
      </c>
      <c r="I43" s="9" t="s">
        <v>253</v>
      </c>
      <c r="J43" s="9">
        <v>6</v>
      </c>
      <c r="K43" s="9" t="s">
        <v>122</v>
      </c>
      <c r="L43" s="9" t="s">
        <v>55</v>
      </c>
      <c r="M43" s="9" t="s">
        <v>81</v>
      </c>
      <c r="N43" s="9" t="s">
        <v>300</v>
      </c>
    </row>
    <row r="44" spans="3:14" ht="20.100000000000001" customHeight="1" x14ac:dyDescent="0.3">
      <c r="C44" s="30">
        <v>781</v>
      </c>
      <c r="D44" s="41">
        <v>44184</v>
      </c>
      <c r="E44" s="29">
        <f t="shared" si="0"/>
        <v>12</v>
      </c>
      <c r="F44" s="12">
        <v>40</v>
      </c>
      <c r="G44" s="9" t="s">
        <v>224</v>
      </c>
      <c r="H44" s="9" t="s">
        <v>244</v>
      </c>
      <c r="I44" s="9" t="s">
        <v>253</v>
      </c>
      <c r="J44" s="9">
        <v>5</v>
      </c>
      <c r="K44" s="9" t="s">
        <v>105</v>
      </c>
      <c r="L44" s="9" t="s">
        <v>38</v>
      </c>
      <c r="M44" s="9" t="s">
        <v>78</v>
      </c>
      <c r="N44" s="9" t="s">
        <v>301</v>
      </c>
    </row>
    <row r="45" spans="3:14" ht="20.100000000000001" customHeight="1" x14ac:dyDescent="0.3">
      <c r="C45" s="30">
        <v>780</v>
      </c>
      <c r="D45" s="41">
        <v>44183</v>
      </c>
      <c r="E45" s="29">
        <f t="shared" si="0"/>
        <v>12</v>
      </c>
      <c r="F45" s="12">
        <v>108</v>
      </c>
      <c r="G45" s="9" t="s">
        <v>223</v>
      </c>
      <c r="H45" s="9" t="s">
        <v>243</v>
      </c>
      <c r="I45" s="9" t="s">
        <v>312</v>
      </c>
      <c r="J45" s="9">
        <v>48</v>
      </c>
      <c r="K45" s="9" t="s">
        <v>102</v>
      </c>
      <c r="L45" s="9" t="s">
        <v>36</v>
      </c>
      <c r="M45" s="9" t="s">
        <v>76</v>
      </c>
      <c r="N45" s="9" t="s">
        <v>300</v>
      </c>
    </row>
    <row r="46" spans="3:14" ht="20.100000000000001" customHeight="1" x14ac:dyDescent="0.3">
      <c r="C46" s="30">
        <v>779</v>
      </c>
      <c r="D46" s="41">
        <v>44182</v>
      </c>
      <c r="E46" s="29">
        <f t="shared" si="0"/>
        <v>12</v>
      </c>
      <c r="F46" s="12">
        <v>72</v>
      </c>
      <c r="G46" s="9" t="s">
        <v>222</v>
      </c>
      <c r="H46" s="9" t="s">
        <v>242</v>
      </c>
      <c r="I46" s="9" t="s">
        <v>312</v>
      </c>
      <c r="J46" s="9">
        <v>24</v>
      </c>
      <c r="K46" s="9" t="s">
        <v>104</v>
      </c>
      <c r="L46" s="9" t="s">
        <v>37</v>
      </c>
      <c r="M46" s="9" t="s">
        <v>77</v>
      </c>
      <c r="N46" s="9" t="s">
        <v>300</v>
      </c>
    </row>
    <row r="47" spans="3:14" ht="20.100000000000001" customHeight="1" x14ac:dyDescent="0.3">
      <c r="C47" s="30">
        <v>778</v>
      </c>
      <c r="D47" s="41">
        <v>44181</v>
      </c>
      <c r="E47" s="29">
        <f t="shared" si="0"/>
        <v>12</v>
      </c>
      <c r="F47" s="12">
        <v>45</v>
      </c>
      <c r="G47" s="9" t="s">
        <v>221</v>
      </c>
      <c r="H47" s="9" t="s">
        <v>241</v>
      </c>
      <c r="I47" s="9" t="s">
        <v>312</v>
      </c>
      <c r="J47" s="9">
        <v>18</v>
      </c>
      <c r="K47" s="9" t="s">
        <v>105</v>
      </c>
      <c r="L47" s="9" t="s">
        <v>38</v>
      </c>
      <c r="M47" s="9" t="s">
        <v>78</v>
      </c>
      <c r="N47" s="9" t="s">
        <v>301</v>
      </c>
    </row>
    <row r="48" spans="3:14" ht="20.100000000000001" customHeight="1" x14ac:dyDescent="0.3">
      <c r="C48" s="30">
        <v>777</v>
      </c>
      <c r="D48" s="41">
        <v>44180</v>
      </c>
      <c r="E48" s="29">
        <f t="shared" si="0"/>
        <v>12</v>
      </c>
      <c r="F48" s="12">
        <v>48</v>
      </c>
      <c r="G48" s="9" t="s">
        <v>220</v>
      </c>
      <c r="H48" s="9" t="s">
        <v>240</v>
      </c>
      <c r="I48" s="9" t="s">
        <v>312</v>
      </c>
      <c r="J48" s="9">
        <v>24</v>
      </c>
      <c r="K48" s="9" t="s">
        <v>106</v>
      </c>
      <c r="L48" s="9" t="s">
        <v>39</v>
      </c>
      <c r="M48" s="9" t="s">
        <v>79</v>
      </c>
      <c r="N48" s="9" t="s">
        <v>300</v>
      </c>
    </row>
    <row r="49" spans="3:14" ht="20.100000000000001" customHeight="1" x14ac:dyDescent="0.3">
      <c r="C49" s="30">
        <v>776</v>
      </c>
      <c r="D49" s="41">
        <v>44195</v>
      </c>
      <c r="E49" s="29">
        <f t="shared" si="0"/>
        <v>12</v>
      </c>
      <c r="F49" s="12">
        <v>216</v>
      </c>
      <c r="G49" s="9" t="s">
        <v>219</v>
      </c>
      <c r="H49" s="9" t="s">
        <v>239</v>
      </c>
      <c r="I49" s="9" t="s">
        <v>312</v>
      </c>
      <c r="J49" s="9">
        <v>48</v>
      </c>
      <c r="K49" s="9" t="s">
        <v>107</v>
      </c>
      <c r="L49" s="9" t="s">
        <v>40</v>
      </c>
      <c r="M49" s="9" t="s">
        <v>80</v>
      </c>
      <c r="N49" s="9" t="s">
        <v>302</v>
      </c>
    </row>
    <row r="50" spans="3:14" ht="20.100000000000001" customHeight="1" x14ac:dyDescent="0.3">
      <c r="C50" s="30">
        <v>775</v>
      </c>
      <c r="D50" s="41">
        <v>44194</v>
      </c>
      <c r="E50" s="29">
        <f t="shared" si="0"/>
        <v>12</v>
      </c>
      <c r="F50" s="12">
        <v>144</v>
      </c>
      <c r="G50" s="9" t="s">
        <v>218</v>
      </c>
      <c r="H50" s="9" t="s">
        <v>238</v>
      </c>
      <c r="I50" s="9" t="s">
        <v>312</v>
      </c>
      <c r="J50" s="9">
        <v>36</v>
      </c>
      <c r="K50" s="9" t="s">
        <v>108</v>
      </c>
      <c r="L50" s="9" t="s">
        <v>41</v>
      </c>
      <c r="M50" s="9" t="s">
        <v>81</v>
      </c>
      <c r="N50" s="9" t="s">
        <v>300</v>
      </c>
    </row>
    <row r="51" spans="3:14" ht="20.100000000000001" customHeight="1" x14ac:dyDescent="0.3">
      <c r="C51" s="30">
        <v>774</v>
      </c>
      <c r="D51" s="41">
        <v>44193</v>
      </c>
      <c r="E51" s="29">
        <f t="shared" si="0"/>
        <v>12</v>
      </c>
      <c r="F51" s="12">
        <v>168</v>
      </c>
      <c r="G51" s="9" t="s">
        <v>217</v>
      </c>
      <c r="H51" s="9" t="s">
        <v>237</v>
      </c>
      <c r="I51" s="9" t="s">
        <v>312</v>
      </c>
      <c r="J51" s="9">
        <v>48</v>
      </c>
      <c r="K51" s="9" t="s">
        <v>109</v>
      </c>
      <c r="L51" s="9" t="s">
        <v>42</v>
      </c>
      <c r="M51" s="9" t="s">
        <v>78</v>
      </c>
      <c r="N51" s="9" t="s">
        <v>303</v>
      </c>
    </row>
    <row r="52" spans="3:14" ht="20.100000000000001" customHeight="1" x14ac:dyDescent="0.3">
      <c r="C52" s="30">
        <v>773</v>
      </c>
      <c r="D52" s="41">
        <v>44192</v>
      </c>
      <c r="E52" s="29">
        <f t="shared" si="0"/>
        <v>12</v>
      </c>
      <c r="F52" s="12">
        <v>86.399999999999991</v>
      </c>
      <c r="G52" s="9" t="s">
        <v>216</v>
      </c>
      <c r="H52" s="9" t="s">
        <v>236</v>
      </c>
      <c r="I52" s="9" t="s">
        <v>312</v>
      </c>
      <c r="J52" s="9">
        <v>36</v>
      </c>
      <c r="K52" s="9" t="s">
        <v>110</v>
      </c>
      <c r="L52" s="9" t="s">
        <v>43</v>
      </c>
      <c r="M52" s="9" t="s">
        <v>76</v>
      </c>
      <c r="N52" s="9" t="s">
        <v>301</v>
      </c>
    </row>
    <row r="53" spans="3:14" ht="20.100000000000001" customHeight="1" x14ac:dyDescent="0.3">
      <c r="C53" s="30">
        <v>772</v>
      </c>
      <c r="D53" s="41">
        <v>44191</v>
      </c>
      <c r="E53" s="29">
        <f t="shared" si="0"/>
        <v>12</v>
      </c>
      <c r="F53" s="12">
        <v>72</v>
      </c>
      <c r="G53" s="9" t="s">
        <v>215</v>
      </c>
      <c r="H53" s="9" t="s">
        <v>235</v>
      </c>
      <c r="I53" s="9" t="s">
        <v>312</v>
      </c>
      <c r="J53" s="9">
        <v>24</v>
      </c>
      <c r="K53" s="9" t="s">
        <v>111</v>
      </c>
      <c r="L53" s="9" t="s">
        <v>44</v>
      </c>
      <c r="M53" s="9" t="s">
        <v>80</v>
      </c>
      <c r="N53" s="9" t="s">
        <v>300</v>
      </c>
    </row>
    <row r="54" spans="3:14" ht="20.100000000000001" customHeight="1" x14ac:dyDescent="0.3">
      <c r="C54" s="30">
        <v>771</v>
      </c>
      <c r="D54" s="41">
        <v>44190</v>
      </c>
      <c r="E54" s="29">
        <f t="shared" si="0"/>
        <v>12</v>
      </c>
      <c r="F54" s="12">
        <v>108</v>
      </c>
      <c r="G54" s="9" t="s">
        <v>214</v>
      </c>
      <c r="H54" s="9" t="s">
        <v>234</v>
      </c>
      <c r="I54" s="9" t="s">
        <v>312</v>
      </c>
      <c r="J54" s="9">
        <v>36</v>
      </c>
      <c r="K54" s="9" t="s">
        <v>107</v>
      </c>
      <c r="L54" s="9" t="s">
        <v>40</v>
      </c>
      <c r="M54" s="9" t="s">
        <v>80</v>
      </c>
      <c r="N54" s="9" t="s">
        <v>302</v>
      </c>
    </row>
    <row r="55" spans="3:14" ht="20.100000000000001" customHeight="1" x14ac:dyDescent="0.3">
      <c r="C55" s="30">
        <v>770</v>
      </c>
      <c r="D55" s="41">
        <v>44189</v>
      </c>
      <c r="E55" s="29">
        <f t="shared" si="0"/>
        <v>12</v>
      </c>
      <c r="F55" s="12">
        <v>41.94</v>
      </c>
      <c r="G55" s="9" t="s">
        <v>308</v>
      </c>
      <c r="H55" s="9" t="s">
        <v>311</v>
      </c>
      <c r="I55" s="9" t="s">
        <v>310</v>
      </c>
      <c r="J55" s="9">
        <v>6</v>
      </c>
      <c r="K55" s="9" t="s">
        <v>102</v>
      </c>
      <c r="L55" s="9" t="s">
        <v>36</v>
      </c>
      <c r="M55" s="9" t="s">
        <v>76</v>
      </c>
      <c r="N55" s="9" t="s">
        <v>300</v>
      </c>
    </row>
    <row r="56" spans="3:14" ht="20.100000000000001" customHeight="1" x14ac:dyDescent="0.3">
      <c r="C56" s="30">
        <v>769</v>
      </c>
      <c r="D56" s="41">
        <v>44188</v>
      </c>
      <c r="E56" s="29">
        <f t="shared" si="0"/>
        <v>12</v>
      </c>
      <c r="F56" s="12">
        <v>6.4</v>
      </c>
      <c r="G56" s="9" t="s">
        <v>307</v>
      </c>
      <c r="H56" s="9" t="s">
        <v>309</v>
      </c>
      <c r="I56" s="9" t="s">
        <v>310</v>
      </c>
      <c r="J56" s="9">
        <v>4</v>
      </c>
      <c r="K56" s="9" t="s">
        <v>104</v>
      </c>
      <c r="L56" s="9" t="s">
        <v>37</v>
      </c>
      <c r="M56" s="9" t="s">
        <v>77</v>
      </c>
      <c r="N56" s="9" t="s">
        <v>300</v>
      </c>
    </row>
    <row r="57" spans="3:14" ht="20.100000000000001" customHeight="1" x14ac:dyDescent="0.3">
      <c r="C57" s="30">
        <v>768</v>
      </c>
      <c r="D57" s="41">
        <v>44187</v>
      </c>
      <c r="E57" s="29">
        <f t="shared" si="0"/>
        <v>12</v>
      </c>
      <c r="F57" s="12">
        <v>7.56</v>
      </c>
      <c r="G57" s="9" t="s">
        <v>233</v>
      </c>
      <c r="H57" s="9" t="s">
        <v>256</v>
      </c>
      <c r="I57" s="9" t="s">
        <v>255</v>
      </c>
      <c r="J57" s="9">
        <v>4</v>
      </c>
      <c r="K57" s="9" t="s">
        <v>105</v>
      </c>
      <c r="L57" s="9" t="s">
        <v>38</v>
      </c>
      <c r="M57" s="9" t="s">
        <v>78</v>
      </c>
      <c r="N57" s="9" t="s">
        <v>301</v>
      </c>
    </row>
    <row r="58" spans="3:14" ht="20.100000000000001" customHeight="1" x14ac:dyDescent="0.3">
      <c r="C58" s="30">
        <v>767</v>
      </c>
      <c r="D58" s="41">
        <v>44186</v>
      </c>
      <c r="E58" s="29">
        <f t="shared" si="0"/>
        <v>12</v>
      </c>
      <c r="F58" s="12">
        <v>6</v>
      </c>
      <c r="G58" s="9" t="s">
        <v>232</v>
      </c>
      <c r="H58" s="9" t="s">
        <v>252</v>
      </c>
      <c r="I58" s="9" t="s">
        <v>255</v>
      </c>
      <c r="J58" s="9">
        <v>5</v>
      </c>
      <c r="K58" s="9" t="s">
        <v>106</v>
      </c>
      <c r="L58" s="9" t="s">
        <v>39</v>
      </c>
      <c r="M58" s="9" t="s">
        <v>79</v>
      </c>
      <c r="N58" s="9" t="s">
        <v>300</v>
      </c>
    </row>
    <row r="59" spans="3:14" ht="20.100000000000001" customHeight="1" x14ac:dyDescent="0.3">
      <c r="C59" s="30">
        <v>766</v>
      </c>
      <c r="D59" s="41">
        <v>44185</v>
      </c>
      <c r="E59" s="29">
        <f t="shared" si="0"/>
        <v>12</v>
      </c>
      <c r="F59" s="12">
        <v>60</v>
      </c>
      <c r="G59" s="9" t="s">
        <v>231</v>
      </c>
      <c r="H59" s="9" t="s">
        <v>251</v>
      </c>
      <c r="I59" s="9" t="s">
        <v>254</v>
      </c>
      <c r="J59" s="9">
        <v>3</v>
      </c>
      <c r="K59" s="9" t="s">
        <v>107</v>
      </c>
      <c r="L59" s="9" t="s">
        <v>40</v>
      </c>
      <c r="M59" s="9" t="s">
        <v>80</v>
      </c>
      <c r="N59" s="9" t="s">
        <v>302</v>
      </c>
    </row>
    <row r="60" spans="3:14" ht="20.100000000000001" customHeight="1" x14ac:dyDescent="0.3">
      <c r="C60" s="30">
        <v>765</v>
      </c>
      <c r="D60" s="41">
        <v>44184</v>
      </c>
      <c r="E60" s="29">
        <f t="shared" si="0"/>
        <v>12</v>
      </c>
      <c r="F60" s="12">
        <v>44.5</v>
      </c>
      <c r="G60" s="9" t="s">
        <v>230</v>
      </c>
      <c r="H60" s="9" t="s">
        <v>250</v>
      </c>
      <c r="I60" s="9" t="s">
        <v>254</v>
      </c>
      <c r="J60" s="9">
        <v>5</v>
      </c>
      <c r="K60" s="9" t="s">
        <v>108</v>
      </c>
      <c r="L60" s="9" t="s">
        <v>41</v>
      </c>
      <c r="M60" s="9" t="s">
        <v>81</v>
      </c>
      <c r="N60" s="9" t="s">
        <v>300</v>
      </c>
    </row>
    <row r="61" spans="3:14" ht="20.100000000000001" customHeight="1" x14ac:dyDescent="0.3">
      <c r="C61" s="30">
        <v>764</v>
      </c>
      <c r="D61" s="41">
        <v>44183</v>
      </c>
      <c r="E61" s="29">
        <f t="shared" si="0"/>
        <v>12</v>
      </c>
      <c r="F61" s="12">
        <v>44</v>
      </c>
      <c r="G61" s="9" t="s">
        <v>229</v>
      </c>
      <c r="H61" s="9" t="s">
        <v>249</v>
      </c>
      <c r="I61" s="9" t="s">
        <v>254</v>
      </c>
      <c r="J61" s="9">
        <v>2</v>
      </c>
      <c r="K61" s="9" t="s">
        <v>109</v>
      </c>
      <c r="L61" s="9" t="s">
        <v>42</v>
      </c>
      <c r="M61" s="9" t="s">
        <v>78</v>
      </c>
      <c r="N61" s="9" t="s">
        <v>303</v>
      </c>
    </row>
    <row r="62" spans="3:14" ht="20.100000000000001" customHeight="1" x14ac:dyDescent="0.3">
      <c r="C62" s="30">
        <v>763</v>
      </c>
      <c r="D62" s="41">
        <v>44182</v>
      </c>
      <c r="E62" s="29">
        <f t="shared" si="0"/>
        <v>12</v>
      </c>
      <c r="F62" s="12">
        <v>31.98</v>
      </c>
      <c r="G62" s="9" t="s">
        <v>228</v>
      </c>
      <c r="H62" s="9" t="s">
        <v>248</v>
      </c>
      <c r="I62" s="9" t="s">
        <v>254</v>
      </c>
      <c r="J62" s="9">
        <v>2</v>
      </c>
      <c r="K62" s="9" t="s">
        <v>110</v>
      </c>
      <c r="L62" s="9" t="s">
        <v>43</v>
      </c>
      <c r="M62" s="9" t="s">
        <v>76</v>
      </c>
      <c r="N62" s="9" t="s">
        <v>301</v>
      </c>
    </row>
    <row r="63" spans="3:14" ht="20.100000000000001" customHeight="1" x14ac:dyDescent="0.3">
      <c r="C63" s="30">
        <v>762</v>
      </c>
      <c r="D63" s="41">
        <v>44181</v>
      </c>
      <c r="E63" s="29">
        <f t="shared" si="0"/>
        <v>12</v>
      </c>
      <c r="F63" s="12">
        <v>42</v>
      </c>
      <c r="G63" s="9" t="s">
        <v>227</v>
      </c>
      <c r="H63" s="9" t="s">
        <v>247</v>
      </c>
      <c r="I63" s="9" t="s">
        <v>253</v>
      </c>
      <c r="J63" s="9">
        <v>12</v>
      </c>
      <c r="K63" s="9" t="s">
        <v>111</v>
      </c>
      <c r="L63" s="9" t="s">
        <v>44</v>
      </c>
      <c r="M63" s="9" t="s">
        <v>80</v>
      </c>
      <c r="N63" s="9" t="s">
        <v>300</v>
      </c>
    </row>
    <row r="64" spans="3:14" ht="20.100000000000001" customHeight="1" x14ac:dyDescent="0.3">
      <c r="C64" s="30">
        <v>761</v>
      </c>
      <c r="D64" s="41">
        <v>44180</v>
      </c>
      <c r="E64" s="29">
        <f t="shared" si="0"/>
        <v>12</v>
      </c>
      <c r="F64" s="12">
        <v>20</v>
      </c>
      <c r="G64" s="9" t="s">
        <v>226</v>
      </c>
      <c r="H64" s="9" t="s">
        <v>246</v>
      </c>
      <c r="I64" s="9" t="s">
        <v>253</v>
      </c>
      <c r="J64" s="9">
        <v>4</v>
      </c>
      <c r="K64" s="9" t="s">
        <v>112</v>
      </c>
      <c r="L64" s="9" t="s">
        <v>45</v>
      </c>
      <c r="M64" s="9" t="s">
        <v>79</v>
      </c>
      <c r="N64" s="9" t="s">
        <v>300</v>
      </c>
    </row>
    <row r="65" spans="3:34" ht="20.100000000000001" customHeight="1" x14ac:dyDescent="0.3">
      <c r="C65" s="30">
        <v>760</v>
      </c>
      <c r="D65" s="41">
        <v>44179</v>
      </c>
      <c r="E65" s="29">
        <f t="shared" si="0"/>
        <v>12</v>
      </c>
      <c r="F65" s="12">
        <v>15</v>
      </c>
      <c r="G65" s="9" t="s">
        <v>225</v>
      </c>
      <c r="H65" s="9" t="s">
        <v>245</v>
      </c>
      <c r="I65" s="9" t="s">
        <v>253</v>
      </c>
      <c r="J65" s="9">
        <v>3</v>
      </c>
      <c r="K65" s="9" t="s">
        <v>113</v>
      </c>
      <c r="L65" s="9" t="s">
        <v>46</v>
      </c>
      <c r="M65" s="9" t="s">
        <v>79</v>
      </c>
      <c r="N65" s="9" t="s">
        <v>302</v>
      </c>
    </row>
    <row r="66" spans="3:34" ht="20.100000000000001" customHeight="1" x14ac:dyDescent="0.3">
      <c r="C66" s="30">
        <v>759</v>
      </c>
      <c r="D66" s="41">
        <v>44178</v>
      </c>
      <c r="E66" s="29">
        <f t="shared" si="0"/>
        <v>12</v>
      </c>
      <c r="F66" s="12">
        <v>48</v>
      </c>
      <c r="G66" s="9" t="s">
        <v>224</v>
      </c>
      <c r="H66" s="9" t="s">
        <v>244</v>
      </c>
      <c r="I66" s="9" t="s">
        <v>253</v>
      </c>
      <c r="J66" s="9">
        <v>6</v>
      </c>
      <c r="K66" s="9" t="s">
        <v>114</v>
      </c>
      <c r="L66" s="9" t="s">
        <v>47</v>
      </c>
      <c r="M66" s="9" t="s">
        <v>77</v>
      </c>
      <c r="N66" s="9" t="s">
        <v>300</v>
      </c>
    </row>
    <row r="67" spans="3:34" ht="20.100000000000001" customHeight="1" x14ac:dyDescent="0.3">
      <c r="C67" s="30">
        <v>758</v>
      </c>
      <c r="D67" s="41">
        <v>44177</v>
      </c>
      <c r="E67" s="29">
        <f t="shared" si="0"/>
        <v>12</v>
      </c>
      <c r="F67" s="12">
        <v>27</v>
      </c>
      <c r="G67" s="9" t="s">
        <v>223</v>
      </c>
      <c r="H67" s="9" t="s">
        <v>243</v>
      </c>
      <c r="I67" s="9" t="s">
        <v>312</v>
      </c>
      <c r="J67" s="9">
        <v>12</v>
      </c>
      <c r="K67" s="9" t="s">
        <v>115</v>
      </c>
      <c r="L67" s="9" t="s">
        <v>48</v>
      </c>
      <c r="M67" s="9" t="s">
        <v>76</v>
      </c>
      <c r="N67" s="9" t="s">
        <v>301</v>
      </c>
    </row>
    <row r="68" spans="3:34" ht="20.100000000000001" customHeight="1" x14ac:dyDescent="0.3">
      <c r="C68" s="30">
        <v>757</v>
      </c>
      <c r="D68" s="41">
        <v>44176</v>
      </c>
      <c r="E68" s="29">
        <f t="shared" si="0"/>
        <v>12</v>
      </c>
      <c r="F68" s="12">
        <v>72</v>
      </c>
      <c r="G68" s="9" t="s">
        <v>222</v>
      </c>
      <c r="H68" s="9" t="s">
        <v>242</v>
      </c>
      <c r="I68" s="9" t="s">
        <v>312</v>
      </c>
      <c r="J68" s="9">
        <v>24</v>
      </c>
      <c r="K68" s="9" t="s">
        <v>116</v>
      </c>
      <c r="L68" s="9" t="s">
        <v>49</v>
      </c>
      <c r="M68" s="9" t="s">
        <v>80</v>
      </c>
      <c r="N68" s="9" t="s">
        <v>300</v>
      </c>
      <c r="AH68" s="73"/>
    </row>
    <row r="69" spans="3:34" ht="20.100000000000001" customHeight="1" x14ac:dyDescent="0.3">
      <c r="C69" s="30">
        <v>756</v>
      </c>
      <c r="D69" s="41">
        <v>44175</v>
      </c>
      <c r="E69" s="29">
        <f t="shared" si="0"/>
        <v>12</v>
      </c>
      <c r="F69" s="12">
        <v>60</v>
      </c>
      <c r="G69" s="9" t="s">
        <v>221</v>
      </c>
      <c r="H69" s="9" t="s">
        <v>241</v>
      </c>
      <c r="I69" s="9" t="s">
        <v>312</v>
      </c>
      <c r="J69" s="9">
        <v>24</v>
      </c>
      <c r="K69" s="9" t="s">
        <v>117</v>
      </c>
      <c r="L69" s="9" t="s">
        <v>50</v>
      </c>
      <c r="M69" s="9" t="s">
        <v>78</v>
      </c>
      <c r="N69" s="9" t="s">
        <v>302</v>
      </c>
    </row>
    <row r="70" spans="3:34" ht="20.100000000000001" customHeight="1" x14ac:dyDescent="0.3">
      <c r="C70" s="30">
        <v>755</v>
      </c>
      <c r="D70" s="41">
        <v>44174</v>
      </c>
      <c r="E70" s="29">
        <f t="shared" si="0"/>
        <v>12</v>
      </c>
      <c r="F70" s="12">
        <v>32</v>
      </c>
      <c r="G70" s="9" t="s">
        <v>220</v>
      </c>
      <c r="H70" s="9" t="s">
        <v>240</v>
      </c>
      <c r="I70" s="9" t="s">
        <v>312</v>
      </c>
      <c r="J70" s="9">
        <v>16</v>
      </c>
      <c r="K70" s="9" t="s">
        <v>118</v>
      </c>
      <c r="L70" s="9" t="s">
        <v>51</v>
      </c>
      <c r="M70" s="9" t="s">
        <v>77</v>
      </c>
      <c r="N70" s="9" t="s">
        <v>303</v>
      </c>
    </row>
    <row r="71" spans="3:34" ht="20.100000000000001" customHeight="1" x14ac:dyDescent="0.3">
      <c r="C71" s="30">
        <v>754</v>
      </c>
      <c r="D71" s="41">
        <v>44173</v>
      </c>
      <c r="E71" s="29">
        <f t="shared" si="0"/>
        <v>12</v>
      </c>
      <c r="F71" s="12">
        <v>162</v>
      </c>
      <c r="G71" s="9" t="s">
        <v>219</v>
      </c>
      <c r="H71" s="9" t="s">
        <v>239</v>
      </c>
      <c r="I71" s="9" t="s">
        <v>312</v>
      </c>
      <c r="J71" s="9">
        <v>36</v>
      </c>
      <c r="K71" s="9" t="s">
        <v>119</v>
      </c>
      <c r="L71" s="9" t="s">
        <v>52</v>
      </c>
      <c r="M71" s="9" t="s">
        <v>78</v>
      </c>
      <c r="N71" s="9" t="s">
        <v>302</v>
      </c>
    </row>
    <row r="72" spans="3:34" ht="20.100000000000001" customHeight="1" x14ac:dyDescent="0.3">
      <c r="C72" s="30">
        <v>753</v>
      </c>
      <c r="D72" s="41">
        <v>44172</v>
      </c>
      <c r="E72" s="29">
        <f t="shared" si="0"/>
        <v>12</v>
      </c>
      <c r="F72" s="12">
        <v>120</v>
      </c>
      <c r="G72" s="9" t="s">
        <v>218</v>
      </c>
      <c r="H72" s="9" t="s">
        <v>238</v>
      </c>
      <c r="I72" s="9" t="s">
        <v>312</v>
      </c>
      <c r="J72" s="9">
        <v>30</v>
      </c>
      <c r="K72" s="9" t="s">
        <v>120</v>
      </c>
      <c r="L72" s="9" t="s">
        <v>53</v>
      </c>
      <c r="M72" s="9" t="s">
        <v>76</v>
      </c>
      <c r="N72" s="9" t="s">
        <v>300</v>
      </c>
    </row>
    <row r="73" spans="3:34" ht="20.100000000000001" customHeight="1" x14ac:dyDescent="0.3">
      <c r="C73" s="30">
        <v>752</v>
      </c>
      <c r="D73" s="41">
        <v>44171</v>
      </c>
      <c r="E73" s="29">
        <f t="shared" si="0"/>
        <v>12</v>
      </c>
      <c r="F73" s="12">
        <v>168</v>
      </c>
      <c r="G73" s="9" t="s">
        <v>217</v>
      </c>
      <c r="H73" s="9" t="s">
        <v>237</v>
      </c>
      <c r="I73" s="9" t="s">
        <v>312</v>
      </c>
      <c r="J73" s="9">
        <v>48</v>
      </c>
      <c r="K73" s="9" t="s">
        <v>121</v>
      </c>
      <c r="L73" s="9" t="s">
        <v>54</v>
      </c>
      <c r="M73" s="9" t="s">
        <v>79</v>
      </c>
      <c r="N73" s="9" t="s">
        <v>301</v>
      </c>
    </row>
    <row r="74" spans="3:34" ht="20.100000000000001" customHeight="1" x14ac:dyDescent="0.3">
      <c r="C74" s="30">
        <v>751</v>
      </c>
      <c r="D74" s="41">
        <v>44170</v>
      </c>
      <c r="E74" s="29">
        <f t="shared" si="0"/>
        <v>12</v>
      </c>
      <c r="F74" s="12">
        <v>57.599999999999994</v>
      </c>
      <c r="G74" s="9" t="s">
        <v>216</v>
      </c>
      <c r="H74" s="9" t="s">
        <v>236</v>
      </c>
      <c r="I74" s="9" t="s">
        <v>312</v>
      </c>
      <c r="J74" s="9">
        <v>24</v>
      </c>
      <c r="K74" s="9" t="s">
        <v>122</v>
      </c>
      <c r="L74" s="9" t="s">
        <v>55</v>
      </c>
      <c r="M74" s="9" t="s">
        <v>81</v>
      </c>
      <c r="N74" s="9" t="s">
        <v>300</v>
      </c>
    </row>
    <row r="75" spans="3:34" ht="20.100000000000001" customHeight="1" x14ac:dyDescent="0.3">
      <c r="C75" s="30">
        <v>750</v>
      </c>
      <c r="D75" s="41">
        <v>44169</v>
      </c>
      <c r="E75" s="29">
        <f t="shared" si="0"/>
        <v>12</v>
      </c>
      <c r="F75" s="12">
        <v>72</v>
      </c>
      <c r="G75" s="9" t="s">
        <v>215</v>
      </c>
      <c r="H75" s="9" t="s">
        <v>235</v>
      </c>
      <c r="I75" s="9" t="s">
        <v>312</v>
      </c>
      <c r="J75" s="9">
        <v>24</v>
      </c>
      <c r="K75" s="9" t="s">
        <v>106</v>
      </c>
      <c r="L75" s="9" t="s">
        <v>39</v>
      </c>
      <c r="M75" s="9" t="s">
        <v>79</v>
      </c>
      <c r="N75" s="9" t="s">
        <v>300</v>
      </c>
    </row>
    <row r="76" spans="3:34" ht="20.100000000000001" customHeight="1" x14ac:dyDescent="0.3">
      <c r="C76" s="30">
        <v>749</v>
      </c>
      <c r="D76" s="41">
        <v>44168</v>
      </c>
      <c r="E76" s="29">
        <f t="shared" si="0"/>
        <v>12</v>
      </c>
      <c r="F76" s="12">
        <v>108</v>
      </c>
      <c r="G76" s="9" t="s">
        <v>214</v>
      </c>
      <c r="H76" s="9" t="s">
        <v>234</v>
      </c>
      <c r="I76" s="9" t="s">
        <v>312</v>
      </c>
      <c r="J76" s="9">
        <v>36</v>
      </c>
      <c r="K76" s="9" t="s">
        <v>110</v>
      </c>
      <c r="L76" s="9" t="s">
        <v>43</v>
      </c>
      <c r="M76" s="9" t="s">
        <v>76</v>
      </c>
      <c r="N76" s="9" t="s">
        <v>301</v>
      </c>
    </row>
    <row r="77" spans="3:34" ht="20.100000000000001" customHeight="1" x14ac:dyDescent="0.3">
      <c r="C77" s="30">
        <v>748</v>
      </c>
      <c r="D77" s="41">
        <v>44167</v>
      </c>
      <c r="E77" s="29">
        <f t="shared" si="0"/>
        <v>12</v>
      </c>
      <c r="F77" s="12">
        <v>27.96</v>
      </c>
      <c r="G77" s="9" t="s">
        <v>308</v>
      </c>
      <c r="H77" s="9" t="s">
        <v>311</v>
      </c>
      <c r="I77" s="9" t="s">
        <v>310</v>
      </c>
      <c r="J77" s="9">
        <f>3 + 1</f>
        <v>4</v>
      </c>
      <c r="K77" s="9" t="s">
        <v>109</v>
      </c>
      <c r="L77" s="9" t="s">
        <v>42</v>
      </c>
      <c r="M77" s="9" t="s">
        <v>78</v>
      </c>
      <c r="N77" s="9" t="s">
        <v>303</v>
      </c>
    </row>
    <row r="78" spans="3:34" ht="20.100000000000001" customHeight="1" x14ac:dyDescent="0.3">
      <c r="C78" s="30">
        <v>747</v>
      </c>
      <c r="D78" s="41">
        <v>44166</v>
      </c>
      <c r="E78" s="29">
        <f t="shared" si="0"/>
        <v>12</v>
      </c>
      <c r="F78" s="12">
        <v>8</v>
      </c>
      <c r="G78" s="9" t="s">
        <v>307</v>
      </c>
      <c r="H78" s="9" t="s">
        <v>309</v>
      </c>
      <c r="I78" s="9" t="s">
        <v>310</v>
      </c>
      <c r="J78" s="9">
        <v>5</v>
      </c>
      <c r="K78" s="9" t="s">
        <v>108</v>
      </c>
      <c r="L78" s="9" t="s">
        <v>41</v>
      </c>
      <c r="M78" s="9" t="s">
        <v>81</v>
      </c>
      <c r="N78" s="9" t="s">
        <v>300</v>
      </c>
    </row>
    <row r="79" spans="3:34" ht="20.100000000000001" customHeight="1" x14ac:dyDescent="0.3">
      <c r="C79" s="30">
        <v>746</v>
      </c>
      <c r="D79" s="41">
        <v>44185</v>
      </c>
      <c r="E79" s="29">
        <f t="shared" si="0"/>
        <v>12</v>
      </c>
      <c r="F79" s="12">
        <v>5.67</v>
      </c>
      <c r="G79" s="9" t="s">
        <v>233</v>
      </c>
      <c r="H79" s="9" t="s">
        <v>256</v>
      </c>
      <c r="I79" s="9" t="s">
        <v>255</v>
      </c>
      <c r="J79" s="9">
        <v>3</v>
      </c>
      <c r="K79" s="9" t="s">
        <v>122</v>
      </c>
      <c r="L79" s="9" t="s">
        <v>55</v>
      </c>
      <c r="M79" s="9" t="s">
        <v>81</v>
      </c>
      <c r="N79" s="9" t="s">
        <v>300</v>
      </c>
    </row>
    <row r="80" spans="3:34" ht="20.100000000000001" customHeight="1" x14ac:dyDescent="0.3">
      <c r="C80" s="30">
        <v>745</v>
      </c>
      <c r="D80" s="41">
        <v>44184</v>
      </c>
      <c r="E80" s="29">
        <f t="shared" si="0"/>
        <v>12</v>
      </c>
      <c r="F80" s="12">
        <v>7.2</v>
      </c>
      <c r="G80" s="9" t="s">
        <v>232</v>
      </c>
      <c r="H80" s="9" t="s">
        <v>252</v>
      </c>
      <c r="I80" s="9" t="s">
        <v>255</v>
      </c>
      <c r="J80" s="9">
        <v>6</v>
      </c>
      <c r="K80" s="9" t="s">
        <v>121</v>
      </c>
      <c r="L80" s="9" t="s">
        <v>54</v>
      </c>
      <c r="M80" s="9" t="s">
        <v>79</v>
      </c>
      <c r="N80" s="9" t="s">
        <v>301</v>
      </c>
    </row>
    <row r="81" spans="3:14" ht="20.100000000000001" customHeight="1" x14ac:dyDescent="0.3">
      <c r="C81" s="30">
        <v>744</v>
      </c>
      <c r="D81" s="41">
        <v>44183</v>
      </c>
      <c r="E81" s="29">
        <f t="shared" si="0"/>
        <v>12</v>
      </c>
      <c r="F81" s="12">
        <v>40</v>
      </c>
      <c r="G81" s="9" t="s">
        <v>231</v>
      </c>
      <c r="H81" s="9" t="s">
        <v>251</v>
      </c>
      <c r="I81" s="9" t="s">
        <v>254</v>
      </c>
      <c r="J81" s="9">
        <v>2</v>
      </c>
      <c r="K81" s="9" t="s">
        <v>120</v>
      </c>
      <c r="L81" s="9" t="s">
        <v>53</v>
      </c>
      <c r="M81" s="9" t="s">
        <v>76</v>
      </c>
      <c r="N81" s="9" t="s">
        <v>300</v>
      </c>
    </row>
    <row r="82" spans="3:14" ht="20.100000000000001" customHeight="1" x14ac:dyDescent="0.3">
      <c r="C82" s="30">
        <v>743</v>
      </c>
      <c r="D82" s="41">
        <v>44182</v>
      </c>
      <c r="E82" s="29">
        <f t="shared" si="0"/>
        <v>12</v>
      </c>
      <c r="F82" s="12">
        <v>26.700000000000003</v>
      </c>
      <c r="G82" s="9" t="s">
        <v>230</v>
      </c>
      <c r="H82" s="9" t="s">
        <v>250</v>
      </c>
      <c r="I82" s="9" t="s">
        <v>254</v>
      </c>
      <c r="J82" s="9">
        <v>3</v>
      </c>
      <c r="K82" s="9" t="s">
        <v>119</v>
      </c>
      <c r="L82" s="9" t="s">
        <v>52</v>
      </c>
      <c r="M82" s="9" t="s">
        <v>78</v>
      </c>
      <c r="N82" s="9" t="s">
        <v>302</v>
      </c>
    </row>
    <row r="83" spans="3:14" ht="20.100000000000001" customHeight="1" x14ac:dyDescent="0.3">
      <c r="C83" s="30">
        <v>742</v>
      </c>
      <c r="D83" s="41">
        <v>44181</v>
      </c>
      <c r="E83" s="29">
        <f t="shared" si="0"/>
        <v>12</v>
      </c>
      <c r="F83" s="12">
        <v>88</v>
      </c>
      <c r="G83" s="9" t="s">
        <v>229</v>
      </c>
      <c r="H83" s="9" t="s">
        <v>249</v>
      </c>
      <c r="I83" s="9" t="s">
        <v>254</v>
      </c>
      <c r="J83" s="9">
        <v>4</v>
      </c>
      <c r="K83" s="9" t="s">
        <v>118</v>
      </c>
      <c r="L83" s="9" t="s">
        <v>51</v>
      </c>
      <c r="M83" s="9" t="s">
        <v>77</v>
      </c>
      <c r="N83" s="9" t="s">
        <v>303</v>
      </c>
    </row>
    <row r="84" spans="3:14" ht="20.100000000000001" customHeight="1" x14ac:dyDescent="0.3">
      <c r="C84" s="30">
        <v>741</v>
      </c>
      <c r="D84" s="41">
        <v>44180</v>
      </c>
      <c r="E84" s="29">
        <f t="shared" si="0"/>
        <v>12</v>
      </c>
      <c r="F84" s="12">
        <v>31.98</v>
      </c>
      <c r="G84" s="9" t="s">
        <v>228</v>
      </c>
      <c r="H84" s="9" t="s">
        <v>248</v>
      </c>
      <c r="I84" s="9" t="s">
        <v>254</v>
      </c>
      <c r="J84" s="9">
        <v>2</v>
      </c>
      <c r="K84" s="9" t="s">
        <v>117</v>
      </c>
      <c r="L84" s="9" t="s">
        <v>50</v>
      </c>
      <c r="M84" s="9" t="s">
        <v>78</v>
      </c>
      <c r="N84" s="9" t="s">
        <v>302</v>
      </c>
    </row>
    <row r="85" spans="3:14" ht="20.100000000000001" customHeight="1" x14ac:dyDescent="0.3">
      <c r="C85" s="30">
        <v>740</v>
      </c>
      <c r="D85" s="41">
        <v>44179</v>
      </c>
      <c r="E85" s="29">
        <f t="shared" si="0"/>
        <v>12</v>
      </c>
      <c r="F85" s="12">
        <v>35</v>
      </c>
      <c r="G85" s="9" t="s">
        <v>227</v>
      </c>
      <c r="H85" s="9" t="s">
        <v>247</v>
      </c>
      <c r="I85" s="9" t="s">
        <v>253</v>
      </c>
      <c r="J85" s="9">
        <v>10</v>
      </c>
      <c r="K85" s="9" t="s">
        <v>116</v>
      </c>
      <c r="L85" s="9" t="s">
        <v>49</v>
      </c>
      <c r="M85" s="9" t="s">
        <v>80</v>
      </c>
      <c r="N85" s="9" t="s">
        <v>300</v>
      </c>
    </row>
    <row r="86" spans="3:14" ht="20.100000000000001" customHeight="1" x14ac:dyDescent="0.3">
      <c r="C86" s="30">
        <v>739</v>
      </c>
      <c r="D86" s="41">
        <v>44178</v>
      </c>
      <c r="E86" s="29">
        <f t="shared" si="0"/>
        <v>12</v>
      </c>
      <c r="F86" s="12">
        <v>25</v>
      </c>
      <c r="G86" s="9" t="s">
        <v>226</v>
      </c>
      <c r="H86" s="9" t="s">
        <v>246</v>
      </c>
      <c r="I86" s="9" t="s">
        <v>253</v>
      </c>
      <c r="J86" s="9">
        <v>5</v>
      </c>
      <c r="K86" s="9" t="s">
        <v>115</v>
      </c>
      <c r="L86" s="9" t="s">
        <v>48</v>
      </c>
      <c r="M86" s="9" t="s">
        <v>76</v>
      </c>
      <c r="N86" s="9" t="s">
        <v>301</v>
      </c>
    </row>
    <row r="87" spans="3:14" ht="20.100000000000001" customHeight="1" x14ac:dyDescent="0.3">
      <c r="C87" s="30">
        <v>738</v>
      </c>
      <c r="D87" s="41">
        <v>44177</v>
      </c>
      <c r="E87" s="29">
        <f t="shared" si="0"/>
        <v>12</v>
      </c>
      <c r="F87" s="12">
        <v>25</v>
      </c>
      <c r="G87" s="9" t="s">
        <v>225</v>
      </c>
      <c r="H87" s="9" t="s">
        <v>245</v>
      </c>
      <c r="I87" s="9" t="s">
        <v>253</v>
      </c>
      <c r="J87" s="9">
        <v>5</v>
      </c>
      <c r="K87" s="9" t="s">
        <v>114</v>
      </c>
      <c r="L87" s="9" t="s">
        <v>47</v>
      </c>
      <c r="M87" s="9" t="s">
        <v>77</v>
      </c>
      <c r="N87" s="9" t="s">
        <v>300</v>
      </c>
    </row>
    <row r="88" spans="3:14" ht="20.100000000000001" customHeight="1" x14ac:dyDescent="0.3">
      <c r="C88" s="30">
        <v>737</v>
      </c>
      <c r="D88" s="41">
        <v>44176</v>
      </c>
      <c r="E88" s="29">
        <f t="shared" si="0"/>
        <v>12</v>
      </c>
      <c r="F88" s="12">
        <v>40</v>
      </c>
      <c r="G88" s="9" t="s">
        <v>224</v>
      </c>
      <c r="H88" s="9" t="s">
        <v>244</v>
      </c>
      <c r="I88" s="9" t="s">
        <v>253</v>
      </c>
      <c r="J88" s="9">
        <v>5</v>
      </c>
      <c r="K88" s="9" t="s">
        <v>113</v>
      </c>
      <c r="L88" s="9" t="s">
        <v>46</v>
      </c>
      <c r="M88" s="9" t="s">
        <v>79</v>
      </c>
      <c r="N88" s="9" t="s">
        <v>302</v>
      </c>
    </row>
    <row r="89" spans="3:14" ht="20.100000000000001" customHeight="1" x14ac:dyDescent="0.3">
      <c r="C89" s="30">
        <v>736</v>
      </c>
      <c r="D89" s="41">
        <v>44175</v>
      </c>
      <c r="E89" s="29">
        <f t="shared" si="0"/>
        <v>12</v>
      </c>
      <c r="F89" s="12">
        <v>54</v>
      </c>
      <c r="G89" s="9" t="s">
        <v>223</v>
      </c>
      <c r="H89" s="9" t="s">
        <v>243</v>
      </c>
      <c r="I89" s="9" t="s">
        <v>312</v>
      </c>
      <c r="J89" s="9">
        <v>24</v>
      </c>
      <c r="K89" s="9" t="s">
        <v>112</v>
      </c>
      <c r="L89" s="9" t="s">
        <v>45</v>
      </c>
      <c r="M89" s="9" t="s">
        <v>79</v>
      </c>
      <c r="N89" s="9" t="s">
        <v>300</v>
      </c>
    </row>
    <row r="90" spans="3:14" ht="20.100000000000001" customHeight="1" x14ac:dyDescent="0.3">
      <c r="C90" s="30">
        <v>735</v>
      </c>
      <c r="D90" s="41">
        <v>44174</v>
      </c>
      <c r="E90" s="29">
        <f t="shared" si="0"/>
        <v>12</v>
      </c>
      <c r="F90" s="12">
        <v>54</v>
      </c>
      <c r="G90" s="9" t="s">
        <v>222</v>
      </c>
      <c r="H90" s="9" t="s">
        <v>242</v>
      </c>
      <c r="I90" s="9" t="s">
        <v>312</v>
      </c>
      <c r="J90" s="9">
        <v>18</v>
      </c>
      <c r="K90" s="9" t="s">
        <v>111</v>
      </c>
      <c r="L90" s="9" t="s">
        <v>44</v>
      </c>
      <c r="M90" s="9" t="s">
        <v>80</v>
      </c>
      <c r="N90" s="9" t="s">
        <v>300</v>
      </c>
    </row>
    <row r="91" spans="3:14" ht="20.100000000000001" customHeight="1" x14ac:dyDescent="0.3">
      <c r="C91" s="30">
        <v>734</v>
      </c>
      <c r="D91" s="41">
        <v>44173</v>
      </c>
      <c r="E91" s="29">
        <f t="shared" si="0"/>
        <v>12</v>
      </c>
      <c r="F91" s="12">
        <v>60</v>
      </c>
      <c r="G91" s="9" t="s">
        <v>221</v>
      </c>
      <c r="H91" s="9" t="s">
        <v>241</v>
      </c>
      <c r="I91" s="9" t="s">
        <v>312</v>
      </c>
      <c r="J91" s="9">
        <v>24</v>
      </c>
      <c r="K91" s="9" t="s">
        <v>110</v>
      </c>
      <c r="L91" s="9" t="s">
        <v>43</v>
      </c>
      <c r="M91" s="9" t="s">
        <v>76</v>
      </c>
      <c r="N91" s="9" t="s">
        <v>301</v>
      </c>
    </row>
    <row r="92" spans="3:14" ht="20.100000000000001" customHeight="1" x14ac:dyDescent="0.3">
      <c r="C92" s="30">
        <v>733</v>
      </c>
      <c r="D92" s="41">
        <v>44172</v>
      </c>
      <c r="E92" s="29">
        <f t="shared" si="0"/>
        <v>12</v>
      </c>
      <c r="F92" s="12">
        <v>72</v>
      </c>
      <c r="G92" s="9" t="s">
        <v>220</v>
      </c>
      <c r="H92" s="9" t="s">
        <v>240</v>
      </c>
      <c r="I92" s="9" t="s">
        <v>312</v>
      </c>
      <c r="J92" s="9">
        <v>36</v>
      </c>
      <c r="K92" s="9" t="s">
        <v>109</v>
      </c>
      <c r="L92" s="9" t="s">
        <v>42</v>
      </c>
      <c r="M92" s="9" t="s">
        <v>78</v>
      </c>
      <c r="N92" s="9" t="s">
        <v>303</v>
      </c>
    </row>
    <row r="93" spans="3:14" ht="20.100000000000001" customHeight="1" x14ac:dyDescent="0.3">
      <c r="C93" s="30">
        <v>732</v>
      </c>
      <c r="D93" s="41">
        <v>44171</v>
      </c>
      <c r="E93" s="29">
        <f t="shared" si="0"/>
        <v>12</v>
      </c>
      <c r="F93" s="12">
        <v>108</v>
      </c>
      <c r="G93" s="9" t="s">
        <v>219</v>
      </c>
      <c r="H93" s="9" t="s">
        <v>239</v>
      </c>
      <c r="I93" s="9" t="s">
        <v>312</v>
      </c>
      <c r="J93" s="9">
        <v>24</v>
      </c>
      <c r="K93" s="9" t="s">
        <v>108</v>
      </c>
      <c r="L93" s="9" t="s">
        <v>41</v>
      </c>
      <c r="M93" s="9" t="s">
        <v>81</v>
      </c>
      <c r="N93" s="9" t="s">
        <v>300</v>
      </c>
    </row>
    <row r="94" spans="3:14" ht="20.100000000000001" customHeight="1" x14ac:dyDescent="0.3">
      <c r="C94" s="30">
        <v>731</v>
      </c>
      <c r="D94" s="41">
        <v>44170</v>
      </c>
      <c r="E94" s="29">
        <f t="shared" si="0"/>
        <v>12</v>
      </c>
      <c r="F94" s="12">
        <v>72</v>
      </c>
      <c r="G94" s="9" t="s">
        <v>218</v>
      </c>
      <c r="H94" s="9" t="s">
        <v>238</v>
      </c>
      <c r="I94" s="9" t="s">
        <v>312</v>
      </c>
      <c r="J94" s="9">
        <v>18</v>
      </c>
      <c r="K94" s="9" t="s">
        <v>107</v>
      </c>
      <c r="L94" s="9" t="s">
        <v>40</v>
      </c>
      <c r="M94" s="9" t="s">
        <v>80</v>
      </c>
      <c r="N94" s="9" t="s">
        <v>302</v>
      </c>
    </row>
    <row r="95" spans="3:14" ht="20.100000000000001" customHeight="1" x14ac:dyDescent="0.3">
      <c r="C95" s="30">
        <v>730</v>
      </c>
      <c r="D95" s="41">
        <v>44169</v>
      </c>
      <c r="E95" s="29">
        <f t="shared" si="0"/>
        <v>12</v>
      </c>
      <c r="F95" s="12">
        <v>126</v>
      </c>
      <c r="G95" s="9" t="s">
        <v>217</v>
      </c>
      <c r="H95" s="9" t="s">
        <v>237</v>
      </c>
      <c r="I95" s="9" t="s">
        <v>312</v>
      </c>
      <c r="J95" s="9">
        <v>36</v>
      </c>
      <c r="K95" s="9" t="s">
        <v>106</v>
      </c>
      <c r="L95" s="9" t="s">
        <v>39</v>
      </c>
      <c r="M95" s="9" t="s">
        <v>79</v>
      </c>
      <c r="N95" s="9" t="s">
        <v>300</v>
      </c>
    </row>
    <row r="96" spans="3:14" ht="20.100000000000001" customHeight="1" x14ac:dyDescent="0.3">
      <c r="C96" s="30">
        <v>729</v>
      </c>
      <c r="D96" s="41">
        <v>44168</v>
      </c>
      <c r="E96" s="29">
        <f t="shared" si="0"/>
        <v>12</v>
      </c>
      <c r="F96" s="12">
        <v>86.399999999999991</v>
      </c>
      <c r="G96" s="9" t="s">
        <v>216</v>
      </c>
      <c r="H96" s="9" t="s">
        <v>236</v>
      </c>
      <c r="I96" s="9" t="s">
        <v>312</v>
      </c>
      <c r="J96" s="9">
        <v>36</v>
      </c>
      <c r="K96" s="9" t="s">
        <v>105</v>
      </c>
      <c r="L96" s="9" t="s">
        <v>38</v>
      </c>
      <c r="M96" s="9" t="s">
        <v>78</v>
      </c>
      <c r="N96" s="9" t="s">
        <v>301</v>
      </c>
    </row>
    <row r="97" spans="3:14" ht="20.100000000000001" customHeight="1" x14ac:dyDescent="0.3">
      <c r="C97" s="30">
        <v>728</v>
      </c>
      <c r="D97" s="41">
        <v>44167</v>
      </c>
      <c r="E97" s="29">
        <f t="shared" ref="E97:E160" si="1">IF(COUNTA(D97)=0,"-",(MONTH(D97)))</f>
        <v>12</v>
      </c>
      <c r="F97" s="12">
        <v>48</v>
      </c>
      <c r="G97" s="9" t="s">
        <v>215</v>
      </c>
      <c r="H97" s="9" t="s">
        <v>235</v>
      </c>
      <c r="I97" s="9" t="s">
        <v>312</v>
      </c>
      <c r="J97" s="9">
        <v>16</v>
      </c>
      <c r="K97" s="9" t="s">
        <v>104</v>
      </c>
      <c r="L97" s="9" t="s">
        <v>37</v>
      </c>
      <c r="M97" s="9" t="s">
        <v>77</v>
      </c>
      <c r="N97" s="9" t="s">
        <v>300</v>
      </c>
    </row>
    <row r="98" spans="3:14" ht="20.100000000000001" customHeight="1" x14ac:dyDescent="0.3">
      <c r="C98" s="30">
        <v>727</v>
      </c>
      <c r="D98" s="41">
        <v>44166</v>
      </c>
      <c r="E98" s="29">
        <f t="shared" si="1"/>
        <v>12</v>
      </c>
      <c r="F98" s="12">
        <v>72</v>
      </c>
      <c r="G98" s="9" t="s">
        <v>214</v>
      </c>
      <c r="H98" s="9" t="s">
        <v>234</v>
      </c>
      <c r="I98" s="9" t="s">
        <v>312</v>
      </c>
      <c r="J98" s="9">
        <v>24</v>
      </c>
      <c r="K98" s="9" t="s">
        <v>102</v>
      </c>
      <c r="L98" s="9" t="s">
        <v>36</v>
      </c>
      <c r="M98" s="9" t="s">
        <v>76</v>
      </c>
      <c r="N98" s="9" t="s">
        <v>300</v>
      </c>
    </row>
    <row r="99" spans="3:14" ht="20.100000000000001" customHeight="1" x14ac:dyDescent="0.3">
      <c r="C99" s="30">
        <v>726</v>
      </c>
      <c r="D99" s="41">
        <v>44165</v>
      </c>
      <c r="E99" s="29">
        <f t="shared" si="1"/>
        <v>11</v>
      </c>
      <c r="F99" s="12">
        <v>27.96</v>
      </c>
      <c r="G99" s="9" t="s">
        <v>308</v>
      </c>
      <c r="H99" s="9" t="s">
        <v>311</v>
      </c>
      <c r="I99" s="9" t="s">
        <v>310</v>
      </c>
      <c r="J99" s="9">
        <v>4</v>
      </c>
      <c r="K99" s="9" t="s">
        <v>112</v>
      </c>
      <c r="L99" s="9" t="s">
        <v>45</v>
      </c>
      <c r="M99" s="9" t="s">
        <v>79</v>
      </c>
      <c r="N99" s="9" t="s">
        <v>300</v>
      </c>
    </row>
    <row r="100" spans="3:14" ht="20.100000000000001" customHeight="1" x14ac:dyDescent="0.3">
      <c r="C100" s="30">
        <v>725</v>
      </c>
      <c r="D100" s="41">
        <v>44164</v>
      </c>
      <c r="E100" s="29">
        <f t="shared" si="1"/>
        <v>11</v>
      </c>
      <c r="F100" s="12">
        <v>8</v>
      </c>
      <c r="G100" s="9" t="s">
        <v>307</v>
      </c>
      <c r="H100" s="9" t="s">
        <v>309</v>
      </c>
      <c r="I100" s="9" t="s">
        <v>310</v>
      </c>
      <c r="J100" s="9">
        <v>5</v>
      </c>
      <c r="K100" s="9" t="s">
        <v>113</v>
      </c>
      <c r="L100" s="9" t="s">
        <v>46</v>
      </c>
      <c r="M100" s="9" t="s">
        <v>79</v>
      </c>
      <c r="N100" s="9" t="s">
        <v>302</v>
      </c>
    </row>
    <row r="101" spans="3:14" ht="20.100000000000001" customHeight="1" x14ac:dyDescent="0.3">
      <c r="C101" s="30">
        <v>724</v>
      </c>
      <c r="D101" s="41">
        <v>44163</v>
      </c>
      <c r="E101" s="29">
        <f t="shared" si="1"/>
        <v>11</v>
      </c>
      <c r="F101" s="12">
        <v>9.4499999999999993</v>
      </c>
      <c r="G101" s="9" t="s">
        <v>233</v>
      </c>
      <c r="H101" s="9" t="s">
        <v>256</v>
      </c>
      <c r="I101" s="9" t="s">
        <v>255</v>
      </c>
      <c r="J101" s="9">
        <v>5</v>
      </c>
      <c r="K101" s="9" t="s">
        <v>114</v>
      </c>
      <c r="L101" s="9" t="s">
        <v>47</v>
      </c>
      <c r="M101" s="9" t="s">
        <v>77</v>
      </c>
      <c r="N101" s="9" t="s">
        <v>300</v>
      </c>
    </row>
    <row r="102" spans="3:14" ht="20.100000000000001" customHeight="1" x14ac:dyDescent="0.3">
      <c r="C102" s="30">
        <v>723</v>
      </c>
      <c r="D102" s="41">
        <v>44162</v>
      </c>
      <c r="E102" s="29">
        <f t="shared" si="1"/>
        <v>11</v>
      </c>
      <c r="F102" s="12">
        <v>2.4</v>
      </c>
      <c r="G102" s="9" t="s">
        <v>232</v>
      </c>
      <c r="H102" s="9" t="s">
        <v>252</v>
      </c>
      <c r="I102" s="9" t="s">
        <v>255</v>
      </c>
      <c r="J102" s="9">
        <v>2</v>
      </c>
      <c r="K102" s="9" t="s">
        <v>115</v>
      </c>
      <c r="L102" s="9" t="s">
        <v>48</v>
      </c>
      <c r="M102" s="9" t="s">
        <v>76</v>
      </c>
      <c r="N102" s="9" t="s">
        <v>301</v>
      </c>
    </row>
    <row r="103" spans="3:14" ht="20.100000000000001" customHeight="1" x14ac:dyDescent="0.3">
      <c r="C103" s="30">
        <v>722</v>
      </c>
      <c r="D103" s="41">
        <v>44161</v>
      </c>
      <c r="E103" s="29">
        <f t="shared" si="1"/>
        <v>11</v>
      </c>
      <c r="F103" s="12">
        <v>80</v>
      </c>
      <c r="G103" s="9" t="s">
        <v>231</v>
      </c>
      <c r="H103" s="9" t="s">
        <v>251</v>
      </c>
      <c r="I103" s="9" t="s">
        <v>254</v>
      </c>
      <c r="J103" s="9">
        <v>4</v>
      </c>
      <c r="K103" s="9" t="s">
        <v>116</v>
      </c>
      <c r="L103" s="9" t="s">
        <v>49</v>
      </c>
      <c r="M103" s="9" t="s">
        <v>80</v>
      </c>
      <c r="N103" s="9" t="s">
        <v>300</v>
      </c>
    </row>
    <row r="104" spans="3:14" ht="20.100000000000001" customHeight="1" x14ac:dyDescent="0.3">
      <c r="C104" s="30">
        <v>721</v>
      </c>
      <c r="D104" s="41">
        <v>44160</v>
      </c>
      <c r="E104" s="29">
        <f t="shared" si="1"/>
        <v>11</v>
      </c>
      <c r="F104" s="12">
        <v>26.700000000000003</v>
      </c>
      <c r="G104" s="9" t="s">
        <v>230</v>
      </c>
      <c r="H104" s="9" t="s">
        <v>250</v>
      </c>
      <c r="I104" s="9" t="s">
        <v>254</v>
      </c>
      <c r="J104" s="9">
        <v>3</v>
      </c>
      <c r="K104" s="9" t="s">
        <v>117</v>
      </c>
      <c r="L104" s="9" t="s">
        <v>50</v>
      </c>
      <c r="M104" s="9" t="s">
        <v>78</v>
      </c>
      <c r="N104" s="9" t="s">
        <v>302</v>
      </c>
    </row>
    <row r="105" spans="3:14" ht="20.100000000000001" customHeight="1" x14ac:dyDescent="0.3">
      <c r="C105" s="30">
        <v>720</v>
      </c>
      <c r="D105" s="41">
        <v>44159</v>
      </c>
      <c r="E105" s="29">
        <f t="shared" si="1"/>
        <v>11</v>
      </c>
      <c r="F105" s="12">
        <v>44</v>
      </c>
      <c r="G105" s="9" t="s">
        <v>229</v>
      </c>
      <c r="H105" s="9" t="s">
        <v>249</v>
      </c>
      <c r="I105" s="9" t="s">
        <v>254</v>
      </c>
      <c r="J105" s="9">
        <v>2</v>
      </c>
      <c r="K105" s="9" t="s">
        <v>118</v>
      </c>
      <c r="L105" s="9" t="s">
        <v>51</v>
      </c>
      <c r="M105" s="9" t="s">
        <v>77</v>
      </c>
      <c r="N105" s="9" t="s">
        <v>303</v>
      </c>
    </row>
    <row r="106" spans="3:14" ht="20.100000000000001" customHeight="1" x14ac:dyDescent="0.3">
      <c r="C106" s="30">
        <v>719</v>
      </c>
      <c r="D106" s="41">
        <v>44158</v>
      </c>
      <c r="E106" s="29">
        <f t="shared" si="1"/>
        <v>11</v>
      </c>
      <c r="F106" s="12">
        <v>31.98</v>
      </c>
      <c r="G106" s="9" t="s">
        <v>228</v>
      </c>
      <c r="H106" s="9" t="s">
        <v>248</v>
      </c>
      <c r="I106" s="9" t="s">
        <v>254</v>
      </c>
      <c r="J106" s="9">
        <v>2</v>
      </c>
      <c r="K106" s="9" t="s">
        <v>119</v>
      </c>
      <c r="L106" s="9" t="s">
        <v>52</v>
      </c>
      <c r="M106" s="9" t="s">
        <v>78</v>
      </c>
      <c r="N106" s="9" t="s">
        <v>302</v>
      </c>
    </row>
    <row r="107" spans="3:14" ht="20.100000000000001" customHeight="1" x14ac:dyDescent="0.3">
      <c r="C107" s="30">
        <v>718</v>
      </c>
      <c r="D107" s="41">
        <v>44157</v>
      </c>
      <c r="E107" s="29">
        <f t="shared" si="1"/>
        <v>11</v>
      </c>
      <c r="F107" s="12">
        <v>14</v>
      </c>
      <c r="G107" s="9" t="s">
        <v>227</v>
      </c>
      <c r="H107" s="9" t="s">
        <v>247</v>
      </c>
      <c r="I107" s="9" t="s">
        <v>253</v>
      </c>
      <c r="J107" s="9">
        <v>4</v>
      </c>
      <c r="K107" s="9" t="s">
        <v>120</v>
      </c>
      <c r="L107" s="9" t="s">
        <v>53</v>
      </c>
      <c r="M107" s="9" t="s">
        <v>76</v>
      </c>
      <c r="N107" s="9" t="s">
        <v>300</v>
      </c>
    </row>
    <row r="108" spans="3:14" ht="20.100000000000001" customHeight="1" x14ac:dyDescent="0.3">
      <c r="C108" s="30">
        <v>717</v>
      </c>
      <c r="D108" s="41">
        <v>44156</v>
      </c>
      <c r="E108" s="29">
        <f t="shared" si="1"/>
        <v>11</v>
      </c>
      <c r="F108" s="12">
        <v>30</v>
      </c>
      <c r="G108" s="9" t="s">
        <v>226</v>
      </c>
      <c r="H108" s="9" t="s">
        <v>246</v>
      </c>
      <c r="I108" s="9" t="s">
        <v>253</v>
      </c>
      <c r="J108" s="9">
        <v>6</v>
      </c>
      <c r="K108" s="9" t="s">
        <v>121</v>
      </c>
      <c r="L108" s="9" t="s">
        <v>54</v>
      </c>
      <c r="M108" s="9" t="s">
        <v>79</v>
      </c>
      <c r="N108" s="9" t="s">
        <v>301</v>
      </c>
    </row>
    <row r="109" spans="3:14" ht="20.100000000000001" customHeight="1" x14ac:dyDescent="0.3">
      <c r="C109" s="30">
        <v>716</v>
      </c>
      <c r="D109" s="41">
        <v>44155</v>
      </c>
      <c r="E109" s="29">
        <f t="shared" si="1"/>
        <v>11</v>
      </c>
      <c r="F109" s="12">
        <v>30</v>
      </c>
      <c r="G109" s="9" t="s">
        <v>225</v>
      </c>
      <c r="H109" s="9" t="s">
        <v>245</v>
      </c>
      <c r="I109" s="9" t="s">
        <v>253</v>
      </c>
      <c r="J109" s="9">
        <v>6</v>
      </c>
      <c r="K109" s="9" t="s">
        <v>122</v>
      </c>
      <c r="L109" s="9" t="s">
        <v>55</v>
      </c>
      <c r="M109" s="9" t="s">
        <v>81</v>
      </c>
      <c r="N109" s="9" t="s">
        <v>300</v>
      </c>
    </row>
    <row r="110" spans="3:14" ht="20.100000000000001" customHeight="1" x14ac:dyDescent="0.3">
      <c r="C110" s="30">
        <v>715</v>
      </c>
      <c r="D110" s="41">
        <v>44154</v>
      </c>
      <c r="E110" s="29">
        <f t="shared" si="1"/>
        <v>11</v>
      </c>
      <c r="F110" s="12">
        <v>40</v>
      </c>
      <c r="G110" s="9" t="s">
        <v>224</v>
      </c>
      <c r="H110" s="9" t="s">
        <v>244</v>
      </c>
      <c r="I110" s="9" t="s">
        <v>253</v>
      </c>
      <c r="J110" s="9">
        <v>5</v>
      </c>
      <c r="K110" s="9" t="s">
        <v>105</v>
      </c>
      <c r="L110" s="9" t="s">
        <v>38</v>
      </c>
      <c r="M110" s="9" t="s">
        <v>78</v>
      </c>
      <c r="N110" s="9" t="s">
        <v>301</v>
      </c>
    </row>
    <row r="111" spans="3:14" ht="20.100000000000001" customHeight="1" x14ac:dyDescent="0.3">
      <c r="C111" s="30">
        <v>714</v>
      </c>
      <c r="D111" s="41">
        <v>44153</v>
      </c>
      <c r="E111" s="29">
        <f t="shared" si="1"/>
        <v>11</v>
      </c>
      <c r="F111" s="12">
        <v>108</v>
      </c>
      <c r="G111" s="9" t="s">
        <v>223</v>
      </c>
      <c r="H111" s="9" t="s">
        <v>243</v>
      </c>
      <c r="I111" s="9" t="s">
        <v>312</v>
      </c>
      <c r="J111" s="9">
        <v>48</v>
      </c>
      <c r="K111" s="9" t="s">
        <v>102</v>
      </c>
      <c r="L111" s="9" t="s">
        <v>36</v>
      </c>
      <c r="M111" s="9" t="s">
        <v>76</v>
      </c>
      <c r="N111" s="9" t="s">
        <v>300</v>
      </c>
    </row>
    <row r="112" spans="3:14" ht="20.100000000000001" customHeight="1" x14ac:dyDescent="0.3">
      <c r="C112" s="30">
        <v>713</v>
      </c>
      <c r="D112" s="41">
        <v>44152</v>
      </c>
      <c r="E112" s="29">
        <f t="shared" si="1"/>
        <v>11</v>
      </c>
      <c r="F112" s="12">
        <v>72</v>
      </c>
      <c r="G112" s="9" t="s">
        <v>222</v>
      </c>
      <c r="H112" s="9" t="s">
        <v>242</v>
      </c>
      <c r="I112" s="9" t="s">
        <v>312</v>
      </c>
      <c r="J112" s="9">
        <v>24</v>
      </c>
      <c r="K112" s="9" t="s">
        <v>104</v>
      </c>
      <c r="L112" s="9" t="s">
        <v>37</v>
      </c>
      <c r="M112" s="9" t="s">
        <v>77</v>
      </c>
      <c r="N112" s="9" t="s">
        <v>300</v>
      </c>
    </row>
    <row r="113" spans="3:14" ht="20.100000000000001" customHeight="1" x14ac:dyDescent="0.3">
      <c r="C113" s="30">
        <v>712</v>
      </c>
      <c r="D113" s="41">
        <v>44151</v>
      </c>
      <c r="E113" s="29">
        <f t="shared" si="1"/>
        <v>11</v>
      </c>
      <c r="F113" s="12">
        <v>45</v>
      </c>
      <c r="G113" s="9" t="s">
        <v>221</v>
      </c>
      <c r="H113" s="9" t="s">
        <v>241</v>
      </c>
      <c r="I113" s="9" t="s">
        <v>312</v>
      </c>
      <c r="J113" s="9">
        <v>18</v>
      </c>
      <c r="K113" s="9" t="s">
        <v>105</v>
      </c>
      <c r="L113" s="9" t="s">
        <v>38</v>
      </c>
      <c r="M113" s="9" t="s">
        <v>78</v>
      </c>
      <c r="N113" s="9" t="s">
        <v>301</v>
      </c>
    </row>
    <row r="114" spans="3:14" ht="20.100000000000001" customHeight="1" x14ac:dyDescent="0.3">
      <c r="C114" s="30">
        <v>711</v>
      </c>
      <c r="D114" s="41">
        <v>44150</v>
      </c>
      <c r="E114" s="29">
        <f t="shared" si="1"/>
        <v>11</v>
      </c>
      <c r="F114" s="12">
        <v>48</v>
      </c>
      <c r="G114" s="9" t="s">
        <v>220</v>
      </c>
      <c r="H114" s="9" t="s">
        <v>240</v>
      </c>
      <c r="I114" s="9" t="s">
        <v>312</v>
      </c>
      <c r="J114" s="9">
        <v>24</v>
      </c>
      <c r="K114" s="9" t="s">
        <v>106</v>
      </c>
      <c r="L114" s="9" t="s">
        <v>39</v>
      </c>
      <c r="M114" s="9" t="s">
        <v>79</v>
      </c>
      <c r="N114" s="9" t="s">
        <v>300</v>
      </c>
    </row>
    <row r="115" spans="3:14" ht="20.100000000000001" customHeight="1" x14ac:dyDescent="0.3">
      <c r="C115" s="30">
        <v>710</v>
      </c>
      <c r="D115" s="41">
        <v>44149</v>
      </c>
      <c r="E115" s="29">
        <f t="shared" si="1"/>
        <v>11</v>
      </c>
      <c r="F115" s="12">
        <v>216</v>
      </c>
      <c r="G115" s="9" t="s">
        <v>219</v>
      </c>
      <c r="H115" s="9" t="s">
        <v>239</v>
      </c>
      <c r="I115" s="9" t="s">
        <v>312</v>
      </c>
      <c r="J115" s="9">
        <v>48</v>
      </c>
      <c r="K115" s="9" t="s">
        <v>107</v>
      </c>
      <c r="L115" s="9" t="s">
        <v>40</v>
      </c>
      <c r="M115" s="9" t="s">
        <v>80</v>
      </c>
      <c r="N115" s="9" t="s">
        <v>302</v>
      </c>
    </row>
    <row r="116" spans="3:14" ht="20.100000000000001" customHeight="1" x14ac:dyDescent="0.3">
      <c r="C116" s="30">
        <v>709</v>
      </c>
      <c r="D116" s="41">
        <v>44148</v>
      </c>
      <c r="E116" s="29">
        <f t="shared" si="1"/>
        <v>11</v>
      </c>
      <c r="F116" s="12">
        <v>144</v>
      </c>
      <c r="G116" s="9" t="s">
        <v>218</v>
      </c>
      <c r="H116" s="9" t="s">
        <v>238</v>
      </c>
      <c r="I116" s="9" t="s">
        <v>312</v>
      </c>
      <c r="J116" s="9">
        <v>36</v>
      </c>
      <c r="K116" s="9" t="s">
        <v>108</v>
      </c>
      <c r="L116" s="9" t="s">
        <v>41</v>
      </c>
      <c r="M116" s="9" t="s">
        <v>81</v>
      </c>
      <c r="N116" s="9" t="s">
        <v>300</v>
      </c>
    </row>
    <row r="117" spans="3:14" ht="20.100000000000001" customHeight="1" x14ac:dyDescent="0.3">
      <c r="C117" s="30">
        <v>708</v>
      </c>
      <c r="D117" s="41">
        <v>44147</v>
      </c>
      <c r="E117" s="29">
        <f t="shared" si="1"/>
        <v>11</v>
      </c>
      <c r="F117" s="12">
        <v>168</v>
      </c>
      <c r="G117" s="9" t="s">
        <v>217</v>
      </c>
      <c r="H117" s="9" t="s">
        <v>237</v>
      </c>
      <c r="I117" s="9" t="s">
        <v>312</v>
      </c>
      <c r="J117" s="9">
        <v>48</v>
      </c>
      <c r="K117" s="9" t="s">
        <v>109</v>
      </c>
      <c r="L117" s="9" t="s">
        <v>42</v>
      </c>
      <c r="M117" s="9" t="s">
        <v>78</v>
      </c>
      <c r="N117" s="9" t="s">
        <v>303</v>
      </c>
    </row>
    <row r="118" spans="3:14" ht="20.100000000000001" customHeight="1" x14ac:dyDescent="0.3">
      <c r="C118" s="30">
        <v>707</v>
      </c>
      <c r="D118" s="41">
        <v>44165</v>
      </c>
      <c r="E118" s="29">
        <f t="shared" si="1"/>
        <v>11</v>
      </c>
      <c r="F118" s="12">
        <v>86.399999999999991</v>
      </c>
      <c r="G118" s="9" t="s">
        <v>216</v>
      </c>
      <c r="H118" s="9" t="s">
        <v>236</v>
      </c>
      <c r="I118" s="9" t="s">
        <v>312</v>
      </c>
      <c r="J118" s="9">
        <v>36</v>
      </c>
      <c r="K118" s="9" t="s">
        <v>110</v>
      </c>
      <c r="L118" s="9" t="s">
        <v>43</v>
      </c>
      <c r="M118" s="9" t="s">
        <v>76</v>
      </c>
      <c r="N118" s="9" t="s">
        <v>301</v>
      </c>
    </row>
    <row r="119" spans="3:14" ht="20.100000000000001" customHeight="1" x14ac:dyDescent="0.3">
      <c r="C119" s="30">
        <v>706</v>
      </c>
      <c r="D119" s="41">
        <v>44164</v>
      </c>
      <c r="E119" s="29">
        <f t="shared" si="1"/>
        <v>11</v>
      </c>
      <c r="F119" s="12">
        <v>72</v>
      </c>
      <c r="G119" s="9" t="s">
        <v>215</v>
      </c>
      <c r="H119" s="9" t="s">
        <v>235</v>
      </c>
      <c r="I119" s="9" t="s">
        <v>312</v>
      </c>
      <c r="J119" s="9">
        <v>24</v>
      </c>
      <c r="K119" s="9" t="s">
        <v>111</v>
      </c>
      <c r="L119" s="9" t="s">
        <v>44</v>
      </c>
      <c r="M119" s="9" t="s">
        <v>80</v>
      </c>
      <c r="N119" s="9" t="s">
        <v>300</v>
      </c>
    </row>
    <row r="120" spans="3:14" ht="20.100000000000001" customHeight="1" x14ac:dyDescent="0.3">
      <c r="C120" s="30">
        <v>705</v>
      </c>
      <c r="D120" s="41">
        <v>44163</v>
      </c>
      <c r="E120" s="29">
        <f t="shared" si="1"/>
        <v>11</v>
      </c>
      <c r="F120" s="12">
        <v>108</v>
      </c>
      <c r="G120" s="9" t="s">
        <v>214</v>
      </c>
      <c r="H120" s="9" t="s">
        <v>234</v>
      </c>
      <c r="I120" s="9" t="s">
        <v>312</v>
      </c>
      <c r="J120" s="9">
        <v>36</v>
      </c>
      <c r="K120" s="9" t="s">
        <v>107</v>
      </c>
      <c r="L120" s="9" t="s">
        <v>40</v>
      </c>
      <c r="M120" s="9" t="s">
        <v>80</v>
      </c>
      <c r="N120" s="9" t="s">
        <v>302</v>
      </c>
    </row>
    <row r="121" spans="3:14" ht="20.100000000000001" customHeight="1" x14ac:dyDescent="0.3">
      <c r="C121" s="30">
        <v>704</v>
      </c>
      <c r="D121" s="41">
        <v>44162</v>
      </c>
      <c r="E121" s="29">
        <f t="shared" si="1"/>
        <v>11</v>
      </c>
      <c r="F121" s="12">
        <v>41.94</v>
      </c>
      <c r="G121" s="9" t="s">
        <v>308</v>
      </c>
      <c r="H121" s="9" t="s">
        <v>311</v>
      </c>
      <c r="I121" s="9" t="s">
        <v>310</v>
      </c>
      <c r="J121" s="9">
        <v>6</v>
      </c>
      <c r="K121" s="9" t="s">
        <v>102</v>
      </c>
      <c r="L121" s="9" t="s">
        <v>36</v>
      </c>
      <c r="M121" s="9" t="s">
        <v>76</v>
      </c>
      <c r="N121" s="9" t="s">
        <v>300</v>
      </c>
    </row>
    <row r="122" spans="3:14" ht="20.100000000000001" customHeight="1" x14ac:dyDescent="0.3">
      <c r="C122" s="30">
        <v>703</v>
      </c>
      <c r="D122" s="41">
        <v>44161</v>
      </c>
      <c r="E122" s="29">
        <f t="shared" si="1"/>
        <v>11</v>
      </c>
      <c r="F122" s="12">
        <v>6.4</v>
      </c>
      <c r="G122" s="9" t="s">
        <v>307</v>
      </c>
      <c r="H122" s="9" t="s">
        <v>309</v>
      </c>
      <c r="I122" s="9" t="s">
        <v>310</v>
      </c>
      <c r="J122" s="9">
        <v>4</v>
      </c>
      <c r="K122" s="9" t="s">
        <v>104</v>
      </c>
      <c r="L122" s="9" t="s">
        <v>37</v>
      </c>
      <c r="M122" s="9" t="s">
        <v>77</v>
      </c>
      <c r="N122" s="9" t="s">
        <v>300</v>
      </c>
    </row>
    <row r="123" spans="3:14" ht="20.100000000000001" customHeight="1" x14ac:dyDescent="0.3">
      <c r="C123" s="30">
        <v>702</v>
      </c>
      <c r="D123" s="41">
        <v>44160</v>
      </c>
      <c r="E123" s="29">
        <f t="shared" si="1"/>
        <v>11</v>
      </c>
      <c r="F123" s="12">
        <v>7.56</v>
      </c>
      <c r="G123" s="9" t="s">
        <v>233</v>
      </c>
      <c r="H123" s="9" t="s">
        <v>256</v>
      </c>
      <c r="I123" s="9" t="s">
        <v>255</v>
      </c>
      <c r="J123" s="9">
        <v>4</v>
      </c>
      <c r="K123" s="9" t="s">
        <v>105</v>
      </c>
      <c r="L123" s="9" t="s">
        <v>38</v>
      </c>
      <c r="M123" s="9" t="s">
        <v>78</v>
      </c>
      <c r="N123" s="9" t="s">
        <v>301</v>
      </c>
    </row>
    <row r="124" spans="3:14" ht="20.100000000000001" customHeight="1" x14ac:dyDescent="0.3">
      <c r="C124" s="30">
        <v>701</v>
      </c>
      <c r="D124" s="41">
        <v>44159</v>
      </c>
      <c r="E124" s="29">
        <f t="shared" si="1"/>
        <v>11</v>
      </c>
      <c r="F124" s="12">
        <v>6</v>
      </c>
      <c r="G124" s="9" t="s">
        <v>232</v>
      </c>
      <c r="H124" s="9" t="s">
        <v>252</v>
      </c>
      <c r="I124" s="9" t="s">
        <v>255</v>
      </c>
      <c r="J124" s="9">
        <v>5</v>
      </c>
      <c r="K124" s="9" t="s">
        <v>106</v>
      </c>
      <c r="L124" s="9" t="s">
        <v>39</v>
      </c>
      <c r="M124" s="9" t="s">
        <v>79</v>
      </c>
      <c r="N124" s="9" t="s">
        <v>300</v>
      </c>
    </row>
    <row r="125" spans="3:14" ht="20.100000000000001" customHeight="1" x14ac:dyDescent="0.3">
      <c r="C125" s="30">
        <v>700</v>
      </c>
      <c r="D125" s="41">
        <v>44158</v>
      </c>
      <c r="E125" s="29">
        <f t="shared" si="1"/>
        <v>11</v>
      </c>
      <c r="F125" s="12">
        <v>60</v>
      </c>
      <c r="G125" s="9" t="s">
        <v>231</v>
      </c>
      <c r="H125" s="9" t="s">
        <v>251</v>
      </c>
      <c r="I125" s="9" t="s">
        <v>254</v>
      </c>
      <c r="J125" s="9">
        <v>3</v>
      </c>
      <c r="K125" s="9" t="s">
        <v>107</v>
      </c>
      <c r="L125" s="9" t="s">
        <v>40</v>
      </c>
      <c r="M125" s="9" t="s">
        <v>80</v>
      </c>
      <c r="N125" s="9" t="s">
        <v>302</v>
      </c>
    </row>
    <row r="126" spans="3:14" ht="20.100000000000001" customHeight="1" x14ac:dyDescent="0.3">
      <c r="C126" s="30">
        <v>699</v>
      </c>
      <c r="D126" s="41">
        <v>44157</v>
      </c>
      <c r="E126" s="29">
        <f t="shared" si="1"/>
        <v>11</v>
      </c>
      <c r="F126" s="12">
        <v>44.5</v>
      </c>
      <c r="G126" s="9" t="s">
        <v>230</v>
      </c>
      <c r="H126" s="9" t="s">
        <v>250</v>
      </c>
      <c r="I126" s="9" t="s">
        <v>254</v>
      </c>
      <c r="J126" s="9">
        <v>5</v>
      </c>
      <c r="K126" s="9" t="s">
        <v>108</v>
      </c>
      <c r="L126" s="9" t="s">
        <v>41</v>
      </c>
      <c r="M126" s="9" t="s">
        <v>81</v>
      </c>
      <c r="N126" s="9" t="s">
        <v>300</v>
      </c>
    </row>
    <row r="127" spans="3:14" ht="20.100000000000001" customHeight="1" x14ac:dyDescent="0.3">
      <c r="C127" s="30">
        <v>698</v>
      </c>
      <c r="D127" s="41">
        <v>44156</v>
      </c>
      <c r="E127" s="29">
        <f t="shared" si="1"/>
        <v>11</v>
      </c>
      <c r="F127" s="12">
        <v>44</v>
      </c>
      <c r="G127" s="9" t="s">
        <v>229</v>
      </c>
      <c r="H127" s="9" t="s">
        <v>249</v>
      </c>
      <c r="I127" s="9" t="s">
        <v>254</v>
      </c>
      <c r="J127" s="9">
        <v>2</v>
      </c>
      <c r="K127" s="9" t="s">
        <v>109</v>
      </c>
      <c r="L127" s="9" t="s">
        <v>42</v>
      </c>
      <c r="M127" s="9" t="s">
        <v>78</v>
      </c>
      <c r="N127" s="9" t="s">
        <v>303</v>
      </c>
    </row>
    <row r="128" spans="3:14" ht="20.100000000000001" customHeight="1" x14ac:dyDescent="0.3">
      <c r="C128" s="30">
        <v>697</v>
      </c>
      <c r="D128" s="41">
        <v>44155</v>
      </c>
      <c r="E128" s="29">
        <f t="shared" si="1"/>
        <v>11</v>
      </c>
      <c r="F128" s="12">
        <v>31.98</v>
      </c>
      <c r="G128" s="9" t="s">
        <v>228</v>
      </c>
      <c r="H128" s="9" t="s">
        <v>248</v>
      </c>
      <c r="I128" s="9" t="s">
        <v>254</v>
      </c>
      <c r="J128" s="9">
        <v>2</v>
      </c>
      <c r="K128" s="9" t="s">
        <v>110</v>
      </c>
      <c r="L128" s="9" t="s">
        <v>43</v>
      </c>
      <c r="M128" s="9" t="s">
        <v>76</v>
      </c>
      <c r="N128" s="9" t="s">
        <v>301</v>
      </c>
    </row>
    <row r="129" spans="3:14" ht="20.100000000000001" customHeight="1" x14ac:dyDescent="0.3">
      <c r="C129" s="30">
        <v>696</v>
      </c>
      <c r="D129" s="41">
        <v>44154</v>
      </c>
      <c r="E129" s="29">
        <f t="shared" si="1"/>
        <v>11</v>
      </c>
      <c r="F129" s="12">
        <v>42</v>
      </c>
      <c r="G129" s="9" t="s">
        <v>227</v>
      </c>
      <c r="H129" s="9" t="s">
        <v>247</v>
      </c>
      <c r="I129" s="9" t="s">
        <v>253</v>
      </c>
      <c r="J129" s="9">
        <v>12</v>
      </c>
      <c r="K129" s="9" t="s">
        <v>111</v>
      </c>
      <c r="L129" s="9" t="s">
        <v>44</v>
      </c>
      <c r="M129" s="9" t="s">
        <v>80</v>
      </c>
      <c r="N129" s="9" t="s">
        <v>300</v>
      </c>
    </row>
    <row r="130" spans="3:14" ht="20.100000000000001" customHeight="1" x14ac:dyDescent="0.3">
      <c r="C130" s="30">
        <v>695</v>
      </c>
      <c r="D130" s="41">
        <v>44153</v>
      </c>
      <c r="E130" s="29">
        <f t="shared" si="1"/>
        <v>11</v>
      </c>
      <c r="F130" s="12">
        <v>20</v>
      </c>
      <c r="G130" s="9" t="s">
        <v>226</v>
      </c>
      <c r="H130" s="9" t="s">
        <v>246</v>
      </c>
      <c r="I130" s="9" t="s">
        <v>253</v>
      </c>
      <c r="J130" s="9">
        <v>4</v>
      </c>
      <c r="K130" s="9" t="s">
        <v>112</v>
      </c>
      <c r="L130" s="9" t="s">
        <v>45</v>
      </c>
      <c r="M130" s="9" t="s">
        <v>79</v>
      </c>
      <c r="N130" s="9" t="s">
        <v>300</v>
      </c>
    </row>
    <row r="131" spans="3:14" ht="20.100000000000001" customHeight="1" x14ac:dyDescent="0.3">
      <c r="C131" s="30">
        <v>694</v>
      </c>
      <c r="D131" s="41">
        <v>44152</v>
      </c>
      <c r="E131" s="29">
        <f t="shared" si="1"/>
        <v>11</v>
      </c>
      <c r="F131" s="12">
        <v>15</v>
      </c>
      <c r="G131" s="9" t="s">
        <v>225</v>
      </c>
      <c r="H131" s="9" t="s">
        <v>245</v>
      </c>
      <c r="I131" s="9" t="s">
        <v>253</v>
      </c>
      <c r="J131" s="9">
        <v>3</v>
      </c>
      <c r="K131" s="9" t="s">
        <v>113</v>
      </c>
      <c r="L131" s="9" t="s">
        <v>46</v>
      </c>
      <c r="M131" s="9" t="s">
        <v>79</v>
      </c>
      <c r="N131" s="9" t="s">
        <v>302</v>
      </c>
    </row>
    <row r="132" spans="3:14" ht="20.100000000000001" customHeight="1" x14ac:dyDescent="0.3">
      <c r="C132" s="30">
        <v>693</v>
      </c>
      <c r="D132" s="41">
        <v>44151</v>
      </c>
      <c r="E132" s="29">
        <f t="shared" si="1"/>
        <v>11</v>
      </c>
      <c r="F132" s="12">
        <v>48</v>
      </c>
      <c r="G132" s="9" t="s">
        <v>224</v>
      </c>
      <c r="H132" s="9" t="s">
        <v>244</v>
      </c>
      <c r="I132" s="9" t="s">
        <v>253</v>
      </c>
      <c r="J132" s="9">
        <v>6</v>
      </c>
      <c r="K132" s="9" t="s">
        <v>114</v>
      </c>
      <c r="L132" s="9" t="s">
        <v>47</v>
      </c>
      <c r="M132" s="9" t="s">
        <v>77</v>
      </c>
      <c r="N132" s="9" t="s">
        <v>300</v>
      </c>
    </row>
    <row r="133" spans="3:14" ht="20.100000000000001" customHeight="1" x14ac:dyDescent="0.3">
      <c r="C133" s="30">
        <v>692</v>
      </c>
      <c r="D133" s="41">
        <v>44150</v>
      </c>
      <c r="E133" s="29">
        <f t="shared" si="1"/>
        <v>11</v>
      </c>
      <c r="F133" s="12">
        <v>27</v>
      </c>
      <c r="G133" s="9" t="s">
        <v>223</v>
      </c>
      <c r="H133" s="9" t="s">
        <v>243</v>
      </c>
      <c r="I133" s="9" t="s">
        <v>312</v>
      </c>
      <c r="J133" s="9">
        <v>12</v>
      </c>
      <c r="K133" s="9" t="s">
        <v>115</v>
      </c>
      <c r="L133" s="9" t="s">
        <v>48</v>
      </c>
      <c r="M133" s="9" t="s">
        <v>76</v>
      </c>
      <c r="N133" s="9" t="s">
        <v>301</v>
      </c>
    </row>
    <row r="134" spans="3:14" ht="20.100000000000001" customHeight="1" x14ac:dyDescent="0.3">
      <c r="C134" s="30">
        <v>691</v>
      </c>
      <c r="D134" s="41">
        <v>44149</v>
      </c>
      <c r="E134" s="29">
        <f t="shared" si="1"/>
        <v>11</v>
      </c>
      <c r="F134" s="12">
        <v>72</v>
      </c>
      <c r="G134" s="9" t="s">
        <v>222</v>
      </c>
      <c r="H134" s="9" t="s">
        <v>242</v>
      </c>
      <c r="I134" s="9" t="s">
        <v>312</v>
      </c>
      <c r="J134" s="9">
        <v>24</v>
      </c>
      <c r="K134" s="9" t="s">
        <v>116</v>
      </c>
      <c r="L134" s="9" t="s">
        <v>49</v>
      </c>
      <c r="M134" s="9" t="s">
        <v>80</v>
      </c>
      <c r="N134" s="9" t="s">
        <v>300</v>
      </c>
    </row>
    <row r="135" spans="3:14" ht="20.100000000000001" customHeight="1" x14ac:dyDescent="0.3">
      <c r="C135" s="30">
        <v>690</v>
      </c>
      <c r="D135" s="41">
        <v>44148</v>
      </c>
      <c r="E135" s="29">
        <f t="shared" si="1"/>
        <v>11</v>
      </c>
      <c r="F135" s="12">
        <v>60</v>
      </c>
      <c r="G135" s="9" t="s">
        <v>221</v>
      </c>
      <c r="H135" s="9" t="s">
        <v>241</v>
      </c>
      <c r="I135" s="9" t="s">
        <v>312</v>
      </c>
      <c r="J135" s="9">
        <v>24</v>
      </c>
      <c r="K135" s="9" t="s">
        <v>117</v>
      </c>
      <c r="L135" s="9" t="s">
        <v>50</v>
      </c>
      <c r="M135" s="9" t="s">
        <v>78</v>
      </c>
      <c r="N135" s="9" t="s">
        <v>302</v>
      </c>
    </row>
    <row r="136" spans="3:14" ht="20.100000000000001" customHeight="1" x14ac:dyDescent="0.3">
      <c r="C136" s="30">
        <v>689</v>
      </c>
      <c r="D136" s="41">
        <v>44147</v>
      </c>
      <c r="E136" s="29">
        <f t="shared" si="1"/>
        <v>11</v>
      </c>
      <c r="F136" s="12">
        <v>32</v>
      </c>
      <c r="G136" s="9" t="s">
        <v>220</v>
      </c>
      <c r="H136" s="9" t="s">
        <v>240</v>
      </c>
      <c r="I136" s="9" t="s">
        <v>312</v>
      </c>
      <c r="J136" s="9">
        <v>16</v>
      </c>
      <c r="K136" s="9" t="s">
        <v>118</v>
      </c>
      <c r="L136" s="9" t="s">
        <v>51</v>
      </c>
      <c r="M136" s="9" t="s">
        <v>77</v>
      </c>
      <c r="N136" s="9" t="s">
        <v>303</v>
      </c>
    </row>
    <row r="137" spans="3:14" ht="20.100000000000001" customHeight="1" x14ac:dyDescent="0.3">
      <c r="C137" s="30">
        <v>688</v>
      </c>
      <c r="D137" s="41">
        <v>44146</v>
      </c>
      <c r="E137" s="29">
        <f t="shared" si="1"/>
        <v>11</v>
      </c>
      <c r="F137" s="12">
        <v>162</v>
      </c>
      <c r="G137" s="9" t="s">
        <v>219</v>
      </c>
      <c r="H137" s="9" t="s">
        <v>239</v>
      </c>
      <c r="I137" s="9" t="s">
        <v>312</v>
      </c>
      <c r="J137" s="9">
        <v>36</v>
      </c>
      <c r="K137" s="9" t="s">
        <v>119</v>
      </c>
      <c r="L137" s="9" t="s">
        <v>52</v>
      </c>
      <c r="M137" s="9" t="s">
        <v>78</v>
      </c>
      <c r="N137" s="9" t="s">
        <v>302</v>
      </c>
    </row>
    <row r="138" spans="3:14" ht="20.100000000000001" customHeight="1" x14ac:dyDescent="0.3">
      <c r="C138" s="30">
        <v>687</v>
      </c>
      <c r="D138" s="41">
        <v>44145</v>
      </c>
      <c r="E138" s="29">
        <f t="shared" si="1"/>
        <v>11</v>
      </c>
      <c r="F138" s="12">
        <v>120</v>
      </c>
      <c r="G138" s="9" t="s">
        <v>218</v>
      </c>
      <c r="H138" s="9" t="s">
        <v>238</v>
      </c>
      <c r="I138" s="9" t="s">
        <v>312</v>
      </c>
      <c r="J138" s="9">
        <v>30</v>
      </c>
      <c r="K138" s="9" t="s">
        <v>120</v>
      </c>
      <c r="L138" s="9" t="s">
        <v>53</v>
      </c>
      <c r="M138" s="9" t="s">
        <v>76</v>
      </c>
      <c r="N138" s="9" t="s">
        <v>300</v>
      </c>
    </row>
    <row r="139" spans="3:14" ht="20.100000000000001" customHeight="1" x14ac:dyDescent="0.3">
      <c r="C139" s="30">
        <v>686</v>
      </c>
      <c r="D139" s="41">
        <v>44144</v>
      </c>
      <c r="E139" s="29">
        <f t="shared" si="1"/>
        <v>11</v>
      </c>
      <c r="F139" s="12">
        <v>168</v>
      </c>
      <c r="G139" s="9" t="s">
        <v>217</v>
      </c>
      <c r="H139" s="9" t="s">
        <v>237</v>
      </c>
      <c r="I139" s="9" t="s">
        <v>312</v>
      </c>
      <c r="J139" s="9">
        <v>48</v>
      </c>
      <c r="K139" s="9" t="s">
        <v>121</v>
      </c>
      <c r="L139" s="9" t="s">
        <v>54</v>
      </c>
      <c r="M139" s="9" t="s">
        <v>79</v>
      </c>
      <c r="N139" s="9" t="s">
        <v>301</v>
      </c>
    </row>
    <row r="140" spans="3:14" ht="20.100000000000001" customHeight="1" x14ac:dyDescent="0.3">
      <c r="C140" s="30">
        <v>685</v>
      </c>
      <c r="D140" s="41">
        <v>44143</v>
      </c>
      <c r="E140" s="29">
        <f t="shared" si="1"/>
        <v>11</v>
      </c>
      <c r="F140" s="12">
        <v>57.599999999999994</v>
      </c>
      <c r="G140" s="9" t="s">
        <v>216</v>
      </c>
      <c r="H140" s="9" t="s">
        <v>236</v>
      </c>
      <c r="I140" s="9" t="s">
        <v>312</v>
      </c>
      <c r="J140" s="9">
        <v>24</v>
      </c>
      <c r="K140" s="9" t="s">
        <v>122</v>
      </c>
      <c r="L140" s="9" t="s">
        <v>55</v>
      </c>
      <c r="M140" s="9" t="s">
        <v>81</v>
      </c>
      <c r="N140" s="9" t="s">
        <v>300</v>
      </c>
    </row>
    <row r="141" spans="3:14" ht="20.100000000000001" customHeight="1" x14ac:dyDescent="0.3">
      <c r="C141" s="30">
        <v>684</v>
      </c>
      <c r="D141" s="41">
        <v>44142</v>
      </c>
      <c r="E141" s="29">
        <f t="shared" si="1"/>
        <v>11</v>
      </c>
      <c r="F141" s="12">
        <v>72</v>
      </c>
      <c r="G141" s="9" t="s">
        <v>215</v>
      </c>
      <c r="H141" s="9" t="s">
        <v>235</v>
      </c>
      <c r="I141" s="9" t="s">
        <v>312</v>
      </c>
      <c r="J141" s="9">
        <v>24</v>
      </c>
      <c r="K141" s="9" t="s">
        <v>106</v>
      </c>
      <c r="L141" s="9" t="s">
        <v>39</v>
      </c>
      <c r="M141" s="9" t="s">
        <v>79</v>
      </c>
      <c r="N141" s="9" t="s">
        <v>300</v>
      </c>
    </row>
    <row r="142" spans="3:14" ht="20.100000000000001" customHeight="1" x14ac:dyDescent="0.3">
      <c r="C142" s="30">
        <v>683</v>
      </c>
      <c r="D142" s="41">
        <v>44141</v>
      </c>
      <c r="E142" s="29">
        <f t="shared" si="1"/>
        <v>11</v>
      </c>
      <c r="F142" s="12">
        <v>108</v>
      </c>
      <c r="G142" s="9" t="s">
        <v>214</v>
      </c>
      <c r="H142" s="9" t="s">
        <v>234</v>
      </c>
      <c r="I142" s="9" t="s">
        <v>312</v>
      </c>
      <c r="J142" s="9">
        <v>36</v>
      </c>
      <c r="K142" s="9" t="s">
        <v>110</v>
      </c>
      <c r="L142" s="9" t="s">
        <v>43</v>
      </c>
      <c r="M142" s="9" t="s">
        <v>76</v>
      </c>
      <c r="N142" s="9" t="s">
        <v>301</v>
      </c>
    </row>
    <row r="143" spans="3:14" ht="20.100000000000001" customHeight="1" x14ac:dyDescent="0.3">
      <c r="C143" s="30">
        <v>682</v>
      </c>
      <c r="D143" s="41">
        <v>44140</v>
      </c>
      <c r="E143" s="29">
        <f t="shared" si="1"/>
        <v>11</v>
      </c>
      <c r="F143" s="12">
        <v>20.97</v>
      </c>
      <c r="G143" s="9" t="s">
        <v>308</v>
      </c>
      <c r="H143" s="9" t="s">
        <v>311</v>
      </c>
      <c r="I143" s="9" t="s">
        <v>310</v>
      </c>
      <c r="J143" s="9">
        <v>3</v>
      </c>
      <c r="K143" s="9" t="s">
        <v>109</v>
      </c>
      <c r="L143" s="9" t="s">
        <v>42</v>
      </c>
      <c r="M143" s="9" t="s">
        <v>78</v>
      </c>
      <c r="N143" s="9" t="s">
        <v>303</v>
      </c>
    </row>
    <row r="144" spans="3:14" ht="20.100000000000001" customHeight="1" x14ac:dyDescent="0.3">
      <c r="C144" s="30">
        <v>681</v>
      </c>
      <c r="D144" s="41">
        <v>44139</v>
      </c>
      <c r="E144" s="29">
        <f t="shared" si="1"/>
        <v>11</v>
      </c>
      <c r="F144" s="12">
        <v>4.8000000000000007</v>
      </c>
      <c r="G144" s="9" t="s">
        <v>307</v>
      </c>
      <c r="H144" s="9" t="s">
        <v>309</v>
      </c>
      <c r="I144" s="9" t="s">
        <v>310</v>
      </c>
      <c r="J144" s="9">
        <v>3</v>
      </c>
      <c r="K144" s="9" t="s">
        <v>108</v>
      </c>
      <c r="L144" s="9" t="s">
        <v>41</v>
      </c>
      <c r="M144" s="9" t="s">
        <v>81</v>
      </c>
      <c r="N144" s="9" t="s">
        <v>300</v>
      </c>
    </row>
    <row r="145" spans="3:14" ht="20.100000000000001" customHeight="1" x14ac:dyDescent="0.3">
      <c r="C145" s="30">
        <v>680</v>
      </c>
      <c r="D145" s="41">
        <v>44138</v>
      </c>
      <c r="E145" s="29">
        <f t="shared" si="1"/>
        <v>11</v>
      </c>
      <c r="F145" s="12">
        <v>1.89</v>
      </c>
      <c r="G145" s="9" t="s">
        <v>233</v>
      </c>
      <c r="H145" s="9" t="s">
        <v>256</v>
      </c>
      <c r="I145" s="9" t="s">
        <v>255</v>
      </c>
      <c r="J145" s="9">
        <v>1</v>
      </c>
      <c r="K145" s="9" t="s">
        <v>122</v>
      </c>
      <c r="L145" s="9" t="s">
        <v>55</v>
      </c>
      <c r="M145" s="9" t="s">
        <v>81</v>
      </c>
      <c r="N145" s="9" t="s">
        <v>300</v>
      </c>
    </row>
    <row r="146" spans="3:14" ht="20.100000000000001" customHeight="1" x14ac:dyDescent="0.3">
      <c r="C146" s="30">
        <v>679</v>
      </c>
      <c r="D146" s="41">
        <v>44137</v>
      </c>
      <c r="E146" s="29">
        <f t="shared" si="1"/>
        <v>11</v>
      </c>
      <c r="F146" s="12">
        <v>2.4</v>
      </c>
      <c r="G146" s="9" t="s">
        <v>232</v>
      </c>
      <c r="H146" s="9" t="s">
        <v>252</v>
      </c>
      <c r="I146" s="9" t="s">
        <v>255</v>
      </c>
      <c r="J146" s="9">
        <v>2</v>
      </c>
      <c r="K146" s="9" t="s">
        <v>121</v>
      </c>
      <c r="L146" s="9" t="s">
        <v>54</v>
      </c>
      <c r="M146" s="9" t="s">
        <v>79</v>
      </c>
      <c r="N146" s="9" t="s">
        <v>301</v>
      </c>
    </row>
    <row r="147" spans="3:14" ht="20.100000000000001" customHeight="1" x14ac:dyDescent="0.3">
      <c r="C147" s="30">
        <v>678</v>
      </c>
      <c r="D147" s="41">
        <v>44136</v>
      </c>
      <c r="E147" s="29">
        <f t="shared" si="1"/>
        <v>11</v>
      </c>
      <c r="F147" s="12">
        <v>20</v>
      </c>
      <c r="G147" s="9" t="s">
        <v>231</v>
      </c>
      <c r="H147" s="9" t="s">
        <v>251</v>
      </c>
      <c r="I147" s="9" t="s">
        <v>254</v>
      </c>
      <c r="J147" s="9">
        <v>1</v>
      </c>
      <c r="K147" s="9" t="s">
        <v>120</v>
      </c>
      <c r="L147" s="9" t="s">
        <v>53</v>
      </c>
      <c r="M147" s="9" t="s">
        <v>76</v>
      </c>
      <c r="N147" s="9" t="s">
        <v>300</v>
      </c>
    </row>
    <row r="148" spans="3:14" ht="20.100000000000001" customHeight="1" x14ac:dyDescent="0.3">
      <c r="C148" s="30">
        <v>677</v>
      </c>
      <c r="D148" s="41">
        <v>44152</v>
      </c>
      <c r="E148" s="29">
        <f t="shared" si="1"/>
        <v>11</v>
      </c>
      <c r="F148" s="12">
        <v>17.8</v>
      </c>
      <c r="G148" s="9" t="s">
        <v>230</v>
      </c>
      <c r="H148" s="9" t="s">
        <v>250</v>
      </c>
      <c r="I148" s="9" t="s">
        <v>254</v>
      </c>
      <c r="J148" s="9">
        <v>2</v>
      </c>
      <c r="K148" s="9" t="s">
        <v>119</v>
      </c>
      <c r="L148" s="9" t="s">
        <v>52</v>
      </c>
      <c r="M148" s="9" t="s">
        <v>78</v>
      </c>
      <c r="N148" s="9" t="s">
        <v>302</v>
      </c>
    </row>
    <row r="149" spans="3:14" ht="20.100000000000001" customHeight="1" x14ac:dyDescent="0.3">
      <c r="C149" s="30">
        <v>676</v>
      </c>
      <c r="D149" s="41">
        <v>44151</v>
      </c>
      <c r="E149" s="29">
        <f t="shared" si="1"/>
        <v>11</v>
      </c>
      <c r="F149" s="12">
        <v>22</v>
      </c>
      <c r="G149" s="9" t="s">
        <v>229</v>
      </c>
      <c r="H149" s="9" t="s">
        <v>249</v>
      </c>
      <c r="I149" s="9" t="s">
        <v>254</v>
      </c>
      <c r="J149" s="9">
        <v>1</v>
      </c>
      <c r="K149" s="9" t="s">
        <v>118</v>
      </c>
      <c r="L149" s="9" t="s">
        <v>51</v>
      </c>
      <c r="M149" s="9" t="s">
        <v>77</v>
      </c>
      <c r="N149" s="9" t="s">
        <v>303</v>
      </c>
    </row>
    <row r="150" spans="3:14" ht="20.100000000000001" customHeight="1" x14ac:dyDescent="0.3">
      <c r="C150" s="30">
        <v>675</v>
      </c>
      <c r="D150" s="41">
        <v>44150</v>
      </c>
      <c r="E150" s="29">
        <f t="shared" si="1"/>
        <v>11</v>
      </c>
      <c r="F150" s="12">
        <v>15.99</v>
      </c>
      <c r="G150" s="9" t="s">
        <v>228</v>
      </c>
      <c r="H150" s="9" t="s">
        <v>248</v>
      </c>
      <c r="I150" s="9" t="s">
        <v>254</v>
      </c>
      <c r="J150" s="9">
        <v>1</v>
      </c>
      <c r="K150" s="9" t="s">
        <v>117</v>
      </c>
      <c r="L150" s="9" t="s">
        <v>50</v>
      </c>
      <c r="M150" s="9" t="s">
        <v>78</v>
      </c>
      <c r="N150" s="9" t="s">
        <v>302</v>
      </c>
    </row>
    <row r="151" spans="3:14" ht="20.100000000000001" customHeight="1" x14ac:dyDescent="0.3">
      <c r="C151" s="30">
        <v>674</v>
      </c>
      <c r="D151" s="41">
        <v>44149</v>
      </c>
      <c r="E151" s="29">
        <f t="shared" si="1"/>
        <v>11</v>
      </c>
      <c r="F151" s="12">
        <v>7</v>
      </c>
      <c r="G151" s="9" t="s">
        <v>227</v>
      </c>
      <c r="H151" s="9" t="s">
        <v>247</v>
      </c>
      <c r="I151" s="9" t="s">
        <v>253</v>
      </c>
      <c r="J151" s="9">
        <v>2</v>
      </c>
      <c r="K151" s="9" t="s">
        <v>116</v>
      </c>
      <c r="L151" s="9" t="s">
        <v>49</v>
      </c>
      <c r="M151" s="9" t="s">
        <v>80</v>
      </c>
      <c r="N151" s="9" t="s">
        <v>300</v>
      </c>
    </row>
    <row r="152" spans="3:14" ht="20.100000000000001" customHeight="1" x14ac:dyDescent="0.3">
      <c r="C152" s="30">
        <v>673</v>
      </c>
      <c r="D152" s="41">
        <v>44148</v>
      </c>
      <c r="E152" s="29">
        <f t="shared" si="1"/>
        <v>11</v>
      </c>
      <c r="F152" s="12">
        <v>20</v>
      </c>
      <c r="G152" s="9" t="s">
        <v>226</v>
      </c>
      <c r="H152" s="9" t="s">
        <v>246</v>
      </c>
      <c r="I152" s="9" t="s">
        <v>253</v>
      </c>
      <c r="J152" s="9">
        <v>4</v>
      </c>
      <c r="K152" s="9" t="s">
        <v>115</v>
      </c>
      <c r="L152" s="9" t="s">
        <v>48</v>
      </c>
      <c r="M152" s="9" t="s">
        <v>76</v>
      </c>
      <c r="N152" s="9" t="s">
        <v>301</v>
      </c>
    </row>
    <row r="153" spans="3:14" ht="20.100000000000001" customHeight="1" x14ac:dyDescent="0.3">
      <c r="C153" s="30">
        <v>672</v>
      </c>
      <c r="D153" s="41">
        <v>44147</v>
      </c>
      <c r="E153" s="29">
        <f t="shared" si="1"/>
        <v>11</v>
      </c>
      <c r="F153" s="12">
        <v>20</v>
      </c>
      <c r="G153" s="9" t="s">
        <v>225</v>
      </c>
      <c r="H153" s="9" t="s">
        <v>245</v>
      </c>
      <c r="I153" s="9" t="s">
        <v>253</v>
      </c>
      <c r="J153" s="9">
        <v>4</v>
      </c>
      <c r="K153" s="9" t="s">
        <v>114</v>
      </c>
      <c r="L153" s="9" t="s">
        <v>47</v>
      </c>
      <c r="M153" s="9" t="s">
        <v>77</v>
      </c>
      <c r="N153" s="9" t="s">
        <v>300</v>
      </c>
    </row>
    <row r="154" spans="3:14" ht="20.100000000000001" customHeight="1" x14ac:dyDescent="0.3">
      <c r="C154" s="30">
        <v>671</v>
      </c>
      <c r="D154" s="41">
        <v>44146</v>
      </c>
      <c r="E154" s="29">
        <f t="shared" si="1"/>
        <v>11</v>
      </c>
      <c r="F154" s="12">
        <v>24</v>
      </c>
      <c r="G154" s="9" t="s">
        <v>224</v>
      </c>
      <c r="H154" s="9" t="s">
        <v>244</v>
      </c>
      <c r="I154" s="9" t="s">
        <v>253</v>
      </c>
      <c r="J154" s="9">
        <v>3</v>
      </c>
      <c r="K154" s="9" t="s">
        <v>113</v>
      </c>
      <c r="L154" s="9" t="s">
        <v>46</v>
      </c>
      <c r="M154" s="9" t="s">
        <v>79</v>
      </c>
      <c r="N154" s="9" t="s">
        <v>302</v>
      </c>
    </row>
    <row r="155" spans="3:14" ht="20.100000000000001" customHeight="1" x14ac:dyDescent="0.3">
      <c r="C155" s="30">
        <v>670</v>
      </c>
      <c r="D155" s="41">
        <v>44145</v>
      </c>
      <c r="E155" s="29">
        <f t="shared" si="1"/>
        <v>11</v>
      </c>
      <c r="F155" s="12">
        <v>135</v>
      </c>
      <c r="G155" s="9" t="s">
        <v>223</v>
      </c>
      <c r="H155" s="9" t="s">
        <v>243</v>
      </c>
      <c r="I155" s="9" t="s">
        <v>312</v>
      </c>
      <c r="J155" s="9">
        <v>60</v>
      </c>
      <c r="K155" s="9" t="s">
        <v>112</v>
      </c>
      <c r="L155" s="9" t="s">
        <v>45</v>
      </c>
      <c r="M155" s="9" t="s">
        <v>79</v>
      </c>
      <c r="N155" s="9" t="s">
        <v>300</v>
      </c>
    </row>
    <row r="156" spans="3:14" ht="20.100000000000001" customHeight="1" x14ac:dyDescent="0.3">
      <c r="C156" s="30">
        <v>669</v>
      </c>
      <c r="D156" s="41">
        <v>44144</v>
      </c>
      <c r="E156" s="29">
        <f t="shared" si="1"/>
        <v>11</v>
      </c>
      <c r="F156" s="12">
        <v>72</v>
      </c>
      <c r="G156" s="9" t="s">
        <v>222</v>
      </c>
      <c r="H156" s="9" t="s">
        <v>242</v>
      </c>
      <c r="I156" s="9" t="s">
        <v>312</v>
      </c>
      <c r="J156" s="9">
        <v>24</v>
      </c>
      <c r="K156" s="9" t="s">
        <v>111</v>
      </c>
      <c r="L156" s="9" t="s">
        <v>44</v>
      </c>
      <c r="M156" s="9" t="s">
        <v>80</v>
      </c>
      <c r="N156" s="9" t="s">
        <v>300</v>
      </c>
    </row>
    <row r="157" spans="3:14" ht="20.100000000000001" customHeight="1" x14ac:dyDescent="0.3">
      <c r="C157" s="30">
        <v>668</v>
      </c>
      <c r="D157" s="41">
        <v>44143</v>
      </c>
      <c r="E157" s="29">
        <f t="shared" si="1"/>
        <v>11</v>
      </c>
      <c r="F157" s="12">
        <v>90</v>
      </c>
      <c r="G157" s="9" t="s">
        <v>221</v>
      </c>
      <c r="H157" s="9" t="s">
        <v>241</v>
      </c>
      <c r="I157" s="9" t="s">
        <v>312</v>
      </c>
      <c r="J157" s="9">
        <v>36</v>
      </c>
      <c r="K157" s="9" t="s">
        <v>110</v>
      </c>
      <c r="L157" s="9" t="s">
        <v>43</v>
      </c>
      <c r="M157" s="9" t="s">
        <v>76</v>
      </c>
      <c r="N157" s="9" t="s">
        <v>301</v>
      </c>
    </row>
    <row r="158" spans="3:14" ht="20.100000000000001" customHeight="1" x14ac:dyDescent="0.3">
      <c r="C158" s="30">
        <v>667</v>
      </c>
      <c r="D158" s="41">
        <v>44142</v>
      </c>
      <c r="E158" s="29">
        <f t="shared" si="1"/>
        <v>11</v>
      </c>
      <c r="F158" s="12">
        <v>48</v>
      </c>
      <c r="G158" s="9" t="s">
        <v>220</v>
      </c>
      <c r="H158" s="9" t="s">
        <v>240</v>
      </c>
      <c r="I158" s="9" t="s">
        <v>312</v>
      </c>
      <c r="J158" s="9">
        <v>24</v>
      </c>
      <c r="K158" s="9" t="s">
        <v>109</v>
      </c>
      <c r="L158" s="9" t="s">
        <v>42</v>
      </c>
      <c r="M158" s="9" t="s">
        <v>78</v>
      </c>
      <c r="N158" s="9" t="s">
        <v>303</v>
      </c>
    </row>
    <row r="159" spans="3:14" ht="20.100000000000001" customHeight="1" x14ac:dyDescent="0.3">
      <c r="C159" s="30">
        <v>666</v>
      </c>
      <c r="D159" s="41">
        <v>44141</v>
      </c>
      <c r="E159" s="29">
        <f t="shared" si="1"/>
        <v>11</v>
      </c>
      <c r="F159" s="12">
        <v>270</v>
      </c>
      <c r="G159" s="9" t="s">
        <v>219</v>
      </c>
      <c r="H159" s="9" t="s">
        <v>239</v>
      </c>
      <c r="I159" s="9" t="s">
        <v>312</v>
      </c>
      <c r="J159" s="9">
        <v>60</v>
      </c>
      <c r="K159" s="9" t="s">
        <v>108</v>
      </c>
      <c r="L159" s="9" t="s">
        <v>41</v>
      </c>
      <c r="M159" s="9" t="s">
        <v>81</v>
      </c>
      <c r="N159" s="9" t="s">
        <v>300</v>
      </c>
    </row>
    <row r="160" spans="3:14" ht="20.100000000000001" customHeight="1" x14ac:dyDescent="0.3">
      <c r="C160" s="30">
        <v>665</v>
      </c>
      <c r="D160" s="41">
        <v>44140</v>
      </c>
      <c r="E160" s="29">
        <f t="shared" si="1"/>
        <v>11</v>
      </c>
      <c r="F160" s="12">
        <v>144</v>
      </c>
      <c r="G160" s="9" t="s">
        <v>218</v>
      </c>
      <c r="H160" s="9" t="s">
        <v>238</v>
      </c>
      <c r="I160" s="9" t="s">
        <v>312</v>
      </c>
      <c r="J160" s="9">
        <v>36</v>
      </c>
      <c r="K160" s="9" t="s">
        <v>107</v>
      </c>
      <c r="L160" s="9" t="s">
        <v>40</v>
      </c>
      <c r="M160" s="9" t="s">
        <v>80</v>
      </c>
      <c r="N160" s="9" t="s">
        <v>302</v>
      </c>
    </row>
    <row r="161" spans="3:14" ht="20.100000000000001" customHeight="1" x14ac:dyDescent="0.3">
      <c r="C161" s="30">
        <v>664</v>
      </c>
      <c r="D161" s="41">
        <v>44139</v>
      </c>
      <c r="E161" s="29">
        <f t="shared" ref="E161:E224" si="2">IF(COUNTA(D161)=0,"-",(MONTH(D161)))</f>
        <v>11</v>
      </c>
      <c r="F161" s="12">
        <v>126</v>
      </c>
      <c r="G161" s="9" t="s">
        <v>217</v>
      </c>
      <c r="H161" s="9" t="s">
        <v>237</v>
      </c>
      <c r="I161" s="9" t="s">
        <v>312</v>
      </c>
      <c r="J161" s="9">
        <v>36</v>
      </c>
      <c r="K161" s="9" t="s">
        <v>106</v>
      </c>
      <c r="L161" s="9" t="s">
        <v>39</v>
      </c>
      <c r="M161" s="9" t="s">
        <v>79</v>
      </c>
      <c r="N161" s="9" t="s">
        <v>300</v>
      </c>
    </row>
    <row r="162" spans="3:14" ht="20.100000000000001" customHeight="1" x14ac:dyDescent="0.3">
      <c r="C162" s="30">
        <v>663</v>
      </c>
      <c r="D162" s="41">
        <v>44138</v>
      </c>
      <c r="E162" s="29">
        <f t="shared" si="2"/>
        <v>11</v>
      </c>
      <c r="F162" s="12">
        <v>43.199999999999996</v>
      </c>
      <c r="G162" s="9" t="s">
        <v>216</v>
      </c>
      <c r="H162" s="9" t="s">
        <v>236</v>
      </c>
      <c r="I162" s="9" t="s">
        <v>312</v>
      </c>
      <c r="J162" s="9">
        <v>18</v>
      </c>
      <c r="K162" s="9" t="s">
        <v>105</v>
      </c>
      <c r="L162" s="9" t="s">
        <v>38</v>
      </c>
      <c r="M162" s="9" t="s">
        <v>78</v>
      </c>
      <c r="N162" s="9" t="s">
        <v>301</v>
      </c>
    </row>
    <row r="163" spans="3:14" ht="20.100000000000001" customHeight="1" x14ac:dyDescent="0.3">
      <c r="C163" s="30">
        <v>662</v>
      </c>
      <c r="D163" s="41">
        <v>44137</v>
      </c>
      <c r="E163" s="29">
        <f t="shared" si="2"/>
        <v>11</v>
      </c>
      <c r="F163" s="12">
        <v>54</v>
      </c>
      <c r="G163" s="9" t="s">
        <v>215</v>
      </c>
      <c r="H163" s="9" t="s">
        <v>235</v>
      </c>
      <c r="I163" s="9" t="s">
        <v>312</v>
      </c>
      <c r="J163" s="9">
        <v>18</v>
      </c>
      <c r="K163" s="9" t="s">
        <v>104</v>
      </c>
      <c r="L163" s="9" t="s">
        <v>37</v>
      </c>
      <c r="M163" s="9" t="s">
        <v>77</v>
      </c>
      <c r="N163" s="9" t="s">
        <v>300</v>
      </c>
    </row>
    <row r="164" spans="3:14" ht="20.100000000000001" customHeight="1" x14ac:dyDescent="0.3">
      <c r="C164" s="30">
        <v>661</v>
      </c>
      <c r="D164" s="41">
        <v>44136</v>
      </c>
      <c r="E164" s="29">
        <f t="shared" si="2"/>
        <v>11</v>
      </c>
      <c r="F164" s="12">
        <v>72</v>
      </c>
      <c r="G164" s="9" t="s">
        <v>214</v>
      </c>
      <c r="H164" s="9" t="s">
        <v>234</v>
      </c>
      <c r="I164" s="9" t="s">
        <v>312</v>
      </c>
      <c r="J164" s="9">
        <v>24</v>
      </c>
      <c r="K164" s="9" t="s">
        <v>102</v>
      </c>
      <c r="L164" s="9" t="s">
        <v>36</v>
      </c>
      <c r="M164" s="9" t="s">
        <v>76</v>
      </c>
      <c r="N164" s="9" t="s">
        <v>300</v>
      </c>
    </row>
    <row r="165" spans="3:14" ht="20.100000000000001" customHeight="1" x14ac:dyDescent="0.3">
      <c r="C165" s="30">
        <v>660</v>
      </c>
      <c r="D165" s="41">
        <v>44134</v>
      </c>
      <c r="E165" s="29">
        <f t="shared" si="2"/>
        <v>10</v>
      </c>
      <c r="F165" s="12">
        <v>27.96</v>
      </c>
      <c r="G165" s="9" t="s">
        <v>308</v>
      </c>
      <c r="H165" s="9" t="s">
        <v>311</v>
      </c>
      <c r="I165" s="9" t="s">
        <v>310</v>
      </c>
      <c r="J165" s="9">
        <v>4</v>
      </c>
      <c r="K165" s="9" t="s">
        <v>112</v>
      </c>
      <c r="L165" s="9" t="s">
        <v>45</v>
      </c>
      <c r="M165" s="9" t="s">
        <v>79</v>
      </c>
      <c r="N165" s="9" t="s">
        <v>300</v>
      </c>
    </row>
    <row r="166" spans="3:14" ht="20.100000000000001" customHeight="1" x14ac:dyDescent="0.3">
      <c r="C166" s="30">
        <v>659</v>
      </c>
      <c r="D166" s="41">
        <v>44133</v>
      </c>
      <c r="E166" s="29">
        <f t="shared" si="2"/>
        <v>10</v>
      </c>
      <c r="F166" s="12">
        <v>8</v>
      </c>
      <c r="G166" s="9" t="s">
        <v>307</v>
      </c>
      <c r="H166" s="9" t="s">
        <v>309</v>
      </c>
      <c r="I166" s="9" t="s">
        <v>310</v>
      </c>
      <c r="J166" s="9">
        <v>5</v>
      </c>
      <c r="K166" s="9" t="s">
        <v>113</v>
      </c>
      <c r="L166" s="9" t="s">
        <v>46</v>
      </c>
      <c r="M166" s="9" t="s">
        <v>79</v>
      </c>
      <c r="N166" s="9" t="s">
        <v>302</v>
      </c>
    </row>
    <row r="167" spans="3:14" ht="20.100000000000001" customHeight="1" x14ac:dyDescent="0.3">
      <c r="C167" s="30">
        <v>658</v>
      </c>
      <c r="D167" s="41">
        <v>44132</v>
      </c>
      <c r="E167" s="29">
        <f t="shared" si="2"/>
        <v>10</v>
      </c>
      <c r="F167" s="12">
        <v>9.4499999999999993</v>
      </c>
      <c r="G167" s="9" t="s">
        <v>233</v>
      </c>
      <c r="H167" s="9" t="s">
        <v>256</v>
      </c>
      <c r="I167" s="9" t="s">
        <v>255</v>
      </c>
      <c r="J167" s="9">
        <v>5</v>
      </c>
      <c r="K167" s="9" t="s">
        <v>114</v>
      </c>
      <c r="L167" s="9" t="s">
        <v>47</v>
      </c>
      <c r="M167" s="9" t="s">
        <v>77</v>
      </c>
      <c r="N167" s="9" t="s">
        <v>300</v>
      </c>
    </row>
    <row r="168" spans="3:14" ht="20.100000000000001" customHeight="1" x14ac:dyDescent="0.3">
      <c r="C168" s="30">
        <v>657</v>
      </c>
      <c r="D168" s="41">
        <v>44131</v>
      </c>
      <c r="E168" s="29">
        <f t="shared" si="2"/>
        <v>10</v>
      </c>
      <c r="F168" s="12">
        <v>2.4</v>
      </c>
      <c r="G168" s="9" t="s">
        <v>232</v>
      </c>
      <c r="H168" s="9" t="s">
        <v>252</v>
      </c>
      <c r="I168" s="9" t="s">
        <v>255</v>
      </c>
      <c r="J168" s="9">
        <v>2</v>
      </c>
      <c r="K168" s="9" t="s">
        <v>115</v>
      </c>
      <c r="L168" s="9" t="s">
        <v>48</v>
      </c>
      <c r="M168" s="9" t="s">
        <v>76</v>
      </c>
      <c r="N168" s="9" t="s">
        <v>301</v>
      </c>
    </row>
    <row r="169" spans="3:14" ht="20.100000000000001" customHeight="1" x14ac:dyDescent="0.3">
      <c r="C169" s="30">
        <v>656</v>
      </c>
      <c r="D169" s="41">
        <v>44130</v>
      </c>
      <c r="E169" s="29">
        <f t="shared" si="2"/>
        <v>10</v>
      </c>
      <c r="F169" s="12">
        <v>80</v>
      </c>
      <c r="G169" s="9" t="s">
        <v>231</v>
      </c>
      <c r="H169" s="9" t="s">
        <v>251</v>
      </c>
      <c r="I169" s="9" t="s">
        <v>254</v>
      </c>
      <c r="J169" s="9">
        <v>4</v>
      </c>
      <c r="K169" s="9" t="s">
        <v>116</v>
      </c>
      <c r="L169" s="9" t="s">
        <v>49</v>
      </c>
      <c r="M169" s="9" t="s">
        <v>80</v>
      </c>
      <c r="N169" s="9" t="s">
        <v>300</v>
      </c>
    </row>
    <row r="170" spans="3:14" ht="20.100000000000001" customHeight="1" x14ac:dyDescent="0.3">
      <c r="C170" s="30">
        <v>655</v>
      </c>
      <c r="D170" s="41">
        <v>44129</v>
      </c>
      <c r="E170" s="29">
        <f t="shared" si="2"/>
        <v>10</v>
      </c>
      <c r="F170" s="12">
        <v>26.700000000000003</v>
      </c>
      <c r="G170" s="9" t="s">
        <v>230</v>
      </c>
      <c r="H170" s="9" t="s">
        <v>250</v>
      </c>
      <c r="I170" s="9" t="s">
        <v>254</v>
      </c>
      <c r="J170" s="9">
        <v>3</v>
      </c>
      <c r="K170" s="9" t="s">
        <v>117</v>
      </c>
      <c r="L170" s="9" t="s">
        <v>50</v>
      </c>
      <c r="M170" s="9" t="s">
        <v>78</v>
      </c>
      <c r="N170" s="9" t="s">
        <v>302</v>
      </c>
    </row>
    <row r="171" spans="3:14" ht="20.100000000000001" customHeight="1" x14ac:dyDescent="0.3">
      <c r="C171" s="30">
        <v>654</v>
      </c>
      <c r="D171" s="41">
        <v>44128</v>
      </c>
      <c r="E171" s="29">
        <f t="shared" si="2"/>
        <v>10</v>
      </c>
      <c r="F171" s="12">
        <v>44</v>
      </c>
      <c r="G171" s="9" t="s">
        <v>229</v>
      </c>
      <c r="H171" s="9" t="s">
        <v>249</v>
      </c>
      <c r="I171" s="9" t="s">
        <v>254</v>
      </c>
      <c r="J171" s="9">
        <v>2</v>
      </c>
      <c r="K171" s="9" t="s">
        <v>118</v>
      </c>
      <c r="L171" s="9" t="s">
        <v>51</v>
      </c>
      <c r="M171" s="9" t="s">
        <v>77</v>
      </c>
      <c r="N171" s="9" t="s">
        <v>303</v>
      </c>
    </row>
    <row r="172" spans="3:14" ht="20.100000000000001" customHeight="1" x14ac:dyDescent="0.3">
      <c r="C172" s="30">
        <v>653</v>
      </c>
      <c r="D172" s="41">
        <v>44127</v>
      </c>
      <c r="E172" s="29">
        <f t="shared" si="2"/>
        <v>10</v>
      </c>
      <c r="F172" s="12">
        <v>31.98</v>
      </c>
      <c r="G172" s="9" t="s">
        <v>228</v>
      </c>
      <c r="H172" s="9" t="s">
        <v>248</v>
      </c>
      <c r="I172" s="9" t="s">
        <v>254</v>
      </c>
      <c r="J172" s="9">
        <v>2</v>
      </c>
      <c r="K172" s="9" t="s">
        <v>119</v>
      </c>
      <c r="L172" s="9" t="s">
        <v>52</v>
      </c>
      <c r="M172" s="9" t="s">
        <v>78</v>
      </c>
      <c r="N172" s="9" t="s">
        <v>302</v>
      </c>
    </row>
    <row r="173" spans="3:14" ht="20.100000000000001" customHeight="1" x14ac:dyDescent="0.3">
      <c r="C173" s="30">
        <v>652</v>
      </c>
      <c r="D173" s="41">
        <v>44126</v>
      </c>
      <c r="E173" s="29">
        <f t="shared" si="2"/>
        <v>10</v>
      </c>
      <c r="F173" s="12">
        <v>14</v>
      </c>
      <c r="G173" s="9" t="s">
        <v>227</v>
      </c>
      <c r="H173" s="9" t="s">
        <v>247</v>
      </c>
      <c r="I173" s="9" t="s">
        <v>253</v>
      </c>
      <c r="J173" s="9">
        <v>4</v>
      </c>
      <c r="K173" s="9" t="s">
        <v>120</v>
      </c>
      <c r="L173" s="9" t="s">
        <v>53</v>
      </c>
      <c r="M173" s="9" t="s">
        <v>76</v>
      </c>
      <c r="N173" s="9" t="s">
        <v>300</v>
      </c>
    </row>
    <row r="174" spans="3:14" ht="20.100000000000001" customHeight="1" x14ac:dyDescent="0.3">
      <c r="C174" s="30">
        <v>651</v>
      </c>
      <c r="D174" s="41">
        <v>44125</v>
      </c>
      <c r="E174" s="29">
        <f t="shared" si="2"/>
        <v>10</v>
      </c>
      <c r="F174" s="12">
        <v>30</v>
      </c>
      <c r="G174" s="9" t="s">
        <v>226</v>
      </c>
      <c r="H174" s="9" t="s">
        <v>246</v>
      </c>
      <c r="I174" s="9" t="s">
        <v>253</v>
      </c>
      <c r="J174" s="9">
        <v>6</v>
      </c>
      <c r="K174" s="9" t="s">
        <v>121</v>
      </c>
      <c r="L174" s="9" t="s">
        <v>54</v>
      </c>
      <c r="M174" s="9" t="s">
        <v>79</v>
      </c>
      <c r="N174" s="9" t="s">
        <v>301</v>
      </c>
    </row>
    <row r="175" spans="3:14" ht="20.100000000000001" customHeight="1" x14ac:dyDescent="0.3">
      <c r="C175" s="30">
        <v>650</v>
      </c>
      <c r="D175" s="41">
        <v>44124</v>
      </c>
      <c r="E175" s="29">
        <f t="shared" si="2"/>
        <v>10</v>
      </c>
      <c r="F175" s="12">
        <v>30</v>
      </c>
      <c r="G175" s="9" t="s">
        <v>225</v>
      </c>
      <c r="H175" s="9" t="s">
        <v>245</v>
      </c>
      <c r="I175" s="9" t="s">
        <v>253</v>
      </c>
      <c r="J175" s="9">
        <v>6</v>
      </c>
      <c r="K175" s="9" t="s">
        <v>122</v>
      </c>
      <c r="L175" s="9" t="s">
        <v>55</v>
      </c>
      <c r="M175" s="9" t="s">
        <v>81</v>
      </c>
      <c r="N175" s="9" t="s">
        <v>300</v>
      </c>
    </row>
    <row r="176" spans="3:14" ht="20.100000000000001" customHeight="1" x14ac:dyDescent="0.3">
      <c r="C176" s="30">
        <v>649</v>
      </c>
      <c r="D176" s="41">
        <v>44123</v>
      </c>
      <c r="E176" s="29">
        <f t="shared" si="2"/>
        <v>10</v>
      </c>
      <c r="F176" s="12">
        <v>40</v>
      </c>
      <c r="G176" s="9" t="s">
        <v>224</v>
      </c>
      <c r="H176" s="9" t="s">
        <v>244</v>
      </c>
      <c r="I176" s="9" t="s">
        <v>253</v>
      </c>
      <c r="J176" s="9">
        <v>5</v>
      </c>
      <c r="K176" s="9" t="s">
        <v>105</v>
      </c>
      <c r="L176" s="9" t="s">
        <v>38</v>
      </c>
      <c r="M176" s="9" t="s">
        <v>78</v>
      </c>
      <c r="N176" s="9" t="s">
        <v>301</v>
      </c>
    </row>
    <row r="177" spans="3:14" ht="20.100000000000001" customHeight="1" x14ac:dyDescent="0.3">
      <c r="C177" s="30">
        <v>648</v>
      </c>
      <c r="D177" s="41">
        <v>44122</v>
      </c>
      <c r="E177" s="29">
        <f t="shared" si="2"/>
        <v>10</v>
      </c>
      <c r="F177" s="12">
        <v>108</v>
      </c>
      <c r="G177" s="9" t="s">
        <v>223</v>
      </c>
      <c r="H177" s="9" t="s">
        <v>243</v>
      </c>
      <c r="I177" s="9" t="s">
        <v>312</v>
      </c>
      <c r="J177" s="9">
        <v>48</v>
      </c>
      <c r="K177" s="9" t="s">
        <v>102</v>
      </c>
      <c r="L177" s="9" t="s">
        <v>36</v>
      </c>
      <c r="M177" s="9" t="s">
        <v>76</v>
      </c>
      <c r="N177" s="9" t="s">
        <v>300</v>
      </c>
    </row>
    <row r="178" spans="3:14" ht="20.100000000000001" customHeight="1" x14ac:dyDescent="0.3">
      <c r="C178" s="30">
        <v>647</v>
      </c>
      <c r="D178" s="41">
        <v>44121</v>
      </c>
      <c r="E178" s="29">
        <f t="shared" si="2"/>
        <v>10</v>
      </c>
      <c r="F178" s="12">
        <v>72</v>
      </c>
      <c r="G178" s="9" t="s">
        <v>222</v>
      </c>
      <c r="H178" s="9" t="s">
        <v>242</v>
      </c>
      <c r="I178" s="9" t="s">
        <v>312</v>
      </c>
      <c r="J178" s="9">
        <v>24</v>
      </c>
      <c r="K178" s="9" t="s">
        <v>104</v>
      </c>
      <c r="L178" s="9" t="s">
        <v>37</v>
      </c>
      <c r="M178" s="9" t="s">
        <v>77</v>
      </c>
      <c r="N178" s="9" t="s">
        <v>300</v>
      </c>
    </row>
    <row r="179" spans="3:14" ht="20.100000000000001" customHeight="1" x14ac:dyDescent="0.3">
      <c r="C179" s="30">
        <v>646</v>
      </c>
      <c r="D179" s="41">
        <v>44120</v>
      </c>
      <c r="E179" s="29">
        <f t="shared" si="2"/>
        <v>10</v>
      </c>
      <c r="F179" s="12">
        <v>45</v>
      </c>
      <c r="G179" s="9" t="s">
        <v>221</v>
      </c>
      <c r="H179" s="9" t="s">
        <v>241</v>
      </c>
      <c r="I179" s="9" t="s">
        <v>312</v>
      </c>
      <c r="J179" s="9">
        <v>18</v>
      </c>
      <c r="K179" s="9" t="s">
        <v>105</v>
      </c>
      <c r="L179" s="9" t="s">
        <v>38</v>
      </c>
      <c r="M179" s="9" t="s">
        <v>78</v>
      </c>
      <c r="N179" s="9" t="s">
        <v>301</v>
      </c>
    </row>
    <row r="180" spans="3:14" ht="20.100000000000001" customHeight="1" x14ac:dyDescent="0.3">
      <c r="C180" s="30">
        <v>645</v>
      </c>
      <c r="D180" s="41">
        <v>44119</v>
      </c>
      <c r="E180" s="29">
        <f t="shared" si="2"/>
        <v>10</v>
      </c>
      <c r="F180" s="12">
        <v>48</v>
      </c>
      <c r="G180" s="9" t="s">
        <v>220</v>
      </c>
      <c r="H180" s="9" t="s">
        <v>240</v>
      </c>
      <c r="I180" s="9" t="s">
        <v>312</v>
      </c>
      <c r="J180" s="9">
        <v>24</v>
      </c>
      <c r="K180" s="9" t="s">
        <v>106</v>
      </c>
      <c r="L180" s="9" t="s">
        <v>39</v>
      </c>
      <c r="M180" s="9" t="s">
        <v>79</v>
      </c>
      <c r="N180" s="9" t="s">
        <v>300</v>
      </c>
    </row>
    <row r="181" spans="3:14" ht="20.100000000000001" customHeight="1" x14ac:dyDescent="0.3">
      <c r="C181" s="30">
        <v>644</v>
      </c>
      <c r="D181" s="41">
        <v>44118</v>
      </c>
      <c r="E181" s="29">
        <f t="shared" si="2"/>
        <v>10</v>
      </c>
      <c r="F181" s="12">
        <v>216</v>
      </c>
      <c r="G181" s="9" t="s">
        <v>219</v>
      </c>
      <c r="H181" s="9" t="s">
        <v>239</v>
      </c>
      <c r="I181" s="9" t="s">
        <v>312</v>
      </c>
      <c r="J181" s="9">
        <v>48</v>
      </c>
      <c r="K181" s="9" t="s">
        <v>107</v>
      </c>
      <c r="L181" s="9" t="s">
        <v>40</v>
      </c>
      <c r="M181" s="9" t="s">
        <v>80</v>
      </c>
      <c r="N181" s="9" t="s">
        <v>302</v>
      </c>
    </row>
    <row r="182" spans="3:14" ht="20.100000000000001" customHeight="1" x14ac:dyDescent="0.3">
      <c r="C182" s="30">
        <v>643</v>
      </c>
      <c r="D182" s="41">
        <v>44134</v>
      </c>
      <c r="E182" s="29">
        <f t="shared" si="2"/>
        <v>10</v>
      </c>
      <c r="F182" s="12">
        <v>144</v>
      </c>
      <c r="G182" s="9" t="s">
        <v>218</v>
      </c>
      <c r="H182" s="9" t="s">
        <v>238</v>
      </c>
      <c r="I182" s="9" t="s">
        <v>312</v>
      </c>
      <c r="J182" s="9">
        <v>36</v>
      </c>
      <c r="K182" s="9" t="s">
        <v>108</v>
      </c>
      <c r="L182" s="9" t="s">
        <v>41</v>
      </c>
      <c r="M182" s="9" t="s">
        <v>81</v>
      </c>
      <c r="N182" s="9" t="s">
        <v>300</v>
      </c>
    </row>
    <row r="183" spans="3:14" ht="20.100000000000001" customHeight="1" x14ac:dyDescent="0.3">
      <c r="C183" s="30">
        <v>642</v>
      </c>
      <c r="D183" s="41">
        <v>44133</v>
      </c>
      <c r="E183" s="29">
        <f t="shared" si="2"/>
        <v>10</v>
      </c>
      <c r="F183" s="12">
        <v>168</v>
      </c>
      <c r="G183" s="9" t="s">
        <v>217</v>
      </c>
      <c r="H183" s="9" t="s">
        <v>237</v>
      </c>
      <c r="I183" s="9" t="s">
        <v>312</v>
      </c>
      <c r="J183" s="9">
        <v>48</v>
      </c>
      <c r="K183" s="9" t="s">
        <v>109</v>
      </c>
      <c r="L183" s="9" t="s">
        <v>42</v>
      </c>
      <c r="M183" s="9" t="s">
        <v>78</v>
      </c>
      <c r="N183" s="9" t="s">
        <v>303</v>
      </c>
    </row>
    <row r="184" spans="3:14" ht="20.100000000000001" customHeight="1" x14ac:dyDescent="0.3">
      <c r="C184" s="30">
        <v>641</v>
      </c>
      <c r="D184" s="41">
        <v>44132</v>
      </c>
      <c r="E184" s="29">
        <f t="shared" si="2"/>
        <v>10</v>
      </c>
      <c r="F184" s="12">
        <v>86.399999999999991</v>
      </c>
      <c r="G184" s="9" t="s">
        <v>216</v>
      </c>
      <c r="H184" s="9" t="s">
        <v>236</v>
      </c>
      <c r="I184" s="9" t="s">
        <v>312</v>
      </c>
      <c r="J184" s="9">
        <v>36</v>
      </c>
      <c r="K184" s="9" t="s">
        <v>110</v>
      </c>
      <c r="L184" s="9" t="s">
        <v>43</v>
      </c>
      <c r="M184" s="9" t="s">
        <v>76</v>
      </c>
      <c r="N184" s="9" t="s">
        <v>301</v>
      </c>
    </row>
    <row r="185" spans="3:14" ht="20.100000000000001" customHeight="1" x14ac:dyDescent="0.3">
      <c r="C185" s="30">
        <v>640</v>
      </c>
      <c r="D185" s="41">
        <v>44131</v>
      </c>
      <c r="E185" s="29">
        <f t="shared" si="2"/>
        <v>10</v>
      </c>
      <c r="F185" s="12">
        <v>72</v>
      </c>
      <c r="G185" s="9" t="s">
        <v>215</v>
      </c>
      <c r="H185" s="9" t="s">
        <v>235</v>
      </c>
      <c r="I185" s="9" t="s">
        <v>312</v>
      </c>
      <c r="J185" s="9">
        <v>24</v>
      </c>
      <c r="K185" s="9" t="s">
        <v>111</v>
      </c>
      <c r="L185" s="9" t="s">
        <v>44</v>
      </c>
      <c r="M185" s="9" t="s">
        <v>80</v>
      </c>
      <c r="N185" s="9" t="s">
        <v>300</v>
      </c>
    </row>
    <row r="186" spans="3:14" ht="20.100000000000001" customHeight="1" x14ac:dyDescent="0.3">
      <c r="C186" s="30">
        <v>639</v>
      </c>
      <c r="D186" s="41">
        <v>44130</v>
      </c>
      <c r="E186" s="29">
        <f t="shared" si="2"/>
        <v>10</v>
      </c>
      <c r="F186" s="12">
        <v>108</v>
      </c>
      <c r="G186" s="9" t="s">
        <v>214</v>
      </c>
      <c r="H186" s="9" t="s">
        <v>234</v>
      </c>
      <c r="I186" s="9" t="s">
        <v>312</v>
      </c>
      <c r="J186" s="9">
        <v>36</v>
      </c>
      <c r="K186" s="9" t="s">
        <v>107</v>
      </c>
      <c r="L186" s="9" t="s">
        <v>40</v>
      </c>
      <c r="M186" s="9" t="s">
        <v>80</v>
      </c>
      <c r="N186" s="9" t="s">
        <v>302</v>
      </c>
    </row>
    <row r="187" spans="3:14" ht="20.100000000000001" customHeight="1" x14ac:dyDescent="0.3">
      <c r="C187" s="30">
        <v>638</v>
      </c>
      <c r="D187" s="41">
        <v>44129</v>
      </c>
      <c r="E187" s="29">
        <f t="shared" si="2"/>
        <v>10</v>
      </c>
      <c r="F187" s="12">
        <v>27.96</v>
      </c>
      <c r="G187" s="9" t="s">
        <v>308</v>
      </c>
      <c r="H187" s="9" t="s">
        <v>311</v>
      </c>
      <c r="I187" s="9" t="s">
        <v>310</v>
      </c>
      <c r="J187" s="9">
        <v>4</v>
      </c>
      <c r="K187" s="9" t="s">
        <v>102</v>
      </c>
      <c r="L187" s="9" t="s">
        <v>36</v>
      </c>
      <c r="M187" s="9" t="s">
        <v>76</v>
      </c>
      <c r="N187" s="9" t="s">
        <v>300</v>
      </c>
    </row>
    <row r="188" spans="3:14" ht="20.100000000000001" customHeight="1" x14ac:dyDescent="0.3">
      <c r="C188" s="30">
        <v>637</v>
      </c>
      <c r="D188" s="41">
        <v>44128</v>
      </c>
      <c r="E188" s="29">
        <f t="shared" si="2"/>
        <v>10</v>
      </c>
      <c r="F188" s="12">
        <v>9.6000000000000014</v>
      </c>
      <c r="G188" s="9" t="s">
        <v>307</v>
      </c>
      <c r="H188" s="9" t="s">
        <v>309</v>
      </c>
      <c r="I188" s="9" t="s">
        <v>310</v>
      </c>
      <c r="J188" s="9">
        <v>6</v>
      </c>
      <c r="K188" s="9" t="s">
        <v>104</v>
      </c>
      <c r="L188" s="9" t="s">
        <v>37</v>
      </c>
      <c r="M188" s="9" t="s">
        <v>77</v>
      </c>
      <c r="N188" s="9" t="s">
        <v>300</v>
      </c>
    </row>
    <row r="189" spans="3:14" ht="20.100000000000001" customHeight="1" x14ac:dyDescent="0.3">
      <c r="C189" s="30">
        <v>636</v>
      </c>
      <c r="D189" s="41">
        <v>44127</v>
      </c>
      <c r="E189" s="29">
        <f t="shared" si="2"/>
        <v>10</v>
      </c>
      <c r="F189" s="12">
        <v>5.67</v>
      </c>
      <c r="G189" s="9" t="s">
        <v>233</v>
      </c>
      <c r="H189" s="9" t="s">
        <v>256</v>
      </c>
      <c r="I189" s="9" t="s">
        <v>255</v>
      </c>
      <c r="J189" s="9">
        <v>3</v>
      </c>
      <c r="K189" s="9" t="s">
        <v>105</v>
      </c>
      <c r="L189" s="9" t="s">
        <v>38</v>
      </c>
      <c r="M189" s="9" t="s">
        <v>78</v>
      </c>
      <c r="N189" s="9" t="s">
        <v>301</v>
      </c>
    </row>
    <row r="190" spans="3:14" ht="20.100000000000001" customHeight="1" x14ac:dyDescent="0.3">
      <c r="C190" s="30">
        <v>635</v>
      </c>
      <c r="D190" s="41">
        <v>44126</v>
      </c>
      <c r="E190" s="29">
        <f t="shared" si="2"/>
        <v>10</v>
      </c>
      <c r="F190" s="12">
        <v>1.2</v>
      </c>
      <c r="G190" s="9" t="s">
        <v>232</v>
      </c>
      <c r="H190" s="9" t="s">
        <v>252</v>
      </c>
      <c r="I190" s="9" t="s">
        <v>255</v>
      </c>
      <c r="J190" s="9">
        <v>1</v>
      </c>
      <c r="K190" s="9" t="s">
        <v>106</v>
      </c>
      <c r="L190" s="9" t="s">
        <v>39</v>
      </c>
      <c r="M190" s="9" t="s">
        <v>79</v>
      </c>
      <c r="N190" s="9" t="s">
        <v>300</v>
      </c>
    </row>
    <row r="191" spans="3:14" ht="20.100000000000001" customHeight="1" x14ac:dyDescent="0.3">
      <c r="C191" s="30">
        <v>634</v>
      </c>
      <c r="D191" s="41">
        <v>44125</v>
      </c>
      <c r="E191" s="29">
        <f t="shared" si="2"/>
        <v>10</v>
      </c>
      <c r="F191" s="12">
        <v>40</v>
      </c>
      <c r="G191" s="9" t="s">
        <v>231</v>
      </c>
      <c r="H191" s="9" t="s">
        <v>251</v>
      </c>
      <c r="I191" s="9" t="s">
        <v>254</v>
      </c>
      <c r="J191" s="9">
        <v>2</v>
      </c>
      <c r="K191" s="9" t="s">
        <v>107</v>
      </c>
      <c r="L191" s="9" t="s">
        <v>40</v>
      </c>
      <c r="M191" s="9" t="s">
        <v>80</v>
      </c>
      <c r="N191" s="9" t="s">
        <v>302</v>
      </c>
    </row>
    <row r="192" spans="3:14" ht="20.100000000000001" customHeight="1" x14ac:dyDescent="0.3">
      <c r="C192" s="30">
        <v>633</v>
      </c>
      <c r="D192" s="41">
        <v>44124</v>
      </c>
      <c r="E192" s="29">
        <f t="shared" si="2"/>
        <v>10</v>
      </c>
      <c r="F192" s="12">
        <v>35.6</v>
      </c>
      <c r="G192" s="9" t="s">
        <v>230</v>
      </c>
      <c r="H192" s="9" t="s">
        <v>250</v>
      </c>
      <c r="I192" s="9" t="s">
        <v>254</v>
      </c>
      <c r="J192" s="9">
        <v>4</v>
      </c>
      <c r="K192" s="9" t="s">
        <v>108</v>
      </c>
      <c r="L192" s="9" t="s">
        <v>41</v>
      </c>
      <c r="M192" s="9" t="s">
        <v>81</v>
      </c>
      <c r="N192" s="9" t="s">
        <v>300</v>
      </c>
    </row>
    <row r="193" spans="3:14" ht="20.100000000000001" customHeight="1" x14ac:dyDescent="0.3">
      <c r="C193" s="30">
        <v>632</v>
      </c>
      <c r="D193" s="41">
        <v>44123</v>
      </c>
      <c r="E193" s="29">
        <f t="shared" si="2"/>
        <v>10</v>
      </c>
      <c r="F193" s="12">
        <v>44</v>
      </c>
      <c r="G193" s="9" t="s">
        <v>229</v>
      </c>
      <c r="H193" s="9" t="s">
        <v>249</v>
      </c>
      <c r="I193" s="9" t="s">
        <v>254</v>
      </c>
      <c r="J193" s="9">
        <v>2</v>
      </c>
      <c r="K193" s="9" t="s">
        <v>109</v>
      </c>
      <c r="L193" s="9" t="s">
        <v>42</v>
      </c>
      <c r="M193" s="9" t="s">
        <v>78</v>
      </c>
      <c r="N193" s="9" t="s">
        <v>303</v>
      </c>
    </row>
    <row r="194" spans="3:14" ht="20.100000000000001" customHeight="1" x14ac:dyDescent="0.3">
      <c r="C194" s="30">
        <v>631</v>
      </c>
      <c r="D194" s="41">
        <v>44122</v>
      </c>
      <c r="E194" s="29">
        <f t="shared" si="2"/>
        <v>10</v>
      </c>
      <c r="F194" s="12">
        <v>47.97</v>
      </c>
      <c r="G194" s="9" t="s">
        <v>228</v>
      </c>
      <c r="H194" s="9" t="s">
        <v>248</v>
      </c>
      <c r="I194" s="9" t="s">
        <v>254</v>
      </c>
      <c r="J194" s="9">
        <v>3</v>
      </c>
      <c r="K194" s="9" t="s">
        <v>110</v>
      </c>
      <c r="L194" s="9" t="s">
        <v>43</v>
      </c>
      <c r="M194" s="9" t="s">
        <v>76</v>
      </c>
      <c r="N194" s="9" t="s">
        <v>301</v>
      </c>
    </row>
    <row r="195" spans="3:14" ht="20.100000000000001" customHeight="1" x14ac:dyDescent="0.3">
      <c r="C195" s="30">
        <v>630</v>
      </c>
      <c r="D195" s="41">
        <v>44121</v>
      </c>
      <c r="E195" s="29">
        <f t="shared" si="2"/>
        <v>10</v>
      </c>
      <c r="F195" s="12">
        <v>21</v>
      </c>
      <c r="G195" s="9" t="s">
        <v>227</v>
      </c>
      <c r="H195" s="9" t="s">
        <v>247</v>
      </c>
      <c r="I195" s="9" t="s">
        <v>253</v>
      </c>
      <c r="J195" s="9">
        <v>6</v>
      </c>
      <c r="K195" s="9" t="s">
        <v>111</v>
      </c>
      <c r="L195" s="9" t="s">
        <v>44</v>
      </c>
      <c r="M195" s="9" t="s">
        <v>80</v>
      </c>
      <c r="N195" s="9" t="s">
        <v>300</v>
      </c>
    </row>
    <row r="196" spans="3:14" ht="20.100000000000001" customHeight="1" x14ac:dyDescent="0.3">
      <c r="C196" s="30">
        <v>629</v>
      </c>
      <c r="D196" s="41">
        <v>44120</v>
      </c>
      <c r="E196" s="29">
        <f t="shared" si="2"/>
        <v>10</v>
      </c>
      <c r="F196" s="12">
        <v>10</v>
      </c>
      <c r="G196" s="9" t="s">
        <v>226</v>
      </c>
      <c r="H196" s="9" t="s">
        <v>246</v>
      </c>
      <c r="I196" s="9" t="s">
        <v>253</v>
      </c>
      <c r="J196" s="9">
        <v>2</v>
      </c>
      <c r="K196" s="9" t="s">
        <v>112</v>
      </c>
      <c r="L196" s="9" t="s">
        <v>45</v>
      </c>
      <c r="M196" s="9" t="s">
        <v>79</v>
      </c>
      <c r="N196" s="9" t="s">
        <v>300</v>
      </c>
    </row>
    <row r="197" spans="3:14" ht="20.100000000000001" customHeight="1" x14ac:dyDescent="0.3">
      <c r="C197" s="30">
        <v>628</v>
      </c>
      <c r="D197" s="41">
        <v>44119</v>
      </c>
      <c r="E197" s="29">
        <f t="shared" si="2"/>
        <v>10</v>
      </c>
      <c r="F197" s="12">
        <v>10</v>
      </c>
      <c r="G197" s="9" t="s">
        <v>225</v>
      </c>
      <c r="H197" s="9" t="s">
        <v>245</v>
      </c>
      <c r="I197" s="9" t="s">
        <v>253</v>
      </c>
      <c r="J197" s="9">
        <v>2</v>
      </c>
      <c r="K197" s="9" t="s">
        <v>113</v>
      </c>
      <c r="L197" s="9" t="s">
        <v>46</v>
      </c>
      <c r="M197" s="9" t="s">
        <v>79</v>
      </c>
      <c r="N197" s="9" t="s">
        <v>302</v>
      </c>
    </row>
    <row r="198" spans="3:14" ht="20.100000000000001" customHeight="1" x14ac:dyDescent="0.3">
      <c r="C198" s="30">
        <v>627</v>
      </c>
      <c r="D198" s="41">
        <v>44118</v>
      </c>
      <c r="E198" s="29">
        <f t="shared" si="2"/>
        <v>10</v>
      </c>
      <c r="F198" s="12">
        <v>32</v>
      </c>
      <c r="G198" s="9" t="s">
        <v>224</v>
      </c>
      <c r="H198" s="9" t="s">
        <v>244</v>
      </c>
      <c r="I198" s="9" t="s">
        <v>253</v>
      </c>
      <c r="J198" s="9">
        <v>4</v>
      </c>
      <c r="K198" s="9" t="s">
        <v>114</v>
      </c>
      <c r="L198" s="9" t="s">
        <v>47</v>
      </c>
      <c r="M198" s="9" t="s">
        <v>77</v>
      </c>
      <c r="N198" s="9" t="s">
        <v>300</v>
      </c>
    </row>
    <row r="199" spans="3:14" ht="20.100000000000001" customHeight="1" x14ac:dyDescent="0.3">
      <c r="C199" s="30">
        <v>626</v>
      </c>
      <c r="D199" s="41">
        <v>44117</v>
      </c>
      <c r="E199" s="29">
        <f t="shared" si="2"/>
        <v>10</v>
      </c>
      <c r="F199" s="12">
        <v>108</v>
      </c>
      <c r="G199" s="9" t="s">
        <v>223</v>
      </c>
      <c r="H199" s="9" t="s">
        <v>243</v>
      </c>
      <c r="I199" s="9" t="s">
        <v>312</v>
      </c>
      <c r="J199" s="9">
        <v>48</v>
      </c>
      <c r="K199" s="9" t="s">
        <v>115</v>
      </c>
      <c r="L199" s="9" t="s">
        <v>48</v>
      </c>
      <c r="M199" s="9" t="s">
        <v>76</v>
      </c>
      <c r="N199" s="9" t="s">
        <v>301</v>
      </c>
    </row>
    <row r="200" spans="3:14" ht="20.100000000000001" customHeight="1" x14ac:dyDescent="0.3">
      <c r="C200" s="30">
        <v>625</v>
      </c>
      <c r="D200" s="41">
        <v>44116</v>
      </c>
      <c r="E200" s="29">
        <f t="shared" si="2"/>
        <v>10</v>
      </c>
      <c r="F200" s="12">
        <v>36</v>
      </c>
      <c r="G200" s="9" t="s">
        <v>222</v>
      </c>
      <c r="H200" s="9" t="s">
        <v>242</v>
      </c>
      <c r="I200" s="9" t="s">
        <v>312</v>
      </c>
      <c r="J200" s="9">
        <v>12</v>
      </c>
      <c r="K200" s="9" t="s">
        <v>116</v>
      </c>
      <c r="L200" s="9" t="s">
        <v>49</v>
      </c>
      <c r="M200" s="9" t="s">
        <v>80</v>
      </c>
      <c r="N200" s="9" t="s">
        <v>300</v>
      </c>
    </row>
    <row r="201" spans="3:14" ht="20.100000000000001" customHeight="1" x14ac:dyDescent="0.3">
      <c r="C201" s="30">
        <v>624</v>
      </c>
      <c r="D201" s="41">
        <v>44115</v>
      </c>
      <c r="E201" s="29">
        <f t="shared" si="2"/>
        <v>10</v>
      </c>
      <c r="F201" s="12">
        <v>30</v>
      </c>
      <c r="G201" s="9" t="s">
        <v>221</v>
      </c>
      <c r="H201" s="9" t="s">
        <v>241</v>
      </c>
      <c r="I201" s="9" t="s">
        <v>312</v>
      </c>
      <c r="J201" s="9">
        <v>12</v>
      </c>
      <c r="K201" s="9" t="s">
        <v>117</v>
      </c>
      <c r="L201" s="9" t="s">
        <v>50</v>
      </c>
      <c r="M201" s="9" t="s">
        <v>78</v>
      </c>
      <c r="N201" s="9" t="s">
        <v>302</v>
      </c>
    </row>
    <row r="202" spans="3:14" ht="20.100000000000001" customHeight="1" x14ac:dyDescent="0.3">
      <c r="C202" s="30">
        <v>623</v>
      </c>
      <c r="D202" s="41">
        <v>44114</v>
      </c>
      <c r="E202" s="29">
        <f t="shared" si="2"/>
        <v>10</v>
      </c>
      <c r="F202" s="12">
        <v>24</v>
      </c>
      <c r="G202" s="9" t="s">
        <v>220</v>
      </c>
      <c r="H202" s="9" t="s">
        <v>240</v>
      </c>
      <c r="I202" s="9" t="s">
        <v>312</v>
      </c>
      <c r="J202" s="9">
        <v>12</v>
      </c>
      <c r="K202" s="9" t="s">
        <v>118</v>
      </c>
      <c r="L202" s="9" t="s">
        <v>51</v>
      </c>
      <c r="M202" s="9" t="s">
        <v>77</v>
      </c>
      <c r="N202" s="9" t="s">
        <v>303</v>
      </c>
    </row>
    <row r="203" spans="3:14" ht="20.100000000000001" customHeight="1" x14ac:dyDescent="0.3">
      <c r="C203" s="30">
        <v>622</v>
      </c>
      <c r="D203" s="41">
        <v>44113</v>
      </c>
      <c r="E203" s="29">
        <f t="shared" si="2"/>
        <v>10</v>
      </c>
      <c r="F203" s="12">
        <v>216</v>
      </c>
      <c r="G203" s="9" t="s">
        <v>219</v>
      </c>
      <c r="H203" s="9" t="s">
        <v>239</v>
      </c>
      <c r="I203" s="9" t="s">
        <v>312</v>
      </c>
      <c r="J203" s="9">
        <v>48</v>
      </c>
      <c r="K203" s="9" t="s">
        <v>119</v>
      </c>
      <c r="L203" s="9" t="s">
        <v>52</v>
      </c>
      <c r="M203" s="9" t="s">
        <v>78</v>
      </c>
      <c r="N203" s="9" t="s">
        <v>302</v>
      </c>
    </row>
    <row r="204" spans="3:14" ht="20.100000000000001" customHeight="1" x14ac:dyDescent="0.3">
      <c r="C204" s="30">
        <v>621</v>
      </c>
      <c r="D204" s="41">
        <v>44112</v>
      </c>
      <c r="E204" s="29">
        <f t="shared" si="2"/>
        <v>10</v>
      </c>
      <c r="F204" s="12">
        <v>96</v>
      </c>
      <c r="G204" s="9" t="s">
        <v>218</v>
      </c>
      <c r="H204" s="9" t="s">
        <v>238</v>
      </c>
      <c r="I204" s="9" t="s">
        <v>312</v>
      </c>
      <c r="J204" s="9">
        <v>24</v>
      </c>
      <c r="K204" s="9" t="s">
        <v>120</v>
      </c>
      <c r="L204" s="9" t="s">
        <v>53</v>
      </c>
      <c r="M204" s="9" t="s">
        <v>76</v>
      </c>
      <c r="N204" s="9" t="s">
        <v>300</v>
      </c>
    </row>
    <row r="205" spans="3:14" ht="20.100000000000001" customHeight="1" x14ac:dyDescent="0.3">
      <c r="C205" s="30">
        <v>620</v>
      </c>
      <c r="D205" s="41">
        <v>44111</v>
      </c>
      <c r="E205" s="29">
        <f t="shared" si="2"/>
        <v>10</v>
      </c>
      <c r="F205" s="12">
        <v>126</v>
      </c>
      <c r="G205" s="9" t="s">
        <v>217</v>
      </c>
      <c r="H205" s="9" t="s">
        <v>237</v>
      </c>
      <c r="I205" s="9" t="s">
        <v>312</v>
      </c>
      <c r="J205" s="9">
        <v>36</v>
      </c>
      <c r="K205" s="9" t="s">
        <v>121</v>
      </c>
      <c r="L205" s="9" t="s">
        <v>54</v>
      </c>
      <c r="M205" s="9" t="s">
        <v>79</v>
      </c>
      <c r="N205" s="9" t="s">
        <v>301</v>
      </c>
    </row>
    <row r="206" spans="3:14" ht="20.100000000000001" customHeight="1" x14ac:dyDescent="0.3">
      <c r="C206" s="30">
        <v>619</v>
      </c>
      <c r="D206" s="41">
        <v>44110</v>
      </c>
      <c r="E206" s="29">
        <f t="shared" si="2"/>
        <v>10</v>
      </c>
      <c r="F206" s="12">
        <v>43.199999999999996</v>
      </c>
      <c r="G206" s="9" t="s">
        <v>216</v>
      </c>
      <c r="H206" s="9" t="s">
        <v>236</v>
      </c>
      <c r="I206" s="9" t="s">
        <v>312</v>
      </c>
      <c r="J206" s="9">
        <v>18</v>
      </c>
      <c r="K206" s="9" t="s">
        <v>122</v>
      </c>
      <c r="L206" s="9" t="s">
        <v>55</v>
      </c>
      <c r="M206" s="9" t="s">
        <v>81</v>
      </c>
      <c r="N206" s="9" t="s">
        <v>300</v>
      </c>
    </row>
    <row r="207" spans="3:14" ht="20.100000000000001" customHeight="1" x14ac:dyDescent="0.3">
      <c r="C207" s="30">
        <v>618</v>
      </c>
      <c r="D207" s="41">
        <v>44109</v>
      </c>
      <c r="E207" s="29">
        <f t="shared" si="2"/>
        <v>10</v>
      </c>
      <c r="F207" s="12">
        <v>36</v>
      </c>
      <c r="G207" s="9" t="s">
        <v>215</v>
      </c>
      <c r="H207" s="9" t="s">
        <v>235</v>
      </c>
      <c r="I207" s="9" t="s">
        <v>312</v>
      </c>
      <c r="J207" s="9">
        <v>12</v>
      </c>
      <c r="K207" s="9" t="s">
        <v>106</v>
      </c>
      <c r="L207" s="9" t="s">
        <v>39</v>
      </c>
      <c r="M207" s="9" t="s">
        <v>79</v>
      </c>
      <c r="N207" s="9" t="s">
        <v>300</v>
      </c>
    </row>
    <row r="208" spans="3:14" ht="20.100000000000001" customHeight="1" x14ac:dyDescent="0.3">
      <c r="C208" s="30">
        <v>617</v>
      </c>
      <c r="D208" s="41">
        <v>44108</v>
      </c>
      <c r="E208" s="29">
        <f t="shared" si="2"/>
        <v>10</v>
      </c>
      <c r="F208" s="12">
        <v>48</v>
      </c>
      <c r="G208" s="9" t="s">
        <v>214</v>
      </c>
      <c r="H208" s="9" t="s">
        <v>234</v>
      </c>
      <c r="I208" s="9" t="s">
        <v>312</v>
      </c>
      <c r="J208" s="9">
        <v>16</v>
      </c>
      <c r="K208" s="9" t="s">
        <v>110</v>
      </c>
      <c r="L208" s="9" t="s">
        <v>43</v>
      </c>
      <c r="M208" s="9" t="s">
        <v>76</v>
      </c>
      <c r="N208" s="9" t="s">
        <v>301</v>
      </c>
    </row>
    <row r="209" spans="3:14" ht="20.100000000000001" customHeight="1" x14ac:dyDescent="0.3">
      <c r="C209" s="30">
        <v>616</v>
      </c>
      <c r="D209" s="41">
        <v>44107</v>
      </c>
      <c r="E209" s="29">
        <f t="shared" si="2"/>
        <v>10</v>
      </c>
      <c r="F209" s="12">
        <v>20.97</v>
      </c>
      <c r="G209" s="9" t="s">
        <v>308</v>
      </c>
      <c r="H209" s="9" t="s">
        <v>311</v>
      </c>
      <c r="I209" s="9" t="s">
        <v>310</v>
      </c>
      <c r="J209" s="9">
        <v>3</v>
      </c>
      <c r="K209" s="9" t="s">
        <v>109</v>
      </c>
      <c r="L209" s="9" t="s">
        <v>42</v>
      </c>
      <c r="M209" s="9" t="s">
        <v>78</v>
      </c>
      <c r="N209" s="9" t="s">
        <v>303</v>
      </c>
    </row>
    <row r="210" spans="3:14" ht="20.100000000000001" customHeight="1" x14ac:dyDescent="0.3">
      <c r="C210" s="30">
        <v>615</v>
      </c>
      <c r="D210" s="41">
        <v>44106</v>
      </c>
      <c r="E210" s="29">
        <f t="shared" si="2"/>
        <v>10</v>
      </c>
      <c r="F210" s="12">
        <v>4.8000000000000007</v>
      </c>
      <c r="G210" s="9" t="s">
        <v>307</v>
      </c>
      <c r="H210" s="9" t="s">
        <v>309</v>
      </c>
      <c r="I210" s="9" t="s">
        <v>310</v>
      </c>
      <c r="J210" s="9">
        <v>3</v>
      </c>
      <c r="K210" s="9" t="s">
        <v>108</v>
      </c>
      <c r="L210" s="9" t="s">
        <v>41</v>
      </c>
      <c r="M210" s="9" t="s">
        <v>81</v>
      </c>
      <c r="N210" s="9" t="s">
        <v>300</v>
      </c>
    </row>
    <row r="211" spans="3:14" ht="20.100000000000001" customHeight="1" x14ac:dyDescent="0.3">
      <c r="C211" s="30">
        <v>614</v>
      </c>
      <c r="D211" s="41">
        <v>44105</v>
      </c>
      <c r="E211" s="29">
        <f t="shared" si="2"/>
        <v>10</v>
      </c>
      <c r="F211" s="12">
        <v>1.89</v>
      </c>
      <c r="G211" s="9" t="s">
        <v>233</v>
      </c>
      <c r="H211" s="9" t="s">
        <v>256</v>
      </c>
      <c r="I211" s="9" t="s">
        <v>255</v>
      </c>
      <c r="J211" s="9">
        <v>1</v>
      </c>
      <c r="K211" s="9" t="s">
        <v>122</v>
      </c>
      <c r="L211" s="9" t="s">
        <v>55</v>
      </c>
      <c r="M211" s="9" t="s">
        <v>81</v>
      </c>
      <c r="N211" s="9" t="s">
        <v>300</v>
      </c>
    </row>
    <row r="212" spans="3:14" ht="20.100000000000001" customHeight="1" x14ac:dyDescent="0.3">
      <c r="C212" s="30">
        <v>613</v>
      </c>
      <c r="D212" s="41">
        <v>44123</v>
      </c>
      <c r="E212" s="29">
        <f t="shared" si="2"/>
        <v>10</v>
      </c>
      <c r="F212" s="12">
        <v>2.4</v>
      </c>
      <c r="G212" s="9" t="s">
        <v>232</v>
      </c>
      <c r="H212" s="9" t="s">
        <v>252</v>
      </c>
      <c r="I212" s="9" t="s">
        <v>255</v>
      </c>
      <c r="J212" s="9">
        <v>2</v>
      </c>
      <c r="K212" s="9" t="s">
        <v>121</v>
      </c>
      <c r="L212" s="9" t="s">
        <v>54</v>
      </c>
      <c r="M212" s="9" t="s">
        <v>79</v>
      </c>
      <c r="N212" s="9" t="s">
        <v>301</v>
      </c>
    </row>
    <row r="213" spans="3:14" ht="20.100000000000001" customHeight="1" x14ac:dyDescent="0.3">
      <c r="C213" s="30">
        <v>612</v>
      </c>
      <c r="D213" s="41">
        <v>44122</v>
      </c>
      <c r="E213" s="29">
        <f t="shared" si="2"/>
        <v>10</v>
      </c>
      <c r="F213" s="12">
        <v>20</v>
      </c>
      <c r="G213" s="9" t="s">
        <v>231</v>
      </c>
      <c r="H213" s="9" t="s">
        <v>251</v>
      </c>
      <c r="I213" s="9" t="s">
        <v>254</v>
      </c>
      <c r="J213" s="9">
        <v>1</v>
      </c>
      <c r="K213" s="9" t="s">
        <v>120</v>
      </c>
      <c r="L213" s="9" t="s">
        <v>53</v>
      </c>
      <c r="M213" s="9" t="s">
        <v>76</v>
      </c>
      <c r="N213" s="9" t="s">
        <v>300</v>
      </c>
    </row>
    <row r="214" spans="3:14" ht="20.100000000000001" customHeight="1" x14ac:dyDescent="0.3">
      <c r="C214" s="30">
        <v>611</v>
      </c>
      <c r="D214" s="41">
        <v>44121</v>
      </c>
      <c r="E214" s="29">
        <f t="shared" si="2"/>
        <v>10</v>
      </c>
      <c r="F214" s="12">
        <v>17.8</v>
      </c>
      <c r="G214" s="9" t="s">
        <v>230</v>
      </c>
      <c r="H214" s="9" t="s">
        <v>250</v>
      </c>
      <c r="I214" s="9" t="s">
        <v>254</v>
      </c>
      <c r="J214" s="9">
        <v>2</v>
      </c>
      <c r="K214" s="9" t="s">
        <v>119</v>
      </c>
      <c r="L214" s="9" t="s">
        <v>52</v>
      </c>
      <c r="M214" s="9" t="s">
        <v>78</v>
      </c>
      <c r="N214" s="9" t="s">
        <v>302</v>
      </c>
    </row>
    <row r="215" spans="3:14" ht="20.100000000000001" customHeight="1" x14ac:dyDescent="0.3">
      <c r="C215" s="30">
        <v>610</v>
      </c>
      <c r="D215" s="41">
        <v>44120</v>
      </c>
      <c r="E215" s="29">
        <f t="shared" si="2"/>
        <v>10</v>
      </c>
      <c r="F215" s="12">
        <v>22</v>
      </c>
      <c r="G215" s="9" t="s">
        <v>229</v>
      </c>
      <c r="H215" s="9" t="s">
        <v>249</v>
      </c>
      <c r="I215" s="9" t="s">
        <v>254</v>
      </c>
      <c r="J215" s="9">
        <v>1</v>
      </c>
      <c r="K215" s="9" t="s">
        <v>118</v>
      </c>
      <c r="L215" s="9" t="s">
        <v>51</v>
      </c>
      <c r="M215" s="9" t="s">
        <v>77</v>
      </c>
      <c r="N215" s="9" t="s">
        <v>303</v>
      </c>
    </row>
    <row r="216" spans="3:14" ht="20.100000000000001" customHeight="1" x14ac:dyDescent="0.3">
      <c r="C216" s="30">
        <v>609</v>
      </c>
      <c r="D216" s="41">
        <v>44119</v>
      </c>
      <c r="E216" s="29">
        <f t="shared" si="2"/>
        <v>10</v>
      </c>
      <c r="F216" s="12">
        <v>15.99</v>
      </c>
      <c r="G216" s="9" t="s">
        <v>228</v>
      </c>
      <c r="H216" s="9" t="s">
        <v>248</v>
      </c>
      <c r="I216" s="9" t="s">
        <v>254</v>
      </c>
      <c r="J216" s="9">
        <v>1</v>
      </c>
      <c r="K216" s="9" t="s">
        <v>117</v>
      </c>
      <c r="L216" s="9" t="s">
        <v>50</v>
      </c>
      <c r="M216" s="9" t="s">
        <v>78</v>
      </c>
      <c r="N216" s="9" t="s">
        <v>302</v>
      </c>
    </row>
    <row r="217" spans="3:14" ht="20.100000000000001" customHeight="1" x14ac:dyDescent="0.3">
      <c r="C217" s="30">
        <v>608</v>
      </c>
      <c r="D217" s="41">
        <v>44118</v>
      </c>
      <c r="E217" s="29">
        <f t="shared" si="2"/>
        <v>10</v>
      </c>
      <c r="F217" s="12">
        <v>7</v>
      </c>
      <c r="G217" s="9" t="s">
        <v>227</v>
      </c>
      <c r="H217" s="9" t="s">
        <v>247</v>
      </c>
      <c r="I217" s="9" t="s">
        <v>253</v>
      </c>
      <c r="J217" s="9">
        <v>2</v>
      </c>
      <c r="K217" s="9" t="s">
        <v>116</v>
      </c>
      <c r="L217" s="9" t="s">
        <v>49</v>
      </c>
      <c r="M217" s="9" t="s">
        <v>80</v>
      </c>
      <c r="N217" s="9" t="s">
        <v>300</v>
      </c>
    </row>
    <row r="218" spans="3:14" ht="20.100000000000001" customHeight="1" x14ac:dyDescent="0.3">
      <c r="C218" s="30">
        <v>607</v>
      </c>
      <c r="D218" s="41">
        <v>44117</v>
      </c>
      <c r="E218" s="29">
        <f t="shared" si="2"/>
        <v>10</v>
      </c>
      <c r="F218" s="12">
        <v>20</v>
      </c>
      <c r="G218" s="9" t="s">
        <v>226</v>
      </c>
      <c r="H218" s="9" t="s">
        <v>246</v>
      </c>
      <c r="I218" s="9" t="s">
        <v>253</v>
      </c>
      <c r="J218" s="9">
        <v>4</v>
      </c>
      <c r="K218" s="9" t="s">
        <v>115</v>
      </c>
      <c r="L218" s="9" t="s">
        <v>48</v>
      </c>
      <c r="M218" s="9" t="s">
        <v>76</v>
      </c>
      <c r="N218" s="9" t="s">
        <v>301</v>
      </c>
    </row>
    <row r="219" spans="3:14" ht="20.100000000000001" customHeight="1" x14ac:dyDescent="0.3">
      <c r="C219" s="30">
        <v>606</v>
      </c>
      <c r="D219" s="41">
        <v>44116</v>
      </c>
      <c r="E219" s="29">
        <f t="shared" si="2"/>
        <v>10</v>
      </c>
      <c r="F219" s="12">
        <v>20</v>
      </c>
      <c r="G219" s="9" t="s">
        <v>225</v>
      </c>
      <c r="H219" s="9" t="s">
        <v>245</v>
      </c>
      <c r="I219" s="9" t="s">
        <v>253</v>
      </c>
      <c r="J219" s="9">
        <v>4</v>
      </c>
      <c r="K219" s="9" t="s">
        <v>114</v>
      </c>
      <c r="L219" s="9" t="s">
        <v>47</v>
      </c>
      <c r="M219" s="9" t="s">
        <v>77</v>
      </c>
      <c r="N219" s="9" t="s">
        <v>300</v>
      </c>
    </row>
    <row r="220" spans="3:14" ht="20.100000000000001" customHeight="1" x14ac:dyDescent="0.3">
      <c r="C220" s="30">
        <v>605</v>
      </c>
      <c r="D220" s="41">
        <v>44115</v>
      </c>
      <c r="E220" s="29">
        <f t="shared" si="2"/>
        <v>10</v>
      </c>
      <c r="F220" s="12">
        <v>24</v>
      </c>
      <c r="G220" s="9" t="s">
        <v>224</v>
      </c>
      <c r="H220" s="9" t="s">
        <v>244</v>
      </c>
      <c r="I220" s="9" t="s">
        <v>253</v>
      </c>
      <c r="J220" s="9">
        <v>3</v>
      </c>
      <c r="K220" s="9" t="s">
        <v>113</v>
      </c>
      <c r="L220" s="9" t="s">
        <v>46</v>
      </c>
      <c r="M220" s="9" t="s">
        <v>79</v>
      </c>
      <c r="N220" s="9" t="s">
        <v>302</v>
      </c>
    </row>
    <row r="221" spans="3:14" ht="20.100000000000001" customHeight="1" x14ac:dyDescent="0.3">
      <c r="C221" s="30">
        <v>604</v>
      </c>
      <c r="D221" s="41">
        <v>44114</v>
      </c>
      <c r="E221" s="29">
        <f t="shared" si="2"/>
        <v>10</v>
      </c>
      <c r="F221" s="12">
        <v>135</v>
      </c>
      <c r="G221" s="9" t="s">
        <v>223</v>
      </c>
      <c r="H221" s="9" t="s">
        <v>243</v>
      </c>
      <c r="I221" s="9" t="s">
        <v>312</v>
      </c>
      <c r="J221" s="9">
        <v>60</v>
      </c>
      <c r="K221" s="9" t="s">
        <v>112</v>
      </c>
      <c r="L221" s="9" t="s">
        <v>45</v>
      </c>
      <c r="M221" s="9" t="s">
        <v>79</v>
      </c>
      <c r="N221" s="9" t="s">
        <v>300</v>
      </c>
    </row>
    <row r="222" spans="3:14" ht="20.100000000000001" customHeight="1" x14ac:dyDescent="0.3">
      <c r="C222" s="30">
        <v>603</v>
      </c>
      <c r="D222" s="41">
        <v>44113</v>
      </c>
      <c r="E222" s="29">
        <f t="shared" si="2"/>
        <v>10</v>
      </c>
      <c r="F222" s="12">
        <v>72</v>
      </c>
      <c r="G222" s="9" t="s">
        <v>222</v>
      </c>
      <c r="H222" s="9" t="s">
        <v>242</v>
      </c>
      <c r="I222" s="9" t="s">
        <v>312</v>
      </c>
      <c r="J222" s="9">
        <v>24</v>
      </c>
      <c r="K222" s="9" t="s">
        <v>111</v>
      </c>
      <c r="L222" s="9" t="s">
        <v>44</v>
      </c>
      <c r="M222" s="9" t="s">
        <v>80</v>
      </c>
      <c r="N222" s="9" t="s">
        <v>300</v>
      </c>
    </row>
    <row r="223" spans="3:14" ht="20.100000000000001" customHeight="1" x14ac:dyDescent="0.3">
      <c r="C223" s="30">
        <v>602</v>
      </c>
      <c r="D223" s="41">
        <v>44112</v>
      </c>
      <c r="E223" s="29">
        <f t="shared" si="2"/>
        <v>10</v>
      </c>
      <c r="F223" s="12">
        <v>90</v>
      </c>
      <c r="G223" s="9" t="s">
        <v>221</v>
      </c>
      <c r="H223" s="9" t="s">
        <v>241</v>
      </c>
      <c r="I223" s="9" t="s">
        <v>312</v>
      </c>
      <c r="J223" s="9">
        <v>36</v>
      </c>
      <c r="K223" s="9" t="s">
        <v>110</v>
      </c>
      <c r="L223" s="9" t="s">
        <v>43</v>
      </c>
      <c r="M223" s="9" t="s">
        <v>76</v>
      </c>
      <c r="N223" s="9" t="s">
        <v>301</v>
      </c>
    </row>
    <row r="224" spans="3:14" ht="20.100000000000001" customHeight="1" x14ac:dyDescent="0.3">
      <c r="C224" s="30">
        <v>601</v>
      </c>
      <c r="D224" s="41">
        <v>44111</v>
      </c>
      <c r="E224" s="29">
        <f t="shared" si="2"/>
        <v>10</v>
      </c>
      <c r="F224" s="12">
        <v>48</v>
      </c>
      <c r="G224" s="9" t="s">
        <v>220</v>
      </c>
      <c r="H224" s="9" t="s">
        <v>240</v>
      </c>
      <c r="I224" s="9" t="s">
        <v>312</v>
      </c>
      <c r="J224" s="9">
        <v>24</v>
      </c>
      <c r="K224" s="9" t="s">
        <v>109</v>
      </c>
      <c r="L224" s="9" t="s">
        <v>42</v>
      </c>
      <c r="M224" s="9" t="s">
        <v>78</v>
      </c>
      <c r="N224" s="9" t="s">
        <v>303</v>
      </c>
    </row>
    <row r="225" spans="3:14" ht="20.100000000000001" customHeight="1" x14ac:dyDescent="0.3">
      <c r="C225" s="30">
        <v>600</v>
      </c>
      <c r="D225" s="41">
        <v>44110</v>
      </c>
      <c r="E225" s="29">
        <f t="shared" ref="E225:E288" si="3">IF(COUNTA(D225)=0,"-",(MONTH(D225)))</f>
        <v>10</v>
      </c>
      <c r="F225" s="12">
        <v>270</v>
      </c>
      <c r="G225" s="9" t="s">
        <v>219</v>
      </c>
      <c r="H225" s="9" t="s">
        <v>239</v>
      </c>
      <c r="I225" s="9" t="s">
        <v>312</v>
      </c>
      <c r="J225" s="9">
        <v>60</v>
      </c>
      <c r="K225" s="9" t="s">
        <v>108</v>
      </c>
      <c r="L225" s="9" t="s">
        <v>41</v>
      </c>
      <c r="M225" s="9" t="s">
        <v>81</v>
      </c>
      <c r="N225" s="9" t="s">
        <v>300</v>
      </c>
    </row>
    <row r="226" spans="3:14" ht="20.100000000000001" customHeight="1" x14ac:dyDescent="0.3">
      <c r="C226" s="30">
        <v>599</v>
      </c>
      <c r="D226" s="41">
        <v>44109</v>
      </c>
      <c r="E226" s="29">
        <f t="shared" si="3"/>
        <v>10</v>
      </c>
      <c r="F226" s="12">
        <v>144</v>
      </c>
      <c r="G226" s="9" t="s">
        <v>218</v>
      </c>
      <c r="H226" s="9" t="s">
        <v>238</v>
      </c>
      <c r="I226" s="9" t="s">
        <v>312</v>
      </c>
      <c r="J226" s="9">
        <v>36</v>
      </c>
      <c r="K226" s="9" t="s">
        <v>107</v>
      </c>
      <c r="L226" s="9" t="s">
        <v>40</v>
      </c>
      <c r="M226" s="9" t="s">
        <v>80</v>
      </c>
      <c r="N226" s="9" t="s">
        <v>302</v>
      </c>
    </row>
    <row r="227" spans="3:14" ht="20.100000000000001" customHeight="1" x14ac:dyDescent="0.3">
      <c r="C227" s="30">
        <v>598</v>
      </c>
      <c r="D227" s="41">
        <v>44108</v>
      </c>
      <c r="E227" s="29">
        <f t="shared" si="3"/>
        <v>10</v>
      </c>
      <c r="F227" s="12">
        <v>126</v>
      </c>
      <c r="G227" s="9" t="s">
        <v>217</v>
      </c>
      <c r="H227" s="9" t="s">
        <v>237</v>
      </c>
      <c r="I227" s="9" t="s">
        <v>312</v>
      </c>
      <c r="J227" s="9">
        <v>36</v>
      </c>
      <c r="K227" s="9" t="s">
        <v>106</v>
      </c>
      <c r="L227" s="9" t="s">
        <v>39</v>
      </c>
      <c r="M227" s="9" t="s">
        <v>79</v>
      </c>
      <c r="N227" s="9" t="s">
        <v>300</v>
      </c>
    </row>
    <row r="228" spans="3:14" ht="20.100000000000001" customHeight="1" x14ac:dyDescent="0.3">
      <c r="C228" s="30">
        <v>597</v>
      </c>
      <c r="D228" s="41">
        <v>44107</v>
      </c>
      <c r="E228" s="29">
        <f t="shared" si="3"/>
        <v>10</v>
      </c>
      <c r="F228" s="12">
        <v>43.199999999999996</v>
      </c>
      <c r="G228" s="9" t="s">
        <v>216</v>
      </c>
      <c r="H228" s="9" t="s">
        <v>236</v>
      </c>
      <c r="I228" s="9" t="s">
        <v>312</v>
      </c>
      <c r="J228" s="9">
        <v>18</v>
      </c>
      <c r="K228" s="9" t="s">
        <v>105</v>
      </c>
      <c r="L228" s="9" t="s">
        <v>38</v>
      </c>
      <c r="M228" s="9" t="s">
        <v>78</v>
      </c>
      <c r="N228" s="9" t="s">
        <v>301</v>
      </c>
    </row>
    <row r="229" spans="3:14" ht="20.100000000000001" customHeight="1" x14ac:dyDescent="0.3">
      <c r="C229" s="30">
        <v>596</v>
      </c>
      <c r="D229" s="41">
        <v>44106</v>
      </c>
      <c r="E229" s="29">
        <f t="shared" si="3"/>
        <v>10</v>
      </c>
      <c r="F229" s="12">
        <v>54</v>
      </c>
      <c r="G229" s="9" t="s">
        <v>215</v>
      </c>
      <c r="H229" s="9" t="s">
        <v>235</v>
      </c>
      <c r="I229" s="9" t="s">
        <v>312</v>
      </c>
      <c r="J229" s="9">
        <v>18</v>
      </c>
      <c r="K229" s="9" t="s">
        <v>104</v>
      </c>
      <c r="L229" s="9" t="s">
        <v>37</v>
      </c>
      <c r="M229" s="9" t="s">
        <v>77</v>
      </c>
      <c r="N229" s="9" t="s">
        <v>300</v>
      </c>
    </row>
    <row r="230" spans="3:14" ht="20.100000000000001" customHeight="1" x14ac:dyDescent="0.3">
      <c r="C230" s="30">
        <v>595</v>
      </c>
      <c r="D230" s="41">
        <v>44105</v>
      </c>
      <c r="E230" s="29">
        <f t="shared" si="3"/>
        <v>10</v>
      </c>
      <c r="F230" s="12">
        <v>72</v>
      </c>
      <c r="G230" s="9" t="s">
        <v>214</v>
      </c>
      <c r="H230" s="9" t="s">
        <v>234</v>
      </c>
      <c r="I230" s="9" t="s">
        <v>312</v>
      </c>
      <c r="J230" s="9">
        <v>24</v>
      </c>
      <c r="K230" s="9" t="s">
        <v>102</v>
      </c>
      <c r="L230" s="9" t="s">
        <v>36</v>
      </c>
      <c r="M230" s="9" t="s">
        <v>76</v>
      </c>
      <c r="N230" s="9" t="s">
        <v>300</v>
      </c>
    </row>
    <row r="231" spans="3:14" ht="20.100000000000001" customHeight="1" x14ac:dyDescent="0.3">
      <c r="C231" s="30">
        <v>594</v>
      </c>
      <c r="D231" s="41">
        <v>44102</v>
      </c>
      <c r="E231" s="29">
        <f t="shared" si="3"/>
        <v>9</v>
      </c>
      <c r="F231" s="12">
        <v>27.96</v>
      </c>
      <c r="G231" s="9" t="s">
        <v>308</v>
      </c>
      <c r="H231" s="9" t="s">
        <v>311</v>
      </c>
      <c r="I231" s="9" t="s">
        <v>310</v>
      </c>
      <c r="J231" s="9">
        <f>3 + 1</f>
        <v>4</v>
      </c>
      <c r="K231" s="9" t="s">
        <v>112</v>
      </c>
      <c r="L231" s="9" t="s">
        <v>45</v>
      </c>
      <c r="M231" s="9" t="s">
        <v>79</v>
      </c>
      <c r="N231" s="9" t="s">
        <v>300</v>
      </c>
    </row>
    <row r="232" spans="3:14" ht="20.100000000000001" customHeight="1" x14ac:dyDescent="0.3">
      <c r="C232" s="30">
        <v>593</v>
      </c>
      <c r="D232" s="41">
        <v>44101</v>
      </c>
      <c r="E232" s="29">
        <f t="shared" si="3"/>
        <v>9</v>
      </c>
      <c r="F232" s="12">
        <v>8</v>
      </c>
      <c r="G232" s="9" t="s">
        <v>307</v>
      </c>
      <c r="H232" s="9" t="s">
        <v>309</v>
      </c>
      <c r="I232" s="9" t="s">
        <v>310</v>
      </c>
      <c r="J232" s="9">
        <v>5</v>
      </c>
      <c r="K232" s="9" t="s">
        <v>113</v>
      </c>
      <c r="L232" s="9" t="s">
        <v>46</v>
      </c>
      <c r="M232" s="9" t="s">
        <v>79</v>
      </c>
      <c r="N232" s="9" t="s">
        <v>302</v>
      </c>
    </row>
    <row r="233" spans="3:14" ht="20.100000000000001" customHeight="1" x14ac:dyDescent="0.3">
      <c r="C233" s="30">
        <v>592</v>
      </c>
      <c r="D233" s="41">
        <v>44100</v>
      </c>
      <c r="E233" s="29">
        <f t="shared" si="3"/>
        <v>9</v>
      </c>
      <c r="F233" s="12">
        <v>5.67</v>
      </c>
      <c r="G233" s="9" t="s">
        <v>233</v>
      </c>
      <c r="H233" s="9" t="s">
        <v>256</v>
      </c>
      <c r="I233" s="9" t="s">
        <v>255</v>
      </c>
      <c r="J233" s="9">
        <v>3</v>
      </c>
      <c r="K233" s="9" t="s">
        <v>114</v>
      </c>
      <c r="L233" s="9" t="s">
        <v>47</v>
      </c>
      <c r="M233" s="9" t="s">
        <v>77</v>
      </c>
      <c r="N233" s="9" t="s">
        <v>300</v>
      </c>
    </row>
    <row r="234" spans="3:14" ht="20.100000000000001" customHeight="1" x14ac:dyDescent="0.3">
      <c r="C234" s="30">
        <v>591</v>
      </c>
      <c r="D234" s="41">
        <v>44099</v>
      </c>
      <c r="E234" s="29">
        <f t="shared" si="3"/>
        <v>9</v>
      </c>
      <c r="F234" s="12">
        <v>7.2</v>
      </c>
      <c r="G234" s="9" t="s">
        <v>232</v>
      </c>
      <c r="H234" s="9" t="s">
        <v>252</v>
      </c>
      <c r="I234" s="9" t="s">
        <v>255</v>
      </c>
      <c r="J234" s="9">
        <v>6</v>
      </c>
      <c r="K234" s="9" t="s">
        <v>115</v>
      </c>
      <c r="L234" s="9" t="s">
        <v>48</v>
      </c>
      <c r="M234" s="9" t="s">
        <v>76</v>
      </c>
      <c r="N234" s="9" t="s">
        <v>301</v>
      </c>
    </row>
    <row r="235" spans="3:14" ht="20.100000000000001" customHeight="1" x14ac:dyDescent="0.3">
      <c r="C235" s="30">
        <v>590</v>
      </c>
      <c r="D235" s="41">
        <v>44098</v>
      </c>
      <c r="E235" s="29">
        <f t="shared" si="3"/>
        <v>9</v>
      </c>
      <c r="F235" s="12">
        <v>40</v>
      </c>
      <c r="G235" s="9" t="s">
        <v>231</v>
      </c>
      <c r="H235" s="9" t="s">
        <v>251</v>
      </c>
      <c r="I235" s="9" t="s">
        <v>254</v>
      </c>
      <c r="J235" s="9">
        <v>2</v>
      </c>
      <c r="K235" s="9" t="s">
        <v>116</v>
      </c>
      <c r="L235" s="9" t="s">
        <v>49</v>
      </c>
      <c r="M235" s="9" t="s">
        <v>80</v>
      </c>
      <c r="N235" s="9" t="s">
        <v>300</v>
      </c>
    </row>
    <row r="236" spans="3:14" ht="20.100000000000001" customHeight="1" x14ac:dyDescent="0.3">
      <c r="C236" s="30">
        <v>589</v>
      </c>
      <c r="D236" s="41">
        <v>44097</v>
      </c>
      <c r="E236" s="29">
        <f t="shared" si="3"/>
        <v>9</v>
      </c>
      <c r="F236" s="12">
        <v>26.700000000000003</v>
      </c>
      <c r="G236" s="9" t="s">
        <v>230</v>
      </c>
      <c r="H236" s="9" t="s">
        <v>250</v>
      </c>
      <c r="I236" s="9" t="s">
        <v>254</v>
      </c>
      <c r="J236" s="9">
        <v>3</v>
      </c>
      <c r="K236" s="9" t="s">
        <v>117</v>
      </c>
      <c r="L236" s="9" t="s">
        <v>50</v>
      </c>
      <c r="M236" s="9" t="s">
        <v>78</v>
      </c>
      <c r="N236" s="9" t="s">
        <v>302</v>
      </c>
    </row>
    <row r="237" spans="3:14" ht="20.100000000000001" customHeight="1" x14ac:dyDescent="0.3">
      <c r="C237" s="30">
        <v>588</v>
      </c>
      <c r="D237" s="41">
        <v>44096</v>
      </c>
      <c r="E237" s="29">
        <f t="shared" si="3"/>
        <v>9</v>
      </c>
      <c r="F237" s="12">
        <v>88</v>
      </c>
      <c r="G237" s="9" t="s">
        <v>229</v>
      </c>
      <c r="H237" s="9" t="s">
        <v>249</v>
      </c>
      <c r="I237" s="9" t="s">
        <v>254</v>
      </c>
      <c r="J237" s="9">
        <v>4</v>
      </c>
      <c r="K237" s="9" t="s">
        <v>118</v>
      </c>
      <c r="L237" s="9" t="s">
        <v>51</v>
      </c>
      <c r="M237" s="9" t="s">
        <v>77</v>
      </c>
      <c r="N237" s="9" t="s">
        <v>303</v>
      </c>
    </row>
    <row r="238" spans="3:14" ht="20.100000000000001" customHeight="1" x14ac:dyDescent="0.3">
      <c r="C238" s="30">
        <v>587</v>
      </c>
      <c r="D238" s="41">
        <v>44095</v>
      </c>
      <c r="E238" s="29">
        <f t="shared" si="3"/>
        <v>9</v>
      </c>
      <c r="F238" s="12">
        <v>31.98</v>
      </c>
      <c r="G238" s="9" t="s">
        <v>228</v>
      </c>
      <c r="H238" s="9" t="s">
        <v>248</v>
      </c>
      <c r="I238" s="9" t="s">
        <v>254</v>
      </c>
      <c r="J238" s="9">
        <v>2</v>
      </c>
      <c r="K238" s="9" t="s">
        <v>119</v>
      </c>
      <c r="L238" s="9" t="s">
        <v>52</v>
      </c>
      <c r="M238" s="9" t="s">
        <v>78</v>
      </c>
      <c r="N238" s="9" t="s">
        <v>302</v>
      </c>
    </row>
    <row r="239" spans="3:14" ht="20.100000000000001" customHeight="1" x14ac:dyDescent="0.3">
      <c r="C239" s="30">
        <v>586</v>
      </c>
      <c r="D239" s="41">
        <v>44094</v>
      </c>
      <c r="E239" s="29">
        <f t="shared" si="3"/>
        <v>9</v>
      </c>
      <c r="F239" s="12">
        <v>35</v>
      </c>
      <c r="G239" s="9" t="s">
        <v>227</v>
      </c>
      <c r="H239" s="9" t="s">
        <v>247</v>
      </c>
      <c r="I239" s="9" t="s">
        <v>253</v>
      </c>
      <c r="J239" s="9">
        <v>10</v>
      </c>
      <c r="K239" s="9" t="s">
        <v>120</v>
      </c>
      <c r="L239" s="9" t="s">
        <v>53</v>
      </c>
      <c r="M239" s="9" t="s">
        <v>76</v>
      </c>
      <c r="N239" s="9" t="s">
        <v>300</v>
      </c>
    </row>
    <row r="240" spans="3:14" ht="20.100000000000001" customHeight="1" x14ac:dyDescent="0.3">
      <c r="C240" s="30">
        <v>585</v>
      </c>
      <c r="D240" s="41">
        <v>44093</v>
      </c>
      <c r="E240" s="29">
        <f t="shared" si="3"/>
        <v>9</v>
      </c>
      <c r="F240" s="12">
        <v>25</v>
      </c>
      <c r="G240" s="9" t="s">
        <v>226</v>
      </c>
      <c r="H240" s="9" t="s">
        <v>246</v>
      </c>
      <c r="I240" s="9" t="s">
        <v>253</v>
      </c>
      <c r="J240" s="9">
        <v>5</v>
      </c>
      <c r="K240" s="9" t="s">
        <v>121</v>
      </c>
      <c r="L240" s="9" t="s">
        <v>54</v>
      </c>
      <c r="M240" s="9" t="s">
        <v>79</v>
      </c>
      <c r="N240" s="9" t="s">
        <v>301</v>
      </c>
    </row>
    <row r="241" spans="3:14" ht="20.100000000000001" customHeight="1" x14ac:dyDescent="0.3">
      <c r="C241" s="30">
        <v>584</v>
      </c>
      <c r="D241" s="41">
        <v>44092</v>
      </c>
      <c r="E241" s="29">
        <f t="shared" si="3"/>
        <v>9</v>
      </c>
      <c r="F241" s="12">
        <v>25</v>
      </c>
      <c r="G241" s="9" t="s">
        <v>225</v>
      </c>
      <c r="H241" s="9" t="s">
        <v>245</v>
      </c>
      <c r="I241" s="9" t="s">
        <v>253</v>
      </c>
      <c r="J241" s="9">
        <v>5</v>
      </c>
      <c r="K241" s="9" t="s">
        <v>122</v>
      </c>
      <c r="L241" s="9" t="s">
        <v>55</v>
      </c>
      <c r="M241" s="9" t="s">
        <v>81</v>
      </c>
      <c r="N241" s="9" t="s">
        <v>300</v>
      </c>
    </row>
    <row r="242" spans="3:14" ht="20.100000000000001" customHeight="1" x14ac:dyDescent="0.3">
      <c r="C242" s="30">
        <v>583</v>
      </c>
      <c r="D242" s="41">
        <v>44091</v>
      </c>
      <c r="E242" s="29">
        <f t="shared" si="3"/>
        <v>9</v>
      </c>
      <c r="F242" s="12">
        <v>40</v>
      </c>
      <c r="G242" s="9" t="s">
        <v>224</v>
      </c>
      <c r="H242" s="9" t="s">
        <v>244</v>
      </c>
      <c r="I242" s="9" t="s">
        <v>253</v>
      </c>
      <c r="J242" s="9">
        <v>5</v>
      </c>
      <c r="K242" s="9" t="s">
        <v>105</v>
      </c>
      <c r="L242" s="9" t="s">
        <v>38</v>
      </c>
      <c r="M242" s="9" t="s">
        <v>78</v>
      </c>
      <c r="N242" s="9" t="s">
        <v>301</v>
      </c>
    </row>
    <row r="243" spans="3:14" ht="20.100000000000001" customHeight="1" x14ac:dyDescent="0.3">
      <c r="C243" s="30">
        <v>582</v>
      </c>
      <c r="D243" s="41">
        <v>44090</v>
      </c>
      <c r="E243" s="29">
        <f t="shared" si="3"/>
        <v>9</v>
      </c>
      <c r="F243" s="12">
        <v>54</v>
      </c>
      <c r="G243" s="9" t="s">
        <v>223</v>
      </c>
      <c r="H243" s="9" t="s">
        <v>243</v>
      </c>
      <c r="I243" s="9" t="s">
        <v>312</v>
      </c>
      <c r="J243" s="9">
        <v>24</v>
      </c>
      <c r="K243" s="9" t="s">
        <v>102</v>
      </c>
      <c r="L243" s="9" t="s">
        <v>36</v>
      </c>
      <c r="M243" s="9" t="s">
        <v>76</v>
      </c>
      <c r="N243" s="9" t="s">
        <v>300</v>
      </c>
    </row>
    <row r="244" spans="3:14" ht="20.100000000000001" customHeight="1" x14ac:dyDescent="0.3">
      <c r="C244" s="30">
        <v>581</v>
      </c>
      <c r="D244" s="41">
        <v>44089</v>
      </c>
      <c r="E244" s="29">
        <f t="shared" si="3"/>
        <v>9</v>
      </c>
      <c r="F244" s="12">
        <v>54</v>
      </c>
      <c r="G244" s="9" t="s">
        <v>222</v>
      </c>
      <c r="H244" s="9" t="s">
        <v>242</v>
      </c>
      <c r="I244" s="9" t="s">
        <v>312</v>
      </c>
      <c r="J244" s="9">
        <v>18</v>
      </c>
      <c r="K244" s="9" t="s">
        <v>104</v>
      </c>
      <c r="L244" s="9" t="s">
        <v>37</v>
      </c>
      <c r="M244" s="9" t="s">
        <v>77</v>
      </c>
      <c r="N244" s="9" t="s">
        <v>300</v>
      </c>
    </row>
    <row r="245" spans="3:14" ht="20.100000000000001" customHeight="1" x14ac:dyDescent="0.3">
      <c r="C245" s="30">
        <v>580</v>
      </c>
      <c r="D245" s="41">
        <v>44088</v>
      </c>
      <c r="E245" s="29">
        <f t="shared" si="3"/>
        <v>9</v>
      </c>
      <c r="F245" s="12">
        <v>60</v>
      </c>
      <c r="G245" s="9" t="s">
        <v>221</v>
      </c>
      <c r="H245" s="9" t="s">
        <v>241</v>
      </c>
      <c r="I245" s="9" t="s">
        <v>312</v>
      </c>
      <c r="J245" s="9">
        <v>24</v>
      </c>
      <c r="K245" s="9" t="s">
        <v>105</v>
      </c>
      <c r="L245" s="9" t="s">
        <v>38</v>
      </c>
      <c r="M245" s="9" t="s">
        <v>78</v>
      </c>
      <c r="N245" s="9" t="s">
        <v>301</v>
      </c>
    </row>
    <row r="246" spans="3:14" ht="20.100000000000001" customHeight="1" x14ac:dyDescent="0.3">
      <c r="C246" s="30">
        <v>579</v>
      </c>
      <c r="D246" s="41">
        <v>44087</v>
      </c>
      <c r="E246" s="29">
        <f t="shared" si="3"/>
        <v>9</v>
      </c>
      <c r="F246" s="12">
        <v>72</v>
      </c>
      <c r="G246" s="9" t="s">
        <v>220</v>
      </c>
      <c r="H246" s="9" t="s">
        <v>240</v>
      </c>
      <c r="I246" s="9" t="s">
        <v>312</v>
      </c>
      <c r="J246" s="9">
        <v>36</v>
      </c>
      <c r="K246" s="9" t="s">
        <v>106</v>
      </c>
      <c r="L246" s="9" t="s">
        <v>39</v>
      </c>
      <c r="M246" s="9" t="s">
        <v>79</v>
      </c>
      <c r="N246" s="9" t="s">
        <v>300</v>
      </c>
    </row>
    <row r="247" spans="3:14" ht="20.100000000000001" customHeight="1" x14ac:dyDescent="0.3">
      <c r="C247" s="30">
        <v>578</v>
      </c>
      <c r="D247" s="41">
        <v>44086</v>
      </c>
      <c r="E247" s="29">
        <f t="shared" si="3"/>
        <v>9</v>
      </c>
      <c r="F247" s="12">
        <v>108</v>
      </c>
      <c r="G247" s="9" t="s">
        <v>219</v>
      </c>
      <c r="H247" s="9" t="s">
        <v>239</v>
      </c>
      <c r="I247" s="9" t="s">
        <v>312</v>
      </c>
      <c r="J247" s="9">
        <v>24</v>
      </c>
      <c r="K247" s="9" t="s">
        <v>107</v>
      </c>
      <c r="L247" s="9" t="s">
        <v>40</v>
      </c>
      <c r="M247" s="9" t="s">
        <v>80</v>
      </c>
      <c r="N247" s="9" t="s">
        <v>302</v>
      </c>
    </row>
    <row r="248" spans="3:14" ht="20.100000000000001" customHeight="1" x14ac:dyDescent="0.3">
      <c r="C248" s="30">
        <v>577</v>
      </c>
      <c r="D248" s="41">
        <v>44085</v>
      </c>
      <c r="E248" s="29">
        <f t="shared" si="3"/>
        <v>9</v>
      </c>
      <c r="F248" s="12">
        <v>72</v>
      </c>
      <c r="G248" s="9" t="s">
        <v>218</v>
      </c>
      <c r="H248" s="9" t="s">
        <v>238</v>
      </c>
      <c r="I248" s="9" t="s">
        <v>312</v>
      </c>
      <c r="J248" s="9">
        <v>18</v>
      </c>
      <c r="K248" s="9" t="s">
        <v>108</v>
      </c>
      <c r="L248" s="9" t="s">
        <v>41</v>
      </c>
      <c r="M248" s="9" t="s">
        <v>81</v>
      </c>
      <c r="N248" s="9" t="s">
        <v>300</v>
      </c>
    </row>
    <row r="249" spans="3:14" ht="20.100000000000001" customHeight="1" x14ac:dyDescent="0.3">
      <c r="C249" s="30">
        <v>576</v>
      </c>
      <c r="D249" s="41">
        <v>44084</v>
      </c>
      <c r="E249" s="29">
        <f t="shared" si="3"/>
        <v>9</v>
      </c>
      <c r="F249" s="12">
        <v>126</v>
      </c>
      <c r="G249" s="9" t="s">
        <v>217</v>
      </c>
      <c r="H249" s="9" t="s">
        <v>237</v>
      </c>
      <c r="I249" s="9" t="s">
        <v>312</v>
      </c>
      <c r="J249" s="9">
        <v>36</v>
      </c>
      <c r="K249" s="9" t="s">
        <v>109</v>
      </c>
      <c r="L249" s="9" t="s">
        <v>42</v>
      </c>
      <c r="M249" s="9" t="s">
        <v>78</v>
      </c>
      <c r="N249" s="9" t="s">
        <v>303</v>
      </c>
    </row>
    <row r="250" spans="3:14" ht="20.100000000000001" customHeight="1" x14ac:dyDescent="0.3">
      <c r="C250" s="30">
        <v>575</v>
      </c>
      <c r="D250" s="41">
        <v>44102</v>
      </c>
      <c r="E250" s="29">
        <f t="shared" si="3"/>
        <v>9</v>
      </c>
      <c r="F250" s="12">
        <v>86.399999999999991</v>
      </c>
      <c r="G250" s="9" t="s">
        <v>216</v>
      </c>
      <c r="H250" s="9" t="s">
        <v>236</v>
      </c>
      <c r="I250" s="9" t="s">
        <v>312</v>
      </c>
      <c r="J250" s="9">
        <v>36</v>
      </c>
      <c r="K250" s="9" t="s">
        <v>110</v>
      </c>
      <c r="L250" s="9" t="s">
        <v>43</v>
      </c>
      <c r="M250" s="9" t="s">
        <v>76</v>
      </c>
      <c r="N250" s="9" t="s">
        <v>301</v>
      </c>
    </row>
    <row r="251" spans="3:14" ht="20.100000000000001" customHeight="1" x14ac:dyDescent="0.3">
      <c r="C251" s="30">
        <v>574</v>
      </c>
      <c r="D251" s="41">
        <v>44101</v>
      </c>
      <c r="E251" s="29">
        <f t="shared" si="3"/>
        <v>9</v>
      </c>
      <c r="F251" s="12">
        <v>48</v>
      </c>
      <c r="G251" s="9" t="s">
        <v>215</v>
      </c>
      <c r="H251" s="9" t="s">
        <v>235</v>
      </c>
      <c r="I251" s="9" t="s">
        <v>312</v>
      </c>
      <c r="J251" s="9">
        <v>16</v>
      </c>
      <c r="K251" s="9" t="s">
        <v>111</v>
      </c>
      <c r="L251" s="9" t="s">
        <v>44</v>
      </c>
      <c r="M251" s="9" t="s">
        <v>80</v>
      </c>
      <c r="N251" s="9" t="s">
        <v>300</v>
      </c>
    </row>
    <row r="252" spans="3:14" ht="20.100000000000001" customHeight="1" x14ac:dyDescent="0.3">
      <c r="C252" s="30">
        <v>573</v>
      </c>
      <c r="D252" s="41">
        <v>44100</v>
      </c>
      <c r="E252" s="29">
        <f t="shared" si="3"/>
        <v>9</v>
      </c>
      <c r="F252" s="12">
        <v>72</v>
      </c>
      <c r="G252" s="9" t="s">
        <v>214</v>
      </c>
      <c r="H252" s="9" t="s">
        <v>234</v>
      </c>
      <c r="I252" s="9" t="s">
        <v>312</v>
      </c>
      <c r="J252" s="9">
        <v>24</v>
      </c>
      <c r="K252" s="9" t="s">
        <v>107</v>
      </c>
      <c r="L252" s="9" t="s">
        <v>40</v>
      </c>
      <c r="M252" s="9" t="s">
        <v>80</v>
      </c>
      <c r="N252" s="9" t="s">
        <v>302</v>
      </c>
    </row>
    <row r="253" spans="3:14" ht="20.100000000000001" customHeight="1" x14ac:dyDescent="0.3">
      <c r="C253" s="30">
        <v>572</v>
      </c>
      <c r="D253" s="41">
        <v>44099</v>
      </c>
      <c r="E253" s="29">
        <f t="shared" si="3"/>
        <v>9</v>
      </c>
      <c r="F253" s="12">
        <v>27.96</v>
      </c>
      <c r="G253" s="9" t="s">
        <v>308</v>
      </c>
      <c r="H253" s="9" t="s">
        <v>311</v>
      </c>
      <c r="I253" s="9" t="s">
        <v>310</v>
      </c>
      <c r="J253" s="9">
        <v>4</v>
      </c>
      <c r="K253" s="9" t="s">
        <v>102</v>
      </c>
      <c r="L253" s="9" t="s">
        <v>36</v>
      </c>
      <c r="M253" s="9" t="s">
        <v>76</v>
      </c>
      <c r="N253" s="9" t="s">
        <v>300</v>
      </c>
    </row>
    <row r="254" spans="3:14" ht="20.100000000000001" customHeight="1" x14ac:dyDescent="0.3">
      <c r="C254" s="30">
        <v>571</v>
      </c>
      <c r="D254" s="41">
        <v>44098</v>
      </c>
      <c r="E254" s="29">
        <f t="shared" si="3"/>
        <v>9</v>
      </c>
      <c r="F254" s="12">
        <v>9.6000000000000014</v>
      </c>
      <c r="G254" s="9" t="s">
        <v>307</v>
      </c>
      <c r="H254" s="9" t="s">
        <v>309</v>
      </c>
      <c r="I254" s="9" t="s">
        <v>310</v>
      </c>
      <c r="J254" s="9">
        <v>6</v>
      </c>
      <c r="K254" s="9" t="s">
        <v>104</v>
      </c>
      <c r="L254" s="9" t="s">
        <v>37</v>
      </c>
      <c r="M254" s="9" t="s">
        <v>77</v>
      </c>
      <c r="N254" s="9" t="s">
        <v>300</v>
      </c>
    </row>
    <row r="255" spans="3:14" ht="20.100000000000001" customHeight="1" x14ac:dyDescent="0.3">
      <c r="C255" s="30">
        <v>570</v>
      </c>
      <c r="D255" s="41">
        <v>44097</v>
      </c>
      <c r="E255" s="29">
        <f t="shared" si="3"/>
        <v>9</v>
      </c>
      <c r="F255" s="12">
        <v>5.67</v>
      </c>
      <c r="G255" s="9" t="s">
        <v>233</v>
      </c>
      <c r="H255" s="9" t="s">
        <v>256</v>
      </c>
      <c r="I255" s="9" t="s">
        <v>255</v>
      </c>
      <c r="J255" s="9">
        <v>3</v>
      </c>
      <c r="K255" s="9" t="s">
        <v>105</v>
      </c>
      <c r="L255" s="9" t="s">
        <v>38</v>
      </c>
      <c r="M255" s="9" t="s">
        <v>78</v>
      </c>
      <c r="N255" s="9" t="s">
        <v>301</v>
      </c>
    </row>
    <row r="256" spans="3:14" ht="20.100000000000001" customHeight="1" x14ac:dyDescent="0.3">
      <c r="C256" s="30">
        <v>569</v>
      </c>
      <c r="D256" s="41">
        <v>44096</v>
      </c>
      <c r="E256" s="29">
        <f t="shared" si="3"/>
        <v>9</v>
      </c>
      <c r="F256" s="12">
        <v>1.2</v>
      </c>
      <c r="G256" s="9" t="s">
        <v>232</v>
      </c>
      <c r="H256" s="9" t="s">
        <v>252</v>
      </c>
      <c r="I256" s="9" t="s">
        <v>255</v>
      </c>
      <c r="J256" s="9">
        <v>1</v>
      </c>
      <c r="K256" s="9" t="s">
        <v>106</v>
      </c>
      <c r="L256" s="9" t="s">
        <v>39</v>
      </c>
      <c r="M256" s="9" t="s">
        <v>79</v>
      </c>
      <c r="N256" s="9" t="s">
        <v>300</v>
      </c>
    </row>
    <row r="257" spans="3:14" ht="20.100000000000001" customHeight="1" x14ac:dyDescent="0.3">
      <c r="C257" s="30">
        <v>568</v>
      </c>
      <c r="D257" s="41">
        <v>44095</v>
      </c>
      <c r="E257" s="29">
        <f t="shared" si="3"/>
        <v>9</v>
      </c>
      <c r="F257" s="12">
        <v>40</v>
      </c>
      <c r="G257" s="9" t="s">
        <v>231</v>
      </c>
      <c r="H257" s="9" t="s">
        <v>251</v>
      </c>
      <c r="I257" s="9" t="s">
        <v>254</v>
      </c>
      <c r="J257" s="9">
        <v>2</v>
      </c>
      <c r="K257" s="9" t="s">
        <v>107</v>
      </c>
      <c r="L257" s="9" t="s">
        <v>40</v>
      </c>
      <c r="M257" s="9" t="s">
        <v>80</v>
      </c>
      <c r="N257" s="9" t="s">
        <v>302</v>
      </c>
    </row>
    <row r="258" spans="3:14" ht="20.100000000000001" customHeight="1" x14ac:dyDescent="0.3">
      <c r="C258" s="30">
        <v>567</v>
      </c>
      <c r="D258" s="41">
        <v>44094</v>
      </c>
      <c r="E258" s="29">
        <f t="shared" si="3"/>
        <v>9</v>
      </c>
      <c r="F258" s="12">
        <v>35.6</v>
      </c>
      <c r="G258" s="9" t="s">
        <v>230</v>
      </c>
      <c r="H258" s="9" t="s">
        <v>250</v>
      </c>
      <c r="I258" s="9" t="s">
        <v>254</v>
      </c>
      <c r="J258" s="9">
        <v>4</v>
      </c>
      <c r="K258" s="9" t="s">
        <v>108</v>
      </c>
      <c r="L258" s="9" t="s">
        <v>41</v>
      </c>
      <c r="M258" s="9" t="s">
        <v>81</v>
      </c>
      <c r="N258" s="9" t="s">
        <v>300</v>
      </c>
    </row>
    <row r="259" spans="3:14" ht="20.100000000000001" customHeight="1" x14ac:dyDescent="0.3">
      <c r="C259" s="30">
        <v>566</v>
      </c>
      <c r="D259" s="41">
        <v>44093</v>
      </c>
      <c r="E259" s="29">
        <f t="shared" si="3"/>
        <v>9</v>
      </c>
      <c r="F259" s="12">
        <v>44</v>
      </c>
      <c r="G259" s="9" t="s">
        <v>229</v>
      </c>
      <c r="H259" s="9" t="s">
        <v>249</v>
      </c>
      <c r="I259" s="9" t="s">
        <v>254</v>
      </c>
      <c r="J259" s="9">
        <v>2</v>
      </c>
      <c r="K259" s="9" t="s">
        <v>109</v>
      </c>
      <c r="L259" s="9" t="s">
        <v>42</v>
      </c>
      <c r="M259" s="9" t="s">
        <v>78</v>
      </c>
      <c r="N259" s="9" t="s">
        <v>303</v>
      </c>
    </row>
    <row r="260" spans="3:14" ht="20.100000000000001" customHeight="1" x14ac:dyDescent="0.3">
      <c r="C260" s="30">
        <v>565</v>
      </c>
      <c r="D260" s="41">
        <v>44092</v>
      </c>
      <c r="E260" s="29">
        <f t="shared" si="3"/>
        <v>9</v>
      </c>
      <c r="F260" s="12">
        <v>47.97</v>
      </c>
      <c r="G260" s="9" t="s">
        <v>228</v>
      </c>
      <c r="H260" s="9" t="s">
        <v>248</v>
      </c>
      <c r="I260" s="9" t="s">
        <v>254</v>
      </c>
      <c r="J260" s="9">
        <v>3</v>
      </c>
      <c r="K260" s="9" t="s">
        <v>110</v>
      </c>
      <c r="L260" s="9" t="s">
        <v>43</v>
      </c>
      <c r="M260" s="9" t="s">
        <v>76</v>
      </c>
      <c r="N260" s="9" t="s">
        <v>301</v>
      </c>
    </row>
    <row r="261" spans="3:14" ht="20.100000000000001" customHeight="1" x14ac:dyDescent="0.3">
      <c r="C261" s="30">
        <v>564</v>
      </c>
      <c r="D261" s="41">
        <v>44091</v>
      </c>
      <c r="E261" s="29">
        <f t="shared" si="3"/>
        <v>9</v>
      </c>
      <c r="F261" s="12">
        <v>21</v>
      </c>
      <c r="G261" s="9" t="s">
        <v>227</v>
      </c>
      <c r="H261" s="9" t="s">
        <v>247</v>
      </c>
      <c r="I261" s="9" t="s">
        <v>253</v>
      </c>
      <c r="J261" s="9">
        <v>6</v>
      </c>
      <c r="K261" s="9" t="s">
        <v>111</v>
      </c>
      <c r="L261" s="9" t="s">
        <v>44</v>
      </c>
      <c r="M261" s="9" t="s">
        <v>80</v>
      </c>
      <c r="N261" s="9" t="s">
        <v>300</v>
      </c>
    </row>
    <row r="262" spans="3:14" ht="20.100000000000001" customHeight="1" x14ac:dyDescent="0.3">
      <c r="C262" s="30">
        <v>563</v>
      </c>
      <c r="D262" s="41">
        <v>44090</v>
      </c>
      <c r="E262" s="29">
        <f t="shared" si="3"/>
        <v>9</v>
      </c>
      <c r="F262" s="12">
        <v>10</v>
      </c>
      <c r="G262" s="9" t="s">
        <v>226</v>
      </c>
      <c r="H262" s="9" t="s">
        <v>246</v>
      </c>
      <c r="I262" s="9" t="s">
        <v>253</v>
      </c>
      <c r="J262" s="9">
        <v>2</v>
      </c>
      <c r="K262" s="9" t="s">
        <v>112</v>
      </c>
      <c r="L262" s="9" t="s">
        <v>45</v>
      </c>
      <c r="M262" s="9" t="s">
        <v>79</v>
      </c>
      <c r="N262" s="9" t="s">
        <v>300</v>
      </c>
    </row>
    <row r="263" spans="3:14" ht="20.100000000000001" customHeight="1" x14ac:dyDescent="0.3">
      <c r="C263" s="30">
        <v>562</v>
      </c>
      <c r="D263" s="41">
        <v>44089</v>
      </c>
      <c r="E263" s="29">
        <f t="shared" si="3"/>
        <v>9</v>
      </c>
      <c r="F263" s="12">
        <v>10</v>
      </c>
      <c r="G263" s="9" t="s">
        <v>225</v>
      </c>
      <c r="H263" s="9" t="s">
        <v>245</v>
      </c>
      <c r="I263" s="9" t="s">
        <v>253</v>
      </c>
      <c r="J263" s="9">
        <v>2</v>
      </c>
      <c r="K263" s="9" t="s">
        <v>113</v>
      </c>
      <c r="L263" s="9" t="s">
        <v>46</v>
      </c>
      <c r="M263" s="9" t="s">
        <v>79</v>
      </c>
      <c r="N263" s="9" t="s">
        <v>302</v>
      </c>
    </row>
    <row r="264" spans="3:14" ht="20.100000000000001" customHeight="1" x14ac:dyDescent="0.3">
      <c r="C264" s="30">
        <v>561</v>
      </c>
      <c r="D264" s="41">
        <v>44088</v>
      </c>
      <c r="E264" s="29">
        <f t="shared" si="3"/>
        <v>9</v>
      </c>
      <c r="F264" s="12">
        <v>32</v>
      </c>
      <c r="G264" s="9" t="s">
        <v>224</v>
      </c>
      <c r="H264" s="9" t="s">
        <v>244</v>
      </c>
      <c r="I264" s="9" t="s">
        <v>253</v>
      </c>
      <c r="J264" s="9">
        <v>4</v>
      </c>
      <c r="K264" s="9" t="s">
        <v>114</v>
      </c>
      <c r="L264" s="9" t="s">
        <v>47</v>
      </c>
      <c r="M264" s="9" t="s">
        <v>77</v>
      </c>
      <c r="N264" s="9" t="s">
        <v>300</v>
      </c>
    </row>
    <row r="265" spans="3:14" ht="20.100000000000001" customHeight="1" x14ac:dyDescent="0.3">
      <c r="C265" s="30">
        <v>560</v>
      </c>
      <c r="D265" s="41">
        <v>44087</v>
      </c>
      <c r="E265" s="29">
        <f t="shared" si="3"/>
        <v>9</v>
      </c>
      <c r="F265" s="12">
        <v>108</v>
      </c>
      <c r="G265" s="9" t="s">
        <v>223</v>
      </c>
      <c r="H265" s="9" t="s">
        <v>243</v>
      </c>
      <c r="I265" s="9" t="s">
        <v>312</v>
      </c>
      <c r="J265" s="9">
        <v>48</v>
      </c>
      <c r="K265" s="9" t="s">
        <v>115</v>
      </c>
      <c r="L265" s="9" t="s">
        <v>48</v>
      </c>
      <c r="M265" s="9" t="s">
        <v>76</v>
      </c>
      <c r="N265" s="9" t="s">
        <v>301</v>
      </c>
    </row>
    <row r="266" spans="3:14" ht="20.100000000000001" customHeight="1" x14ac:dyDescent="0.3">
      <c r="C266" s="30">
        <v>559</v>
      </c>
      <c r="D266" s="41">
        <v>44086</v>
      </c>
      <c r="E266" s="29">
        <f t="shared" si="3"/>
        <v>9</v>
      </c>
      <c r="F266" s="12">
        <v>36</v>
      </c>
      <c r="G266" s="9" t="s">
        <v>222</v>
      </c>
      <c r="H266" s="9" t="s">
        <v>242</v>
      </c>
      <c r="I266" s="9" t="s">
        <v>312</v>
      </c>
      <c r="J266" s="9">
        <v>12</v>
      </c>
      <c r="K266" s="9" t="s">
        <v>116</v>
      </c>
      <c r="L266" s="9" t="s">
        <v>49</v>
      </c>
      <c r="M266" s="9" t="s">
        <v>80</v>
      </c>
      <c r="N266" s="9" t="s">
        <v>300</v>
      </c>
    </row>
    <row r="267" spans="3:14" ht="20.100000000000001" customHeight="1" x14ac:dyDescent="0.3">
      <c r="C267" s="30">
        <v>558</v>
      </c>
      <c r="D267" s="41">
        <v>44085</v>
      </c>
      <c r="E267" s="29">
        <f t="shared" si="3"/>
        <v>9</v>
      </c>
      <c r="F267" s="12">
        <v>30</v>
      </c>
      <c r="G267" s="9" t="s">
        <v>221</v>
      </c>
      <c r="H267" s="9" t="s">
        <v>241</v>
      </c>
      <c r="I267" s="9" t="s">
        <v>312</v>
      </c>
      <c r="J267" s="9">
        <v>12</v>
      </c>
      <c r="K267" s="9" t="s">
        <v>117</v>
      </c>
      <c r="L267" s="9" t="s">
        <v>50</v>
      </c>
      <c r="M267" s="9" t="s">
        <v>78</v>
      </c>
      <c r="N267" s="9" t="s">
        <v>302</v>
      </c>
    </row>
    <row r="268" spans="3:14" ht="20.100000000000001" customHeight="1" x14ac:dyDescent="0.3">
      <c r="C268" s="30">
        <v>557</v>
      </c>
      <c r="D268" s="41">
        <v>44084</v>
      </c>
      <c r="E268" s="29">
        <f t="shared" si="3"/>
        <v>9</v>
      </c>
      <c r="F268" s="12">
        <v>24</v>
      </c>
      <c r="G268" s="9" t="s">
        <v>220</v>
      </c>
      <c r="H268" s="9" t="s">
        <v>240</v>
      </c>
      <c r="I268" s="9" t="s">
        <v>312</v>
      </c>
      <c r="J268" s="9">
        <v>12</v>
      </c>
      <c r="K268" s="9" t="s">
        <v>118</v>
      </c>
      <c r="L268" s="9" t="s">
        <v>51</v>
      </c>
      <c r="M268" s="9" t="s">
        <v>77</v>
      </c>
      <c r="N268" s="9" t="s">
        <v>303</v>
      </c>
    </row>
    <row r="269" spans="3:14" ht="20.100000000000001" customHeight="1" x14ac:dyDescent="0.3">
      <c r="C269" s="30">
        <v>556</v>
      </c>
      <c r="D269" s="41">
        <v>44083</v>
      </c>
      <c r="E269" s="29">
        <f t="shared" si="3"/>
        <v>9</v>
      </c>
      <c r="F269" s="12">
        <v>216</v>
      </c>
      <c r="G269" s="9" t="s">
        <v>219</v>
      </c>
      <c r="H269" s="9" t="s">
        <v>239</v>
      </c>
      <c r="I269" s="9" t="s">
        <v>312</v>
      </c>
      <c r="J269" s="9">
        <v>48</v>
      </c>
      <c r="K269" s="9" t="s">
        <v>119</v>
      </c>
      <c r="L269" s="9" t="s">
        <v>52</v>
      </c>
      <c r="M269" s="9" t="s">
        <v>78</v>
      </c>
      <c r="N269" s="9" t="s">
        <v>302</v>
      </c>
    </row>
    <row r="270" spans="3:14" ht="20.100000000000001" customHeight="1" x14ac:dyDescent="0.3">
      <c r="C270" s="30">
        <v>555</v>
      </c>
      <c r="D270" s="41">
        <v>44082</v>
      </c>
      <c r="E270" s="29">
        <f t="shared" si="3"/>
        <v>9</v>
      </c>
      <c r="F270" s="12">
        <v>96</v>
      </c>
      <c r="G270" s="9" t="s">
        <v>218</v>
      </c>
      <c r="H270" s="9" t="s">
        <v>238</v>
      </c>
      <c r="I270" s="9" t="s">
        <v>312</v>
      </c>
      <c r="J270" s="9">
        <v>24</v>
      </c>
      <c r="K270" s="9" t="s">
        <v>120</v>
      </c>
      <c r="L270" s="9" t="s">
        <v>53</v>
      </c>
      <c r="M270" s="9" t="s">
        <v>76</v>
      </c>
      <c r="N270" s="9" t="s">
        <v>300</v>
      </c>
    </row>
    <row r="271" spans="3:14" ht="20.100000000000001" customHeight="1" x14ac:dyDescent="0.3">
      <c r="C271" s="30">
        <v>554</v>
      </c>
      <c r="D271" s="41">
        <v>44081</v>
      </c>
      <c r="E271" s="29">
        <f t="shared" si="3"/>
        <v>9</v>
      </c>
      <c r="F271" s="12">
        <v>126</v>
      </c>
      <c r="G271" s="9" t="s">
        <v>217</v>
      </c>
      <c r="H271" s="9" t="s">
        <v>237</v>
      </c>
      <c r="I271" s="9" t="s">
        <v>312</v>
      </c>
      <c r="J271" s="9">
        <v>36</v>
      </c>
      <c r="K271" s="9" t="s">
        <v>121</v>
      </c>
      <c r="L271" s="9" t="s">
        <v>54</v>
      </c>
      <c r="M271" s="9" t="s">
        <v>79</v>
      </c>
      <c r="N271" s="9" t="s">
        <v>301</v>
      </c>
    </row>
    <row r="272" spans="3:14" ht="20.100000000000001" customHeight="1" x14ac:dyDescent="0.3">
      <c r="C272" s="30">
        <v>553</v>
      </c>
      <c r="D272" s="41">
        <v>44080</v>
      </c>
      <c r="E272" s="29">
        <f t="shared" si="3"/>
        <v>9</v>
      </c>
      <c r="F272" s="12">
        <v>43.199999999999996</v>
      </c>
      <c r="G272" s="9" t="s">
        <v>216</v>
      </c>
      <c r="H272" s="9" t="s">
        <v>236</v>
      </c>
      <c r="I272" s="9" t="s">
        <v>312</v>
      </c>
      <c r="J272" s="9">
        <v>18</v>
      </c>
      <c r="K272" s="9" t="s">
        <v>122</v>
      </c>
      <c r="L272" s="9" t="s">
        <v>55</v>
      </c>
      <c r="M272" s="9" t="s">
        <v>81</v>
      </c>
      <c r="N272" s="9" t="s">
        <v>300</v>
      </c>
    </row>
    <row r="273" spans="3:14" ht="20.100000000000001" customHeight="1" x14ac:dyDescent="0.3">
      <c r="C273" s="30">
        <v>552</v>
      </c>
      <c r="D273" s="41">
        <v>44079</v>
      </c>
      <c r="E273" s="29">
        <f t="shared" si="3"/>
        <v>9</v>
      </c>
      <c r="F273" s="12">
        <v>36</v>
      </c>
      <c r="G273" s="9" t="s">
        <v>215</v>
      </c>
      <c r="H273" s="9" t="s">
        <v>235</v>
      </c>
      <c r="I273" s="9" t="s">
        <v>312</v>
      </c>
      <c r="J273" s="9">
        <v>12</v>
      </c>
      <c r="K273" s="9" t="s">
        <v>106</v>
      </c>
      <c r="L273" s="9" t="s">
        <v>39</v>
      </c>
      <c r="M273" s="9" t="s">
        <v>79</v>
      </c>
      <c r="N273" s="9" t="s">
        <v>300</v>
      </c>
    </row>
    <row r="274" spans="3:14" ht="20.100000000000001" customHeight="1" x14ac:dyDescent="0.3">
      <c r="C274" s="30">
        <v>551</v>
      </c>
      <c r="D274" s="41">
        <v>44078</v>
      </c>
      <c r="E274" s="29">
        <f t="shared" si="3"/>
        <v>9</v>
      </c>
      <c r="F274" s="12">
        <v>48</v>
      </c>
      <c r="G274" s="9" t="s">
        <v>214</v>
      </c>
      <c r="H274" s="9" t="s">
        <v>234</v>
      </c>
      <c r="I274" s="9" t="s">
        <v>312</v>
      </c>
      <c r="J274" s="9">
        <v>16</v>
      </c>
      <c r="K274" s="9" t="s">
        <v>110</v>
      </c>
      <c r="L274" s="9" t="s">
        <v>43</v>
      </c>
      <c r="M274" s="9" t="s">
        <v>76</v>
      </c>
      <c r="N274" s="9" t="s">
        <v>301</v>
      </c>
    </row>
    <row r="275" spans="3:14" ht="20.100000000000001" customHeight="1" x14ac:dyDescent="0.3">
      <c r="C275" s="30">
        <v>550</v>
      </c>
      <c r="D275" s="41">
        <v>44077</v>
      </c>
      <c r="E275" s="29">
        <f t="shared" si="3"/>
        <v>9</v>
      </c>
      <c r="F275" s="12">
        <v>41.94</v>
      </c>
      <c r="G275" s="9" t="s">
        <v>308</v>
      </c>
      <c r="H275" s="9" t="s">
        <v>311</v>
      </c>
      <c r="I275" s="9" t="s">
        <v>310</v>
      </c>
      <c r="J275" s="9">
        <v>6</v>
      </c>
      <c r="K275" s="9" t="s">
        <v>109</v>
      </c>
      <c r="L275" s="9" t="s">
        <v>42</v>
      </c>
      <c r="M275" s="9" t="s">
        <v>78</v>
      </c>
      <c r="N275" s="9" t="s">
        <v>303</v>
      </c>
    </row>
    <row r="276" spans="3:14" ht="20.100000000000001" customHeight="1" x14ac:dyDescent="0.3">
      <c r="C276" s="30">
        <v>549</v>
      </c>
      <c r="D276" s="41">
        <v>44076</v>
      </c>
      <c r="E276" s="29">
        <f t="shared" si="3"/>
        <v>9</v>
      </c>
      <c r="F276" s="12">
        <v>6.4</v>
      </c>
      <c r="G276" s="9" t="s">
        <v>307</v>
      </c>
      <c r="H276" s="9" t="s">
        <v>309</v>
      </c>
      <c r="I276" s="9" t="s">
        <v>310</v>
      </c>
      <c r="J276" s="9">
        <v>4</v>
      </c>
      <c r="K276" s="9" t="s">
        <v>108</v>
      </c>
      <c r="L276" s="9" t="s">
        <v>41</v>
      </c>
      <c r="M276" s="9" t="s">
        <v>81</v>
      </c>
      <c r="N276" s="9" t="s">
        <v>300</v>
      </c>
    </row>
    <row r="277" spans="3:14" ht="20.100000000000001" customHeight="1" x14ac:dyDescent="0.3">
      <c r="C277" s="30">
        <v>548</v>
      </c>
      <c r="D277" s="41">
        <v>44075</v>
      </c>
      <c r="E277" s="29">
        <f t="shared" si="3"/>
        <v>9</v>
      </c>
      <c r="F277" s="12">
        <v>7.56</v>
      </c>
      <c r="G277" s="9" t="s">
        <v>233</v>
      </c>
      <c r="H277" s="9" t="s">
        <v>256</v>
      </c>
      <c r="I277" s="9" t="s">
        <v>255</v>
      </c>
      <c r="J277" s="9">
        <v>4</v>
      </c>
      <c r="K277" s="9" t="s">
        <v>122</v>
      </c>
      <c r="L277" s="9" t="s">
        <v>55</v>
      </c>
      <c r="M277" s="9" t="s">
        <v>81</v>
      </c>
      <c r="N277" s="9" t="s">
        <v>300</v>
      </c>
    </row>
    <row r="278" spans="3:14" ht="20.100000000000001" customHeight="1" x14ac:dyDescent="0.3">
      <c r="C278" s="30">
        <v>547</v>
      </c>
      <c r="D278" s="41">
        <v>44093</v>
      </c>
      <c r="E278" s="29">
        <f t="shared" si="3"/>
        <v>9</v>
      </c>
      <c r="F278" s="12">
        <v>6</v>
      </c>
      <c r="G278" s="9" t="s">
        <v>232</v>
      </c>
      <c r="H278" s="9" t="s">
        <v>252</v>
      </c>
      <c r="I278" s="9" t="s">
        <v>255</v>
      </c>
      <c r="J278" s="9">
        <v>5</v>
      </c>
      <c r="K278" s="9" t="s">
        <v>121</v>
      </c>
      <c r="L278" s="9" t="s">
        <v>54</v>
      </c>
      <c r="M278" s="9" t="s">
        <v>79</v>
      </c>
      <c r="N278" s="9" t="s">
        <v>301</v>
      </c>
    </row>
    <row r="279" spans="3:14" ht="20.100000000000001" customHeight="1" x14ac:dyDescent="0.3">
      <c r="C279" s="30">
        <v>546</v>
      </c>
      <c r="D279" s="41">
        <v>44092</v>
      </c>
      <c r="E279" s="29">
        <f t="shared" si="3"/>
        <v>9</v>
      </c>
      <c r="F279" s="12">
        <v>60</v>
      </c>
      <c r="G279" s="9" t="s">
        <v>231</v>
      </c>
      <c r="H279" s="9" t="s">
        <v>251</v>
      </c>
      <c r="I279" s="9" t="s">
        <v>254</v>
      </c>
      <c r="J279" s="9">
        <v>3</v>
      </c>
      <c r="K279" s="9" t="s">
        <v>120</v>
      </c>
      <c r="L279" s="9" t="s">
        <v>53</v>
      </c>
      <c r="M279" s="9" t="s">
        <v>76</v>
      </c>
      <c r="N279" s="9" t="s">
        <v>300</v>
      </c>
    </row>
    <row r="280" spans="3:14" ht="20.100000000000001" customHeight="1" x14ac:dyDescent="0.3">
      <c r="C280" s="30">
        <v>545</v>
      </c>
      <c r="D280" s="41">
        <v>44091</v>
      </c>
      <c r="E280" s="29">
        <f t="shared" si="3"/>
        <v>9</v>
      </c>
      <c r="F280" s="12">
        <v>44.5</v>
      </c>
      <c r="G280" s="9" t="s">
        <v>230</v>
      </c>
      <c r="H280" s="9" t="s">
        <v>250</v>
      </c>
      <c r="I280" s="9" t="s">
        <v>254</v>
      </c>
      <c r="J280" s="9">
        <v>5</v>
      </c>
      <c r="K280" s="9" t="s">
        <v>119</v>
      </c>
      <c r="L280" s="9" t="s">
        <v>52</v>
      </c>
      <c r="M280" s="9" t="s">
        <v>78</v>
      </c>
      <c r="N280" s="9" t="s">
        <v>302</v>
      </c>
    </row>
    <row r="281" spans="3:14" ht="20.100000000000001" customHeight="1" x14ac:dyDescent="0.3">
      <c r="C281" s="30">
        <v>544</v>
      </c>
      <c r="D281" s="41">
        <v>44090</v>
      </c>
      <c r="E281" s="29">
        <f t="shared" si="3"/>
        <v>9</v>
      </c>
      <c r="F281" s="12">
        <v>44</v>
      </c>
      <c r="G281" s="9" t="s">
        <v>229</v>
      </c>
      <c r="H281" s="9" t="s">
        <v>249</v>
      </c>
      <c r="I281" s="9" t="s">
        <v>254</v>
      </c>
      <c r="J281" s="9">
        <v>2</v>
      </c>
      <c r="K281" s="9" t="s">
        <v>118</v>
      </c>
      <c r="L281" s="9" t="s">
        <v>51</v>
      </c>
      <c r="M281" s="9" t="s">
        <v>77</v>
      </c>
      <c r="N281" s="9" t="s">
        <v>303</v>
      </c>
    </row>
    <row r="282" spans="3:14" ht="20.100000000000001" customHeight="1" x14ac:dyDescent="0.3">
      <c r="C282" s="30">
        <v>543</v>
      </c>
      <c r="D282" s="41">
        <v>44089</v>
      </c>
      <c r="E282" s="29">
        <f t="shared" si="3"/>
        <v>9</v>
      </c>
      <c r="F282" s="12">
        <v>31.98</v>
      </c>
      <c r="G282" s="9" t="s">
        <v>228</v>
      </c>
      <c r="H282" s="9" t="s">
        <v>248</v>
      </c>
      <c r="I282" s="9" t="s">
        <v>254</v>
      </c>
      <c r="J282" s="9">
        <v>2</v>
      </c>
      <c r="K282" s="9" t="s">
        <v>117</v>
      </c>
      <c r="L282" s="9" t="s">
        <v>50</v>
      </c>
      <c r="M282" s="9" t="s">
        <v>78</v>
      </c>
      <c r="N282" s="9" t="s">
        <v>302</v>
      </c>
    </row>
    <row r="283" spans="3:14" ht="20.100000000000001" customHeight="1" x14ac:dyDescent="0.3">
      <c r="C283" s="30">
        <v>542</v>
      </c>
      <c r="D283" s="41">
        <v>44088</v>
      </c>
      <c r="E283" s="29">
        <f t="shared" si="3"/>
        <v>9</v>
      </c>
      <c r="F283" s="12">
        <v>42</v>
      </c>
      <c r="G283" s="9" t="s">
        <v>227</v>
      </c>
      <c r="H283" s="9" t="s">
        <v>247</v>
      </c>
      <c r="I283" s="9" t="s">
        <v>253</v>
      </c>
      <c r="J283" s="9">
        <v>12</v>
      </c>
      <c r="K283" s="9" t="s">
        <v>116</v>
      </c>
      <c r="L283" s="9" t="s">
        <v>49</v>
      </c>
      <c r="M283" s="9" t="s">
        <v>80</v>
      </c>
      <c r="N283" s="9" t="s">
        <v>300</v>
      </c>
    </row>
    <row r="284" spans="3:14" ht="20.100000000000001" customHeight="1" x14ac:dyDescent="0.3">
      <c r="C284" s="30">
        <v>541</v>
      </c>
      <c r="D284" s="41">
        <v>44087</v>
      </c>
      <c r="E284" s="29">
        <f t="shared" si="3"/>
        <v>9</v>
      </c>
      <c r="F284" s="12">
        <v>20</v>
      </c>
      <c r="G284" s="9" t="s">
        <v>226</v>
      </c>
      <c r="H284" s="9" t="s">
        <v>246</v>
      </c>
      <c r="I284" s="9" t="s">
        <v>253</v>
      </c>
      <c r="J284" s="9">
        <v>4</v>
      </c>
      <c r="K284" s="9" t="s">
        <v>115</v>
      </c>
      <c r="L284" s="9" t="s">
        <v>48</v>
      </c>
      <c r="M284" s="9" t="s">
        <v>76</v>
      </c>
      <c r="N284" s="9" t="s">
        <v>301</v>
      </c>
    </row>
    <row r="285" spans="3:14" ht="20.100000000000001" customHeight="1" x14ac:dyDescent="0.3">
      <c r="C285" s="30">
        <v>540</v>
      </c>
      <c r="D285" s="41">
        <v>44086</v>
      </c>
      <c r="E285" s="29">
        <f t="shared" si="3"/>
        <v>9</v>
      </c>
      <c r="F285" s="12">
        <v>15</v>
      </c>
      <c r="G285" s="9" t="s">
        <v>225</v>
      </c>
      <c r="H285" s="9" t="s">
        <v>245</v>
      </c>
      <c r="I285" s="9" t="s">
        <v>253</v>
      </c>
      <c r="J285" s="9">
        <v>3</v>
      </c>
      <c r="K285" s="9" t="s">
        <v>114</v>
      </c>
      <c r="L285" s="9" t="s">
        <v>47</v>
      </c>
      <c r="M285" s="9" t="s">
        <v>77</v>
      </c>
      <c r="N285" s="9" t="s">
        <v>300</v>
      </c>
    </row>
    <row r="286" spans="3:14" ht="20.100000000000001" customHeight="1" x14ac:dyDescent="0.3">
      <c r="C286" s="30">
        <v>539</v>
      </c>
      <c r="D286" s="41">
        <v>44085</v>
      </c>
      <c r="E286" s="29">
        <f t="shared" si="3"/>
        <v>9</v>
      </c>
      <c r="F286" s="12">
        <v>48</v>
      </c>
      <c r="G286" s="9" t="s">
        <v>224</v>
      </c>
      <c r="H286" s="9" t="s">
        <v>244</v>
      </c>
      <c r="I286" s="9" t="s">
        <v>253</v>
      </c>
      <c r="J286" s="9">
        <v>6</v>
      </c>
      <c r="K286" s="9" t="s">
        <v>113</v>
      </c>
      <c r="L286" s="9" t="s">
        <v>46</v>
      </c>
      <c r="M286" s="9" t="s">
        <v>79</v>
      </c>
      <c r="N286" s="9" t="s">
        <v>302</v>
      </c>
    </row>
    <row r="287" spans="3:14" ht="20.100000000000001" customHeight="1" x14ac:dyDescent="0.3">
      <c r="C287" s="30">
        <v>538</v>
      </c>
      <c r="D287" s="41">
        <v>44084</v>
      </c>
      <c r="E287" s="29">
        <f t="shared" si="3"/>
        <v>9</v>
      </c>
      <c r="F287" s="12">
        <v>27</v>
      </c>
      <c r="G287" s="9" t="s">
        <v>223</v>
      </c>
      <c r="H287" s="9" t="s">
        <v>243</v>
      </c>
      <c r="I287" s="9" t="s">
        <v>312</v>
      </c>
      <c r="J287" s="9">
        <v>12</v>
      </c>
      <c r="K287" s="9" t="s">
        <v>112</v>
      </c>
      <c r="L287" s="9" t="s">
        <v>45</v>
      </c>
      <c r="M287" s="9" t="s">
        <v>79</v>
      </c>
      <c r="N287" s="9" t="s">
        <v>300</v>
      </c>
    </row>
    <row r="288" spans="3:14" ht="20.100000000000001" customHeight="1" x14ac:dyDescent="0.3">
      <c r="C288" s="30">
        <v>537</v>
      </c>
      <c r="D288" s="41">
        <v>44083</v>
      </c>
      <c r="E288" s="29">
        <f t="shared" si="3"/>
        <v>9</v>
      </c>
      <c r="F288" s="12">
        <v>72</v>
      </c>
      <c r="G288" s="9" t="s">
        <v>222</v>
      </c>
      <c r="H288" s="9" t="s">
        <v>242</v>
      </c>
      <c r="I288" s="9" t="s">
        <v>312</v>
      </c>
      <c r="J288" s="9">
        <v>24</v>
      </c>
      <c r="K288" s="9" t="s">
        <v>111</v>
      </c>
      <c r="L288" s="9" t="s">
        <v>44</v>
      </c>
      <c r="M288" s="9" t="s">
        <v>80</v>
      </c>
      <c r="N288" s="9" t="s">
        <v>300</v>
      </c>
    </row>
    <row r="289" spans="3:14" ht="20.100000000000001" customHeight="1" x14ac:dyDescent="0.3">
      <c r="C289" s="30">
        <v>536</v>
      </c>
      <c r="D289" s="41">
        <v>44082</v>
      </c>
      <c r="E289" s="29">
        <f t="shared" ref="E289:E352" si="4">IF(COUNTA(D289)=0,"-",(MONTH(D289)))</f>
        <v>9</v>
      </c>
      <c r="F289" s="12">
        <v>60</v>
      </c>
      <c r="G289" s="9" t="s">
        <v>221</v>
      </c>
      <c r="H289" s="9" t="s">
        <v>241</v>
      </c>
      <c r="I289" s="9" t="s">
        <v>312</v>
      </c>
      <c r="J289" s="9">
        <v>24</v>
      </c>
      <c r="K289" s="9" t="s">
        <v>110</v>
      </c>
      <c r="L289" s="9" t="s">
        <v>43</v>
      </c>
      <c r="M289" s="9" t="s">
        <v>76</v>
      </c>
      <c r="N289" s="9" t="s">
        <v>301</v>
      </c>
    </row>
    <row r="290" spans="3:14" ht="20.100000000000001" customHeight="1" x14ac:dyDescent="0.3">
      <c r="C290" s="30">
        <v>535</v>
      </c>
      <c r="D290" s="41">
        <v>44081</v>
      </c>
      <c r="E290" s="29">
        <f t="shared" si="4"/>
        <v>9</v>
      </c>
      <c r="F290" s="12">
        <v>32</v>
      </c>
      <c r="G290" s="9" t="s">
        <v>220</v>
      </c>
      <c r="H290" s="9" t="s">
        <v>240</v>
      </c>
      <c r="I290" s="9" t="s">
        <v>312</v>
      </c>
      <c r="J290" s="9">
        <v>16</v>
      </c>
      <c r="K290" s="9" t="s">
        <v>109</v>
      </c>
      <c r="L290" s="9" t="s">
        <v>42</v>
      </c>
      <c r="M290" s="9" t="s">
        <v>78</v>
      </c>
      <c r="N290" s="9" t="s">
        <v>303</v>
      </c>
    </row>
    <row r="291" spans="3:14" ht="20.100000000000001" customHeight="1" x14ac:dyDescent="0.3">
      <c r="C291" s="30">
        <v>534</v>
      </c>
      <c r="D291" s="41">
        <v>44080</v>
      </c>
      <c r="E291" s="29">
        <f t="shared" si="4"/>
        <v>9</v>
      </c>
      <c r="F291" s="12">
        <v>162</v>
      </c>
      <c r="G291" s="9" t="s">
        <v>219</v>
      </c>
      <c r="H291" s="9" t="s">
        <v>239</v>
      </c>
      <c r="I291" s="9" t="s">
        <v>312</v>
      </c>
      <c r="J291" s="9">
        <v>36</v>
      </c>
      <c r="K291" s="9" t="s">
        <v>108</v>
      </c>
      <c r="L291" s="9" t="s">
        <v>41</v>
      </c>
      <c r="M291" s="9" t="s">
        <v>81</v>
      </c>
      <c r="N291" s="9" t="s">
        <v>300</v>
      </c>
    </row>
    <row r="292" spans="3:14" ht="20.100000000000001" customHeight="1" x14ac:dyDescent="0.3">
      <c r="C292" s="30">
        <v>533</v>
      </c>
      <c r="D292" s="41">
        <v>44079</v>
      </c>
      <c r="E292" s="29">
        <f t="shared" si="4"/>
        <v>9</v>
      </c>
      <c r="F292" s="12">
        <v>120</v>
      </c>
      <c r="G292" s="9" t="s">
        <v>218</v>
      </c>
      <c r="H292" s="9" t="s">
        <v>238</v>
      </c>
      <c r="I292" s="9" t="s">
        <v>312</v>
      </c>
      <c r="J292" s="9">
        <v>30</v>
      </c>
      <c r="K292" s="9" t="s">
        <v>107</v>
      </c>
      <c r="L292" s="9" t="s">
        <v>40</v>
      </c>
      <c r="M292" s="9" t="s">
        <v>80</v>
      </c>
      <c r="N292" s="9" t="s">
        <v>302</v>
      </c>
    </row>
    <row r="293" spans="3:14" ht="20.100000000000001" customHeight="1" x14ac:dyDescent="0.3">
      <c r="C293" s="30">
        <v>532</v>
      </c>
      <c r="D293" s="41">
        <v>44078</v>
      </c>
      <c r="E293" s="29">
        <f t="shared" si="4"/>
        <v>9</v>
      </c>
      <c r="F293" s="12">
        <v>168</v>
      </c>
      <c r="G293" s="9" t="s">
        <v>217</v>
      </c>
      <c r="H293" s="9" t="s">
        <v>237</v>
      </c>
      <c r="I293" s="9" t="s">
        <v>312</v>
      </c>
      <c r="J293" s="9">
        <v>48</v>
      </c>
      <c r="K293" s="9" t="s">
        <v>106</v>
      </c>
      <c r="L293" s="9" t="s">
        <v>39</v>
      </c>
      <c r="M293" s="9" t="s">
        <v>79</v>
      </c>
      <c r="N293" s="9" t="s">
        <v>300</v>
      </c>
    </row>
    <row r="294" spans="3:14" ht="20.100000000000001" customHeight="1" x14ac:dyDescent="0.3">
      <c r="C294" s="30">
        <v>531</v>
      </c>
      <c r="D294" s="41">
        <v>44077</v>
      </c>
      <c r="E294" s="29">
        <f t="shared" si="4"/>
        <v>9</v>
      </c>
      <c r="F294" s="12">
        <v>57.599999999999994</v>
      </c>
      <c r="G294" s="9" t="s">
        <v>216</v>
      </c>
      <c r="H294" s="9" t="s">
        <v>236</v>
      </c>
      <c r="I294" s="9" t="s">
        <v>312</v>
      </c>
      <c r="J294" s="9">
        <v>24</v>
      </c>
      <c r="K294" s="9" t="s">
        <v>105</v>
      </c>
      <c r="L294" s="9" t="s">
        <v>38</v>
      </c>
      <c r="M294" s="9" t="s">
        <v>78</v>
      </c>
      <c r="N294" s="9" t="s">
        <v>301</v>
      </c>
    </row>
    <row r="295" spans="3:14" ht="20.100000000000001" customHeight="1" x14ac:dyDescent="0.3">
      <c r="C295" s="30">
        <v>530</v>
      </c>
      <c r="D295" s="41">
        <v>44076</v>
      </c>
      <c r="E295" s="29">
        <f t="shared" si="4"/>
        <v>9</v>
      </c>
      <c r="F295" s="12">
        <v>72</v>
      </c>
      <c r="G295" s="9" t="s">
        <v>215</v>
      </c>
      <c r="H295" s="9" t="s">
        <v>235</v>
      </c>
      <c r="I295" s="9" t="s">
        <v>312</v>
      </c>
      <c r="J295" s="9">
        <v>24</v>
      </c>
      <c r="K295" s="9" t="s">
        <v>104</v>
      </c>
      <c r="L295" s="9" t="s">
        <v>37</v>
      </c>
      <c r="M295" s="9" t="s">
        <v>77</v>
      </c>
      <c r="N295" s="9" t="s">
        <v>300</v>
      </c>
    </row>
    <row r="296" spans="3:14" ht="20.100000000000001" customHeight="1" x14ac:dyDescent="0.3">
      <c r="C296" s="30">
        <v>529</v>
      </c>
      <c r="D296" s="41">
        <v>44075</v>
      </c>
      <c r="E296" s="29">
        <f t="shared" si="4"/>
        <v>9</v>
      </c>
      <c r="F296" s="12">
        <v>108</v>
      </c>
      <c r="G296" s="9" t="s">
        <v>214</v>
      </c>
      <c r="H296" s="9" t="s">
        <v>234</v>
      </c>
      <c r="I296" s="9" t="s">
        <v>312</v>
      </c>
      <c r="J296" s="9">
        <v>36</v>
      </c>
      <c r="K296" s="9" t="s">
        <v>102</v>
      </c>
      <c r="L296" s="9" t="s">
        <v>36</v>
      </c>
      <c r="M296" s="9" t="s">
        <v>76</v>
      </c>
      <c r="N296" s="9" t="s">
        <v>300</v>
      </c>
    </row>
    <row r="297" spans="3:14" ht="20.100000000000001" customHeight="1" x14ac:dyDescent="0.3">
      <c r="C297" s="30">
        <v>528</v>
      </c>
      <c r="D297" s="41">
        <v>44072</v>
      </c>
      <c r="E297" s="29">
        <f t="shared" si="4"/>
        <v>8</v>
      </c>
      <c r="F297" s="12">
        <v>20.97</v>
      </c>
      <c r="G297" s="9" t="s">
        <v>308</v>
      </c>
      <c r="H297" s="9" t="s">
        <v>311</v>
      </c>
      <c r="I297" s="9" t="s">
        <v>310</v>
      </c>
      <c r="J297" s="9">
        <v>3</v>
      </c>
      <c r="K297" s="9" t="s">
        <v>112</v>
      </c>
      <c r="L297" s="9" t="s">
        <v>45</v>
      </c>
      <c r="M297" s="9" t="s">
        <v>79</v>
      </c>
      <c r="N297" s="9" t="s">
        <v>300</v>
      </c>
    </row>
    <row r="298" spans="3:14" ht="20.100000000000001" customHeight="1" x14ac:dyDescent="0.3">
      <c r="C298" s="30">
        <v>527</v>
      </c>
      <c r="D298" s="41">
        <v>44071</v>
      </c>
      <c r="E298" s="29">
        <f t="shared" si="4"/>
        <v>8</v>
      </c>
      <c r="F298" s="12">
        <v>8</v>
      </c>
      <c r="G298" s="9" t="s">
        <v>307</v>
      </c>
      <c r="H298" s="9" t="s">
        <v>309</v>
      </c>
      <c r="I298" s="9" t="s">
        <v>310</v>
      </c>
      <c r="J298" s="9">
        <v>5</v>
      </c>
      <c r="K298" s="9" t="s">
        <v>113</v>
      </c>
      <c r="L298" s="9" t="s">
        <v>46</v>
      </c>
      <c r="M298" s="9" t="s">
        <v>79</v>
      </c>
      <c r="N298" s="9" t="s">
        <v>302</v>
      </c>
    </row>
    <row r="299" spans="3:14" ht="20.100000000000001" customHeight="1" x14ac:dyDescent="0.3">
      <c r="C299" s="30">
        <v>526</v>
      </c>
      <c r="D299" s="41">
        <v>44070</v>
      </c>
      <c r="E299" s="29">
        <f t="shared" si="4"/>
        <v>8</v>
      </c>
      <c r="F299" s="12">
        <v>9.4499999999999993</v>
      </c>
      <c r="G299" s="9" t="s">
        <v>233</v>
      </c>
      <c r="H299" s="9" t="s">
        <v>256</v>
      </c>
      <c r="I299" s="9" t="s">
        <v>255</v>
      </c>
      <c r="J299" s="9">
        <v>5</v>
      </c>
      <c r="K299" s="9" t="s">
        <v>114</v>
      </c>
      <c r="L299" s="9" t="s">
        <v>47</v>
      </c>
      <c r="M299" s="9" t="s">
        <v>77</v>
      </c>
      <c r="N299" s="9" t="s">
        <v>300</v>
      </c>
    </row>
    <row r="300" spans="3:14" ht="20.100000000000001" customHeight="1" x14ac:dyDescent="0.3">
      <c r="C300" s="30">
        <v>525</v>
      </c>
      <c r="D300" s="41">
        <v>44069</v>
      </c>
      <c r="E300" s="29">
        <f t="shared" si="4"/>
        <v>8</v>
      </c>
      <c r="F300" s="12">
        <v>2.4</v>
      </c>
      <c r="G300" s="9" t="s">
        <v>232</v>
      </c>
      <c r="H300" s="9" t="s">
        <v>252</v>
      </c>
      <c r="I300" s="9" t="s">
        <v>255</v>
      </c>
      <c r="J300" s="9">
        <v>2</v>
      </c>
      <c r="K300" s="9" t="s">
        <v>115</v>
      </c>
      <c r="L300" s="9" t="s">
        <v>48</v>
      </c>
      <c r="M300" s="9" t="s">
        <v>76</v>
      </c>
      <c r="N300" s="9" t="s">
        <v>301</v>
      </c>
    </row>
    <row r="301" spans="3:14" ht="20.100000000000001" customHeight="1" x14ac:dyDescent="0.3">
      <c r="C301" s="30">
        <v>524</v>
      </c>
      <c r="D301" s="41">
        <v>44068</v>
      </c>
      <c r="E301" s="29">
        <f t="shared" si="4"/>
        <v>8</v>
      </c>
      <c r="F301" s="12">
        <v>20</v>
      </c>
      <c r="G301" s="9" t="s">
        <v>231</v>
      </c>
      <c r="H301" s="9" t="s">
        <v>251</v>
      </c>
      <c r="I301" s="9" t="s">
        <v>254</v>
      </c>
      <c r="J301" s="9">
        <v>1</v>
      </c>
      <c r="K301" s="9" t="s">
        <v>116</v>
      </c>
      <c r="L301" s="9" t="s">
        <v>49</v>
      </c>
      <c r="M301" s="9" t="s">
        <v>80</v>
      </c>
      <c r="N301" s="9" t="s">
        <v>300</v>
      </c>
    </row>
    <row r="302" spans="3:14" ht="20.100000000000001" customHeight="1" x14ac:dyDescent="0.3">
      <c r="C302" s="30">
        <v>523</v>
      </c>
      <c r="D302" s="41">
        <v>44067</v>
      </c>
      <c r="E302" s="29">
        <f t="shared" si="4"/>
        <v>8</v>
      </c>
      <c r="F302" s="12">
        <v>26.700000000000003</v>
      </c>
      <c r="G302" s="9" t="s">
        <v>230</v>
      </c>
      <c r="H302" s="9" t="s">
        <v>250</v>
      </c>
      <c r="I302" s="9" t="s">
        <v>254</v>
      </c>
      <c r="J302" s="9">
        <v>3</v>
      </c>
      <c r="K302" s="9" t="s">
        <v>117</v>
      </c>
      <c r="L302" s="9" t="s">
        <v>50</v>
      </c>
      <c r="M302" s="9" t="s">
        <v>78</v>
      </c>
      <c r="N302" s="9" t="s">
        <v>302</v>
      </c>
    </row>
    <row r="303" spans="3:14" ht="20.100000000000001" customHeight="1" x14ac:dyDescent="0.3">
      <c r="C303" s="30">
        <v>522</v>
      </c>
      <c r="D303" s="41">
        <v>44066</v>
      </c>
      <c r="E303" s="29">
        <f t="shared" si="4"/>
        <v>8</v>
      </c>
      <c r="F303" s="12">
        <v>66</v>
      </c>
      <c r="G303" s="9" t="s">
        <v>229</v>
      </c>
      <c r="H303" s="9" t="s">
        <v>249</v>
      </c>
      <c r="I303" s="9" t="s">
        <v>254</v>
      </c>
      <c r="J303" s="9">
        <v>3</v>
      </c>
      <c r="K303" s="9" t="s">
        <v>118</v>
      </c>
      <c r="L303" s="9" t="s">
        <v>51</v>
      </c>
      <c r="M303" s="9" t="s">
        <v>77</v>
      </c>
      <c r="N303" s="9" t="s">
        <v>303</v>
      </c>
    </row>
    <row r="304" spans="3:14" ht="20.100000000000001" customHeight="1" x14ac:dyDescent="0.3">
      <c r="C304" s="30">
        <v>521</v>
      </c>
      <c r="D304" s="41">
        <v>44065</v>
      </c>
      <c r="E304" s="29">
        <f t="shared" si="4"/>
        <v>8</v>
      </c>
      <c r="F304" s="12">
        <v>31.98</v>
      </c>
      <c r="G304" s="9" t="s">
        <v>228</v>
      </c>
      <c r="H304" s="9" t="s">
        <v>248</v>
      </c>
      <c r="I304" s="9" t="s">
        <v>254</v>
      </c>
      <c r="J304" s="9">
        <v>2</v>
      </c>
      <c r="K304" s="9" t="s">
        <v>119</v>
      </c>
      <c r="L304" s="9" t="s">
        <v>52</v>
      </c>
      <c r="M304" s="9" t="s">
        <v>78</v>
      </c>
      <c r="N304" s="9" t="s">
        <v>302</v>
      </c>
    </row>
    <row r="305" spans="3:14" ht="20.100000000000001" customHeight="1" x14ac:dyDescent="0.3">
      <c r="C305" s="30">
        <v>520</v>
      </c>
      <c r="D305" s="41">
        <v>44064</v>
      </c>
      <c r="E305" s="29">
        <f t="shared" si="4"/>
        <v>8</v>
      </c>
      <c r="F305" s="12">
        <v>14</v>
      </c>
      <c r="G305" s="9" t="s">
        <v>227</v>
      </c>
      <c r="H305" s="9" t="s">
        <v>247</v>
      </c>
      <c r="I305" s="9" t="s">
        <v>253</v>
      </c>
      <c r="J305" s="9">
        <v>4</v>
      </c>
      <c r="K305" s="9" t="s">
        <v>120</v>
      </c>
      <c r="L305" s="9" t="s">
        <v>53</v>
      </c>
      <c r="M305" s="9" t="s">
        <v>76</v>
      </c>
      <c r="N305" s="9" t="s">
        <v>300</v>
      </c>
    </row>
    <row r="306" spans="3:14" ht="20.100000000000001" customHeight="1" x14ac:dyDescent="0.3">
      <c r="C306" s="30">
        <v>519</v>
      </c>
      <c r="D306" s="41">
        <v>44063</v>
      </c>
      <c r="E306" s="29">
        <f t="shared" si="4"/>
        <v>8</v>
      </c>
      <c r="F306" s="12">
        <v>15</v>
      </c>
      <c r="G306" s="9" t="s">
        <v>226</v>
      </c>
      <c r="H306" s="9" t="s">
        <v>246</v>
      </c>
      <c r="I306" s="9" t="s">
        <v>253</v>
      </c>
      <c r="J306" s="9">
        <v>3</v>
      </c>
      <c r="K306" s="9" t="s">
        <v>121</v>
      </c>
      <c r="L306" s="9" t="s">
        <v>54</v>
      </c>
      <c r="M306" s="9" t="s">
        <v>79</v>
      </c>
      <c r="N306" s="9" t="s">
        <v>301</v>
      </c>
    </row>
    <row r="307" spans="3:14" ht="20.100000000000001" customHeight="1" x14ac:dyDescent="0.3">
      <c r="C307" s="30">
        <v>518</v>
      </c>
      <c r="D307" s="41">
        <v>44062</v>
      </c>
      <c r="E307" s="29">
        <f t="shared" si="4"/>
        <v>8</v>
      </c>
      <c r="F307" s="12">
        <v>15</v>
      </c>
      <c r="G307" s="9" t="s">
        <v>225</v>
      </c>
      <c r="H307" s="9" t="s">
        <v>245</v>
      </c>
      <c r="I307" s="9" t="s">
        <v>253</v>
      </c>
      <c r="J307" s="9">
        <v>3</v>
      </c>
      <c r="K307" s="9" t="s">
        <v>122</v>
      </c>
      <c r="L307" s="9" t="s">
        <v>55</v>
      </c>
      <c r="M307" s="9" t="s">
        <v>81</v>
      </c>
      <c r="N307" s="9" t="s">
        <v>300</v>
      </c>
    </row>
    <row r="308" spans="3:14" ht="20.100000000000001" customHeight="1" x14ac:dyDescent="0.3">
      <c r="C308" s="30">
        <v>517</v>
      </c>
      <c r="D308" s="41">
        <v>44061</v>
      </c>
      <c r="E308" s="29">
        <f t="shared" si="4"/>
        <v>8</v>
      </c>
      <c r="F308" s="12">
        <v>24</v>
      </c>
      <c r="G308" s="9" t="s">
        <v>224</v>
      </c>
      <c r="H308" s="9" t="s">
        <v>244</v>
      </c>
      <c r="I308" s="9" t="s">
        <v>253</v>
      </c>
      <c r="J308" s="9">
        <v>3</v>
      </c>
      <c r="K308" s="9" t="s">
        <v>105</v>
      </c>
      <c r="L308" s="9" t="s">
        <v>38</v>
      </c>
      <c r="M308" s="9" t="s">
        <v>78</v>
      </c>
      <c r="N308" s="9" t="s">
        <v>301</v>
      </c>
    </row>
    <row r="309" spans="3:14" ht="20.100000000000001" customHeight="1" x14ac:dyDescent="0.3">
      <c r="C309" s="30">
        <v>516</v>
      </c>
      <c r="D309" s="41">
        <v>44060</v>
      </c>
      <c r="E309" s="29">
        <f t="shared" si="4"/>
        <v>8</v>
      </c>
      <c r="F309" s="12">
        <v>54</v>
      </c>
      <c r="G309" s="9" t="s">
        <v>223</v>
      </c>
      <c r="H309" s="9" t="s">
        <v>243</v>
      </c>
      <c r="I309" s="9" t="s">
        <v>312</v>
      </c>
      <c r="J309" s="9">
        <v>24</v>
      </c>
      <c r="K309" s="9" t="s">
        <v>102</v>
      </c>
      <c r="L309" s="9" t="s">
        <v>36</v>
      </c>
      <c r="M309" s="9" t="s">
        <v>76</v>
      </c>
      <c r="N309" s="9" t="s">
        <v>300</v>
      </c>
    </row>
    <row r="310" spans="3:14" ht="20.100000000000001" customHeight="1" x14ac:dyDescent="0.3">
      <c r="C310" s="30">
        <v>515</v>
      </c>
      <c r="D310" s="41">
        <v>44059</v>
      </c>
      <c r="E310" s="29">
        <f t="shared" si="4"/>
        <v>8</v>
      </c>
      <c r="F310" s="12">
        <v>54</v>
      </c>
      <c r="G310" s="9" t="s">
        <v>222</v>
      </c>
      <c r="H310" s="9" t="s">
        <v>242</v>
      </c>
      <c r="I310" s="9" t="s">
        <v>312</v>
      </c>
      <c r="J310" s="9">
        <v>18</v>
      </c>
      <c r="K310" s="9" t="s">
        <v>104</v>
      </c>
      <c r="L310" s="9" t="s">
        <v>37</v>
      </c>
      <c r="M310" s="9" t="s">
        <v>77</v>
      </c>
      <c r="N310" s="9" t="s">
        <v>300</v>
      </c>
    </row>
    <row r="311" spans="3:14" ht="20.100000000000001" customHeight="1" x14ac:dyDescent="0.3">
      <c r="C311" s="30">
        <v>514</v>
      </c>
      <c r="D311" s="41">
        <v>44058</v>
      </c>
      <c r="E311" s="29">
        <f t="shared" si="4"/>
        <v>8</v>
      </c>
      <c r="F311" s="12">
        <v>60</v>
      </c>
      <c r="G311" s="9" t="s">
        <v>221</v>
      </c>
      <c r="H311" s="9" t="s">
        <v>241</v>
      </c>
      <c r="I311" s="9" t="s">
        <v>312</v>
      </c>
      <c r="J311" s="9">
        <v>24</v>
      </c>
      <c r="K311" s="9" t="s">
        <v>105</v>
      </c>
      <c r="L311" s="9" t="s">
        <v>38</v>
      </c>
      <c r="M311" s="9" t="s">
        <v>78</v>
      </c>
      <c r="N311" s="9" t="s">
        <v>301</v>
      </c>
    </row>
    <row r="312" spans="3:14" ht="20.100000000000001" customHeight="1" x14ac:dyDescent="0.3">
      <c r="C312" s="30">
        <v>513</v>
      </c>
      <c r="D312" s="41">
        <v>44057</v>
      </c>
      <c r="E312" s="29">
        <f t="shared" si="4"/>
        <v>8</v>
      </c>
      <c r="F312" s="12">
        <v>24</v>
      </c>
      <c r="G312" s="9" t="s">
        <v>220</v>
      </c>
      <c r="H312" s="9" t="s">
        <v>240</v>
      </c>
      <c r="I312" s="9" t="s">
        <v>312</v>
      </c>
      <c r="J312" s="9">
        <v>12</v>
      </c>
      <c r="K312" s="9" t="s">
        <v>106</v>
      </c>
      <c r="L312" s="9" t="s">
        <v>39</v>
      </c>
      <c r="M312" s="9" t="s">
        <v>79</v>
      </c>
      <c r="N312" s="9" t="s">
        <v>300</v>
      </c>
    </row>
    <row r="313" spans="3:14" ht="20.100000000000001" customHeight="1" x14ac:dyDescent="0.3">
      <c r="C313" s="30">
        <v>512</v>
      </c>
      <c r="D313" s="41">
        <v>44056</v>
      </c>
      <c r="E313" s="29">
        <f t="shared" si="4"/>
        <v>8</v>
      </c>
      <c r="F313" s="12">
        <v>108</v>
      </c>
      <c r="G313" s="9" t="s">
        <v>219</v>
      </c>
      <c r="H313" s="9" t="s">
        <v>239</v>
      </c>
      <c r="I313" s="9" t="s">
        <v>312</v>
      </c>
      <c r="J313" s="9">
        <v>24</v>
      </c>
      <c r="K313" s="9" t="s">
        <v>107</v>
      </c>
      <c r="L313" s="9" t="s">
        <v>40</v>
      </c>
      <c r="M313" s="9" t="s">
        <v>80</v>
      </c>
      <c r="N313" s="9" t="s">
        <v>302</v>
      </c>
    </row>
    <row r="314" spans="3:14" ht="20.100000000000001" customHeight="1" x14ac:dyDescent="0.3">
      <c r="C314" s="30">
        <v>511</v>
      </c>
      <c r="D314" s="41">
        <v>44055</v>
      </c>
      <c r="E314" s="29">
        <f t="shared" si="4"/>
        <v>8</v>
      </c>
      <c r="F314" s="12">
        <v>72</v>
      </c>
      <c r="G314" s="9" t="s">
        <v>218</v>
      </c>
      <c r="H314" s="9" t="s">
        <v>238</v>
      </c>
      <c r="I314" s="9" t="s">
        <v>312</v>
      </c>
      <c r="J314" s="9">
        <v>18</v>
      </c>
      <c r="K314" s="9" t="s">
        <v>108</v>
      </c>
      <c r="L314" s="9" t="s">
        <v>41</v>
      </c>
      <c r="M314" s="9" t="s">
        <v>81</v>
      </c>
      <c r="N314" s="9" t="s">
        <v>300</v>
      </c>
    </row>
    <row r="315" spans="3:14" ht="20.100000000000001" customHeight="1" x14ac:dyDescent="0.3">
      <c r="C315" s="30">
        <v>510</v>
      </c>
      <c r="D315" s="41">
        <v>44054</v>
      </c>
      <c r="E315" s="29">
        <f t="shared" si="4"/>
        <v>8</v>
      </c>
      <c r="F315" s="12">
        <v>84</v>
      </c>
      <c r="G315" s="9" t="s">
        <v>217</v>
      </c>
      <c r="H315" s="9" t="s">
        <v>237</v>
      </c>
      <c r="I315" s="9" t="s">
        <v>312</v>
      </c>
      <c r="J315" s="9">
        <v>24</v>
      </c>
      <c r="K315" s="9" t="s">
        <v>109</v>
      </c>
      <c r="L315" s="9" t="s">
        <v>42</v>
      </c>
      <c r="M315" s="9" t="s">
        <v>78</v>
      </c>
      <c r="N315" s="9" t="s">
        <v>303</v>
      </c>
    </row>
    <row r="316" spans="3:14" ht="20.100000000000001" customHeight="1" x14ac:dyDescent="0.3">
      <c r="C316" s="30">
        <v>509</v>
      </c>
      <c r="D316" s="41">
        <v>44053</v>
      </c>
      <c r="E316" s="29">
        <f t="shared" si="4"/>
        <v>8</v>
      </c>
      <c r="F316" s="12">
        <v>57.599999999999994</v>
      </c>
      <c r="G316" s="9" t="s">
        <v>216</v>
      </c>
      <c r="H316" s="9" t="s">
        <v>236</v>
      </c>
      <c r="I316" s="9" t="s">
        <v>312</v>
      </c>
      <c r="J316" s="9">
        <v>24</v>
      </c>
      <c r="K316" s="9" t="s">
        <v>110</v>
      </c>
      <c r="L316" s="9" t="s">
        <v>43</v>
      </c>
      <c r="M316" s="9" t="s">
        <v>76</v>
      </c>
      <c r="N316" s="9" t="s">
        <v>301</v>
      </c>
    </row>
    <row r="317" spans="3:14" ht="20.100000000000001" customHeight="1" x14ac:dyDescent="0.3">
      <c r="C317" s="30">
        <v>508</v>
      </c>
      <c r="D317" s="41">
        <v>44052</v>
      </c>
      <c r="E317" s="29">
        <f t="shared" si="4"/>
        <v>8</v>
      </c>
      <c r="F317" s="12">
        <v>48</v>
      </c>
      <c r="G317" s="9" t="s">
        <v>215</v>
      </c>
      <c r="H317" s="9" t="s">
        <v>235</v>
      </c>
      <c r="I317" s="9" t="s">
        <v>312</v>
      </c>
      <c r="J317" s="9">
        <v>16</v>
      </c>
      <c r="K317" s="9" t="s">
        <v>111</v>
      </c>
      <c r="L317" s="9" t="s">
        <v>44</v>
      </c>
      <c r="M317" s="9" t="s">
        <v>80</v>
      </c>
      <c r="N317" s="9" t="s">
        <v>300</v>
      </c>
    </row>
    <row r="318" spans="3:14" ht="20.100000000000001" customHeight="1" x14ac:dyDescent="0.3">
      <c r="C318" s="30">
        <v>507</v>
      </c>
      <c r="D318" s="41">
        <v>44051</v>
      </c>
      <c r="E318" s="29">
        <f t="shared" si="4"/>
        <v>8</v>
      </c>
      <c r="F318" s="12">
        <v>72</v>
      </c>
      <c r="G318" s="9" t="s">
        <v>214</v>
      </c>
      <c r="H318" s="9" t="s">
        <v>234</v>
      </c>
      <c r="I318" s="9" t="s">
        <v>312</v>
      </c>
      <c r="J318" s="9">
        <v>24</v>
      </c>
      <c r="K318" s="9" t="s">
        <v>107</v>
      </c>
      <c r="L318" s="9" t="s">
        <v>40</v>
      </c>
      <c r="M318" s="9" t="s">
        <v>80</v>
      </c>
      <c r="N318" s="9" t="s">
        <v>302</v>
      </c>
    </row>
    <row r="319" spans="3:14" ht="20.100000000000001" customHeight="1" x14ac:dyDescent="0.3">
      <c r="C319" s="30">
        <v>506</v>
      </c>
      <c r="D319" s="41">
        <v>44050</v>
      </c>
      <c r="E319" s="29">
        <f t="shared" si="4"/>
        <v>8</v>
      </c>
      <c r="F319" s="12">
        <v>41.94</v>
      </c>
      <c r="G319" s="9" t="s">
        <v>308</v>
      </c>
      <c r="H319" s="9" t="s">
        <v>311</v>
      </c>
      <c r="I319" s="9" t="s">
        <v>310</v>
      </c>
      <c r="J319" s="9">
        <v>6</v>
      </c>
      <c r="K319" s="9" t="s">
        <v>102</v>
      </c>
      <c r="L319" s="9" t="s">
        <v>36</v>
      </c>
      <c r="M319" s="9" t="s">
        <v>76</v>
      </c>
      <c r="N319" s="9" t="s">
        <v>300</v>
      </c>
    </row>
    <row r="320" spans="3:14" ht="20.100000000000001" customHeight="1" x14ac:dyDescent="0.3">
      <c r="C320" s="30">
        <v>505</v>
      </c>
      <c r="D320" s="41">
        <v>44049</v>
      </c>
      <c r="E320" s="29">
        <f t="shared" si="4"/>
        <v>8</v>
      </c>
      <c r="F320" s="12">
        <v>6.4</v>
      </c>
      <c r="G320" s="9" t="s">
        <v>307</v>
      </c>
      <c r="H320" s="9" t="s">
        <v>309</v>
      </c>
      <c r="I320" s="9" t="s">
        <v>310</v>
      </c>
      <c r="J320" s="9">
        <v>4</v>
      </c>
      <c r="K320" s="9" t="s">
        <v>104</v>
      </c>
      <c r="L320" s="9" t="s">
        <v>37</v>
      </c>
      <c r="M320" s="9" t="s">
        <v>77</v>
      </c>
      <c r="N320" s="9" t="s">
        <v>300</v>
      </c>
    </row>
    <row r="321" spans="3:14" ht="20.100000000000001" customHeight="1" x14ac:dyDescent="0.3">
      <c r="C321" s="30">
        <v>504</v>
      </c>
      <c r="D321" s="41">
        <v>44048</v>
      </c>
      <c r="E321" s="29">
        <f t="shared" si="4"/>
        <v>8</v>
      </c>
      <c r="F321" s="12">
        <v>7.56</v>
      </c>
      <c r="G321" s="9" t="s">
        <v>233</v>
      </c>
      <c r="H321" s="9" t="s">
        <v>256</v>
      </c>
      <c r="I321" s="9" t="s">
        <v>255</v>
      </c>
      <c r="J321" s="9">
        <v>4</v>
      </c>
      <c r="K321" s="9" t="s">
        <v>105</v>
      </c>
      <c r="L321" s="9" t="s">
        <v>38</v>
      </c>
      <c r="M321" s="9" t="s">
        <v>78</v>
      </c>
      <c r="N321" s="9" t="s">
        <v>301</v>
      </c>
    </row>
    <row r="322" spans="3:14" ht="20.100000000000001" customHeight="1" x14ac:dyDescent="0.3">
      <c r="C322" s="30">
        <v>503</v>
      </c>
      <c r="D322" s="41">
        <v>44047</v>
      </c>
      <c r="E322" s="29">
        <f t="shared" si="4"/>
        <v>8</v>
      </c>
      <c r="F322" s="12">
        <v>6</v>
      </c>
      <c r="G322" s="9" t="s">
        <v>232</v>
      </c>
      <c r="H322" s="9" t="s">
        <v>252</v>
      </c>
      <c r="I322" s="9" t="s">
        <v>255</v>
      </c>
      <c r="J322" s="9">
        <v>5</v>
      </c>
      <c r="K322" s="9" t="s">
        <v>106</v>
      </c>
      <c r="L322" s="9" t="s">
        <v>39</v>
      </c>
      <c r="M322" s="9" t="s">
        <v>79</v>
      </c>
      <c r="N322" s="9" t="s">
        <v>300</v>
      </c>
    </row>
    <row r="323" spans="3:14" ht="20.100000000000001" customHeight="1" x14ac:dyDescent="0.3">
      <c r="C323" s="30">
        <v>502</v>
      </c>
      <c r="D323" s="41">
        <v>44046</v>
      </c>
      <c r="E323" s="29">
        <f t="shared" si="4"/>
        <v>8</v>
      </c>
      <c r="F323" s="12">
        <v>60</v>
      </c>
      <c r="G323" s="9" t="s">
        <v>231</v>
      </c>
      <c r="H323" s="9" t="s">
        <v>251</v>
      </c>
      <c r="I323" s="9" t="s">
        <v>254</v>
      </c>
      <c r="J323" s="9">
        <v>3</v>
      </c>
      <c r="K323" s="9" t="s">
        <v>107</v>
      </c>
      <c r="L323" s="9" t="s">
        <v>40</v>
      </c>
      <c r="M323" s="9" t="s">
        <v>80</v>
      </c>
      <c r="N323" s="9" t="s">
        <v>302</v>
      </c>
    </row>
    <row r="324" spans="3:14" ht="20.100000000000001" customHeight="1" x14ac:dyDescent="0.3">
      <c r="C324" s="30">
        <v>501</v>
      </c>
      <c r="D324" s="41">
        <v>44045</v>
      </c>
      <c r="E324" s="29">
        <f t="shared" si="4"/>
        <v>8</v>
      </c>
      <c r="F324" s="12">
        <v>44.5</v>
      </c>
      <c r="G324" s="9" t="s">
        <v>230</v>
      </c>
      <c r="H324" s="9" t="s">
        <v>250</v>
      </c>
      <c r="I324" s="9" t="s">
        <v>254</v>
      </c>
      <c r="J324" s="9">
        <v>5</v>
      </c>
      <c r="K324" s="9" t="s">
        <v>108</v>
      </c>
      <c r="L324" s="9" t="s">
        <v>41</v>
      </c>
      <c r="M324" s="9" t="s">
        <v>81</v>
      </c>
      <c r="N324" s="9" t="s">
        <v>300</v>
      </c>
    </row>
    <row r="325" spans="3:14" ht="20.100000000000001" customHeight="1" x14ac:dyDescent="0.3">
      <c r="C325" s="30">
        <v>500</v>
      </c>
      <c r="D325" s="41">
        <v>44051</v>
      </c>
      <c r="E325" s="29">
        <f t="shared" si="4"/>
        <v>8</v>
      </c>
      <c r="F325" s="12">
        <v>44</v>
      </c>
      <c r="G325" s="9" t="s">
        <v>229</v>
      </c>
      <c r="H325" s="9" t="s">
        <v>249</v>
      </c>
      <c r="I325" s="9" t="s">
        <v>254</v>
      </c>
      <c r="J325" s="9">
        <v>2</v>
      </c>
      <c r="K325" s="9" t="s">
        <v>109</v>
      </c>
      <c r="L325" s="9" t="s">
        <v>42</v>
      </c>
      <c r="M325" s="9" t="s">
        <v>78</v>
      </c>
      <c r="N325" s="9" t="s">
        <v>303</v>
      </c>
    </row>
    <row r="326" spans="3:14" ht="20.100000000000001" customHeight="1" x14ac:dyDescent="0.3">
      <c r="C326" s="30">
        <v>499</v>
      </c>
      <c r="D326" s="41">
        <v>44050</v>
      </c>
      <c r="E326" s="29">
        <f t="shared" si="4"/>
        <v>8</v>
      </c>
      <c r="F326" s="12">
        <v>31.98</v>
      </c>
      <c r="G326" s="9" t="s">
        <v>228</v>
      </c>
      <c r="H326" s="9" t="s">
        <v>248</v>
      </c>
      <c r="I326" s="9" t="s">
        <v>254</v>
      </c>
      <c r="J326" s="9">
        <v>2</v>
      </c>
      <c r="K326" s="9" t="s">
        <v>110</v>
      </c>
      <c r="L326" s="9" t="s">
        <v>43</v>
      </c>
      <c r="M326" s="9" t="s">
        <v>76</v>
      </c>
      <c r="N326" s="9" t="s">
        <v>301</v>
      </c>
    </row>
    <row r="327" spans="3:14" ht="20.100000000000001" customHeight="1" x14ac:dyDescent="0.3">
      <c r="C327" s="30">
        <v>498</v>
      </c>
      <c r="D327" s="41">
        <v>44049</v>
      </c>
      <c r="E327" s="29">
        <f t="shared" si="4"/>
        <v>8</v>
      </c>
      <c r="F327" s="12">
        <v>42</v>
      </c>
      <c r="G327" s="9" t="s">
        <v>227</v>
      </c>
      <c r="H327" s="9" t="s">
        <v>247</v>
      </c>
      <c r="I327" s="9" t="s">
        <v>253</v>
      </c>
      <c r="J327" s="9">
        <v>12</v>
      </c>
      <c r="K327" s="9" t="s">
        <v>111</v>
      </c>
      <c r="L327" s="9" t="s">
        <v>44</v>
      </c>
      <c r="M327" s="9" t="s">
        <v>80</v>
      </c>
      <c r="N327" s="9" t="s">
        <v>300</v>
      </c>
    </row>
    <row r="328" spans="3:14" ht="20.100000000000001" customHeight="1" x14ac:dyDescent="0.3">
      <c r="C328" s="30">
        <v>497</v>
      </c>
      <c r="D328" s="41">
        <v>44048</v>
      </c>
      <c r="E328" s="29">
        <f t="shared" si="4"/>
        <v>8</v>
      </c>
      <c r="F328" s="12">
        <v>20</v>
      </c>
      <c r="G328" s="9" t="s">
        <v>226</v>
      </c>
      <c r="H328" s="9" t="s">
        <v>246</v>
      </c>
      <c r="I328" s="9" t="s">
        <v>253</v>
      </c>
      <c r="J328" s="9">
        <v>4</v>
      </c>
      <c r="K328" s="9" t="s">
        <v>112</v>
      </c>
      <c r="L328" s="9" t="s">
        <v>45</v>
      </c>
      <c r="M328" s="9" t="s">
        <v>79</v>
      </c>
      <c r="N328" s="9" t="s">
        <v>300</v>
      </c>
    </row>
    <row r="329" spans="3:14" ht="20.100000000000001" customHeight="1" x14ac:dyDescent="0.3">
      <c r="C329" s="30">
        <v>496</v>
      </c>
      <c r="D329" s="41">
        <v>44047</v>
      </c>
      <c r="E329" s="29">
        <f t="shared" si="4"/>
        <v>8</v>
      </c>
      <c r="F329" s="12">
        <v>15</v>
      </c>
      <c r="G329" s="9" t="s">
        <v>225</v>
      </c>
      <c r="H329" s="9" t="s">
        <v>245</v>
      </c>
      <c r="I329" s="9" t="s">
        <v>253</v>
      </c>
      <c r="J329" s="9">
        <v>3</v>
      </c>
      <c r="K329" s="9" t="s">
        <v>113</v>
      </c>
      <c r="L329" s="9" t="s">
        <v>46</v>
      </c>
      <c r="M329" s="9" t="s">
        <v>79</v>
      </c>
      <c r="N329" s="9" t="s">
        <v>302</v>
      </c>
    </row>
    <row r="330" spans="3:14" ht="20.100000000000001" customHeight="1" x14ac:dyDescent="0.3">
      <c r="C330" s="30">
        <v>495</v>
      </c>
      <c r="D330" s="41">
        <v>44046</v>
      </c>
      <c r="E330" s="29">
        <f t="shared" si="4"/>
        <v>8</v>
      </c>
      <c r="F330" s="12">
        <v>48</v>
      </c>
      <c r="G330" s="9" t="s">
        <v>224</v>
      </c>
      <c r="H330" s="9" t="s">
        <v>244</v>
      </c>
      <c r="I330" s="9" t="s">
        <v>253</v>
      </c>
      <c r="J330" s="9">
        <v>6</v>
      </c>
      <c r="K330" s="9" t="s">
        <v>114</v>
      </c>
      <c r="L330" s="9" t="s">
        <v>47</v>
      </c>
      <c r="M330" s="9" t="s">
        <v>77</v>
      </c>
      <c r="N330" s="9" t="s">
        <v>300</v>
      </c>
    </row>
    <row r="331" spans="3:14" ht="20.100000000000001" customHeight="1" x14ac:dyDescent="0.3">
      <c r="C331" s="30">
        <v>494</v>
      </c>
      <c r="D331" s="41">
        <v>44045</v>
      </c>
      <c r="E331" s="29">
        <f t="shared" si="4"/>
        <v>8</v>
      </c>
      <c r="F331" s="12">
        <v>27</v>
      </c>
      <c r="G331" s="9" t="s">
        <v>223</v>
      </c>
      <c r="H331" s="9" t="s">
        <v>243</v>
      </c>
      <c r="I331" s="9" t="s">
        <v>312</v>
      </c>
      <c r="J331" s="9">
        <v>12</v>
      </c>
      <c r="K331" s="9" t="s">
        <v>115</v>
      </c>
      <c r="L331" s="9" t="s">
        <v>48</v>
      </c>
      <c r="M331" s="9" t="s">
        <v>76</v>
      </c>
      <c r="N331" s="9" t="s">
        <v>301</v>
      </c>
    </row>
    <row r="332" spans="3:14" ht="20.100000000000001" customHeight="1" x14ac:dyDescent="0.3">
      <c r="C332" s="30">
        <v>493</v>
      </c>
      <c r="D332" s="41">
        <v>44044</v>
      </c>
      <c r="E332" s="29">
        <f t="shared" si="4"/>
        <v>8</v>
      </c>
      <c r="F332" s="12">
        <v>72</v>
      </c>
      <c r="G332" s="9" t="s">
        <v>222</v>
      </c>
      <c r="H332" s="9" t="s">
        <v>242</v>
      </c>
      <c r="I332" s="9" t="s">
        <v>312</v>
      </c>
      <c r="J332" s="9">
        <v>24</v>
      </c>
      <c r="K332" s="9" t="s">
        <v>116</v>
      </c>
      <c r="L332" s="9" t="s">
        <v>49</v>
      </c>
      <c r="M332" s="9" t="s">
        <v>80</v>
      </c>
      <c r="N332" s="9" t="s">
        <v>300</v>
      </c>
    </row>
    <row r="333" spans="3:14" ht="20.100000000000001" customHeight="1" x14ac:dyDescent="0.3">
      <c r="C333" s="30">
        <v>492</v>
      </c>
      <c r="D333" s="41">
        <v>44044</v>
      </c>
      <c r="E333" s="29">
        <f t="shared" si="4"/>
        <v>8</v>
      </c>
      <c r="F333" s="12">
        <v>60</v>
      </c>
      <c r="G333" s="9" t="s">
        <v>221</v>
      </c>
      <c r="H333" s="9" t="s">
        <v>241</v>
      </c>
      <c r="I333" s="9" t="s">
        <v>312</v>
      </c>
      <c r="J333" s="9">
        <v>24</v>
      </c>
      <c r="K333" s="9" t="s">
        <v>117</v>
      </c>
      <c r="L333" s="9" t="s">
        <v>50</v>
      </c>
      <c r="M333" s="9" t="s">
        <v>78</v>
      </c>
      <c r="N333" s="9" t="s">
        <v>302</v>
      </c>
    </row>
    <row r="334" spans="3:14" ht="20.100000000000001" customHeight="1" x14ac:dyDescent="0.3">
      <c r="C334" s="30">
        <v>491</v>
      </c>
      <c r="D334" s="41">
        <v>44072</v>
      </c>
      <c r="E334" s="29">
        <f t="shared" si="4"/>
        <v>8</v>
      </c>
      <c r="F334" s="12">
        <v>32</v>
      </c>
      <c r="G334" s="9" t="s">
        <v>220</v>
      </c>
      <c r="H334" s="9" t="s">
        <v>240</v>
      </c>
      <c r="I334" s="9" t="s">
        <v>312</v>
      </c>
      <c r="J334" s="9">
        <v>16</v>
      </c>
      <c r="K334" s="9" t="s">
        <v>118</v>
      </c>
      <c r="L334" s="9" t="s">
        <v>51</v>
      </c>
      <c r="M334" s="9" t="s">
        <v>77</v>
      </c>
      <c r="N334" s="9" t="s">
        <v>303</v>
      </c>
    </row>
    <row r="335" spans="3:14" ht="20.100000000000001" customHeight="1" x14ac:dyDescent="0.3">
      <c r="C335" s="30">
        <v>490</v>
      </c>
      <c r="D335" s="41">
        <v>44071</v>
      </c>
      <c r="E335" s="29">
        <f t="shared" si="4"/>
        <v>8</v>
      </c>
      <c r="F335" s="12">
        <v>162</v>
      </c>
      <c r="G335" s="9" t="s">
        <v>219</v>
      </c>
      <c r="H335" s="9" t="s">
        <v>239</v>
      </c>
      <c r="I335" s="9" t="s">
        <v>312</v>
      </c>
      <c r="J335" s="9">
        <v>36</v>
      </c>
      <c r="K335" s="9" t="s">
        <v>119</v>
      </c>
      <c r="L335" s="9" t="s">
        <v>52</v>
      </c>
      <c r="M335" s="9" t="s">
        <v>78</v>
      </c>
      <c r="N335" s="9" t="s">
        <v>302</v>
      </c>
    </row>
    <row r="336" spans="3:14" ht="20.100000000000001" customHeight="1" x14ac:dyDescent="0.3">
      <c r="C336" s="30">
        <v>489</v>
      </c>
      <c r="D336" s="41">
        <v>44070</v>
      </c>
      <c r="E336" s="29">
        <f t="shared" si="4"/>
        <v>8</v>
      </c>
      <c r="F336" s="12">
        <v>120</v>
      </c>
      <c r="G336" s="9" t="s">
        <v>218</v>
      </c>
      <c r="H336" s="9" t="s">
        <v>238</v>
      </c>
      <c r="I336" s="9" t="s">
        <v>312</v>
      </c>
      <c r="J336" s="9">
        <v>30</v>
      </c>
      <c r="K336" s="9" t="s">
        <v>120</v>
      </c>
      <c r="L336" s="9" t="s">
        <v>53</v>
      </c>
      <c r="M336" s="9" t="s">
        <v>76</v>
      </c>
      <c r="N336" s="9" t="s">
        <v>300</v>
      </c>
    </row>
    <row r="337" spans="3:14" ht="20.100000000000001" customHeight="1" x14ac:dyDescent="0.3">
      <c r="C337" s="30">
        <v>488</v>
      </c>
      <c r="D337" s="41">
        <v>44069</v>
      </c>
      <c r="E337" s="29">
        <f t="shared" si="4"/>
        <v>8</v>
      </c>
      <c r="F337" s="12">
        <v>168</v>
      </c>
      <c r="G337" s="9" t="s">
        <v>217</v>
      </c>
      <c r="H337" s="9" t="s">
        <v>237</v>
      </c>
      <c r="I337" s="9" t="s">
        <v>312</v>
      </c>
      <c r="J337" s="9">
        <v>48</v>
      </c>
      <c r="K337" s="9" t="s">
        <v>121</v>
      </c>
      <c r="L337" s="9" t="s">
        <v>54</v>
      </c>
      <c r="M337" s="9" t="s">
        <v>79</v>
      </c>
      <c r="N337" s="9" t="s">
        <v>301</v>
      </c>
    </row>
    <row r="338" spans="3:14" ht="20.100000000000001" customHeight="1" x14ac:dyDescent="0.3">
      <c r="C338" s="30">
        <v>487</v>
      </c>
      <c r="D338" s="41">
        <v>44068</v>
      </c>
      <c r="E338" s="29">
        <f t="shared" si="4"/>
        <v>8</v>
      </c>
      <c r="F338" s="12">
        <v>57.599999999999994</v>
      </c>
      <c r="G338" s="9" t="s">
        <v>216</v>
      </c>
      <c r="H338" s="9" t="s">
        <v>236</v>
      </c>
      <c r="I338" s="9" t="s">
        <v>312</v>
      </c>
      <c r="J338" s="9">
        <v>24</v>
      </c>
      <c r="K338" s="9" t="s">
        <v>122</v>
      </c>
      <c r="L338" s="9" t="s">
        <v>55</v>
      </c>
      <c r="M338" s="9" t="s">
        <v>81</v>
      </c>
      <c r="N338" s="9" t="s">
        <v>300</v>
      </c>
    </row>
    <row r="339" spans="3:14" ht="20.100000000000001" customHeight="1" x14ac:dyDescent="0.3">
      <c r="C339" s="30">
        <v>486</v>
      </c>
      <c r="D339" s="41">
        <v>44067</v>
      </c>
      <c r="E339" s="29">
        <f t="shared" si="4"/>
        <v>8</v>
      </c>
      <c r="F339" s="12">
        <v>72</v>
      </c>
      <c r="G339" s="9" t="s">
        <v>215</v>
      </c>
      <c r="H339" s="9" t="s">
        <v>235</v>
      </c>
      <c r="I339" s="9" t="s">
        <v>312</v>
      </c>
      <c r="J339" s="9">
        <v>24</v>
      </c>
      <c r="K339" s="9" t="s">
        <v>106</v>
      </c>
      <c r="L339" s="9" t="s">
        <v>39</v>
      </c>
      <c r="M339" s="9" t="s">
        <v>79</v>
      </c>
      <c r="N339" s="9" t="s">
        <v>300</v>
      </c>
    </row>
    <row r="340" spans="3:14" ht="20.100000000000001" customHeight="1" x14ac:dyDescent="0.3">
      <c r="C340" s="30">
        <v>485</v>
      </c>
      <c r="D340" s="41">
        <v>44066</v>
      </c>
      <c r="E340" s="29">
        <f t="shared" si="4"/>
        <v>8</v>
      </c>
      <c r="F340" s="12">
        <v>108</v>
      </c>
      <c r="G340" s="9" t="s">
        <v>214</v>
      </c>
      <c r="H340" s="9" t="s">
        <v>234</v>
      </c>
      <c r="I340" s="9" t="s">
        <v>312</v>
      </c>
      <c r="J340" s="9">
        <v>36</v>
      </c>
      <c r="K340" s="9" t="s">
        <v>110</v>
      </c>
      <c r="L340" s="9" t="s">
        <v>43</v>
      </c>
      <c r="M340" s="9" t="s">
        <v>76</v>
      </c>
      <c r="N340" s="9" t="s">
        <v>301</v>
      </c>
    </row>
    <row r="341" spans="3:14" ht="20.100000000000001" customHeight="1" x14ac:dyDescent="0.3">
      <c r="C341" s="30">
        <v>484</v>
      </c>
      <c r="D341" s="41">
        <v>44065</v>
      </c>
      <c r="E341" s="29">
        <f t="shared" si="4"/>
        <v>8</v>
      </c>
      <c r="F341" s="12">
        <v>20.97</v>
      </c>
      <c r="G341" s="9" t="s">
        <v>308</v>
      </c>
      <c r="H341" s="9" t="s">
        <v>311</v>
      </c>
      <c r="I341" s="9" t="s">
        <v>310</v>
      </c>
      <c r="J341" s="9">
        <v>3</v>
      </c>
      <c r="K341" s="9" t="s">
        <v>109</v>
      </c>
      <c r="L341" s="9" t="s">
        <v>42</v>
      </c>
      <c r="M341" s="9" t="s">
        <v>78</v>
      </c>
      <c r="N341" s="9" t="s">
        <v>303</v>
      </c>
    </row>
    <row r="342" spans="3:14" ht="20.100000000000001" customHeight="1" x14ac:dyDescent="0.3">
      <c r="C342" s="30">
        <v>483</v>
      </c>
      <c r="D342" s="41">
        <v>44064</v>
      </c>
      <c r="E342" s="29">
        <f t="shared" si="4"/>
        <v>8</v>
      </c>
      <c r="F342" s="12">
        <v>4.8000000000000007</v>
      </c>
      <c r="G342" s="9" t="s">
        <v>307</v>
      </c>
      <c r="H342" s="9" t="s">
        <v>309</v>
      </c>
      <c r="I342" s="9" t="s">
        <v>310</v>
      </c>
      <c r="J342" s="9">
        <v>3</v>
      </c>
      <c r="K342" s="9" t="s">
        <v>108</v>
      </c>
      <c r="L342" s="9" t="s">
        <v>41</v>
      </c>
      <c r="M342" s="9" t="s">
        <v>81</v>
      </c>
      <c r="N342" s="9" t="s">
        <v>300</v>
      </c>
    </row>
    <row r="343" spans="3:14" ht="20.100000000000001" customHeight="1" x14ac:dyDescent="0.3">
      <c r="C343" s="30">
        <v>482</v>
      </c>
      <c r="D343" s="41">
        <v>44063</v>
      </c>
      <c r="E343" s="29">
        <f t="shared" si="4"/>
        <v>8</v>
      </c>
      <c r="F343" s="12">
        <v>1.89</v>
      </c>
      <c r="G343" s="9" t="s">
        <v>233</v>
      </c>
      <c r="H343" s="9" t="s">
        <v>256</v>
      </c>
      <c r="I343" s="9" t="s">
        <v>255</v>
      </c>
      <c r="J343" s="9">
        <v>1</v>
      </c>
      <c r="K343" s="9" t="s">
        <v>122</v>
      </c>
      <c r="L343" s="9" t="s">
        <v>55</v>
      </c>
      <c r="M343" s="9" t="s">
        <v>81</v>
      </c>
      <c r="N343" s="9" t="s">
        <v>300</v>
      </c>
    </row>
    <row r="344" spans="3:14" ht="20.100000000000001" customHeight="1" x14ac:dyDescent="0.3">
      <c r="C344" s="30">
        <v>481</v>
      </c>
      <c r="D344" s="41">
        <v>44062</v>
      </c>
      <c r="E344" s="29">
        <f t="shared" si="4"/>
        <v>8</v>
      </c>
      <c r="F344" s="12">
        <v>2.4</v>
      </c>
      <c r="G344" s="9" t="s">
        <v>232</v>
      </c>
      <c r="H344" s="9" t="s">
        <v>252</v>
      </c>
      <c r="I344" s="9" t="s">
        <v>255</v>
      </c>
      <c r="J344" s="9">
        <v>2</v>
      </c>
      <c r="K344" s="9" t="s">
        <v>121</v>
      </c>
      <c r="L344" s="9" t="s">
        <v>54</v>
      </c>
      <c r="M344" s="9" t="s">
        <v>79</v>
      </c>
      <c r="N344" s="9" t="s">
        <v>301</v>
      </c>
    </row>
    <row r="345" spans="3:14" ht="20.100000000000001" customHeight="1" x14ac:dyDescent="0.3">
      <c r="C345" s="30">
        <v>480</v>
      </c>
      <c r="D345" s="41">
        <v>44061</v>
      </c>
      <c r="E345" s="29">
        <f t="shared" si="4"/>
        <v>8</v>
      </c>
      <c r="F345" s="12">
        <v>20</v>
      </c>
      <c r="G345" s="9" t="s">
        <v>231</v>
      </c>
      <c r="H345" s="9" t="s">
        <v>251</v>
      </c>
      <c r="I345" s="9" t="s">
        <v>254</v>
      </c>
      <c r="J345" s="9">
        <v>1</v>
      </c>
      <c r="K345" s="9" t="s">
        <v>120</v>
      </c>
      <c r="L345" s="9" t="s">
        <v>53</v>
      </c>
      <c r="M345" s="9" t="s">
        <v>76</v>
      </c>
      <c r="N345" s="9" t="s">
        <v>300</v>
      </c>
    </row>
    <row r="346" spans="3:14" ht="20.100000000000001" customHeight="1" x14ac:dyDescent="0.3">
      <c r="C346" s="30">
        <v>479</v>
      </c>
      <c r="D346" s="41">
        <v>44060</v>
      </c>
      <c r="E346" s="29">
        <f t="shared" si="4"/>
        <v>8</v>
      </c>
      <c r="F346" s="12">
        <v>17.8</v>
      </c>
      <c r="G346" s="9" t="s">
        <v>230</v>
      </c>
      <c r="H346" s="9" t="s">
        <v>250</v>
      </c>
      <c r="I346" s="9" t="s">
        <v>254</v>
      </c>
      <c r="J346" s="9">
        <v>2</v>
      </c>
      <c r="K346" s="9" t="s">
        <v>119</v>
      </c>
      <c r="L346" s="9" t="s">
        <v>52</v>
      </c>
      <c r="M346" s="9" t="s">
        <v>78</v>
      </c>
      <c r="N346" s="9" t="s">
        <v>302</v>
      </c>
    </row>
    <row r="347" spans="3:14" ht="20.100000000000001" customHeight="1" x14ac:dyDescent="0.3">
      <c r="C347" s="30">
        <v>478</v>
      </c>
      <c r="D347" s="41">
        <v>44059</v>
      </c>
      <c r="E347" s="29">
        <f t="shared" si="4"/>
        <v>8</v>
      </c>
      <c r="F347" s="12">
        <v>22</v>
      </c>
      <c r="G347" s="9" t="s">
        <v>229</v>
      </c>
      <c r="H347" s="9" t="s">
        <v>249</v>
      </c>
      <c r="I347" s="9" t="s">
        <v>254</v>
      </c>
      <c r="J347" s="9">
        <v>1</v>
      </c>
      <c r="K347" s="9" t="s">
        <v>118</v>
      </c>
      <c r="L347" s="9" t="s">
        <v>51</v>
      </c>
      <c r="M347" s="9" t="s">
        <v>77</v>
      </c>
      <c r="N347" s="9" t="s">
        <v>303</v>
      </c>
    </row>
    <row r="348" spans="3:14" ht="20.100000000000001" customHeight="1" x14ac:dyDescent="0.3">
      <c r="C348" s="30">
        <v>477</v>
      </c>
      <c r="D348" s="41">
        <v>44058</v>
      </c>
      <c r="E348" s="29">
        <f t="shared" si="4"/>
        <v>8</v>
      </c>
      <c r="F348" s="12">
        <v>15.99</v>
      </c>
      <c r="G348" s="9" t="s">
        <v>228</v>
      </c>
      <c r="H348" s="9" t="s">
        <v>248</v>
      </c>
      <c r="I348" s="9" t="s">
        <v>254</v>
      </c>
      <c r="J348" s="9">
        <v>1</v>
      </c>
      <c r="K348" s="9" t="s">
        <v>117</v>
      </c>
      <c r="L348" s="9" t="s">
        <v>50</v>
      </c>
      <c r="M348" s="9" t="s">
        <v>78</v>
      </c>
      <c r="N348" s="9" t="s">
        <v>302</v>
      </c>
    </row>
    <row r="349" spans="3:14" ht="20.100000000000001" customHeight="1" x14ac:dyDescent="0.3">
      <c r="C349" s="30">
        <v>476</v>
      </c>
      <c r="D349" s="41">
        <v>44057</v>
      </c>
      <c r="E349" s="29">
        <f t="shared" si="4"/>
        <v>8</v>
      </c>
      <c r="F349" s="12">
        <v>7</v>
      </c>
      <c r="G349" s="9" t="s">
        <v>227</v>
      </c>
      <c r="H349" s="9" t="s">
        <v>247</v>
      </c>
      <c r="I349" s="9" t="s">
        <v>253</v>
      </c>
      <c r="J349" s="9">
        <v>2</v>
      </c>
      <c r="K349" s="9" t="s">
        <v>116</v>
      </c>
      <c r="L349" s="9" t="s">
        <v>49</v>
      </c>
      <c r="M349" s="9" t="s">
        <v>80</v>
      </c>
      <c r="N349" s="9" t="s">
        <v>300</v>
      </c>
    </row>
    <row r="350" spans="3:14" ht="20.100000000000001" customHeight="1" x14ac:dyDescent="0.3">
      <c r="C350" s="30">
        <v>475</v>
      </c>
      <c r="D350" s="41">
        <v>44056</v>
      </c>
      <c r="E350" s="29">
        <f t="shared" si="4"/>
        <v>8</v>
      </c>
      <c r="F350" s="12">
        <v>20</v>
      </c>
      <c r="G350" s="9" t="s">
        <v>226</v>
      </c>
      <c r="H350" s="9" t="s">
        <v>246</v>
      </c>
      <c r="I350" s="9" t="s">
        <v>253</v>
      </c>
      <c r="J350" s="9">
        <v>4</v>
      </c>
      <c r="K350" s="9" t="s">
        <v>115</v>
      </c>
      <c r="L350" s="9" t="s">
        <v>48</v>
      </c>
      <c r="M350" s="9" t="s">
        <v>76</v>
      </c>
      <c r="N350" s="9" t="s">
        <v>301</v>
      </c>
    </row>
    <row r="351" spans="3:14" ht="20.100000000000001" customHeight="1" x14ac:dyDescent="0.3">
      <c r="C351" s="30">
        <v>474</v>
      </c>
      <c r="D351" s="41">
        <v>44055</v>
      </c>
      <c r="E351" s="29">
        <f t="shared" si="4"/>
        <v>8</v>
      </c>
      <c r="F351" s="12">
        <v>20</v>
      </c>
      <c r="G351" s="9" t="s">
        <v>225</v>
      </c>
      <c r="H351" s="9" t="s">
        <v>245</v>
      </c>
      <c r="I351" s="9" t="s">
        <v>253</v>
      </c>
      <c r="J351" s="9">
        <v>4</v>
      </c>
      <c r="K351" s="9" t="s">
        <v>114</v>
      </c>
      <c r="L351" s="9" t="s">
        <v>47</v>
      </c>
      <c r="M351" s="9" t="s">
        <v>77</v>
      </c>
      <c r="N351" s="9" t="s">
        <v>300</v>
      </c>
    </row>
    <row r="352" spans="3:14" ht="20.100000000000001" customHeight="1" x14ac:dyDescent="0.3">
      <c r="C352" s="30">
        <v>473</v>
      </c>
      <c r="D352" s="41">
        <v>44054</v>
      </c>
      <c r="E352" s="29">
        <f t="shared" si="4"/>
        <v>8</v>
      </c>
      <c r="F352" s="12">
        <v>24</v>
      </c>
      <c r="G352" s="9" t="s">
        <v>224</v>
      </c>
      <c r="H352" s="9" t="s">
        <v>244</v>
      </c>
      <c r="I352" s="9" t="s">
        <v>253</v>
      </c>
      <c r="J352" s="9">
        <v>3</v>
      </c>
      <c r="K352" s="9" t="s">
        <v>113</v>
      </c>
      <c r="L352" s="9" t="s">
        <v>46</v>
      </c>
      <c r="M352" s="9" t="s">
        <v>79</v>
      </c>
      <c r="N352" s="9" t="s">
        <v>302</v>
      </c>
    </row>
    <row r="353" spans="3:14" ht="20.100000000000001" customHeight="1" x14ac:dyDescent="0.3">
      <c r="C353" s="30">
        <v>472</v>
      </c>
      <c r="D353" s="41">
        <v>44053</v>
      </c>
      <c r="E353" s="29">
        <f t="shared" ref="E353:E416" si="5">IF(COUNTA(D353)=0,"-",(MONTH(D353)))</f>
        <v>8</v>
      </c>
      <c r="F353" s="12">
        <v>135</v>
      </c>
      <c r="G353" s="9" t="s">
        <v>223</v>
      </c>
      <c r="H353" s="9" t="s">
        <v>243</v>
      </c>
      <c r="I353" s="9" t="s">
        <v>312</v>
      </c>
      <c r="J353" s="9">
        <v>60</v>
      </c>
      <c r="K353" s="9" t="s">
        <v>112</v>
      </c>
      <c r="L353" s="9" t="s">
        <v>45</v>
      </c>
      <c r="M353" s="9" t="s">
        <v>79</v>
      </c>
      <c r="N353" s="9" t="s">
        <v>300</v>
      </c>
    </row>
    <row r="354" spans="3:14" ht="20.100000000000001" customHeight="1" x14ac:dyDescent="0.3">
      <c r="C354" s="30">
        <v>471</v>
      </c>
      <c r="D354" s="41">
        <v>44052</v>
      </c>
      <c r="E354" s="29">
        <f t="shared" si="5"/>
        <v>8</v>
      </c>
      <c r="F354" s="12">
        <v>72</v>
      </c>
      <c r="G354" s="9" t="s">
        <v>222</v>
      </c>
      <c r="H354" s="9" t="s">
        <v>242</v>
      </c>
      <c r="I354" s="9" t="s">
        <v>312</v>
      </c>
      <c r="J354" s="9">
        <v>24</v>
      </c>
      <c r="K354" s="9" t="s">
        <v>111</v>
      </c>
      <c r="L354" s="9" t="s">
        <v>44</v>
      </c>
      <c r="M354" s="9" t="s">
        <v>80</v>
      </c>
      <c r="N354" s="9" t="s">
        <v>300</v>
      </c>
    </row>
    <row r="355" spans="3:14" ht="20.100000000000001" customHeight="1" x14ac:dyDescent="0.3">
      <c r="C355" s="30">
        <v>470</v>
      </c>
      <c r="D355" s="41">
        <v>44051</v>
      </c>
      <c r="E355" s="29">
        <f t="shared" si="5"/>
        <v>8</v>
      </c>
      <c r="F355" s="12">
        <v>90</v>
      </c>
      <c r="G355" s="9" t="s">
        <v>221</v>
      </c>
      <c r="H355" s="9" t="s">
        <v>241</v>
      </c>
      <c r="I355" s="9" t="s">
        <v>312</v>
      </c>
      <c r="J355" s="9">
        <v>36</v>
      </c>
      <c r="K355" s="9" t="s">
        <v>110</v>
      </c>
      <c r="L355" s="9" t="s">
        <v>43</v>
      </c>
      <c r="M355" s="9" t="s">
        <v>76</v>
      </c>
      <c r="N355" s="9" t="s">
        <v>301</v>
      </c>
    </row>
    <row r="356" spans="3:14" ht="20.100000000000001" customHeight="1" x14ac:dyDescent="0.3">
      <c r="C356" s="30">
        <v>469</v>
      </c>
      <c r="D356" s="41">
        <v>44050</v>
      </c>
      <c r="E356" s="29">
        <f t="shared" si="5"/>
        <v>8</v>
      </c>
      <c r="F356" s="12">
        <v>48</v>
      </c>
      <c r="G356" s="9" t="s">
        <v>220</v>
      </c>
      <c r="H356" s="9" t="s">
        <v>240</v>
      </c>
      <c r="I356" s="9" t="s">
        <v>312</v>
      </c>
      <c r="J356" s="9">
        <v>24</v>
      </c>
      <c r="K356" s="9" t="s">
        <v>109</v>
      </c>
      <c r="L356" s="9" t="s">
        <v>42</v>
      </c>
      <c r="M356" s="9" t="s">
        <v>78</v>
      </c>
      <c r="N356" s="9" t="s">
        <v>303</v>
      </c>
    </row>
    <row r="357" spans="3:14" ht="20.100000000000001" customHeight="1" x14ac:dyDescent="0.3">
      <c r="C357" s="30">
        <v>468</v>
      </c>
      <c r="D357" s="41">
        <v>44049</v>
      </c>
      <c r="E357" s="29">
        <f t="shared" si="5"/>
        <v>8</v>
      </c>
      <c r="F357" s="12">
        <v>270</v>
      </c>
      <c r="G357" s="9" t="s">
        <v>219</v>
      </c>
      <c r="H357" s="9" t="s">
        <v>239</v>
      </c>
      <c r="I357" s="9" t="s">
        <v>312</v>
      </c>
      <c r="J357" s="9">
        <v>60</v>
      </c>
      <c r="K357" s="9" t="s">
        <v>108</v>
      </c>
      <c r="L357" s="9" t="s">
        <v>41</v>
      </c>
      <c r="M357" s="9" t="s">
        <v>81</v>
      </c>
      <c r="N357" s="9" t="s">
        <v>300</v>
      </c>
    </row>
    <row r="358" spans="3:14" ht="20.100000000000001" customHeight="1" x14ac:dyDescent="0.3">
      <c r="C358" s="30">
        <v>467</v>
      </c>
      <c r="D358" s="41">
        <v>44048</v>
      </c>
      <c r="E358" s="29">
        <f t="shared" si="5"/>
        <v>8</v>
      </c>
      <c r="F358" s="12">
        <v>144</v>
      </c>
      <c r="G358" s="9" t="s">
        <v>218</v>
      </c>
      <c r="H358" s="9" t="s">
        <v>238</v>
      </c>
      <c r="I358" s="9" t="s">
        <v>312</v>
      </c>
      <c r="J358" s="9">
        <v>36</v>
      </c>
      <c r="K358" s="9" t="s">
        <v>107</v>
      </c>
      <c r="L358" s="9" t="s">
        <v>40</v>
      </c>
      <c r="M358" s="9" t="s">
        <v>80</v>
      </c>
      <c r="N358" s="9" t="s">
        <v>302</v>
      </c>
    </row>
    <row r="359" spans="3:14" ht="20.100000000000001" customHeight="1" x14ac:dyDescent="0.3">
      <c r="C359" s="30">
        <v>466</v>
      </c>
      <c r="D359" s="41">
        <v>44047</v>
      </c>
      <c r="E359" s="29">
        <f t="shared" si="5"/>
        <v>8</v>
      </c>
      <c r="F359" s="12">
        <v>126</v>
      </c>
      <c r="G359" s="9" t="s">
        <v>217</v>
      </c>
      <c r="H359" s="9" t="s">
        <v>237</v>
      </c>
      <c r="I359" s="9" t="s">
        <v>312</v>
      </c>
      <c r="J359" s="9">
        <v>36</v>
      </c>
      <c r="K359" s="9" t="s">
        <v>106</v>
      </c>
      <c r="L359" s="9" t="s">
        <v>39</v>
      </c>
      <c r="M359" s="9" t="s">
        <v>79</v>
      </c>
      <c r="N359" s="9" t="s">
        <v>300</v>
      </c>
    </row>
    <row r="360" spans="3:14" ht="20.100000000000001" customHeight="1" x14ac:dyDescent="0.3">
      <c r="C360" s="30">
        <v>465</v>
      </c>
      <c r="D360" s="41">
        <v>44046</v>
      </c>
      <c r="E360" s="29">
        <f t="shared" si="5"/>
        <v>8</v>
      </c>
      <c r="F360" s="12">
        <v>43.199999999999996</v>
      </c>
      <c r="G360" s="9" t="s">
        <v>216</v>
      </c>
      <c r="H360" s="9" t="s">
        <v>236</v>
      </c>
      <c r="I360" s="9" t="s">
        <v>312</v>
      </c>
      <c r="J360" s="9">
        <v>18</v>
      </c>
      <c r="K360" s="9" t="s">
        <v>105</v>
      </c>
      <c r="L360" s="9" t="s">
        <v>38</v>
      </c>
      <c r="M360" s="9" t="s">
        <v>78</v>
      </c>
      <c r="N360" s="9" t="s">
        <v>301</v>
      </c>
    </row>
    <row r="361" spans="3:14" ht="20.100000000000001" customHeight="1" x14ac:dyDescent="0.3">
      <c r="C361" s="30">
        <v>464</v>
      </c>
      <c r="D361" s="41">
        <v>44045</v>
      </c>
      <c r="E361" s="29">
        <f t="shared" si="5"/>
        <v>8</v>
      </c>
      <c r="F361" s="12">
        <v>54</v>
      </c>
      <c r="G361" s="9" t="s">
        <v>215</v>
      </c>
      <c r="H361" s="9" t="s">
        <v>235</v>
      </c>
      <c r="I361" s="9" t="s">
        <v>312</v>
      </c>
      <c r="J361" s="9">
        <v>18</v>
      </c>
      <c r="K361" s="9" t="s">
        <v>104</v>
      </c>
      <c r="L361" s="9" t="s">
        <v>37</v>
      </c>
      <c r="M361" s="9" t="s">
        <v>77</v>
      </c>
      <c r="N361" s="9" t="s">
        <v>300</v>
      </c>
    </row>
    <row r="362" spans="3:14" ht="20.100000000000001" customHeight="1" x14ac:dyDescent="0.3">
      <c r="C362" s="30">
        <v>463</v>
      </c>
      <c r="D362" s="41">
        <v>44044</v>
      </c>
      <c r="E362" s="29">
        <f t="shared" si="5"/>
        <v>8</v>
      </c>
      <c r="F362" s="12">
        <v>72</v>
      </c>
      <c r="G362" s="9" t="s">
        <v>214</v>
      </c>
      <c r="H362" s="9" t="s">
        <v>234</v>
      </c>
      <c r="I362" s="9" t="s">
        <v>312</v>
      </c>
      <c r="J362" s="9">
        <v>24</v>
      </c>
      <c r="K362" s="9" t="s">
        <v>102</v>
      </c>
      <c r="L362" s="9" t="s">
        <v>36</v>
      </c>
      <c r="M362" s="9" t="s">
        <v>76</v>
      </c>
      <c r="N362" s="9" t="s">
        <v>300</v>
      </c>
    </row>
    <row r="363" spans="3:14" ht="20.100000000000001" customHeight="1" x14ac:dyDescent="0.3">
      <c r="C363" s="30">
        <v>462</v>
      </c>
      <c r="D363" s="41">
        <v>44042</v>
      </c>
      <c r="E363" s="29">
        <f t="shared" si="5"/>
        <v>7</v>
      </c>
      <c r="F363" s="12">
        <v>41.94</v>
      </c>
      <c r="G363" s="9" t="s">
        <v>308</v>
      </c>
      <c r="H363" s="9" t="s">
        <v>311</v>
      </c>
      <c r="I363" s="9" t="s">
        <v>310</v>
      </c>
      <c r="J363" s="9">
        <v>6</v>
      </c>
      <c r="K363" s="9" t="s">
        <v>112</v>
      </c>
      <c r="L363" s="9" t="s">
        <v>45</v>
      </c>
      <c r="M363" s="9" t="s">
        <v>79</v>
      </c>
      <c r="N363" s="9" t="s">
        <v>300</v>
      </c>
    </row>
    <row r="364" spans="3:14" ht="20.100000000000001" customHeight="1" x14ac:dyDescent="0.3">
      <c r="C364" s="30">
        <v>461</v>
      </c>
      <c r="D364" s="41">
        <v>44041</v>
      </c>
      <c r="E364" s="29">
        <f t="shared" si="5"/>
        <v>7</v>
      </c>
      <c r="F364" s="12">
        <v>6.4</v>
      </c>
      <c r="G364" s="9" t="s">
        <v>307</v>
      </c>
      <c r="H364" s="9" t="s">
        <v>309</v>
      </c>
      <c r="I364" s="9" t="s">
        <v>310</v>
      </c>
      <c r="J364" s="9">
        <v>4</v>
      </c>
      <c r="K364" s="9" t="s">
        <v>113</v>
      </c>
      <c r="L364" s="9" t="s">
        <v>46</v>
      </c>
      <c r="M364" s="9" t="s">
        <v>79</v>
      </c>
      <c r="N364" s="9" t="s">
        <v>302</v>
      </c>
    </row>
    <row r="365" spans="3:14" ht="20.100000000000001" customHeight="1" x14ac:dyDescent="0.3">
      <c r="C365" s="30">
        <v>460</v>
      </c>
      <c r="D365" s="41">
        <v>44040</v>
      </c>
      <c r="E365" s="29">
        <f t="shared" si="5"/>
        <v>7</v>
      </c>
      <c r="F365" s="12">
        <v>7.56</v>
      </c>
      <c r="G365" s="9" t="s">
        <v>233</v>
      </c>
      <c r="H365" s="9" t="s">
        <v>256</v>
      </c>
      <c r="I365" s="9" t="s">
        <v>255</v>
      </c>
      <c r="J365" s="9">
        <v>4</v>
      </c>
      <c r="K365" s="9" t="s">
        <v>114</v>
      </c>
      <c r="L365" s="9" t="s">
        <v>47</v>
      </c>
      <c r="M365" s="9" t="s">
        <v>77</v>
      </c>
      <c r="N365" s="9" t="s">
        <v>300</v>
      </c>
    </row>
    <row r="366" spans="3:14" ht="20.100000000000001" customHeight="1" x14ac:dyDescent="0.3">
      <c r="C366" s="30">
        <v>459</v>
      </c>
      <c r="D366" s="41">
        <v>44039</v>
      </c>
      <c r="E366" s="29">
        <f t="shared" si="5"/>
        <v>7</v>
      </c>
      <c r="F366" s="12">
        <v>6</v>
      </c>
      <c r="G366" s="9" t="s">
        <v>232</v>
      </c>
      <c r="H366" s="9" t="s">
        <v>252</v>
      </c>
      <c r="I366" s="9" t="s">
        <v>255</v>
      </c>
      <c r="J366" s="9">
        <v>5</v>
      </c>
      <c r="K366" s="9" t="s">
        <v>115</v>
      </c>
      <c r="L366" s="9" t="s">
        <v>48</v>
      </c>
      <c r="M366" s="9" t="s">
        <v>76</v>
      </c>
      <c r="N366" s="9" t="s">
        <v>301</v>
      </c>
    </row>
    <row r="367" spans="3:14" ht="20.100000000000001" customHeight="1" x14ac:dyDescent="0.3">
      <c r="C367" s="30">
        <v>458</v>
      </c>
      <c r="D367" s="41">
        <v>44038</v>
      </c>
      <c r="E367" s="29">
        <f t="shared" si="5"/>
        <v>7</v>
      </c>
      <c r="F367" s="12">
        <v>60</v>
      </c>
      <c r="G367" s="9" t="s">
        <v>231</v>
      </c>
      <c r="H367" s="9" t="s">
        <v>251</v>
      </c>
      <c r="I367" s="9" t="s">
        <v>254</v>
      </c>
      <c r="J367" s="9">
        <v>3</v>
      </c>
      <c r="K367" s="9" t="s">
        <v>116</v>
      </c>
      <c r="L367" s="9" t="s">
        <v>49</v>
      </c>
      <c r="M367" s="9" t="s">
        <v>80</v>
      </c>
      <c r="N367" s="9" t="s">
        <v>300</v>
      </c>
    </row>
    <row r="368" spans="3:14" ht="20.100000000000001" customHeight="1" x14ac:dyDescent="0.3">
      <c r="C368" s="30">
        <v>457</v>
      </c>
      <c r="D368" s="41">
        <v>44037</v>
      </c>
      <c r="E368" s="29">
        <f t="shared" si="5"/>
        <v>7</v>
      </c>
      <c r="F368" s="12">
        <v>44.5</v>
      </c>
      <c r="G368" s="9" t="s">
        <v>230</v>
      </c>
      <c r="H368" s="9" t="s">
        <v>250</v>
      </c>
      <c r="I368" s="9" t="s">
        <v>254</v>
      </c>
      <c r="J368" s="9">
        <v>5</v>
      </c>
      <c r="K368" s="9" t="s">
        <v>117</v>
      </c>
      <c r="L368" s="9" t="s">
        <v>50</v>
      </c>
      <c r="M368" s="9" t="s">
        <v>78</v>
      </c>
      <c r="N368" s="9" t="s">
        <v>302</v>
      </c>
    </row>
    <row r="369" spans="3:14" ht="20.100000000000001" customHeight="1" x14ac:dyDescent="0.3">
      <c r="C369" s="30">
        <v>456</v>
      </c>
      <c r="D369" s="41">
        <v>44036</v>
      </c>
      <c r="E369" s="29">
        <f t="shared" si="5"/>
        <v>7</v>
      </c>
      <c r="F369" s="12">
        <v>44</v>
      </c>
      <c r="G369" s="9" t="s">
        <v>229</v>
      </c>
      <c r="H369" s="9" t="s">
        <v>249</v>
      </c>
      <c r="I369" s="9" t="s">
        <v>254</v>
      </c>
      <c r="J369" s="9">
        <v>2</v>
      </c>
      <c r="K369" s="9" t="s">
        <v>118</v>
      </c>
      <c r="L369" s="9" t="s">
        <v>51</v>
      </c>
      <c r="M369" s="9" t="s">
        <v>77</v>
      </c>
      <c r="N369" s="9" t="s">
        <v>303</v>
      </c>
    </row>
    <row r="370" spans="3:14" ht="20.100000000000001" customHeight="1" x14ac:dyDescent="0.3">
      <c r="C370" s="30">
        <v>455</v>
      </c>
      <c r="D370" s="41">
        <v>44035</v>
      </c>
      <c r="E370" s="29">
        <f t="shared" si="5"/>
        <v>7</v>
      </c>
      <c r="F370" s="12">
        <v>31.98</v>
      </c>
      <c r="G370" s="9" t="s">
        <v>228</v>
      </c>
      <c r="H370" s="9" t="s">
        <v>248</v>
      </c>
      <c r="I370" s="9" t="s">
        <v>254</v>
      </c>
      <c r="J370" s="9">
        <v>2</v>
      </c>
      <c r="K370" s="9" t="s">
        <v>119</v>
      </c>
      <c r="L370" s="9" t="s">
        <v>52</v>
      </c>
      <c r="M370" s="9" t="s">
        <v>78</v>
      </c>
      <c r="N370" s="9" t="s">
        <v>302</v>
      </c>
    </row>
    <row r="371" spans="3:14" ht="20.100000000000001" customHeight="1" x14ac:dyDescent="0.3">
      <c r="C371" s="30">
        <v>454</v>
      </c>
      <c r="D371" s="41">
        <v>44034</v>
      </c>
      <c r="E371" s="29">
        <f t="shared" si="5"/>
        <v>7</v>
      </c>
      <c r="F371" s="12">
        <v>42</v>
      </c>
      <c r="G371" s="9" t="s">
        <v>227</v>
      </c>
      <c r="H371" s="9" t="s">
        <v>247</v>
      </c>
      <c r="I371" s="9" t="s">
        <v>253</v>
      </c>
      <c r="J371" s="9">
        <v>12</v>
      </c>
      <c r="K371" s="9" t="s">
        <v>120</v>
      </c>
      <c r="L371" s="9" t="s">
        <v>53</v>
      </c>
      <c r="M371" s="9" t="s">
        <v>76</v>
      </c>
      <c r="N371" s="9" t="s">
        <v>300</v>
      </c>
    </row>
    <row r="372" spans="3:14" ht="20.100000000000001" customHeight="1" x14ac:dyDescent="0.3">
      <c r="C372" s="30">
        <v>453</v>
      </c>
      <c r="D372" s="41">
        <v>44033</v>
      </c>
      <c r="E372" s="29">
        <f t="shared" si="5"/>
        <v>7</v>
      </c>
      <c r="F372" s="12">
        <v>20</v>
      </c>
      <c r="G372" s="9" t="s">
        <v>226</v>
      </c>
      <c r="H372" s="9" t="s">
        <v>246</v>
      </c>
      <c r="I372" s="9" t="s">
        <v>253</v>
      </c>
      <c r="J372" s="9">
        <v>4</v>
      </c>
      <c r="K372" s="9" t="s">
        <v>121</v>
      </c>
      <c r="L372" s="9" t="s">
        <v>54</v>
      </c>
      <c r="M372" s="9" t="s">
        <v>79</v>
      </c>
      <c r="N372" s="9" t="s">
        <v>301</v>
      </c>
    </row>
    <row r="373" spans="3:14" ht="20.100000000000001" customHeight="1" x14ac:dyDescent="0.3">
      <c r="C373" s="30">
        <v>452</v>
      </c>
      <c r="D373" s="41">
        <v>44032</v>
      </c>
      <c r="E373" s="29">
        <f t="shared" si="5"/>
        <v>7</v>
      </c>
      <c r="F373" s="12">
        <v>15</v>
      </c>
      <c r="G373" s="9" t="s">
        <v>225</v>
      </c>
      <c r="H373" s="9" t="s">
        <v>245</v>
      </c>
      <c r="I373" s="9" t="s">
        <v>253</v>
      </c>
      <c r="J373" s="9">
        <v>3</v>
      </c>
      <c r="K373" s="9" t="s">
        <v>122</v>
      </c>
      <c r="L373" s="9" t="s">
        <v>55</v>
      </c>
      <c r="M373" s="9" t="s">
        <v>81</v>
      </c>
      <c r="N373" s="9" t="s">
        <v>300</v>
      </c>
    </row>
    <row r="374" spans="3:14" ht="20.100000000000001" customHeight="1" x14ac:dyDescent="0.3">
      <c r="C374" s="30">
        <v>451</v>
      </c>
      <c r="D374" s="41">
        <v>44031</v>
      </c>
      <c r="E374" s="29">
        <f t="shared" si="5"/>
        <v>7</v>
      </c>
      <c r="F374" s="12">
        <v>48</v>
      </c>
      <c r="G374" s="9" t="s">
        <v>224</v>
      </c>
      <c r="H374" s="9" t="s">
        <v>244</v>
      </c>
      <c r="I374" s="9" t="s">
        <v>253</v>
      </c>
      <c r="J374" s="9">
        <v>6</v>
      </c>
      <c r="K374" s="9" t="s">
        <v>105</v>
      </c>
      <c r="L374" s="9" t="s">
        <v>38</v>
      </c>
      <c r="M374" s="9" t="s">
        <v>78</v>
      </c>
      <c r="N374" s="9" t="s">
        <v>301</v>
      </c>
    </row>
    <row r="375" spans="3:14" ht="20.100000000000001" customHeight="1" x14ac:dyDescent="0.3">
      <c r="C375" s="30">
        <v>450</v>
      </c>
      <c r="D375" s="41">
        <v>44030</v>
      </c>
      <c r="E375" s="29">
        <f t="shared" si="5"/>
        <v>7</v>
      </c>
      <c r="F375" s="12">
        <v>27</v>
      </c>
      <c r="G375" s="9" t="s">
        <v>223</v>
      </c>
      <c r="H375" s="9" t="s">
        <v>243</v>
      </c>
      <c r="I375" s="9" t="s">
        <v>312</v>
      </c>
      <c r="J375" s="9">
        <v>12</v>
      </c>
      <c r="K375" s="9" t="s">
        <v>102</v>
      </c>
      <c r="L375" s="9" t="s">
        <v>36</v>
      </c>
      <c r="M375" s="9" t="s">
        <v>76</v>
      </c>
      <c r="N375" s="9" t="s">
        <v>300</v>
      </c>
    </row>
    <row r="376" spans="3:14" ht="20.100000000000001" customHeight="1" x14ac:dyDescent="0.3">
      <c r="C376" s="30">
        <v>449</v>
      </c>
      <c r="D376" s="41">
        <v>44029</v>
      </c>
      <c r="E376" s="29">
        <f t="shared" si="5"/>
        <v>7</v>
      </c>
      <c r="F376" s="12">
        <v>72</v>
      </c>
      <c r="G376" s="9" t="s">
        <v>222</v>
      </c>
      <c r="H376" s="9" t="s">
        <v>242</v>
      </c>
      <c r="I376" s="9" t="s">
        <v>312</v>
      </c>
      <c r="J376" s="9">
        <v>24</v>
      </c>
      <c r="K376" s="9" t="s">
        <v>104</v>
      </c>
      <c r="L376" s="9" t="s">
        <v>37</v>
      </c>
      <c r="M376" s="9" t="s">
        <v>77</v>
      </c>
      <c r="N376" s="9" t="s">
        <v>300</v>
      </c>
    </row>
    <row r="377" spans="3:14" ht="20.100000000000001" customHeight="1" x14ac:dyDescent="0.3">
      <c r="C377" s="30">
        <v>448</v>
      </c>
      <c r="D377" s="41">
        <v>44028</v>
      </c>
      <c r="E377" s="29">
        <f t="shared" si="5"/>
        <v>7</v>
      </c>
      <c r="F377" s="12">
        <v>60</v>
      </c>
      <c r="G377" s="9" t="s">
        <v>221</v>
      </c>
      <c r="H377" s="9" t="s">
        <v>241</v>
      </c>
      <c r="I377" s="9" t="s">
        <v>312</v>
      </c>
      <c r="J377" s="9">
        <v>24</v>
      </c>
      <c r="K377" s="9" t="s">
        <v>105</v>
      </c>
      <c r="L377" s="9" t="s">
        <v>38</v>
      </c>
      <c r="M377" s="9" t="s">
        <v>78</v>
      </c>
      <c r="N377" s="9" t="s">
        <v>301</v>
      </c>
    </row>
    <row r="378" spans="3:14" ht="20.100000000000001" customHeight="1" x14ac:dyDescent="0.3">
      <c r="C378" s="30">
        <v>447</v>
      </c>
      <c r="D378" s="41">
        <v>44027</v>
      </c>
      <c r="E378" s="29">
        <f t="shared" si="5"/>
        <v>7</v>
      </c>
      <c r="F378" s="12">
        <v>32</v>
      </c>
      <c r="G378" s="9" t="s">
        <v>220</v>
      </c>
      <c r="H378" s="9" t="s">
        <v>240</v>
      </c>
      <c r="I378" s="9" t="s">
        <v>312</v>
      </c>
      <c r="J378" s="9">
        <v>16</v>
      </c>
      <c r="K378" s="9" t="s">
        <v>106</v>
      </c>
      <c r="L378" s="9" t="s">
        <v>39</v>
      </c>
      <c r="M378" s="9" t="s">
        <v>79</v>
      </c>
      <c r="N378" s="9" t="s">
        <v>300</v>
      </c>
    </row>
    <row r="379" spans="3:14" ht="20.100000000000001" customHeight="1" x14ac:dyDescent="0.3">
      <c r="C379" s="30">
        <v>446</v>
      </c>
      <c r="D379" s="41">
        <v>44026</v>
      </c>
      <c r="E379" s="29">
        <f t="shared" si="5"/>
        <v>7</v>
      </c>
      <c r="F379" s="12">
        <v>162</v>
      </c>
      <c r="G379" s="9" t="s">
        <v>219</v>
      </c>
      <c r="H379" s="9" t="s">
        <v>239</v>
      </c>
      <c r="I379" s="9" t="s">
        <v>312</v>
      </c>
      <c r="J379" s="9">
        <v>36</v>
      </c>
      <c r="K379" s="9" t="s">
        <v>107</v>
      </c>
      <c r="L379" s="9" t="s">
        <v>40</v>
      </c>
      <c r="M379" s="9" t="s">
        <v>80</v>
      </c>
      <c r="N379" s="9" t="s">
        <v>302</v>
      </c>
    </row>
    <row r="380" spans="3:14" ht="20.100000000000001" customHeight="1" x14ac:dyDescent="0.3">
      <c r="C380" s="30">
        <v>445</v>
      </c>
      <c r="D380" s="41">
        <v>44025</v>
      </c>
      <c r="E380" s="29">
        <f t="shared" si="5"/>
        <v>7</v>
      </c>
      <c r="F380" s="12">
        <v>120</v>
      </c>
      <c r="G380" s="9" t="s">
        <v>218</v>
      </c>
      <c r="H380" s="9" t="s">
        <v>238</v>
      </c>
      <c r="I380" s="9" t="s">
        <v>312</v>
      </c>
      <c r="J380" s="9">
        <v>30</v>
      </c>
      <c r="K380" s="9" t="s">
        <v>108</v>
      </c>
      <c r="L380" s="9" t="s">
        <v>41</v>
      </c>
      <c r="M380" s="9" t="s">
        <v>81</v>
      </c>
      <c r="N380" s="9" t="s">
        <v>300</v>
      </c>
    </row>
    <row r="381" spans="3:14" ht="20.100000000000001" customHeight="1" x14ac:dyDescent="0.3">
      <c r="C381" s="30">
        <v>444</v>
      </c>
      <c r="D381" s="41">
        <v>44024</v>
      </c>
      <c r="E381" s="29">
        <f t="shared" si="5"/>
        <v>7</v>
      </c>
      <c r="F381" s="12">
        <v>168</v>
      </c>
      <c r="G381" s="9" t="s">
        <v>217</v>
      </c>
      <c r="H381" s="9" t="s">
        <v>237</v>
      </c>
      <c r="I381" s="9" t="s">
        <v>312</v>
      </c>
      <c r="J381" s="9">
        <v>48</v>
      </c>
      <c r="K381" s="9" t="s">
        <v>109</v>
      </c>
      <c r="L381" s="9" t="s">
        <v>42</v>
      </c>
      <c r="M381" s="9" t="s">
        <v>78</v>
      </c>
      <c r="N381" s="9" t="s">
        <v>303</v>
      </c>
    </row>
    <row r="382" spans="3:14" ht="20.100000000000001" customHeight="1" x14ac:dyDescent="0.3">
      <c r="C382" s="30">
        <v>443</v>
      </c>
      <c r="D382" s="41">
        <v>44023</v>
      </c>
      <c r="E382" s="29">
        <f t="shared" si="5"/>
        <v>7</v>
      </c>
      <c r="F382" s="12">
        <v>57.599999999999994</v>
      </c>
      <c r="G382" s="9" t="s">
        <v>216</v>
      </c>
      <c r="H382" s="9" t="s">
        <v>236</v>
      </c>
      <c r="I382" s="9" t="s">
        <v>312</v>
      </c>
      <c r="J382" s="9">
        <v>24</v>
      </c>
      <c r="K382" s="9" t="s">
        <v>110</v>
      </c>
      <c r="L382" s="9" t="s">
        <v>43</v>
      </c>
      <c r="M382" s="9" t="s">
        <v>76</v>
      </c>
      <c r="N382" s="9" t="s">
        <v>301</v>
      </c>
    </row>
    <row r="383" spans="3:14" ht="20.100000000000001" customHeight="1" x14ac:dyDescent="0.3">
      <c r="C383" s="30">
        <v>442</v>
      </c>
      <c r="D383" s="41">
        <v>44022</v>
      </c>
      <c r="E383" s="29">
        <f t="shared" si="5"/>
        <v>7</v>
      </c>
      <c r="F383" s="12">
        <v>72</v>
      </c>
      <c r="G383" s="9" t="s">
        <v>215</v>
      </c>
      <c r="H383" s="9" t="s">
        <v>235</v>
      </c>
      <c r="I383" s="9" t="s">
        <v>312</v>
      </c>
      <c r="J383" s="9">
        <v>24</v>
      </c>
      <c r="K383" s="9" t="s">
        <v>111</v>
      </c>
      <c r="L383" s="9" t="s">
        <v>44</v>
      </c>
      <c r="M383" s="9" t="s">
        <v>80</v>
      </c>
      <c r="N383" s="9" t="s">
        <v>300</v>
      </c>
    </row>
    <row r="384" spans="3:14" ht="20.100000000000001" customHeight="1" x14ac:dyDescent="0.3">
      <c r="C384" s="30">
        <v>441</v>
      </c>
      <c r="D384" s="41">
        <v>44021</v>
      </c>
      <c r="E384" s="29">
        <f t="shared" si="5"/>
        <v>7</v>
      </c>
      <c r="F384" s="12">
        <v>108</v>
      </c>
      <c r="G384" s="9" t="s">
        <v>214</v>
      </c>
      <c r="H384" s="9" t="s">
        <v>234</v>
      </c>
      <c r="I384" s="9" t="s">
        <v>312</v>
      </c>
      <c r="J384" s="9">
        <v>36</v>
      </c>
      <c r="K384" s="9" t="s">
        <v>107</v>
      </c>
      <c r="L384" s="9" t="s">
        <v>40</v>
      </c>
      <c r="M384" s="9" t="s">
        <v>80</v>
      </c>
      <c r="N384" s="9" t="s">
        <v>302</v>
      </c>
    </row>
    <row r="385" spans="3:14" ht="20.100000000000001" customHeight="1" x14ac:dyDescent="0.3">
      <c r="C385" s="30">
        <v>440</v>
      </c>
      <c r="D385" s="41">
        <v>44020</v>
      </c>
      <c r="E385" s="29">
        <f t="shared" si="5"/>
        <v>7</v>
      </c>
      <c r="F385" s="12">
        <v>27.96</v>
      </c>
      <c r="G385" s="9" t="s">
        <v>308</v>
      </c>
      <c r="H385" s="9" t="s">
        <v>311</v>
      </c>
      <c r="I385" s="9" t="s">
        <v>310</v>
      </c>
      <c r="J385" s="9">
        <v>4</v>
      </c>
      <c r="K385" s="9" t="s">
        <v>102</v>
      </c>
      <c r="L385" s="9" t="s">
        <v>36</v>
      </c>
      <c r="M385" s="9" t="s">
        <v>76</v>
      </c>
      <c r="N385" s="9" t="s">
        <v>300</v>
      </c>
    </row>
    <row r="386" spans="3:14" ht="20.100000000000001" customHeight="1" x14ac:dyDescent="0.3">
      <c r="C386" s="30">
        <v>439</v>
      </c>
      <c r="D386" s="41">
        <v>44019</v>
      </c>
      <c r="E386" s="29">
        <f t="shared" si="5"/>
        <v>7</v>
      </c>
      <c r="F386" s="12">
        <v>9.6</v>
      </c>
      <c r="G386" s="9" t="s">
        <v>307</v>
      </c>
      <c r="H386" s="9" t="s">
        <v>309</v>
      </c>
      <c r="I386" s="9" t="s">
        <v>310</v>
      </c>
      <c r="J386" s="9">
        <v>6</v>
      </c>
      <c r="K386" s="9" t="s">
        <v>104</v>
      </c>
      <c r="L386" s="9" t="s">
        <v>37</v>
      </c>
      <c r="M386" s="9" t="s">
        <v>77</v>
      </c>
      <c r="N386" s="9" t="s">
        <v>300</v>
      </c>
    </row>
    <row r="387" spans="3:14" ht="20.100000000000001" customHeight="1" x14ac:dyDescent="0.3">
      <c r="C387" s="30">
        <v>438</v>
      </c>
      <c r="D387" s="41">
        <v>44018</v>
      </c>
      <c r="E387" s="29">
        <f t="shared" si="5"/>
        <v>7</v>
      </c>
      <c r="F387" s="12">
        <v>5.67</v>
      </c>
      <c r="G387" s="9" t="s">
        <v>233</v>
      </c>
      <c r="H387" s="9" t="s">
        <v>256</v>
      </c>
      <c r="I387" s="9" t="s">
        <v>255</v>
      </c>
      <c r="J387" s="9">
        <v>3</v>
      </c>
      <c r="K387" s="9" t="s">
        <v>105</v>
      </c>
      <c r="L387" s="9" t="s">
        <v>38</v>
      </c>
      <c r="M387" s="9" t="s">
        <v>78</v>
      </c>
      <c r="N387" s="9" t="s">
        <v>301</v>
      </c>
    </row>
    <row r="388" spans="3:14" ht="20.100000000000001" customHeight="1" x14ac:dyDescent="0.3">
      <c r="C388" s="30">
        <v>437</v>
      </c>
      <c r="D388" s="41">
        <v>44017</v>
      </c>
      <c r="E388" s="29">
        <f t="shared" si="5"/>
        <v>7</v>
      </c>
      <c r="F388" s="12">
        <v>1.2</v>
      </c>
      <c r="G388" s="9" t="s">
        <v>232</v>
      </c>
      <c r="H388" s="9" t="s">
        <v>252</v>
      </c>
      <c r="I388" s="9" t="s">
        <v>255</v>
      </c>
      <c r="J388" s="9">
        <v>1</v>
      </c>
      <c r="K388" s="9" t="s">
        <v>106</v>
      </c>
      <c r="L388" s="9" t="s">
        <v>39</v>
      </c>
      <c r="M388" s="9" t="s">
        <v>79</v>
      </c>
      <c r="N388" s="9" t="s">
        <v>300</v>
      </c>
    </row>
    <row r="389" spans="3:14" ht="20.100000000000001" customHeight="1" x14ac:dyDescent="0.3">
      <c r="C389" s="30">
        <v>436</v>
      </c>
      <c r="D389" s="41">
        <v>44016</v>
      </c>
      <c r="E389" s="29">
        <f t="shared" si="5"/>
        <v>7</v>
      </c>
      <c r="F389" s="12">
        <v>40</v>
      </c>
      <c r="G389" s="9" t="s">
        <v>231</v>
      </c>
      <c r="H389" s="9" t="s">
        <v>251</v>
      </c>
      <c r="I389" s="9" t="s">
        <v>254</v>
      </c>
      <c r="J389" s="9">
        <v>2</v>
      </c>
      <c r="K389" s="9" t="s">
        <v>107</v>
      </c>
      <c r="L389" s="9" t="s">
        <v>40</v>
      </c>
      <c r="M389" s="9" t="s">
        <v>80</v>
      </c>
      <c r="N389" s="9" t="s">
        <v>302</v>
      </c>
    </row>
    <row r="390" spans="3:14" ht="20.100000000000001" customHeight="1" x14ac:dyDescent="0.3">
      <c r="C390" s="30">
        <v>435</v>
      </c>
      <c r="D390" s="41">
        <v>44015</v>
      </c>
      <c r="E390" s="29">
        <f t="shared" si="5"/>
        <v>7</v>
      </c>
      <c r="F390" s="12">
        <v>35.6</v>
      </c>
      <c r="G390" s="9" t="s">
        <v>230</v>
      </c>
      <c r="H390" s="9" t="s">
        <v>250</v>
      </c>
      <c r="I390" s="9" t="s">
        <v>254</v>
      </c>
      <c r="J390" s="9">
        <v>4</v>
      </c>
      <c r="K390" s="9" t="s">
        <v>108</v>
      </c>
      <c r="L390" s="9" t="s">
        <v>41</v>
      </c>
      <c r="M390" s="9" t="s">
        <v>81</v>
      </c>
      <c r="N390" s="9" t="s">
        <v>300</v>
      </c>
    </row>
    <row r="391" spans="3:14" ht="20.100000000000001" customHeight="1" x14ac:dyDescent="0.3">
      <c r="C391" s="30">
        <v>434</v>
      </c>
      <c r="D391" s="41">
        <v>44014</v>
      </c>
      <c r="E391" s="29">
        <f t="shared" si="5"/>
        <v>7</v>
      </c>
      <c r="F391" s="12">
        <v>44</v>
      </c>
      <c r="G391" s="9" t="s">
        <v>229</v>
      </c>
      <c r="H391" s="9" t="s">
        <v>249</v>
      </c>
      <c r="I391" s="9" t="s">
        <v>254</v>
      </c>
      <c r="J391" s="9">
        <v>2</v>
      </c>
      <c r="K391" s="9" t="s">
        <v>109</v>
      </c>
      <c r="L391" s="9" t="s">
        <v>42</v>
      </c>
      <c r="M391" s="9" t="s">
        <v>78</v>
      </c>
      <c r="N391" s="9" t="s">
        <v>303</v>
      </c>
    </row>
    <row r="392" spans="3:14" ht="20.100000000000001" customHeight="1" x14ac:dyDescent="0.3">
      <c r="C392" s="30">
        <v>433</v>
      </c>
      <c r="D392" s="41">
        <v>44042</v>
      </c>
      <c r="E392" s="29">
        <f t="shared" si="5"/>
        <v>7</v>
      </c>
      <c r="F392" s="12">
        <v>47.97</v>
      </c>
      <c r="G392" s="9" t="s">
        <v>228</v>
      </c>
      <c r="H392" s="9" t="s">
        <v>248</v>
      </c>
      <c r="I392" s="9" t="s">
        <v>254</v>
      </c>
      <c r="J392" s="9">
        <v>3</v>
      </c>
      <c r="K392" s="9" t="s">
        <v>110</v>
      </c>
      <c r="L392" s="9" t="s">
        <v>43</v>
      </c>
      <c r="M392" s="9" t="s">
        <v>76</v>
      </c>
      <c r="N392" s="9" t="s">
        <v>301</v>
      </c>
    </row>
    <row r="393" spans="3:14" ht="20.100000000000001" customHeight="1" x14ac:dyDescent="0.3">
      <c r="C393" s="30">
        <v>432</v>
      </c>
      <c r="D393" s="41">
        <v>44041</v>
      </c>
      <c r="E393" s="29">
        <f t="shared" si="5"/>
        <v>7</v>
      </c>
      <c r="F393" s="12">
        <v>21</v>
      </c>
      <c r="G393" s="9" t="s">
        <v>227</v>
      </c>
      <c r="H393" s="9" t="s">
        <v>247</v>
      </c>
      <c r="I393" s="9" t="s">
        <v>253</v>
      </c>
      <c r="J393" s="9">
        <v>6</v>
      </c>
      <c r="K393" s="9" t="s">
        <v>111</v>
      </c>
      <c r="L393" s="9" t="s">
        <v>44</v>
      </c>
      <c r="M393" s="9" t="s">
        <v>80</v>
      </c>
      <c r="N393" s="9" t="s">
        <v>300</v>
      </c>
    </row>
    <row r="394" spans="3:14" ht="20.100000000000001" customHeight="1" x14ac:dyDescent="0.3">
      <c r="C394" s="30">
        <v>431</v>
      </c>
      <c r="D394" s="41">
        <v>44040</v>
      </c>
      <c r="E394" s="29">
        <f t="shared" si="5"/>
        <v>7</v>
      </c>
      <c r="F394" s="12">
        <v>10</v>
      </c>
      <c r="G394" s="9" t="s">
        <v>226</v>
      </c>
      <c r="H394" s="9" t="s">
        <v>246</v>
      </c>
      <c r="I394" s="9" t="s">
        <v>253</v>
      </c>
      <c r="J394" s="9">
        <v>2</v>
      </c>
      <c r="K394" s="9" t="s">
        <v>112</v>
      </c>
      <c r="L394" s="9" t="s">
        <v>45</v>
      </c>
      <c r="M394" s="9" t="s">
        <v>79</v>
      </c>
      <c r="N394" s="9" t="s">
        <v>300</v>
      </c>
    </row>
    <row r="395" spans="3:14" ht="20.100000000000001" customHeight="1" x14ac:dyDescent="0.3">
      <c r="C395" s="30">
        <v>430</v>
      </c>
      <c r="D395" s="41">
        <v>44039</v>
      </c>
      <c r="E395" s="29">
        <f t="shared" si="5"/>
        <v>7</v>
      </c>
      <c r="F395" s="12">
        <v>10</v>
      </c>
      <c r="G395" s="9" t="s">
        <v>225</v>
      </c>
      <c r="H395" s="9" t="s">
        <v>245</v>
      </c>
      <c r="I395" s="9" t="s">
        <v>253</v>
      </c>
      <c r="J395" s="9">
        <v>2</v>
      </c>
      <c r="K395" s="9" t="s">
        <v>113</v>
      </c>
      <c r="L395" s="9" t="s">
        <v>46</v>
      </c>
      <c r="M395" s="9" t="s">
        <v>79</v>
      </c>
      <c r="N395" s="9" t="s">
        <v>302</v>
      </c>
    </row>
    <row r="396" spans="3:14" ht="20.100000000000001" customHeight="1" x14ac:dyDescent="0.3">
      <c r="C396" s="30">
        <v>429</v>
      </c>
      <c r="D396" s="41">
        <v>44038</v>
      </c>
      <c r="E396" s="29">
        <f t="shared" si="5"/>
        <v>7</v>
      </c>
      <c r="F396" s="12">
        <v>32</v>
      </c>
      <c r="G396" s="9" t="s">
        <v>224</v>
      </c>
      <c r="H396" s="9" t="s">
        <v>244</v>
      </c>
      <c r="I396" s="9" t="s">
        <v>253</v>
      </c>
      <c r="J396" s="9">
        <v>4</v>
      </c>
      <c r="K396" s="9" t="s">
        <v>114</v>
      </c>
      <c r="L396" s="9" t="s">
        <v>47</v>
      </c>
      <c r="M396" s="9" t="s">
        <v>77</v>
      </c>
      <c r="N396" s="9" t="s">
        <v>300</v>
      </c>
    </row>
    <row r="397" spans="3:14" ht="20.100000000000001" customHeight="1" x14ac:dyDescent="0.3">
      <c r="C397" s="30">
        <v>428</v>
      </c>
      <c r="D397" s="41">
        <v>44037</v>
      </c>
      <c r="E397" s="29">
        <f t="shared" si="5"/>
        <v>7</v>
      </c>
      <c r="F397" s="12">
        <v>108</v>
      </c>
      <c r="G397" s="9" t="s">
        <v>223</v>
      </c>
      <c r="H397" s="9" t="s">
        <v>243</v>
      </c>
      <c r="I397" s="9" t="s">
        <v>312</v>
      </c>
      <c r="J397" s="9">
        <v>48</v>
      </c>
      <c r="K397" s="9" t="s">
        <v>115</v>
      </c>
      <c r="L397" s="9" t="s">
        <v>48</v>
      </c>
      <c r="M397" s="9" t="s">
        <v>76</v>
      </c>
      <c r="N397" s="9" t="s">
        <v>301</v>
      </c>
    </row>
    <row r="398" spans="3:14" ht="20.100000000000001" customHeight="1" x14ac:dyDescent="0.3">
      <c r="C398" s="30">
        <v>427</v>
      </c>
      <c r="D398" s="41">
        <v>44036</v>
      </c>
      <c r="E398" s="29">
        <f t="shared" si="5"/>
        <v>7</v>
      </c>
      <c r="F398" s="12">
        <v>36</v>
      </c>
      <c r="G398" s="9" t="s">
        <v>222</v>
      </c>
      <c r="H398" s="9" t="s">
        <v>242</v>
      </c>
      <c r="I398" s="9" t="s">
        <v>312</v>
      </c>
      <c r="J398" s="9">
        <v>12</v>
      </c>
      <c r="K398" s="9" t="s">
        <v>116</v>
      </c>
      <c r="L398" s="9" t="s">
        <v>49</v>
      </c>
      <c r="M398" s="9" t="s">
        <v>80</v>
      </c>
      <c r="N398" s="9" t="s">
        <v>300</v>
      </c>
    </row>
    <row r="399" spans="3:14" ht="20.100000000000001" customHeight="1" x14ac:dyDescent="0.3">
      <c r="C399" s="30">
        <v>426</v>
      </c>
      <c r="D399" s="41">
        <v>44035</v>
      </c>
      <c r="E399" s="29">
        <f t="shared" si="5"/>
        <v>7</v>
      </c>
      <c r="F399" s="12">
        <v>30</v>
      </c>
      <c r="G399" s="9" t="s">
        <v>221</v>
      </c>
      <c r="H399" s="9" t="s">
        <v>241</v>
      </c>
      <c r="I399" s="9" t="s">
        <v>312</v>
      </c>
      <c r="J399" s="9">
        <v>12</v>
      </c>
      <c r="K399" s="9" t="s">
        <v>117</v>
      </c>
      <c r="L399" s="9" t="s">
        <v>50</v>
      </c>
      <c r="M399" s="9" t="s">
        <v>78</v>
      </c>
      <c r="N399" s="9" t="s">
        <v>302</v>
      </c>
    </row>
    <row r="400" spans="3:14" ht="20.100000000000001" customHeight="1" x14ac:dyDescent="0.3">
      <c r="C400" s="30">
        <v>425</v>
      </c>
      <c r="D400" s="41">
        <v>44041</v>
      </c>
      <c r="E400" s="29">
        <f t="shared" si="5"/>
        <v>7</v>
      </c>
      <c r="F400" s="12">
        <v>24</v>
      </c>
      <c r="G400" s="9" t="s">
        <v>220</v>
      </c>
      <c r="H400" s="9" t="s">
        <v>240</v>
      </c>
      <c r="I400" s="9" t="s">
        <v>312</v>
      </c>
      <c r="J400" s="9">
        <v>12</v>
      </c>
      <c r="K400" s="9" t="s">
        <v>118</v>
      </c>
      <c r="L400" s="9" t="s">
        <v>51</v>
      </c>
      <c r="M400" s="9" t="s">
        <v>77</v>
      </c>
      <c r="N400" s="9" t="s">
        <v>303</v>
      </c>
    </row>
    <row r="401" spans="3:14" ht="20.100000000000001" customHeight="1" x14ac:dyDescent="0.3">
      <c r="C401" s="30">
        <v>424</v>
      </c>
      <c r="D401" s="41">
        <v>44040</v>
      </c>
      <c r="E401" s="29">
        <f t="shared" si="5"/>
        <v>7</v>
      </c>
      <c r="F401" s="12">
        <v>216</v>
      </c>
      <c r="G401" s="9" t="s">
        <v>219</v>
      </c>
      <c r="H401" s="9" t="s">
        <v>239</v>
      </c>
      <c r="I401" s="9" t="s">
        <v>312</v>
      </c>
      <c r="J401" s="9">
        <v>48</v>
      </c>
      <c r="K401" s="9" t="s">
        <v>119</v>
      </c>
      <c r="L401" s="9" t="s">
        <v>52</v>
      </c>
      <c r="M401" s="9" t="s">
        <v>78</v>
      </c>
      <c r="N401" s="9" t="s">
        <v>302</v>
      </c>
    </row>
    <row r="402" spans="3:14" ht="20.100000000000001" customHeight="1" x14ac:dyDescent="0.3">
      <c r="C402" s="30">
        <v>423</v>
      </c>
      <c r="D402" s="41">
        <v>44039</v>
      </c>
      <c r="E402" s="29">
        <f t="shared" si="5"/>
        <v>7</v>
      </c>
      <c r="F402" s="12">
        <v>96</v>
      </c>
      <c r="G402" s="9" t="s">
        <v>218</v>
      </c>
      <c r="H402" s="9" t="s">
        <v>238</v>
      </c>
      <c r="I402" s="9" t="s">
        <v>312</v>
      </c>
      <c r="J402" s="9">
        <v>24</v>
      </c>
      <c r="K402" s="9" t="s">
        <v>120</v>
      </c>
      <c r="L402" s="9" t="s">
        <v>53</v>
      </c>
      <c r="M402" s="9" t="s">
        <v>76</v>
      </c>
      <c r="N402" s="9" t="s">
        <v>300</v>
      </c>
    </row>
    <row r="403" spans="3:14" ht="20.100000000000001" customHeight="1" x14ac:dyDescent="0.3">
      <c r="C403" s="30">
        <v>422</v>
      </c>
      <c r="D403" s="41">
        <v>44038</v>
      </c>
      <c r="E403" s="29">
        <f t="shared" si="5"/>
        <v>7</v>
      </c>
      <c r="F403" s="12">
        <v>126</v>
      </c>
      <c r="G403" s="9" t="s">
        <v>217</v>
      </c>
      <c r="H403" s="9" t="s">
        <v>237</v>
      </c>
      <c r="I403" s="9" t="s">
        <v>312</v>
      </c>
      <c r="J403" s="9">
        <v>36</v>
      </c>
      <c r="K403" s="9" t="s">
        <v>121</v>
      </c>
      <c r="L403" s="9" t="s">
        <v>54</v>
      </c>
      <c r="M403" s="9" t="s">
        <v>79</v>
      </c>
      <c r="N403" s="9" t="s">
        <v>301</v>
      </c>
    </row>
    <row r="404" spans="3:14" ht="20.100000000000001" customHeight="1" x14ac:dyDescent="0.3">
      <c r="C404" s="30">
        <v>421</v>
      </c>
      <c r="D404" s="41">
        <v>44037</v>
      </c>
      <c r="E404" s="29">
        <f t="shared" si="5"/>
        <v>7</v>
      </c>
      <c r="F404" s="12">
        <v>43.199999999999996</v>
      </c>
      <c r="G404" s="9" t="s">
        <v>216</v>
      </c>
      <c r="H404" s="9" t="s">
        <v>236</v>
      </c>
      <c r="I404" s="9" t="s">
        <v>312</v>
      </c>
      <c r="J404" s="9">
        <v>18</v>
      </c>
      <c r="K404" s="9" t="s">
        <v>122</v>
      </c>
      <c r="L404" s="9" t="s">
        <v>55</v>
      </c>
      <c r="M404" s="9" t="s">
        <v>81</v>
      </c>
      <c r="N404" s="9" t="s">
        <v>300</v>
      </c>
    </row>
    <row r="405" spans="3:14" ht="20.100000000000001" customHeight="1" x14ac:dyDescent="0.3">
      <c r="C405" s="30">
        <v>420</v>
      </c>
      <c r="D405" s="41">
        <v>44036</v>
      </c>
      <c r="E405" s="29">
        <f t="shared" si="5"/>
        <v>7</v>
      </c>
      <c r="F405" s="12">
        <v>36</v>
      </c>
      <c r="G405" s="9" t="s">
        <v>215</v>
      </c>
      <c r="H405" s="9" t="s">
        <v>235</v>
      </c>
      <c r="I405" s="9" t="s">
        <v>312</v>
      </c>
      <c r="J405" s="9">
        <v>12</v>
      </c>
      <c r="K405" s="9" t="s">
        <v>106</v>
      </c>
      <c r="L405" s="9" t="s">
        <v>39</v>
      </c>
      <c r="M405" s="9" t="s">
        <v>79</v>
      </c>
      <c r="N405" s="9" t="s">
        <v>300</v>
      </c>
    </row>
    <row r="406" spans="3:14" ht="20.100000000000001" customHeight="1" x14ac:dyDescent="0.3">
      <c r="C406" s="30">
        <v>419</v>
      </c>
      <c r="D406" s="41">
        <v>44035</v>
      </c>
      <c r="E406" s="29">
        <f t="shared" si="5"/>
        <v>7</v>
      </c>
      <c r="F406" s="12">
        <v>48</v>
      </c>
      <c r="G406" s="9" t="s">
        <v>214</v>
      </c>
      <c r="H406" s="9" t="s">
        <v>234</v>
      </c>
      <c r="I406" s="9" t="s">
        <v>312</v>
      </c>
      <c r="J406" s="9">
        <v>16</v>
      </c>
      <c r="K406" s="9" t="s">
        <v>110</v>
      </c>
      <c r="L406" s="9" t="s">
        <v>43</v>
      </c>
      <c r="M406" s="9" t="s">
        <v>76</v>
      </c>
      <c r="N406" s="9" t="s">
        <v>301</v>
      </c>
    </row>
    <row r="407" spans="3:14" ht="20.100000000000001" customHeight="1" x14ac:dyDescent="0.3">
      <c r="C407" s="30">
        <v>418</v>
      </c>
      <c r="D407" s="41">
        <v>44034</v>
      </c>
      <c r="E407" s="29">
        <f t="shared" si="5"/>
        <v>7</v>
      </c>
      <c r="F407" s="12">
        <v>13.98</v>
      </c>
      <c r="G407" s="9" t="s">
        <v>308</v>
      </c>
      <c r="H407" s="9" t="s">
        <v>311</v>
      </c>
      <c r="I407" s="9" t="s">
        <v>310</v>
      </c>
      <c r="J407" s="9">
        <v>2</v>
      </c>
      <c r="K407" s="9" t="s">
        <v>109</v>
      </c>
      <c r="L407" s="9" t="s">
        <v>42</v>
      </c>
      <c r="M407" s="9" t="s">
        <v>78</v>
      </c>
      <c r="N407" s="9" t="s">
        <v>303</v>
      </c>
    </row>
    <row r="408" spans="3:14" ht="20.100000000000001" customHeight="1" x14ac:dyDescent="0.3">
      <c r="C408" s="30">
        <v>417</v>
      </c>
      <c r="D408" s="41">
        <v>44033</v>
      </c>
      <c r="E408" s="29">
        <f t="shared" si="5"/>
        <v>7</v>
      </c>
      <c r="F408" s="12">
        <v>4.8</v>
      </c>
      <c r="G408" s="9" t="s">
        <v>307</v>
      </c>
      <c r="H408" s="9" t="s">
        <v>309</v>
      </c>
      <c r="I408" s="9" t="s">
        <v>310</v>
      </c>
      <c r="J408" s="9">
        <v>3</v>
      </c>
      <c r="K408" s="9" t="s">
        <v>108</v>
      </c>
      <c r="L408" s="9" t="s">
        <v>41</v>
      </c>
      <c r="M408" s="9" t="s">
        <v>81</v>
      </c>
      <c r="N408" s="9" t="s">
        <v>300</v>
      </c>
    </row>
    <row r="409" spans="3:14" ht="20.100000000000001" customHeight="1" x14ac:dyDescent="0.3">
      <c r="C409" s="30">
        <v>416</v>
      </c>
      <c r="D409" s="41">
        <v>44032</v>
      </c>
      <c r="E409" s="29">
        <f t="shared" si="5"/>
        <v>7</v>
      </c>
      <c r="F409" s="12">
        <v>1.89</v>
      </c>
      <c r="G409" s="9" t="s">
        <v>233</v>
      </c>
      <c r="H409" s="9" t="s">
        <v>256</v>
      </c>
      <c r="I409" s="9" t="s">
        <v>255</v>
      </c>
      <c r="J409" s="9">
        <v>1</v>
      </c>
      <c r="K409" s="9" t="s">
        <v>122</v>
      </c>
      <c r="L409" s="9" t="s">
        <v>55</v>
      </c>
      <c r="M409" s="9" t="s">
        <v>81</v>
      </c>
      <c r="N409" s="9" t="s">
        <v>300</v>
      </c>
    </row>
    <row r="410" spans="3:14" ht="20.100000000000001" customHeight="1" x14ac:dyDescent="0.3">
      <c r="C410" s="30">
        <v>415</v>
      </c>
      <c r="D410" s="41">
        <v>44031</v>
      </c>
      <c r="E410" s="29">
        <f t="shared" si="5"/>
        <v>7</v>
      </c>
      <c r="F410" s="12">
        <v>2.4</v>
      </c>
      <c r="G410" s="9" t="s">
        <v>232</v>
      </c>
      <c r="H410" s="9" t="s">
        <v>252</v>
      </c>
      <c r="I410" s="9" t="s">
        <v>255</v>
      </c>
      <c r="J410" s="9">
        <v>2</v>
      </c>
      <c r="K410" s="9" t="s">
        <v>121</v>
      </c>
      <c r="L410" s="9" t="s">
        <v>54</v>
      </c>
      <c r="M410" s="9" t="s">
        <v>79</v>
      </c>
      <c r="N410" s="9" t="s">
        <v>301</v>
      </c>
    </row>
    <row r="411" spans="3:14" ht="20.100000000000001" customHeight="1" x14ac:dyDescent="0.3">
      <c r="C411" s="30">
        <v>414</v>
      </c>
      <c r="D411" s="41">
        <v>44030</v>
      </c>
      <c r="E411" s="29">
        <f t="shared" si="5"/>
        <v>7</v>
      </c>
      <c r="F411" s="12">
        <v>20</v>
      </c>
      <c r="G411" s="9" t="s">
        <v>231</v>
      </c>
      <c r="H411" s="9" t="s">
        <v>251</v>
      </c>
      <c r="I411" s="9" t="s">
        <v>254</v>
      </c>
      <c r="J411" s="9">
        <v>1</v>
      </c>
      <c r="K411" s="9" t="s">
        <v>120</v>
      </c>
      <c r="L411" s="9" t="s">
        <v>53</v>
      </c>
      <c r="M411" s="9" t="s">
        <v>76</v>
      </c>
      <c r="N411" s="9" t="s">
        <v>300</v>
      </c>
    </row>
    <row r="412" spans="3:14" ht="20.100000000000001" customHeight="1" x14ac:dyDescent="0.3">
      <c r="C412" s="30">
        <v>413</v>
      </c>
      <c r="D412" s="41">
        <v>44029</v>
      </c>
      <c r="E412" s="29">
        <f t="shared" si="5"/>
        <v>7</v>
      </c>
      <c r="F412" s="12">
        <v>17.8</v>
      </c>
      <c r="G412" s="9" t="s">
        <v>230</v>
      </c>
      <c r="H412" s="9" t="s">
        <v>250</v>
      </c>
      <c r="I412" s="9" t="s">
        <v>254</v>
      </c>
      <c r="J412" s="9">
        <v>2</v>
      </c>
      <c r="K412" s="9" t="s">
        <v>119</v>
      </c>
      <c r="L412" s="9" t="s">
        <v>52</v>
      </c>
      <c r="M412" s="9" t="s">
        <v>78</v>
      </c>
      <c r="N412" s="9" t="s">
        <v>302</v>
      </c>
    </row>
    <row r="413" spans="3:14" ht="20.100000000000001" customHeight="1" x14ac:dyDescent="0.3">
      <c r="C413" s="30">
        <v>412</v>
      </c>
      <c r="D413" s="41">
        <v>44028</v>
      </c>
      <c r="E413" s="29">
        <f t="shared" si="5"/>
        <v>7</v>
      </c>
      <c r="F413" s="12">
        <v>22</v>
      </c>
      <c r="G413" s="9" t="s">
        <v>229</v>
      </c>
      <c r="H413" s="9" t="s">
        <v>249</v>
      </c>
      <c r="I413" s="9" t="s">
        <v>254</v>
      </c>
      <c r="J413" s="9">
        <v>1</v>
      </c>
      <c r="K413" s="9" t="s">
        <v>118</v>
      </c>
      <c r="L413" s="9" t="s">
        <v>51</v>
      </c>
      <c r="M413" s="9" t="s">
        <v>77</v>
      </c>
      <c r="N413" s="9" t="s">
        <v>303</v>
      </c>
    </row>
    <row r="414" spans="3:14" ht="20.100000000000001" customHeight="1" x14ac:dyDescent="0.3">
      <c r="C414" s="30">
        <v>411</v>
      </c>
      <c r="D414" s="41">
        <v>44027</v>
      </c>
      <c r="E414" s="29">
        <f t="shared" si="5"/>
        <v>7</v>
      </c>
      <c r="F414" s="12">
        <v>15.99</v>
      </c>
      <c r="G414" s="9" t="s">
        <v>228</v>
      </c>
      <c r="H414" s="9" t="s">
        <v>248</v>
      </c>
      <c r="I414" s="9" t="s">
        <v>254</v>
      </c>
      <c r="J414" s="9">
        <v>1</v>
      </c>
      <c r="K414" s="9" t="s">
        <v>117</v>
      </c>
      <c r="L414" s="9" t="s">
        <v>50</v>
      </c>
      <c r="M414" s="9" t="s">
        <v>78</v>
      </c>
      <c r="N414" s="9" t="s">
        <v>302</v>
      </c>
    </row>
    <row r="415" spans="3:14" ht="20.100000000000001" customHeight="1" x14ac:dyDescent="0.3">
      <c r="C415" s="30">
        <v>410</v>
      </c>
      <c r="D415" s="41">
        <v>44026</v>
      </c>
      <c r="E415" s="29">
        <f t="shared" si="5"/>
        <v>7</v>
      </c>
      <c r="F415" s="12">
        <v>7</v>
      </c>
      <c r="G415" s="9" t="s">
        <v>227</v>
      </c>
      <c r="H415" s="9" t="s">
        <v>247</v>
      </c>
      <c r="I415" s="9" t="s">
        <v>253</v>
      </c>
      <c r="J415" s="9">
        <v>2</v>
      </c>
      <c r="K415" s="9" t="s">
        <v>116</v>
      </c>
      <c r="L415" s="9" t="s">
        <v>49</v>
      </c>
      <c r="M415" s="9" t="s">
        <v>80</v>
      </c>
      <c r="N415" s="9" t="s">
        <v>300</v>
      </c>
    </row>
    <row r="416" spans="3:14" ht="20.100000000000001" customHeight="1" x14ac:dyDescent="0.3">
      <c r="C416" s="30">
        <v>409</v>
      </c>
      <c r="D416" s="41">
        <v>44025</v>
      </c>
      <c r="E416" s="29">
        <f t="shared" si="5"/>
        <v>7</v>
      </c>
      <c r="F416" s="12">
        <v>20</v>
      </c>
      <c r="G416" s="9" t="s">
        <v>226</v>
      </c>
      <c r="H416" s="9" t="s">
        <v>246</v>
      </c>
      <c r="I416" s="9" t="s">
        <v>253</v>
      </c>
      <c r="J416" s="9">
        <v>4</v>
      </c>
      <c r="K416" s="9" t="s">
        <v>115</v>
      </c>
      <c r="L416" s="9" t="s">
        <v>48</v>
      </c>
      <c r="M416" s="9" t="s">
        <v>76</v>
      </c>
      <c r="N416" s="9" t="s">
        <v>301</v>
      </c>
    </row>
    <row r="417" spans="3:14" ht="20.100000000000001" customHeight="1" x14ac:dyDescent="0.3">
      <c r="C417" s="30">
        <v>408</v>
      </c>
      <c r="D417" s="41">
        <v>44024</v>
      </c>
      <c r="E417" s="29">
        <f t="shared" ref="E417:E480" si="6">IF(COUNTA(D417)=0,"-",(MONTH(D417)))</f>
        <v>7</v>
      </c>
      <c r="F417" s="12">
        <v>20</v>
      </c>
      <c r="G417" s="9" t="s">
        <v>225</v>
      </c>
      <c r="H417" s="9" t="s">
        <v>245</v>
      </c>
      <c r="I417" s="9" t="s">
        <v>253</v>
      </c>
      <c r="J417" s="9">
        <v>4</v>
      </c>
      <c r="K417" s="9" t="s">
        <v>114</v>
      </c>
      <c r="L417" s="9" t="s">
        <v>47</v>
      </c>
      <c r="M417" s="9" t="s">
        <v>77</v>
      </c>
      <c r="N417" s="9" t="s">
        <v>300</v>
      </c>
    </row>
    <row r="418" spans="3:14" ht="20.100000000000001" customHeight="1" x14ac:dyDescent="0.3">
      <c r="C418" s="30">
        <v>407</v>
      </c>
      <c r="D418" s="41">
        <v>44023</v>
      </c>
      <c r="E418" s="29">
        <f t="shared" si="6"/>
        <v>7</v>
      </c>
      <c r="F418" s="12">
        <v>24</v>
      </c>
      <c r="G418" s="9" t="s">
        <v>224</v>
      </c>
      <c r="H418" s="9" t="s">
        <v>244</v>
      </c>
      <c r="I418" s="9" t="s">
        <v>253</v>
      </c>
      <c r="J418" s="9">
        <v>3</v>
      </c>
      <c r="K418" s="9" t="s">
        <v>113</v>
      </c>
      <c r="L418" s="9" t="s">
        <v>46</v>
      </c>
      <c r="M418" s="9" t="s">
        <v>79</v>
      </c>
      <c r="N418" s="9" t="s">
        <v>302</v>
      </c>
    </row>
    <row r="419" spans="3:14" ht="20.100000000000001" customHeight="1" x14ac:dyDescent="0.3">
      <c r="C419" s="30">
        <v>406</v>
      </c>
      <c r="D419" s="41">
        <v>44022</v>
      </c>
      <c r="E419" s="29">
        <f t="shared" si="6"/>
        <v>7</v>
      </c>
      <c r="F419" s="12">
        <v>108</v>
      </c>
      <c r="G419" s="9" t="s">
        <v>223</v>
      </c>
      <c r="H419" s="9" t="s">
        <v>243</v>
      </c>
      <c r="I419" s="9" t="s">
        <v>312</v>
      </c>
      <c r="J419" s="9">
        <v>48</v>
      </c>
      <c r="K419" s="9" t="s">
        <v>112</v>
      </c>
      <c r="L419" s="9" t="s">
        <v>45</v>
      </c>
      <c r="M419" s="9" t="s">
        <v>79</v>
      </c>
      <c r="N419" s="9" t="s">
        <v>300</v>
      </c>
    </row>
    <row r="420" spans="3:14" ht="20.100000000000001" customHeight="1" x14ac:dyDescent="0.3">
      <c r="C420" s="30">
        <v>405</v>
      </c>
      <c r="D420" s="41">
        <v>44021</v>
      </c>
      <c r="E420" s="29">
        <f t="shared" si="6"/>
        <v>7</v>
      </c>
      <c r="F420" s="12">
        <v>54</v>
      </c>
      <c r="G420" s="9" t="s">
        <v>222</v>
      </c>
      <c r="H420" s="9" t="s">
        <v>242</v>
      </c>
      <c r="I420" s="9" t="s">
        <v>312</v>
      </c>
      <c r="J420" s="9">
        <v>18</v>
      </c>
      <c r="K420" s="9" t="s">
        <v>111</v>
      </c>
      <c r="L420" s="9" t="s">
        <v>44</v>
      </c>
      <c r="M420" s="9" t="s">
        <v>80</v>
      </c>
      <c r="N420" s="9" t="s">
        <v>300</v>
      </c>
    </row>
    <row r="421" spans="3:14" ht="20.100000000000001" customHeight="1" x14ac:dyDescent="0.3">
      <c r="C421" s="30">
        <v>404</v>
      </c>
      <c r="D421" s="41">
        <v>44020</v>
      </c>
      <c r="E421" s="29">
        <f t="shared" si="6"/>
        <v>7</v>
      </c>
      <c r="F421" s="12">
        <v>60</v>
      </c>
      <c r="G421" s="9" t="s">
        <v>221</v>
      </c>
      <c r="H421" s="9" t="s">
        <v>241</v>
      </c>
      <c r="I421" s="9" t="s">
        <v>312</v>
      </c>
      <c r="J421" s="9">
        <v>24</v>
      </c>
      <c r="K421" s="9" t="s">
        <v>110</v>
      </c>
      <c r="L421" s="9" t="s">
        <v>43</v>
      </c>
      <c r="M421" s="9" t="s">
        <v>76</v>
      </c>
      <c r="N421" s="9" t="s">
        <v>301</v>
      </c>
    </row>
    <row r="422" spans="3:14" ht="20.100000000000001" customHeight="1" x14ac:dyDescent="0.3">
      <c r="C422" s="30">
        <v>403</v>
      </c>
      <c r="D422" s="41">
        <v>44019</v>
      </c>
      <c r="E422" s="29">
        <f t="shared" si="6"/>
        <v>7</v>
      </c>
      <c r="F422" s="12">
        <v>16</v>
      </c>
      <c r="G422" s="9" t="s">
        <v>220</v>
      </c>
      <c r="H422" s="9" t="s">
        <v>240</v>
      </c>
      <c r="I422" s="9" t="s">
        <v>312</v>
      </c>
      <c r="J422" s="9">
        <v>8</v>
      </c>
      <c r="K422" s="9" t="s">
        <v>109</v>
      </c>
      <c r="L422" s="9" t="s">
        <v>42</v>
      </c>
      <c r="M422" s="9" t="s">
        <v>78</v>
      </c>
      <c r="N422" s="9" t="s">
        <v>303</v>
      </c>
    </row>
    <row r="423" spans="3:14" ht="20.100000000000001" customHeight="1" x14ac:dyDescent="0.3">
      <c r="C423" s="30">
        <v>402</v>
      </c>
      <c r="D423" s="41">
        <v>44018</v>
      </c>
      <c r="E423" s="29">
        <f t="shared" si="6"/>
        <v>7</v>
      </c>
      <c r="F423" s="12">
        <v>162</v>
      </c>
      <c r="G423" s="9" t="s">
        <v>219</v>
      </c>
      <c r="H423" s="9" t="s">
        <v>239</v>
      </c>
      <c r="I423" s="9" t="s">
        <v>312</v>
      </c>
      <c r="J423" s="9">
        <v>36</v>
      </c>
      <c r="K423" s="9" t="s">
        <v>108</v>
      </c>
      <c r="L423" s="9" t="s">
        <v>41</v>
      </c>
      <c r="M423" s="9" t="s">
        <v>81</v>
      </c>
      <c r="N423" s="9" t="s">
        <v>300</v>
      </c>
    </row>
    <row r="424" spans="3:14" ht="20.100000000000001" customHeight="1" x14ac:dyDescent="0.3">
      <c r="C424" s="30">
        <v>401</v>
      </c>
      <c r="D424" s="41">
        <v>44017</v>
      </c>
      <c r="E424" s="29">
        <f t="shared" si="6"/>
        <v>7</v>
      </c>
      <c r="F424" s="12">
        <v>72</v>
      </c>
      <c r="G424" s="9" t="s">
        <v>218</v>
      </c>
      <c r="H424" s="9" t="s">
        <v>238</v>
      </c>
      <c r="I424" s="9" t="s">
        <v>312</v>
      </c>
      <c r="J424" s="9">
        <v>18</v>
      </c>
      <c r="K424" s="9" t="s">
        <v>107</v>
      </c>
      <c r="L424" s="9" t="s">
        <v>40</v>
      </c>
      <c r="M424" s="9" t="s">
        <v>80</v>
      </c>
      <c r="N424" s="9" t="s">
        <v>302</v>
      </c>
    </row>
    <row r="425" spans="3:14" ht="20.100000000000001" customHeight="1" x14ac:dyDescent="0.3">
      <c r="C425" s="30">
        <v>400</v>
      </c>
      <c r="D425" s="41">
        <v>44016</v>
      </c>
      <c r="E425" s="29">
        <f t="shared" si="6"/>
        <v>7</v>
      </c>
      <c r="F425" s="12">
        <v>84</v>
      </c>
      <c r="G425" s="9" t="s">
        <v>217</v>
      </c>
      <c r="H425" s="9" t="s">
        <v>237</v>
      </c>
      <c r="I425" s="9" t="s">
        <v>312</v>
      </c>
      <c r="J425" s="9">
        <v>24</v>
      </c>
      <c r="K425" s="9" t="s">
        <v>106</v>
      </c>
      <c r="L425" s="9" t="s">
        <v>39</v>
      </c>
      <c r="M425" s="9" t="s">
        <v>79</v>
      </c>
      <c r="N425" s="9" t="s">
        <v>300</v>
      </c>
    </row>
    <row r="426" spans="3:14" ht="20.100000000000001" customHeight="1" x14ac:dyDescent="0.3">
      <c r="C426" s="30">
        <v>399</v>
      </c>
      <c r="D426" s="41">
        <v>44015</v>
      </c>
      <c r="E426" s="29">
        <f t="shared" si="6"/>
        <v>7</v>
      </c>
      <c r="F426" s="12">
        <v>28.799999999999997</v>
      </c>
      <c r="G426" s="9" t="s">
        <v>216</v>
      </c>
      <c r="H426" s="9" t="s">
        <v>236</v>
      </c>
      <c r="I426" s="9" t="s">
        <v>312</v>
      </c>
      <c r="J426" s="9">
        <v>12</v>
      </c>
      <c r="K426" s="9" t="s">
        <v>105</v>
      </c>
      <c r="L426" s="9" t="s">
        <v>38</v>
      </c>
      <c r="M426" s="9" t="s">
        <v>78</v>
      </c>
      <c r="N426" s="9" t="s">
        <v>301</v>
      </c>
    </row>
    <row r="427" spans="3:14" ht="20.100000000000001" customHeight="1" x14ac:dyDescent="0.3">
      <c r="C427" s="30">
        <v>398</v>
      </c>
      <c r="D427" s="41">
        <v>44014</v>
      </c>
      <c r="E427" s="29">
        <f t="shared" si="6"/>
        <v>7</v>
      </c>
      <c r="F427" s="12">
        <v>24</v>
      </c>
      <c r="G427" s="9" t="s">
        <v>215</v>
      </c>
      <c r="H427" s="9" t="s">
        <v>235</v>
      </c>
      <c r="I427" s="9" t="s">
        <v>312</v>
      </c>
      <c r="J427" s="9">
        <v>8</v>
      </c>
      <c r="K427" s="9" t="s">
        <v>104</v>
      </c>
      <c r="L427" s="9" t="s">
        <v>37</v>
      </c>
      <c r="M427" s="9" t="s">
        <v>77</v>
      </c>
      <c r="N427" s="9" t="s">
        <v>300</v>
      </c>
    </row>
    <row r="428" spans="3:14" ht="20.100000000000001" customHeight="1" x14ac:dyDescent="0.3">
      <c r="C428" s="30">
        <v>397</v>
      </c>
      <c r="D428" s="41">
        <v>44013</v>
      </c>
      <c r="E428" s="29">
        <f t="shared" si="6"/>
        <v>7</v>
      </c>
      <c r="F428" s="12">
        <v>36</v>
      </c>
      <c r="G428" s="9" t="s">
        <v>214</v>
      </c>
      <c r="H428" s="9" t="s">
        <v>234</v>
      </c>
      <c r="I428" s="9" t="s">
        <v>312</v>
      </c>
      <c r="J428" s="9">
        <v>12</v>
      </c>
      <c r="K428" s="9" t="s">
        <v>102</v>
      </c>
      <c r="L428" s="9" t="s">
        <v>36</v>
      </c>
      <c r="M428" s="9" t="s">
        <v>76</v>
      </c>
      <c r="N428" s="9" t="s">
        <v>300</v>
      </c>
    </row>
    <row r="429" spans="3:14" ht="20.100000000000001" customHeight="1" x14ac:dyDescent="0.3">
      <c r="C429" s="30">
        <v>396</v>
      </c>
      <c r="D429" s="41">
        <v>44011</v>
      </c>
      <c r="E429" s="29">
        <f t="shared" si="6"/>
        <v>6</v>
      </c>
      <c r="F429" s="12">
        <v>20.97</v>
      </c>
      <c r="G429" s="9" t="s">
        <v>308</v>
      </c>
      <c r="H429" s="9" t="s">
        <v>311</v>
      </c>
      <c r="I429" s="9" t="s">
        <v>310</v>
      </c>
      <c r="J429" s="9">
        <v>3</v>
      </c>
      <c r="K429" s="9" t="s">
        <v>112</v>
      </c>
      <c r="L429" s="9" t="s">
        <v>45</v>
      </c>
      <c r="M429" s="9" t="s">
        <v>79</v>
      </c>
      <c r="N429" s="9" t="s">
        <v>300</v>
      </c>
    </row>
    <row r="430" spans="3:14" ht="20.100000000000001" customHeight="1" x14ac:dyDescent="0.3">
      <c r="C430" s="30">
        <v>395</v>
      </c>
      <c r="D430" s="41">
        <v>44010</v>
      </c>
      <c r="E430" s="29">
        <f t="shared" si="6"/>
        <v>6</v>
      </c>
      <c r="F430" s="12">
        <v>8</v>
      </c>
      <c r="G430" s="9" t="s">
        <v>307</v>
      </c>
      <c r="H430" s="9" t="s">
        <v>309</v>
      </c>
      <c r="I430" s="9" t="s">
        <v>310</v>
      </c>
      <c r="J430" s="9">
        <v>5</v>
      </c>
      <c r="K430" s="9" t="s">
        <v>113</v>
      </c>
      <c r="L430" s="9" t="s">
        <v>46</v>
      </c>
      <c r="M430" s="9" t="s">
        <v>79</v>
      </c>
      <c r="N430" s="9" t="s">
        <v>302</v>
      </c>
    </row>
    <row r="431" spans="3:14" ht="20.100000000000001" customHeight="1" x14ac:dyDescent="0.3">
      <c r="C431" s="30">
        <v>394</v>
      </c>
      <c r="D431" s="41">
        <v>44009</v>
      </c>
      <c r="E431" s="29">
        <f t="shared" si="6"/>
        <v>6</v>
      </c>
      <c r="F431" s="12">
        <v>9.4499999999999993</v>
      </c>
      <c r="G431" s="9" t="s">
        <v>233</v>
      </c>
      <c r="H431" s="9" t="s">
        <v>256</v>
      </c>
      <c r="I431" s="9" t="s">
        <v>255</v>
      </c>
      <c r="J431" s="9">
        <v>5</v>
      </c>
      <c r="K431" s="9" t="s">
        <v>114</v>
      </c>
      <c r="L431" s="9" t="s">
        <v>47</v>
      </c>
      <c r="M431" s="9" t="s">
        <v>77</v>
      </c>
      <c r="N431" s="9" t="s">
        <v>300</v>
      </c>
    </row>
    <row r="432" spans="3:14" ht="20.100000000000001" customHeight="1" x14ac:dyDescent="0.3">
      <c r="C432" s="30">
        <v>393</v>
      </c>
      <c r="D432" s="41">
        <v>44008</v>
      </c>
      <c r="E432" s="29">
        <f t="shared" si="6"/>
        <v>6</v>
      </c>
      <c r="F432" s="12">
        <v>2.4</v>
      </c>
      <c r="G432" s="9" t="s">
        <v>232</v>
      </c>
      <c r="H432" s="9" t="s">
        <v>252</v>
      </c>
      <c r="I432" s="9" t="s">
        <v>255</v>
      </c>
      <c r="J432" s="9">
        <v>2</v>
      </c>
      <c r="K432" s="9" t="s">
        <v>115</v>
      </c>
      <c r="L432" s="9" t="s">
        <v>48</v>
      </c>
      <c r="M432" s="9" t="s">
        <v>76</v>
      </c>
      <c r="N432" s="9" t="s">
        <v>301</v>
      </c>
    </row>
    <row r="433" spans="3:14" ht="20.100000000000001" customHeight="1" x14ac:dyDescent="0.3">
      <c r="C433" s="30">
        <v>392</v>
      </c>
      <c r="D433" s="41">
        <v>44007</v>
      </c>
      <c r="E433" s="29">
        <f t="shared" si="6"/>
        <v>6</v>
      </c>
      <c r="F433" s="12">
        <v>20</v>
      </c>
      <c r="G433" s="9" t="s">
        <v>231</v>
      </c>
      <c r="H433" s="9" t="s">
        <v>251</v>
      </c>
      <c r="I433" s="9" t="s">
        <v>254</v>
      </c>
      <c r="J433" s="9">
        <v>1</v>
      </c>
      <c r="K433" s="9" t="s">
        <v>116</v>
      </c>
      <c r="L433" s="9" t="s">
        <v>49</v>
      </c>
      <c r="M433" s="9" t="s">
        <v>80</v>
      </c>
      <c r="N433" s="9" t="s">
        <v>300</v>
      </c>
    </row>
    <row r="434" spans="3:14" ht="20.100000000000001" customHeight="1" x14ac:dyDescent="0.3">
      <c r="C434" s="30">
        <v>391</v>
      </c>
      <c r="D434" s="41">
        <v>44006</v>
      </c>
      <c r="E434" s="29">
        <f t="shared" si="6"/>
        <v>6</v>
      </c>
      <c r="F434" s="12">
        <v>26.700000000000003</v>
      </c>
      <c r="G434" s="9" t="s">
        <v>230</v>
      </c>
      <c r="H434" s="9" t="s">
        <v>250</v>
      </c>
      <c r="I434" s="9" t="s">
        <v>254</v>
      </c>
      <c r="J434" s="9">
        <v>3</v>
      </c>
      <c r="K434" s="9" t="s">
        <v>117</v>
      </c>
      <c r="L434" s="9" t="s">
        <v>50</v>
      </c>
      <c r="M434" s="9" t="s">
        <v>78</v>
      </c>
      <c r="N434" s="9" t="s">
        <v>302</v>
      </c>
    </row>
    <row r="435" spans="3:14" ht="20.100000000000001" customHeight="1" x14ac:dyDescent="0.3">
      <c r="C435" s="30">
        <v>390</v>
      </c>
      <c r="D435" s="41">
        <v>44005</v>
      </c>
      <c r="E435" s="29">
        <f t="shared" si="6"/>
        <v>6</v>
      </c>
      <c r="F435" s="12">
        <v>66</v>
      </c>
      <c r="G435" s="9" t="s">
        <v>229</v>
      </c>
      <c r="H435" s="9" t="s">
        <v>249</v>
      </c>
      <c r="I435" s="9" t="s">
        <v>254</v>
      </c>
      <c r="J435" s="9">
        <v>3</v>
      </c>
      <c r="K435" s="9" t="s">
        <v>118</v>
      </c>
      <c r="L435" s="9" t="s">
        <v>51</v>
      </c>
      <c r="M435" s="9" t="s">
        <v>77</v>
      </c>
      <c r="N435" s="9" t="s">
        <v>303</v>
      </c>
    </row>
    <row r="436" spans="3:14" ht="20.100000000000001" customHeight="1" x14ac:dyDescent="0.3">
      <c r="C436" s="30">
        <v>389</v>
      </c>
      <c r="D436" s="41">
        <v>44004</v>
      </c>
      <c r="E436" s="29">
        <f t="shared" si="6"/>
        <v>6</v>
      </c>
      <c r="F436" s="12">
        <v>31.98</v>
      </c>
      <c r="G436" s="9" t="s">
        <v>228</v>
      </c>
      <c r="H436" s="9" t="s">
        <v>248</v>
      </c>
      <c r="I436" s="9" t="s">
        <v>254</v>
      </c>
      <c r="J436" s="9">
        <v>2</v>
      </c>
      <c r="K436" s="9" t="s">
        <v>119</v>
      </c>
      <c r="L436" s="9" t="s">
        <v>52</v>
      </c>
      <c r="M436" s="9" t="s">
        <v>78</v>
      </c>
      <c r="N436" s="9" t="s">
        <v>302</v>
      </c>
    </row>
    <row r="437" spans="3:14" ht="20.100000000000001" customHeight="1" x14ac:dyDescent="0.3">
      <c r="C437" s="30">
        <v>388</v>
      </c>
      <c r="D437" s="41">
        <v>44003</v>
      </c>
      <c r="E437" s="29">
        <f t="shared" si="6"/>
        <v>6</v>
      </c>
      <c r="F437" s="12">
        <v>14</v>
      </c>
      <c r="G437" s="9" t="s">
        <v>227</v>
      </c>
      <c r="H437" s="9" t="s">
        <v>247</v>
      </c>
      <c r="I437" s="9" t="s">
        <v>253</v>
      </c>
      <c r="J437" s="9">
        <v>4</v>
      </c>
      <c r="K437" s="9" t="s">
        <v>120</v>
      </c>
      <c r="L437" s="9" t="s">
        <v>53</v>
      </c>
      <c r="M437" s="9" t="s">
        <v>76</v>
      </c>
      <c r="N437" s="9" t="s">
        <v>300</v>
      </c>
    </row>
    <row r="438" spans="3:14" ht="20.100000000000001" customHeight="1" x14ac:dyDescent="0.3">
      <c r="C438" s="30">
        <v>387</v>
      </c>
      <c r="D438" s="41">
        <v>44002</v>
      </c>
      <c r="E438" s="29">
        <f t="shared" si="6"/>
        <v>6</v>
      </c>
      <c r="F438" s="12">
        <v>15</v>
      </c>
      <c r="G438" s="9" t="s">
        <v>226</v>
      </c>
      <c r="H438" s="9" t="s">
        <v>246</v>
      </c>
      <c r="I438" s="9" t="s">
        <v>253</v>
      </c>
      <c r="J438" s="9">
        <v>3</v>
      </c>
      <c r="K438" s="9" t="s">
        <v>121</v>
      </c>
      <c r="L438" s="9" t="s">
        <v>54</v>
      </c>
      <c r="M438" s="9" t="s">
        <v>79</v>
      </c>
      <c r="N438" s="9" t="s">
        <v>301</v>
      </c>
    </row>
    <row r="439" spans="3:14" ht="20.100000000000001" customHeight="1" x14ac:dyDescent="0.3">
      <c r="C439" s="30">
        <v>386</v>
      </c>
      <c r="D439" s="41">
        <v>44001</v>
      </c>
      <c r="E439" s="29">
        <f t="shared" si="6"/>
        <v>6</v>
      </c>
      <c r="F439" s="12">
        <v>15</v>
      </c>
      <c r="G439" s="9" t="s">
        <v>225</v>
      </c>
      <c r="H439" s="9" t="s">
        <v>245</v>
      </c>
      <c r="I439" s="9" t="s">
        <v>253</v>
      </c>
      <c r="J439" s="9">
        <v>3</v>
      </c>
      <c r="K439" s="9" t="s">
        <v>122</v>
      </c>
      <c r="L439" s="9" t="s">
        <v>55</v>
      </c>
      <c r="M439" s="9" t="s">
        <v>81</v>
      </c>
      <c r="N439" s="9" t="s">
        <v>300</v>
      </c>
    </row>
    <row r="440" spans="3:14" ht="20.100000000000001" customHeight="1" x14ac:dyDescent="0.3">
      <c r="C440" s="30">
        <v>385</v>
      </c>
      <c r="D440" s="41">
        <v>44000</v>
      </c>
      <c r="E440" s="29">
        <f t="shared" si="6"/>
        <v>6</v>
      </c>
      <c r="F440" s="12">
        <v>24</v>
      </c>
      <c r="G440" s="9" t="s">
        <v>224</v>
      </c>
      <c r="H440" s="9" t="s">
        <v>244</v>
      </c>
      <c r="I440" s="9" t="s">
        <v>253</v>
      </c>
      <c r="J440" s="9">
        <v>3</v>
      </c>
      <c r="K440" s="9" t="s">
        <v>105</v>
      </c>
      <c r="L440" s="9" t="s">
        <v>38</v>
      </c>
      <c r="M440" s="9" t="s">
        <v>78</v>
      </c>
      <c r="N440" s="9" t="s">
        <v>301</v>
      </c>
    </row>
    <row r="441" spans="3:14" ht="20.100000000000001" customHeight="1" x14ac:dyDescent="0.3">
      <c r="C441" s="30">
        <v>384</v>
      </c>
      <c r="D441" s="41">
        <v>43999</v>
      </c>
      <c r="E441" s="29">
        <f t="shared" si="6"/>
        <v>6</v>
      </c>
      <c r="F441" s="12">
        <v>54</v>
      </c>
      <c r="G441" s="9" t="s">
        <v>223</v>
      </c>
      <c r="H441" s="9" t="s">
        <v>243</v>
      </c>
      <c r="I441" s="9" t="s">
        <v>312</v>
      </c>
      <c r="J441" s="9">
        <v>24</v>
      </c>
      <c r="K441" s="9" t="s">
        <v>102</v>
      </c>
      <c r="L441" s="9" t="s">
        <v>36</v>
      </c>
      <c r="M441" s="9" t="s">
        <v>76</v>
      </c>
      <c r="N441" s="9" t="s">
        <v>300</v>
      </c>
    </row>
    <row r="442" spans="3:14" ht="20.100000000000001" customHeight="1" x14ac:dyDescent="0.3">
      <c r="C442" s="30">
        <v>383</v>
      </c>
      <c r="D442" s="41">
        <v>43998</v>
      </c>
      <c r="E442" s="29">
        <f t="shared" si="6"/>
        <v>6</v>
      </c>
      <c r="F442" s="12">
        <v>54</v>
      </c>
      <c r="G442" s="9" t="s">
        <v>222</v>
      </c>
      <c r="H442" s="9" t="s">
        <v>242</v>
      </c>
      <c r="I442" s="9" t="s">
        <v>312</v>
      </c>
      <c r="J442" s="9">
        <v>18</v>
      </c>
      <c r="K442" s="9" t="s">
        <v>104</v>
      </c>
      <c r="L442" s="9" t="s">
        <v>37</v>
      </c>
      <c r="M442" s="9" t="s">
        <v>77</v>
      </c>
      <c r="N442" s="9" t="s">
        <v>300</v>
      </c>
    </row>
    <row r="443" spans="3:14" ht="20.100000000000001" customHeight="1" x14ac:dyDescent="0.3">
      <c r="C443" s="30">
        <v>382</v>
      </c>
      <c r="D443" s="41">
        <v>43997</v>
      </c>
      <c r="E443" s="29">
        <f t="shared" si="6"/>
        <v>6</v>
      </c>
      <c r="F443" s="12">
        <v>60</v>
      </c>
      <c r="G443" s="9" t="s">
        <v>221</v>
      </c>
      <c r="H443" s="9" t="s">
        <v>241</v>
      </c>
      <c r="I443" s="9" t="s">
        <v>312</v>
      </c>
      <c r="J443" s="9">
        <v>24</v>
      </c>
      <c r="K443" s="9" t="s">
        <v>105</v>
      </c>
      <c r="L443" s="9" t="s">
        <v>38</v>
      </c>
      <c r="M443" s="9" t="s">
        <v>78</v>
      </c>
      <c r="N443" s="9" t="s">
        <v>301</v>
      </c>
    </row>
    <row r="444" spans="3:14" ht="20.100000000000001" customHeight="1" x14ac:dyDescent="0.3">
      <c r="C444" s="30">
        <v>381</v>
      </c>
      <c r="D444" s="41">
        <v>43996</v>
      </c>
      <c r="E444" s="29">
        <f t="shared" si="6"/>
        <v>6</v>
      </c>
      <c r="F444" s="12">
        <v>24</v>
      </c>
      <c r="G444" s="9" t="s">
        <v>220</v>
      </c>
      <c r="H444" s="9" t="s">
        <v>240</v>
      </c>
      <c r="I444" s="9" t="s">
        <v>312</v>
      </c>
      <c r="J444" s="9">
        <v>12</v>
      </c>
      <c r="K444" s="9" t="s">
        <v>106</v>
      </c>
      <c r="L444" s="9" t="s">
        <v>39</v>
      </c>
      <c r="M444" s="9" t="s">
        <v>79</v>
      </c>
      <c r="N444" s="9" t="s">
        <v>300</v>
      </c>
    </row>
    <row r="445" spans="3:14" ht="20.100000000000001" customHeight="1" x14ac:dyDescent="0.3">
      <c r="C445" s="30">
        <v>380</v>
      </c>
      <c r="D445" s="41">
        <v>43995</v>
      </c>
      <c r="E445" s="29">
        <f t="shared" si="6"/>
        <v>6</v>
      </c>
      <c r="F445" s="12">
        <v>108</v>
      </c>
      <c r="G445" s="9" t="s">
        <v>219</v>
      </c>
      <c r="H445" s="9" t="s">
        <v>239</v>
      </c>
      <c r="I445" s="9" t="s">
        <v>312</v>
      </c>
      <c r="J445" s="9">
        <v>24</v>
      </c>
      <c r="K445" s="9" t="s">
        <v>107</v>
      </c>
      <c r="L445" s="9" t="s">
        <v>40</v>
      </c>
      <c r="M445" s="9" t="s">
        <v>80</v>
      </c>
      <c r="N445" s="9" t="s">
        <v>302</v>
      </c>
    </row>
    <row r="446" spans="3:14" ht="20.100000000000001" customHeight="1" x14ac:dyDescent="0.3">
      <c r="C446" s="30">
        <v>379</v>
      </c>
      <c r="D446" s="41">
        <v>43994</v>
      </c>
      <c r="E446" s="29">
        <f t="shared" si="6"/>
        <v>6</v>
      </c>
      <c r="F446" s="12">
        <v>72</v>
      </c>
      <c r="G446" s="9" t="s">
        <v>218</v>
      </c>
      <c r="H446" s="9" t="s">
        <v>238</v>
      </c>
      <c r="I446" s="9" t="s">
        <v>312</v>
      </c>
      <c r="J446" s="9">
        <v>18</v>
      </c>
      <c r="K446" s="9" t="s">
        <v>108</v>
      </c>
      <c r="L446" s="9" t="s">
        <v>41</v>
      </c>
      <c r="M446" s="9" t="s">
        <v>81</v>
      </c>
      <c r="N446" s="9" t="s">
        <v>300</v>
      </c>
    </row>
    <row r="447" spans="3:14" ht="20.100000000000001" customHeight="1" x14ac:dyDescent="0.3">
      <c r="C447" s="30">
        <v>378</v>
      </c>
      <c r="D447" s="41">
        <v>43993</v>
      </c>
      <c r="E447" s="29">
        <f t="shared" si="6"/>
        <v>6</v>
      </c>
      <c r="F447" s="12">
        <v>84</v>
      </c>
      <c r="G447" s="9" t="s">
        <v>217</v>
      </c>
      <c r="H447" s="9" t="s">
        <v>237</v>
      </c>
      <c r="I447" s="9" t="s">
        <v>312</v>
      </c>
      <c r="J447" s="9">
        <v>24</v>
      </c>
      <c r="K447" s="9" t="s">
        <v>109</v>
      </c>
      <c r="L447" s="9" t="s">
        <v>42</v>
      </c>
      <c r="M447" s="9" t="s">
        <v>78</v>
      </c>
      <c r="N447" s="9" t="s">
        <v>303</v>
      </c>
    </row>
    <row r="448" spans="3:14" ht="20.100000000000001" customHeight="1" x14ac:dyDescent="0.3">
      <c r="C448" s="30">
        <v>377</v>
      </c>
      <c r="D448" s="41">
        <v>43992</v>
      </c>
      <c r="E448" s="29">
        <f t="shared" si="6"/>
        <v>6</v>
      </c>
      <c r="F448" s="12">
        <v>57.599999999999994</v>
      </c>
      <c r="G448" s="9" t="s">
        <v>216</v>
      </c>
      <c r="H448" s="9" t="s">
        <v>236</v>
      </c>
      <c r="I448" s="9" t="s">
        <v>312</v>
      </c>
      <c r="J448" s="9">
        <v>24</v>
      </c>
      <c r="K448" s="9" t="s">
        <v>110</v>
      </c>
      <c r="L448" s="9" t="s">
        <v>43</v>
      </c>
      <c r="M448" s="9" t="s">
        <v>76</v>
      </c>
      <c r="N448" s="9" t="s">
        <v>301</v>
      </c>
    </row>
    <row r="449" spans="3:14" ht="20.100000000000001" customHeight="1" x14ac:dyDescent="0.3">
      <c r="C449" s="30">
        <v>376</v>
      </c>
      <c r="D449" s="41">
        <v>43991</v>
      </c>
      <c r="E449" s="29">
        <f t="shared" si="6"/>
        <v>6</v>
      </c>
      <c r="F449" s="12">
        <v>48</v>
      </c>
      <c r="G449" s="9" t="s">
        <v>215</v>
      </c>
      <c r="H449" s="9" t="s">
        <v>235</v>
      </c>
      <c r="I449" s="9" t="s">
        <v>312</v>
      </c>
      <c r="J449" s="9">
        <v>16</v>
      </c>
      <c r="K449" s="9" t="s">
        <v>111</v>
      </c>
      <c r="L449" s="9" t="s">
        <v>44</v>
      </c>
      <c r="M449" s="9" t="s">
        <v>80</v>
      </c>
      <c r="N449" s="9" t="s">
        <v>300</v>
      </c>
    </row>
    <row r="450" spans="3:14" ht="20.100000000000001" customHeight="1" x14ac:dyDescent="0.3">
      <c r="C450" s="30">
        <v>375</v>
      </c>
      <c r="D450" s="41">
        <v>43990</v>
      </c>
      <c r="E450" s="29">
        <f t="shared" si="6"/>
        <v>6</v>
      </c>
      <c r="F450" s="12">
        <v>72</v>
      </c>
      <c r="G450" s="9" t="s">
        <v>214</v>
      </c>
      <c r="H450" s="9" t="s">
        <v>234</v>
      </c>
      <c r="I450" s="9" t="s">
        <v>312</v>
      </c>
      <c r="J450" s="9">
        <v>24</v>
      </c>
      <c r="K450" s="9" t="s">
        <v>107</v>
      </c>
      <c r="L450" s="9" t="s">
        <v>40</v>
      </c>
      <c r="M450" s="9" t="s">
        <v>80</v>
      </c>
      <c r="N450" s="9" t="s">
        <v>302</v>
      </c>
    </row>
    <row r="451" spans="3:14" ht="20.100000000000001" customHeight="1" x14ac:dyDescent="0.3">
      <c r="C451" s="30">
        <v>374</v>
      </c>
      <c r="D451" s="41">
        <v>43989</v>
      </c>
      <c r="E451" s="29">
        <f t="shared" si="6"/>
        <v>6</v>
      </c>
      <c r="F451" s="12">
        <v>41.94</v>
      </c>
      <c r="G451" s="9" t="s">
        <v>308</v>
      </c>
      <c r="H451" s="9" t="s">
        <v>311</v>
      </c>
      <c r="I451" s="9" t="s">
        <v>310</v>
      </c>
      <c r="J451" s="9">
        <v>6</v>
      </c>
      <c r="K451" s="9" t="s">
        <v>102</v>
      </c>
      <c r="L451" s="9" t="s">
        <v>36</v>
      </c>
      <c r="M451" s="9" t="s">
        <v>76</v>
      </c>
      <c r="N451" s="9" t="s">
        <v>300</v>
      </c>
    </row>
    <row r="452" spans="3:14" ht="20.100000000000001" customHeight="1" x14ac:dyDescent="0.3">
      <c r="C452" s="30">
        <v>373</v>
      </c>
      <c r="D452" s="41">
        <v>43988</v>
      </c>
      <c r="E452" s="29">
        <f t="shared" si="6"/>
        <v>6</v>
      </c>
      <c r="F452" s="12">
        <v>6.4</v>
      </c>
      <c r="G452" s="9" t="s">
        <v>307</v>
      </c>
      <c r="H452" s="9" t="s">
        <v>309</v>
      </c>
      <c r="I452" s="9" t="s">
        <v>310</v>
      </c>
      <c r="J452" s="9">
        <v>4</v>
      </c>
      <c r="K452" s="9" t="s">
        <v>104</v>
      </c>
      <c r="L452" s="9" t="s">
        <v>37</v>
      </c>
      <c r="M452" s="9" t="s">
        <v>77</v>
      </c>
      <c r="N452" s="9" t="s">
        <v>300</v>
      </c>
    </row>
    <row r="453" spans="3:14" ht="20.100000000000001" customHeight="1" x14ac:dyDescent="0.3">
      <c r="C453" s="30">
        <v>372</v>
      </c>
      <c r="D453" s="41">
        <v>43987</v>
      </c>
      <c r="E453" s="29">
        <f t="shared" si="6"/>
        <v>6</v>
      </c>
      <c r="F453" s="12">
        <v>7.56</v>
      </c>
      <c r="G453" s="9" t="s">
        <v>233</v>
      </c>
      <c r="H453" s="9" t="s">
        <v>256</v>
      </c>
      <c r="I453" s="9" t="s">
        <v>255</v>
      </c>
      <c r="J453" s="9">
        <v>4</v>
      </c>
      <c r="K453" s="9" t="s">
        <v>105</v>
      </c>
      <c r="L453" s="9" t="s">
        <v>38</v>
      </c>
      <c r="M453" s="9" t="s">
        <v>78</v>
      </c>
      <c r="N453" s="9" t="s">
        <v>301</v>
      </c>
    </row>
    <row r="454" spans="3:14" ht="20.100000000000001" customHeight="1" x14ac:dyDescent="0.3">
      <c r="C454" s="30">
        <v>371</v>
      </c>
      <c r="D454" s="41">
        <v>43986</v>
      </c>
      <c r="E454" s="29">
        <f t="shared" si="6"/>
        <v>6</v>
      </c>
      <c r="F454" s="12">
        <v>6</v>
      </c>
      <c r="G454" s="9" t="s">
        <v>232</v>
      </c>
      <c r="H454" s="9" t="s">
        <v>252</v>
      </c>
      <c r="I454" s="9" t="s">
        <v>255</v>
      </c>
      <c r="J454" s="9">
        <v>5</v>
      </c>
      <c r="K454" s="9" t="s">
        <v>106</v>
      </c>
      <c r="L454" s="9" t="s">
        <v>39</v>
      </c>
      <c r="M454" s="9" t="s">
        <v>79</v>
      </c>
      <c r="N454" s="9" t="s">
        <v>300</v>
      </c>
    </row>
    <row r="455" spans="3:14" ht="20.100000000000001" customHeight="1" x14ac:dyDescent="0.3">
      <c r="C455" s="30">
        <v>370</v>
      </c>
      <c r="D455" s="41">
        <v>43985</v>
      </c>
      <c r="E455" s="29">
        <f t="shared" si="6"/>
        <v>6</v>
      </c>
      <c r="F455" s="12">
        <v>60</v>
      </c>
      <c r="G455" s="9" t="s">
        <v>231</v>
      </c>
      <c r="H455" s="9" t="s">
        <v>251</v>
      </c>
      <c r="I455" s="9" t="s">
        <v>254</v>
      </c>
      <c r="J455" s="9">
        <v>3</v>
      </c>
      <c r="K455" s="9" t="s">
        <v>107</v>
      </c>
      <c r="L455" s="9" t="s">
        <v>40</v>
      </c>
      <c r="M455" s="9" t="s">
        <v>80</v>
      </c>
      <c r="N455" s="9" t="s">
        <v>302</v>
      </c>
    </row>
    <row r="456" spans="3:14" ht="20.100000000000001" customHeight="1" x14ac:dyDescent="0.3">
      <c r="C456" s="30">
        <v>369</v>
      </c>
      <c r="D456" s="41">
        <v>43984</v>
      </c>
      <c r="E456" s="29">
        <f t="shared" si="6"/>
        <v>6</v>
      </c>
      <c r="F456" s="12">
        <v>44.5</v>
      </c>
      <c r="G456" s="9" t="s">
        <v>230</v>
      </c>
      <c r="H456" s="9" t="s">
        <v>250</v>
      </c>
      <c r="I456" s="9" t="s">
        <v>254</v>
      </c>
      <c r="J456" s="9">
        <v>5</v>
      </c>
      <c r="K456" s="9" t="s">
        <v>108</v>
      </c>
      <c r="L456" s="9" t="s">
        <v>41</v>
      </c>
      <c r="M456" s="9" t="s">
        <v>81</v>
      </c>
      <c r="N456" s="9" t="s">
        <v>300</v>
      </c>
    </row>
    <row r="457" spans="3:14" ht="20.100000000000001" customHeight="1" x14ac:dyDescent="0.3">
      <c r="C457" s="30">
        <v>368</v>
      </c>
      <c r="D457" s="41">
        <v>43983</v>
      </c>
      <c r="E457" s="29">
        <f t="shared" si="6"/>
        <v>6</v>
      </c>
      <c r="F457" s="12">
        <v>44</v>
      </c>
      <c r="G457" s="9" t="s">
        <v>229</v>
      </c>
      <c r="H457" s="9" t="s">
        <v>249</v>
      </c>
      <c r="I457" s="9" t="s">
        <v>254</v>
      </c>
      <c r="J457" s="9">
        <v>2</v>
      </c>
      <c r="K457" s="9" t="s">
        <v>109</v>
      </c>
      <c r="L457" s="9" t="s">
        <v>42</v>
      </c>
      <c r="M457" s="9" t="s">
        <v>78</v>
      </c>
      <c r="N457" s="9" t="s">
        <v>303</v>
      </c>
    </row>
    <row r="458" spans="3:14" ht="20.100000000000001" customHeight="1" x14ac:dyDescent="0.3">
      <c r="C458" s="30">
        <v>367</v>
      </c>
      <c r="D458" s="41">
        <v>43990</v>
      </c>
      <c r="E458" s="29">
        <f t="shared" si="6"/>
        <v>6</v>
      </c>
      <c r="F458" s="12">
        <v>31.98</v>
      </c>
      <c r="G458" s="9" t="s">
        <v>228</v>
      </c>
      <c r="H458" s="9" t="s">
        <v>248</v>
      </c>
      <c r="I458" s="9" t="s">
        <v>254</v>
      </c>
      <c r="J458" s="9">
        <v>2</v>
      </c>
      <c r="K458" s="9" t="s">
        <v>110</v>
      </c>
      <c r="L458" s="9" t="s">
        <v>43</v>
      </c>
      <c r="M458" s="9" t="s">
        <v>76</v>
      </c>
      <c r="N458" s="9" t="s">
        <v>301</v>
      </c>
    </row>
    <row r="459" spans="3:14" ht="20.100000000000001" customHeight="1" x14ac:dyDescent="0.3">
      <c r="C459" s="30">
        <v>366</v>
      </c>
      <c r="D459" s="41">
        <v>43989</v>
      </c>
      <c r="E459" s="29">
        <f t="shared" si="6"/>
        <v>6</v>
      </c>
      <c r="F459" s="12">
        <v>42</v>
      </c>
      <c r="G459" s="9" t="s">
        <v>227</v>
      </c>
      <c r="H459" s="9" t="s">
        <v>247</v>
      </c>
      <c r="I459" s="9" t="s">
        <v>253</v>
      </c>
      <c r="J459" s="9">
        <v>12</v>
      </c>
      <c r="K459" s="9" t="s">
        <v>111</v>
      </c>
      <c r="L459" s="9" t="s">
        <v>44</v>
      </c>
      <c r="M459" s="9" t="s">
        <v>80</v>
      </c>
      <c r="N459" s="9" t="s">
        <v>300</v>
      </c>
    </row>
    <row r="460" spans="3:14" ht="20.100000000000001" customHeight="1" x14ac:dyDescent="0.3">
      <c r="C460" s="30">
        <v>365</v>
      </c>
      <c r="D460" s="41">
        <v>43988</v>
      </c>
      <c r="E460" s="29">
        <f t="shared" si="6"/>
        <v>6</v>
      </c>
      <c r="F460" s="12">
        <v>20</v>
      </c>
      <c r="G460" s="9" t="s">
        <v>226</v>
      </c>
      <c r="H460" s="9" t="s">
        <v>246</v>
      </c>
      <c r="I460" s="9" t="s">
        <v>253</v>
      </c>
      <c r="J460" s="9">
        <v>4</v>
      </c>
      <c r="K460" s="9" t="s">
        <v>112</v>
      </c>
      <c r="L460" s="9" t="s">
        <v>45</v>
      </c>
      <c r="M460" s="9" t="s">
        <v>79</v>
      </c>
      <c r="N460" s="9" t="s">
        <v>300</v>
      </c>
    </row>
    <row r="461" spans="3:14" ht="20.100000000000001" customHeight="1" x14ac:dyDescent="0.3">
      <c r="C461" s="30">
        <v>364</v>
      </c>
      <c r="D461" s="41">
        <v>43987</v>
      </c>
      <c r="E461" s="29">
        <f t="shared" si="6"/>
        <v>6</v>
      </c>
      <c r="F461" s="12">
        <v>15</v>
      </c>
      <c r="G461" s="9" t="s">
        <v>225</v>
      </c>
      <c r="H461" s="9" t="s">
        <v>245</v>
      </c>
      <c r="I461" s="9" t="s">
        <v>253</v>
      </c>
      <c r="J461" s="9">
        <v>3</v>
      </c>
      <c r="K461" s="9" t="s">
        <v>113</v>
      </c>
      <c r="L461" s="9" t="s">
        <v>46</v>
      </c>
      <c r="M461" s="9" t="s">
        <v>79</v>
      </c>
      <c r="N461" s="9" t="s">
        <v>302</v>
      </c>
    </row>
    <row r="462" spans="3:14" ht="20.100000000000001" customHeight="1" x14ac:dyDescent="0.3">
      <c r="C462" s="30">
        <v>363</v>
      </c>
      <c r="D462" s="41">
        <v>43986</v>
      </c>
      <c r="E462" s="29">
        <f t="shared" si="6"/>
        <v>6</v>
      </c>
      <c r="F462" s="12">
        <v>48</v>
      </c>
      <c r="G462" s="9" t="s">
        <v>224</v>
      </c>
      <c r="H462" s="9" t="s">
        <v>244</v>
      </c>
      <c r="I462" s="9" t="s">
        <v>253</v>
      </c>
      <c r="J462" s="9">
        <v>6</v>
      </c>
      <c r="K462" s="9" t="s">
        <v>114</v>
      </c>
      <c r="L462" s="9" t="s">
        <v>47</v>
      </c>
      <c r="M462" s="9" t="s">
        <v>77</v>
      </c>
      <c r="N462" s="9" t="s">
        <v>300</v>
      </c>
    </row>
    <row r="463" spans="3:14" ht="20.100000000000001" customHeight="1" x14ac:dyDescent="0.3">
      <c r="C463" s="30">
        <v>362</v>
      </c>
      <c r="D463" s="41">
        <v>43985</v>
      </c>
      <c r="E463" s="29">
        <f t="shared" si="6"/>
        <v>6</v>
      </c>
      <c r="F463" s="12">
        <v>27</v>
      </c>
      <c r="G463" s="9" t="s">
        <v>223</v>
      </c>
      <c r="H463" s="9" t="s">
        <v>243</v>
      </c>
      <c r="I463" s="9" t="s">
        <v>312</v>
      </c>
      <c r="J463" s="9">
        <v>12</v>
      </c>
      <c r="K463" s="9" t="s">
        <v>115</v>
      </c>
      <c r="L463" s="9" t="s">
        <v>48</v>
      </c>
      <c r="M463" s="9" t="s">
        <v>76</v>
      </c>
      <c r="N463" s="9" t="s">
        <v>301</v>
      </c>
    </row>
    <row r="464" spans="3:14" ht="20.100000000000001" customHeight="1" x14ac:dyDescent="0.3">
      <c r="C464" s="30">
        <v>361</v>
      </c>
      <c r="D464" s="41">
        <v>43984</v>
      </c>
      <c r="E464" s="29">
        <f t="shared" si="6"/>
        <v>6</v>
      </c>
      <c r="F464" s="12">
        <v>72</v>
      </c>
      <c r="G464" s="9" t="s">
        <v>222</v>
      </c>
      <c r="H464" s="9" t="s">
        <v>242</v>
      </c>
      <c r="I464" s="9" t="s">
        <v>312</v>
      </c>
      <c r="J464" s="9">
        <v>24</v>
      </c>
      <c r="K464" s="9" t="s">
        <v>116</v>
      </c>
      <c r="L464" s="9" t="s">
        <v>49</v>
      </c>
      <c r="M464" s="9" t="s">
        <v>80</v>
      </c>
      <c r="N464" s="9" t="s">
        <v>300</v>
      </c>
    </row>
    <row r="465" spans="3:14" ht="20.100000000000001" customHeight="1" x14ac:dyDescent="0.3">
      <c r="C465" s="30">
        <v>360</v>
      </c>
      <c r="D465" s="41">
        <v>43983</v>
      </c>
      <c r="E465" s="29">
        <f t="shared" si="6"/>
        <v>6</v>
      </c>
      <c r="F465" s="12">
        <v>60</v>
      </c>
      <c r="G465" s="9" t="s">
        <v>221</v>
      </c>
      <c r="H465" s="9" t="s">
        <v>241</v>
      </c>
      <c r="I465" s="9" t="s">
        <v>312</v>
      </c>
      <c r="J465" s="9">
        <v>24</v>
      </c>
      <c r="K465" s="9" t="s">
        <v>117</v>
      </c>
      <c r="L465" s="9" t="s">
        <v>50</v>
      </c>
      <c r="M465" s="9" t="s">
        <v>78</v>
      </c>
      <c r="N465" s="9" t="s">
        <v>302</v>
      </c>
    </row>
    <row r="466" spans="3:14" ht="20.100000000000001" customHeight="1" x14ac:dyDescent="0.3">
      <c r="C466" s="30">
        <v>359</v>
      </c>
      <c r="D466" s="41">
        <v>44011</v>
      </c>
      <c r="E466" s="29">
        <f t="shared" si="6"/>
        <v>6</v>
      </c>
      <c r="F466" s="12">
        <v>32</v>
      </c>
      <c r="G466" s="9" t="s">
        <v>220</v>
      </c>
      <c r="H466" s="9" t="s">
        <v>240</v>
      </c>
      <c r="I466" s="9" t="s">
        <v>312</v>
      </c>
      <c r="J466" s="9">
        <v>16</v>
      </c>
      <c r="K466" s="9" t="s">
        <v>118</v>
      </c>
      <c r="L466" s="9" t="s">
        <v>51</v>
      </c>
      <c r="M466" s="9" t="s">
        <v>77</v>
      </c>
      <c r="N466" s="9" t="s">
        <v>303</v>
      </c>
    </row>
    <row r="467" spans="3:14" ht="20.100000000000001" customHeight="1" x14ac:dyDescent="0.3">
      <c r="C467" s="30">
        <v>358</v>
      </c>
      <c r="D467" s="41">
        <v>44010</v>
      </c>
      <c r="E467" s="29">
        <f t="shared" si="6"/>
        <v>6</v>
      </c>
      <c r="F467" s="12">
        <v>162</v>
      </c>
      <c r="G467" s="9" t="s">
        <v>219</v>
      </c>
      <c r="H467" s="9" t="s">
        <v>239</v>
      </c>
      <c r="I467" s="9" t="s">
        <v>312</v>
      </c>
      <c r="J467" s="9">
        <v>36</v>
      </c>
      <c r="K467" s="9" t="s">
        <v>119</v>
      </c>
      <c r="L467" s="9" t="s">
        <v>52</v>
      </c>
      <c r="M467" s="9" t="s">
        <v>78</v>
      </c>
      <c r="N467" s="9" t="s">
        <v>302</v>
      </c>
    </row>
    <row r="468" spans="3:14" ht="20.100000000000001" customHeight="1" x14ac:dyDescent="0.3">
      <c r="C468" s="30">
        <v>357</v>
      </c>
      <c r="D468" s="41">
        <v>44009</v>
      </c>
      <c r="E468" s="29">
        <f t="shared" si="6"/>
        <v>6</v>
      </c>
      <c r="F468" s="12">
        <v>120</v>
      </c>
      <c r="G468" s="9" t="s">
        <v>218</v>
      </c>
      <c r="H468" s="9" t="s">
        <v>238</v>
      </c>
      <c r="I468" s="9" t="s">
        <v>312</v>
      </c>
      <c r="J468" s="9">
        <v>30</v>
      </c>
      <c r="K468" s="9" t="s">
        <v>120</v>
      </c>
      <c r="L468" s="9" t="s">
        <v>53</v>
      </c>
      <c r="M468" s="9" t="s">
        <v>76</v>
      </c>
      <c r="N468" s="9" t="s">
        <v>300</v>
      </c>
    </row>
    <row r="469" spans="3:14" ht="20.100000000000001" customHeight="1" x14ac:dyDescent="0.3">
      <c r="C469" s="30">
        <v>356</v>
      </c>
      <c r="D469" s="41">
        <v>44008</v>
      </c>
      <c r="E469" s="29">
        <f t="shared" si="6"/>
        <v>6</v>
      </c>
      <c r="F469" s="12">
        <v>168</v>
      </c>
      <c r="G469" s="9" t="s">
        <v>217</v>
      </c>
      <c r="H469" s="9" t="s">
        <v>237</v>
      </c>
      <c r="I469" s="9" t="s">
        <v>312</v>
      </c>
      <c r="J469" s="9">
        <v>48</v>
      </c>
      <c r="K469" s="9" t="s">
        <v>121</v>
      </c>
      <c r="L469" s="9" t="s">
        <v>54</v>
      </c>
      <c r="M469" s="9" t="s">
        <v>79</v>
      </c>
      <c r="N469" s="9" t="s">
        <v>301</v>
      </c>
    </row>
    <row r="470" spans="3:14" ht="20.100000000000001" customHeight="1" x14ac:dyDescent="0.3">
      <c r="C470" s="30">
        <v>355</v>
      </c>
      <c r="D470" s="41">
        <v>44007</v>
      </c>
      <c r="E470" s="29">
        <f t="shared" si="6"/>
        <v>6</v>
      </c>
      <c r="F470" s="12">
        <v>57.599999999999994</v>
      </c>
      <c r="G470" s="9" t="s">
        <v>216</v>
      </c>
      <c r="H470" s="9" t="s">
        <v>236</v>
      </c>
      <c r="I470" s="9" t="s">
        <v>312</v>
      </c>
      <c r="J470" s="9">
        <v>24</v>
      </c>
      <c r="K470" s="9" t="s">
        <v>122</v>
      </c>
      <c r="L470" s="9" t="s">
        <v>55</v>
      </c>
      <c r="M470" s="9" t="s">
        <v>81</v>
      </c>
      <c r="N470" s="9" t="s">
        <v>300</v>
      </c>
    </row>
    <row r="471" spans="3:14" ht="20.100000000000001" customHeight="1" x14ac:dyDescent="0.3">
      <c r="C471" s="30">
        <v>354</v>
      </c>
      <c r="D471" s="41">
        <v>44006</v>
      </c>
      <c r="E471" s="29">
        <f t="shared" si="6"/>
        <v>6</v>
      </c>
      <c r="F471" s="12">
        <v>72</v>
      </c>
      <c r="G471" s="9" t="s">
        <v>215</v>
      </c>
      <c r="H471" s="9" t="s">
        <v>235</v>
      </c>
      <c r="I471" s="9" t="s">
        <v>312</v>
      </c>
      <c r="J471" s="9">
        <v>24</v>
      </c>
      <c r="K471" s="9" t="s">
        <v>106</v>
      </c>
      <c r="L471" s="9" t="s">
        <v>39</v>
      </c>
      <c r="M471" s="9" t="s">
        <v>79</v>
      </c>
      <c r="N471" s="9" t="s">
        <v>300</v>
      </c>
    </row>
    <row r="472" spans="3:14" ht="20.100000000000001" customHeight="1" x14ac:dyDescent="0.3">
      <c r="C472" s="30">
        <v>353</v>
      </c>
      <c r="D472" s="41">
        <v>44005</v>
      </c>
      <c r="E472" s="29">
        <f t="shared" si="6"/>
        <v>6</v>
      </c>
      <c r="F472" s="12">
        <v>108</v>
      </c>
      <c r="G472" s="9" t="s">
        <v>214</v>
      </c>
      <c r="H472" s="9" t="s">
        <v>234</v>
      </c>
      <c r="I472" s="9" t="s">
        <v>312</v>
      </c>
      <c r="J472" s="9">
        <v>36</v>
      </c>
      <c r="K472" s="9" t="s">
        <v>110</v>
      </c>
      <c r="L472" s="9" t="s">
        <v>43</v>
      </c>
      <c r="M472" s="9" t="s">
        <v>76</v>
      </c>
      <c r="N472" s="9" t="s">
        <v>301</v>
      </c>
    </row>
    <row r="473" spans="3:14" ht="20.100000000000001" customHeight="1" x14ac:dyDescent="0.3">
      <c r="C473" s="30">
        <v>352</v>
      </c>
      <c r="D473" s="41">
        <v>44004</v>
      </c>
      <c r="E473" s="29">
        <f t="shared" si="6"/>
        <v>6</v>
      </c>
      <c r="F473" s="12">
        <v>13.98</v>
      </c>
      <c r="G473" s="9" t="s">
        <v>308</v>
      </c>
      <c r="H473" s="9" t="s">
        <v>311</v>
      </c>
      <c r="I473" s="9" t="s">
        <v>310</v>
      </c>
      <c r="J473" s="9">
        <v>2</v>
      </c>
      <c r="K473" s="9" t="s">
        <v>109</v>
      </c>
      <c r="L473" s="9" t="s">
        <v>42</v>
      </c>
      <c r="M473" s="9" t="s">
        <v>78</v>
      </c>
      <c r="N473" s="9" t="s">
        <v>303</v>
      </c>
    </row>
    <row r="474" spans="3:14" ht="20.100000000000001" customHeight="1" x14ac:dyDescent="0.3">
      <c r="C474" s="30">
        <v>351</v>
      </c>
      <c r="D474" s="41">
        <v>44003</v>
      </c>
      <c r="E474" s="29">
        <f t="shared" si="6"/>
        <v>6</v>
      </c>
      <c r="F474" s="12">
        <v>4.8</v>
      </c>
      <c r="G474" s="9" t="s">
        <v>307</v>
      </c>
      <c r="H474" s="9" t="s">
        <v>309</v>
      </c>
      <c r="I474" s="9" t="s">
        <v>310</v>
      </c>
      <c r="J474" s="9">
        <v>3</v>
      </c>
      <c r="K474" s="9" t="s">
        <v>108</v>
      </c>
      <c r="L474" s="9" t="s">
        <v>41</v>
      </c>
      <c r="M474" s="9" t="s">
        <v>81</v>
      </c>
      <c r="N474" s="9" t="s">
        <v>300</v>
      </c>
    </row>
    <row r="475" spans="3:14" ht="20.100000000000001" customHeight="1" x14ac:dyDescent="0.3">
      <c r="C475" s="30">
        <v>350</v>
      </c>
      <c r="D475" s="41">
        <v>44002</v>
      </c>
      <c r="E475" s="29">
        <f t="shared" si="6"/>
        <v>6</v>
      </c>
      <c r="F475" s="12">
        <v>1.89</v>
      </c>
      <c r="G475" s="9" t="s">
        <v>233</v>
      </c>
      <c r="H475" s="9" t="s">
        <v>256</v>
      </c>
      <c r="I475" s="9" t="s">
        <v>255</v>
      </c>
      <c r="J475" s="9">
        <v>1</v>
      </c>
      <c r="K475" s="9" t="s">
        <v>122</v>
      </c>
      <c r="L475" s="9" t="s">
        <v>55</v>
      </c>
      <c r="M475" s="9" t="s">
        <v>81</v>
      </c>
      <c r="N475" s="9" t="s">
        <v>300</v>
      </c>
    </row>
    <row r="476" spans="3:14" ht="20.100000000000001" customHeight="1" x14ac:dyDescent="0.3">
      <c r="C476" s="30">
        <v>349</v>
      </c>
      <c r="D476" s="41">
        <v>44001</v>
      </c>
      <c r="E476" s="29">
        <f t="shared" si="6"/>
        <v>6</v>
      </c>
      <c r="F476" s="12">
        <v>2.4</v>
      </c>
      <c r="G476" s="9" t="s">
        <v>232</v>
      </c>
      <c r="H476" s="9" t="s">
        <v>252</v>
      </c>
      <c r="I476" s="9" t="s">
        <v>255</v>
      </c>
      <c r="J476" s="9">
        <v>2</v>
      </c>
      <c r="K476" s="9" t="s">
        <v>121</v>
      </c>
      <c r="L476" s="9" t="s">
        <v>54</v>
      </c>
      <c r="M476" s="9" t="s">
        <v>79</v>
      </c>
      <c r="N476" s="9" t="s">
        <v>301</v>
      </c>
    </row>
    <row r="477" spans="3:14" ht="20.100000000000001" customHeight="1" x14ac:dyDescent="0.3">
      <c r="C477" s="30">
        <v>348</v>
      </c>
      <c r="D477" s="41">
        <v>44000</v>
      </c>
      <c r="E477" s="29">
        <f t="shared" si="6"/>
        <v>6</v>
      </c>
      <c r="F477" s="12">
        <v>20</v>
      </c>
      <c r="G477" s="9" t="s">
        <v>231</v>
      </c>
      <c r="H477" s="9" t="s">
        <v>251</v>
      </c>
      <c r="I477" s="9" t="s">
        <v>254</v>
      </c>
      <c r="J477" s="9">
        <v>1</v>
      </c>
      <c r="K477" s="9" t="s">
        <v>120</v>
      </c>
      <c r="L477" s="9" t="s">
        <v>53</v>
      </c>
      <c r="M477" s="9" t="s">
        <v>76</v>
      </c>
      <c r="N477" s="9" t="s">
        <v>300</v>
      </c>
    </row>
    <row r="478" spans="3:14" ht="20.100000000000001" customHeight="1" x14ac:dyDescent="0.3">
      <c r="C478" s="30">
        <v>347</v>
      </c>
      <c r="D478" s="41">
        <v>43999</v>
      </c>
      <c r="E478" s="29">
        <f t="shared" si="6"/>
        <v>6</v>
      </c>
      <c r="F478" s="12">
        <v>17.8</v>
      </c>
      <c r="G478" s="9" t="s">
        <v>230</v>
      </c>
      <c r="H478" s="9" t="s">
        <v>250</v>
      </c>
      <c r="I478" s="9" t="s">
        <v>254</v>
      </c>
      <c r="J478" s="9">
        <v>2</v>
      </c>
      <c r="K478" s="9" t="s">
        <v>119</v>
      </c>
      <c r="L478" s="9" t="s">
        <v>52</v>
      </c>
      <c r="M478" s="9" t="s">
        <v>78</v>
      </c>
      <c r="N478" s="9" t="s">
        <v>302</v>
      </c>
    </row>
    <row r="479" spans="3:14" ht="20.100000000000001" customHeight="1" x14ac:dyDescent="0.3">
      <c r="C479" s="30">
        <v>346</v>
      </c>
      <c r="D479" s="41">
        <v>43998</v>
      </c>
      <c r="E479" s="29">
        <f t="shared" si="6"/>
        <v>6</v>
      </c>
      <c r="F479" s="12">
        <v>22</v>
      </c>
      <c r="G479" s="9" t="s">
        <v>229</v>
      </c>
      <c r="H479" s="9" t="s">
        <v>249</v>
      </c>
      <c r="I479" s="9" t="s">
        <v>254</v>
      </c>
      <c r="J479" s="9">
        <v>1</v>
      </c>
      <c r="K479" s="9" t="s">
        <v>118</v>
      </c>
      <c r="L479" s="9" t="s">
        <v>51</v>
      </c>
      <c r="M479" s="9" t="s">
        <v>77</v>
      </c>
      <c r="N479" s="9" t="s">
        <v>303</v>
      </c>
    </row>
    <row r="480" spans="3:14" ht="20.100000000000001" customHeight="1" x14ac:dyDescent="0.3">
      <c r="C480" s="30">
        <v>345</v>
      </c>
      <c r="D480" s="41">
        <v>43997</v>
      </c>
      <c r="E480" s="29">
        <f t="shared" si="6"/>
        <v>6</v>
      </c>
      <c r="F480" s="12">
        <v>15.99</v>
      </c>
      <c r="G480" s="9" t="s">
        <v>228</v>
      </c>
      <c r="H480" s="9" t="s">
        <v>248</v>
      </c>
      <c r="I480" s="9" t="s">
        <v>254</v>
      </c>
      <c r="J480" s="9">
        <v>1</v>
      </c>
      <c r="K480" s="9" t="s">
        <v>117</v>
      </c>
      <c r="L480" s="9" t="s">
        <v>50</v>
      </c>
      <c r="M480" s="9" t="s">
        <v>78</v>
      </c>
      <c r="N480" s="9" t="s">
        <v>302</v>
      </c>
    </row>
    <row r="481" spans="3:14" ht="20.100000000000001" customHeight="1" x14ac:dyDescent="0.3">
      <c r="C481" s="30">
        <v>344</v>
      </c>
      <c r="D481" s="41">
        <v>43996</v>
      </c>
      <c r="E481" s="29">
        <f t="shared" ref="E481:E544" si="7">IF(COUNTA(D481)=0,"-",(MONTH(D481)))</f>
        <v>6</v>
      </c>
      <c r="F481" s="12">
        <v>7</v>
      </c>
      <c r="G481" s="9" t="s">
        <v>227</v>
      </c>
      <c r="H481" s="9" t="s">
        <v>247</v>
      </c>
      <c r="I481" s="9" t="s">
        <v>253</v>
      </c>
      <c r="J481" s="9">
        <v>2</v>
      </c>
      <c r="K481" s="9" t="s">
        <v>116</v>
      </c>
      <c r="L481" s="9" t="s">
        <v>49</v>
      </c>
      <c r="M481" s="9" t="s">
        <v>80</v>
      </c>
      <c r="N481" s="9" t="s">
        <v>300</v>
      </c>
    </row>
    <row r="482" spans="3:14" ht="20.100000000000001" customHeight="1" x14ac:dyDescent="0.3">
      <c r="C482" s="30">
        <v>343</v>
      </c>
      <c r="D482" s="41">
        <v>43995</v>
      </c>
      <c r="E482" s="29">
        <f t="shared" si="7"/>
        <v>6</v>
      </c>
      <c r="F482" s="12">
        <v>20</v>
      </c>
      <c r="G482" s="9" t="s">
        <v>226</v>
      </c>
      <c r="H482" s="9" t="s">
        <v>246</v>
      </c>
      <c r="I482" s="9" t="s">
        <v>253</v>
      </c>
      <c r="J482" s="9">
        <v>4</v>
      </c>
      <c r="K482" s="9" t="s">
        <v>115</v>
      </c>
      <c r="L482" s="9" t="s">
        <v>48</v>
      </c>
      <c r="M482" s="9" t="s">
        <v>76</v>
      </c>
      <c r="N482" s="9" t="s">
        <v>301</v>
      </c>
    </row>
    <row r="483" spans="3:14" ht="20.100000000000001" customHeight="1" x14ac:dyDescent="0.3">
      <c r="C483" s="30">
        <v>342</v>
      </c>
      <c r="D483" s="41">
        <v>43994</v>
      </c>
      <c r="E483" s="29">
        <f t="shared" si="7"/>
        <v>6</v>
      </c>
      <c r="F483" s="12">
        <v>20</v>
      </c>
      <c r="G483" s="9" t="s">
        <v>225</v>
      </c>
      <c r="H483" s="9" t="s">
        <v>245</v>
      </c>
      <c r="I483" s="9" t="s">
        <v>253</v>
      </c>
      <c r="J483" s="9">
        <v>4</v>
      </c>
      <c r="K483" s="9" t="s">
        <v>114</v>
      </c>
      <c r="L483" s="9" t="s">
        <v>47</v>
      </c>
      <c r="M483" s="9" t="s">
        <v>77</v>
      </c>
      <c r="N483" s="9" t="s">
        <v>300</v>
      </c>
    </row>
    <row r="484" spans="3:14" ht="20.100000000000001" customHeight="1" x14ac:dyDescent="0.3">
      <c r="C484" s="30">
        <v>341</v>
      </c>
      <c r="D484" s="41">
        <v>43993</v>
      </c>
      <c r="E484" s="29">
        <f t="shared" si="7"/>
        <v>6</v>
      </c>
      <c r="F484" s="12">
        <v>24</v>
      </c>
      <c r="G484" s="9" t="s">
        <v>224</v>
      </c>
      <c r="H484" s="9" t="s">
        <v>244</v>
      </c>
      <c r="I484" s="9" t="s">
        <v>253</v>
      </c>
      <c r="J484" s="9">
        <v>3</v>
      </c>
      <c r="K484" s="9" t="s">
        <v>113</v>
      </c>
      <c r="L484" s="9" t="s">
        <v>46</v>
      </c>
      <c r="M484" s="9" t="s">
        <v>79</v>
      </c>
      <c r="N484" s="9" t="s">
        <v>302</v>
      </c>
    </row>
    <row r="485" spans="3:14" ht="20.100000000000001" customHeight="1" x14ac:dyDescent="0.3">
      <c r="C485" s="30">
        <v>340</v>
      </c>
      <c r="D485" s="41">
        <v>43992</v>
      </c>
      <c r="E485" s="29">
        <f t="shared" si="7"/>
        <v>6</v>
      </c>
      <c r="F485" s="12">
        <v>108</v>
      </c>
      <c r="G485" s="9" t="s">
        <v>223</v>
      </c>
      <c r="H485" s="9" t="s">
        <v>243</v>
      </c>
      <c r="I485" s="9" t="s">
        <v>312</v>
      </c>
      <c r="J485" s="9">
        <v>48</v>
      </c>
      <c r="K485" s="9" t="s">
        <v>112</v>
      </c>
      <c r="L485" s="9" t="s">
        <v>45</v>
      </c>
      <c r="M485" s="9" t="s">
        <v>79</v>
      </c>
      <c r="N485" s="9" t="s">
        <v>300</v>
      </c>
    </row>
    <row r="486" spans="3:14" ht="20.100000000000001" customHeight="1" x14ac:dyDescent="0.3">
      <c r="C486" s="30">
        <v>339</v>
      </c>
      <c r="D486" s="41">
        <v>43991</v>
      </c>
      <c r="E486" s="29">
        <f t="shared" si="7"/>
        <v>6</v>
      </c>
      <c r="F486" s="12">
        <v>54</v>
      </c>
      <c r="G486" s="9" t="s">
        <v>222</v>
      </c>
      <c r="H486" s="9" t="s">
        <v>242</v>
      </c>
      <c r="I486" s="9" t="s">
        <v>312</v>
      </c>
      <c r="J486" s="9">
        <v>18</v>
      </c>
      <c r="K486" s="9" t="s">
        <v>111</v>
      </c>
      <c r="L486" s="9" t="s">
        <v>44</v>
      </c>
      <c r="M486" s="9" t="s">
        <v>80</v>
      </c>
      <c r="N486" s="9" t="s">
        <v>300</v>
      </c>
    </row>
    <row r="487" spans="3:14" ht="20.100000000000001" customHeight="1" x14ac:dyDescent="0.3">
      <c r="C487" s="30">
        <v>338</v>
      </c>
      <c r="D487" s="41">
        <v>43990</v>
      </c>
      <c r="E487" s="29">
        <f t="shared" si="7"/>
        <v>6</v>
      </c>
      <c r="F487" s="12">
        <v>60</v>
      </c>
      <c r="G487" s="9" t="s">
        <v>221</v>
      </c>
      <c r="H487" s="9" t="s">
        <v>241</v>
      </c>
      <c r="I487" s="9" t="s">
        <v>312</v>
      </c>
      <c r="J487" s="9">
        <v>24</v>
      </c>
      <c r="K487" s="9" t="s">
        <v>110</v>
      </c>
      <c r="L487" s="9" t="s">
        <v>43</v>
      </c>
      <c r="M487" s="9" t="s">
        <v>76</v>
      </c>
      <c r="N487" s="9" t="s">
        <v>301</v>
      </c>
    </row>
    <row r="488" spans="3:14" ht="20.100000000000001" customHeight="1" x14ac:dyDescent="0.3">
      <c r="C488" s="30">
        <v>337</v>
      </c>
      <c r="D488" s="41">
        <v>43989</v>
      </c>
      <c r="E488" s="29">
        <f t="shared" si="7"/>
        <v>6</v>
      </c>
      <c r="F488" s="12">
        <v>16</v>
      </c>
      <c r="G488" s="9" t="s">
        <v>220</v>
      </c>
      <c r="H488" s="9" t="s">
        <v>240</v>
      </c>
      <c r="I488" s="9" t="s">
        <v>312</v>
      </c>
      <c r="J488" s="9">
        <v>8</v>
      </c>
      <c r="K488" s="9" t="s">
        <v>109</v>
      </c>
      <c r="L488" s="9" t="s">
        <v>42</v>
      </c>
      <c r="M488" s="9" t="s">
        <v>78</v>
      </c>
      <c r="N488" s="9" t="s">
        <v>303</v>
      </c>
    </row>
    <row r="489" spans="3:14" ht="20.100000000000001" customHeight="1" x14ac:dyDescent="0.3">
      <c r="C489" s="30">
        <v>336</v>
      </c>
      <c r="D489" s="41">
        <v>43988</v>
      </c>
      <c r="E489" s="29">
        <f t="shared" si="7"/>
        <v>6</v>
      </c>
      <c r="F489" s="12">
        <v>162</v>
      </c>
      <c r="G489" s="9" t="s">
        <v>219</v>
      </c>
      <c r="H489" s="9" t="s">
        <v>239</v>
      </c>
      <c r="I489" s="9" t="s">
        <v>312</v>
      </c>
      <c r="J489" s="9">
        <v>36</v>
      </c>
      <c r="K489" s="9" t="s">
        <v>108</v>
      </c>
      <c r="L489" s="9" t="s">
        <v>41</v>
      </c>
      <c r="M489" s="9" t="s">
        <v>81</v>
      </c>
      <c r="N489" s="9" t="s">
        <v>300</v>
      </c>
    </row>
    <row r="490" spans="3:14" ht="20.100000000000001" customHeight="1" x14ac:dyDescent="0.3">
      <c r="C490" s="30">
        <v>335</v>
      </c>
      <c r="D490" s="41">
        <v>43987</v>
      </c>
      <c r="E490" s="29">
        <f t="shared" si="7"/>
        <v>6</v>
      </c>
      <c r="F490" s="12">
        <v>72</v>
      </c>
      <c r="G490" s="9" t="s">
        <v>218</v>
      </c>
      <c r="H490" s="9" t="s">
        <v>238</v>
      </c>
      <c r="I490" s="9" t="s">
        <v>312</v>
      </c>
      <c r="J490" s="9">
        <v>18</v>
      </c>
      <c r="K490" s="9" t="s">
        <v>107</v>
      </c>
      <c r="L490" s="9" t="s">
        <v>40</v>
      </c>
      <c r="M490" s="9" t="s">
        <v>80</v>
      </c>
      <c r="N490" s="9" t="s">
        <v>302</v>
      </c>
    </row>
    <row r="491" spans="3:14" ht="20.100000000000001" customHeight="1" x14ac:dyDescent="0.3">
      <c r="C491" s="30">
        <v>334</v>
      </c>
      <c r="D491" s="41">
        <v>43986</v>
      </c>
      <c r="E491" s="29">
        <f t="shared" si="7"/>
        <v>6</v>
      </c>
      <c r="F491" s="12">
        <v>84</v>
      </c>
      <c r="G491" s="9" t="s">
        <v>217</v>
      </c>
      <c r="H491" s="9" t="s">
        <v>237</v>
      </c>
      <c r="I491" s="9" t="s">
        <v>312</v>
      </c>
      <c r="J491" s="9">
        <v>24</v>
      </c>
      <c r="K491" s="9" t="s">
        <v>106</v>
      </c>
      <c r="L491" s="9" t="s">
        <v>39</v>
      </c>
      <c r="M491" s="9" t="s">
        <v>79</v>
      </c>
      <c r="N491" s="9" t="s">
        <v>300</v>
      </c>
    </row>
    <row r="492" spans="3:14" ht="20.100000000000001" customHeight="1" x14ac:dyDescent="0.3">
      <c r="C492" s="30">
        <v>333</v>
      </c>
      <c r="D492" s="41">
        <v>43985</v>
      </c>
      <c r="E492" s="29">
        <f t="shared" si="7"/>
        <v>6</v>
      </c>
      <c r="F492" s="12">
        <v>28.799999999999997</v>
      </c>
      <c r="G492" s="9" t="s">
        <v>216</v>
      </c>
      <c r="H492" s="9" t="s">
        <v>236</v>
      </c>
      <c r="I492" s="9" t="s">
        <v>312</v>
      </c>
      <c r="J492" s="9">
        <v>12</v>
      </c>
      <c r="K492" s="9" t="s">
        <v>105</v>
      </c>
      <c r="L492" s="9" t="s">
        <v>38</v>
      </c>
      <c r="M492" s="9" t="s">
        <v>78</v>
      </c>
      <c r="N492" s="9" t="s">
        <v>301</v>
      </c>
    </row>
    <row r="493" spans="3:14" ht="20.100000000000001" customHeight="1" x14ac:dyDescent="0.3">
      <c r="C493" s="30">
        <v>332</v>
      </c>
      <c r="D493" s="41">
        <v>43984</v>
      </c>
      <c r="E493" s="29">
        <f t="shared" si="7"/>
        <v>6</v>
      </c>
      <c r="F493" s="12">
        <v>24</v>
      </c>
      <c r="G493" s="9" t="s">
        <v>215</v>
      </c>
      <c r="H493" s="9" t="s">
        <v>235</v>
      </c>
      <c r="I493" s="9" t="s">
        <v>312</v>
      </c>
      <c r="J493" s="9">
        <v>8</v>
      </c>
      <c r="K493" s="9" t="s">
        <v>104</v>
      </c>
      <c r="L493" s="9" t="s">
        <v>37</v>
      </c>
      <c r="M493" s="9" t="s">
        <v>77</v>
      </c>
      <c r="N493" s="9" t="s">
        <v>300</v>
      </c>
    </row>
    <row r="494" spans="3:14" ht="20.100000000000001" customHeight="1" x14ac:dyDescent="0.3">
      <c r="C494" s="30">
        <v>331</v>
      </c>
      <c r="D494" s="41">
        <v>43983</v>
      </c>
      <c r="E494" s="29">
        <f t="shared" si="7"/>
        <v>6</v>
      </c>
      <c r="F494" s="12">
        <v>36</v>
      </c>
      <c r="G494" s="9" t="s">
        <v>214</v>
      </c>
      <c r="H494" s="9" t="s">
        <v>234</v>
      </c>
      <c r="I494" s="9" t="s">
        <v>312</v>
      </c>
      <c r="J494" s="9">
        <v>12</v>
      </c>
      <c r="K494" s="9" t="s">
        <v>102</v>
      </c>
      <c r="L494" s="9" t="s">
        <v>36</v>
      </c>
      <c r="M494" s="9" t="s">
        <v>76</v>
      </c>
      <c r="N494" s="9" t="s">
        <v>300</v>
      </c>
    </row>
    <row r="495" spans="3:14" ht="20.100000000000001" customHeight="1" x14ac:dyDescent="0.3">
      <c r="C495" s="30">
        <v>330</v>
      </c>
      <c r="D495" s="41">
        <v>43980</v>
      </c>
      <c r="E495" s="29">
        <f t="shared" si="7"/>
        <v>5</v>
      </c>
      <c r="F495" s="12">
        <v>20.97</v>
      </c>
      <c r="G495" s="9" t="s">
        <v>308</v>
      </c>
      <c r="H495" s="9" t="s">
        <v>311</v>
      </c>
      <c r="I495" s="9" t="s">
        <v>310</v>
      </c>
      <c r="J495" s="9">
        <v>3</v>
      </c>
      <c r="K495" s="9" t="s">
        <v>112</v>
      </c>
      <c r="L495" s="9" t="s">
        <v>45</v>
      </c>
      <c r="M495" s="9" t="s">
        <v>79</v>
      </c>
      <c r="N495" s="9" t="s">
        <v>300</v>
      </c>
    </row>
    <row r="496" spans="3:14" ht="20.100000000000001" customHeight="1" x14ac:dyDescent="0.3">
      <c r="C496" s="30">
        <v>329</v>
      </c>
      <c r="D496" s="41">
        <v>43979</v>
      </c>
      <c r="E496" s="29">
        <f t="shared" si="7"/>
        <v>5</v>
      </c>
      <c r="F496" s="12">
        <v>8</v>
      </c>
      <c r="G496" s="9" t="s">
        <v>307</v>
      </c>
      <c r="H496" s="9" t="s">
        <v>309</v>
      </c>
      <c r="I496" s="9" t="s">
        <v>310</v>
      </c>
      <c r="J496" s="9">
        <v>5</v>
      </c>
      <c r="K496" s="9" t="s">
        <v>113</v>
      </c>
      <c r="L496" s="9" t="s">
        <v>46</v>
      </c>
      <c r="M496" s="9" t="s">
        <v>79</v>
      </c>
      <c r="N496" s="9" t="s">
        <v>302</v>
      </c>
    </row>
    <row r="497" spans="3:14" ht="20.100000000000001" customHeight="1" x14ac:dyDescent="0.3">
      <c r="C497" s="30">
        <v>328</v>
      </c>
      <c r="D497" s="41">
        <v>43978</v>
      </c>
      <c r="E497" s="29">
        <f t="shared" si="7"/>
        <v>5</v>
      </c>
      <c r="F497" s="12">
        <v>9.4499999999999993</v>
      </c>
      <c r="G497" s="9" t="s">
        <v>233</v>
      </c>
      <c r="H497" s="9" t="s">
        <v>256</v>
      </c>
      <c r="I497" s="9" t="s">
        <v>255</v>
      </c>
      <c r="J497" s="9">
        <v>5</v>
      </c>
      <c r="K497" s="9" t="s">
        <v>114</v>
      </c>
      <c r="L497" s="9" t="s">
        <v>47</v>
      </c>
      <c r="M497" s="9" t="s">
        <v>77</v>
      </c>
      <c r="N497" s="9" t="s">
        <v>300</v>
      </c>
    </row>
    <row r="498" spans="3:14" ht="20.100000000000001" customHeight="1" x14ac:dyDescent="0.3">
      <c r="C498" s="30">
        <v>327</v>
      </c>
      <c r="D498" s="41">
        <v>43977</v>
      </c>
      <c r="E498" s="29">
        <f t="shared" si="7"/>
        <v>5</v>
      </c>
      <c r="F498" s="12">
        <v>2.4</v>
      </c>
      <c r="G498" s="9" t="s">
        <v>232</v>
      </c>
      <c r="H498" s="9" t="s">
        <v>252</v>
      </c>
      <c r="I498" s="9" t="s">
        <v>255</v>
      </c>
      <c r="J498" s="9">
        <v>2</v>
      </c>
      <c r="K498" s="9" t="s">
        <v>115</v>
      </c>
      <c r="L498" s="9" t="s">
        <v>48</v>
      </c>
      <c r="M498" s="9" t="s">
        <v>76</v>
      </c>
      <c r="N498" s="9" t="s">
        <v>301</v>
      </c>
    </row>
    <row r="499" spans="3:14" ht="20.100000000000001" customHeight="1" x14ac:dyDescent="0.3">
      <c r="C499" s="30">
        <v>326</v>
      </c>
      <c r="D499" s="41">
        <v>43976</v>
      </c>
      <c r="E499" s="29">
        <f t="shared" si="7"/>
        <v>5</v>
      </c>
      <c r="F499" s="12">
        <v>20</v>
      </c>
      <c r="G499" s="9" t="s">
        <v>231</v>
      </c>
      <c r="H499" s="9" t="s">
        <v>251</v>
      </c>
      <c r="I499" s="9" t="s">
        <v>254</v>
      </c>
      <c r="J499" s="9">
        <v>1</v>
      </c>
      <c r="K499" s="9" t="s">
        <v>116</v>
      </c>
      <c r="L499" s="9" t="s">
        <v>49</v>
      </c>
      <c r="M499" s="9" t="s">
        <v>80</v>
      </c>
      <c r="N499" s="9" t="s">
        <v>300</v>
      </c>
    </row>
    <row r="500" spans="3:14" ht="20.100000000000001" customHeight="1" x14ac:dyDescent="0.3">
      <c r="C500" s="30">
        <v>325</v>
      </c>
      <c r="D500" s="41">
        <v>43975</v>
      </c>
      <c r="E500" s="29">
        <f t="shared" si="7"/>
        <v>5</v>
      </c>
      <c r="F500" s="12">
        <v>26.700000000000003</v>
      </c>
      <c r="G500" s="9" t="s">
        <v>230</v>
      </c>
      <c r="H500" s="9" t="s">
        <v>250</v>
      </c>
      <c r="I500" s="9" t="s">
        <v>254</v>
      </c>
      <c r="J500" s="9">
        <v>3</v>
      </c>
      <c r="K500" s="9" t="s">
        <v>117</v>
      </c>
      <c r="L500" s="9" t="s">
        <v>50</v>
      </c>
      <c r="M500" s="9" t="s">
        <v>78</v>
      </c>
      <c r="N500" s="9" t="s">
        <v>302</v>
      </c>
    </row>
    <row r="501" spans="3:14" ht="20.100000000000001" customHeight="1" x14ac:dyDescent="0.3">
      <c r="C501" s="30">
        <v>324</v>
      </c>
      <c r="D501" s="41">
        <v>43974</v>
      </c>
      <c r="E501" s="29">
        <f t="shared" si="7"/>
        <v>5</v>
      </c>
      <c r="F501" s="12">
        <v>66</v>
      </c>
      <c r="G501" s="9" t="s">
        <v>229</v>
      </c>
      <c r="H501" s="9" t="s">
        <v>249</v>
      </c>
      <c r="I501" s="9" t="s">
        <v>254</v>
      </c>
      <c r="J501" s="9">
        <v>3</v>
      </c>
      <c r="K501" s="9" t="s">
        <v>118</v>
      </c>
      <c r="L501" s="9" t="s">
        <v>51</v>
      </c>
      <c r="M501" s="9" t="s">
        <v>77</v>
      </c>
      <c r="N501" s="9" t="s">
        <v>303</v>
      </c>
    </row>
    <row r="502" spans="3:14" ht="20.100000000000001" customHeight="1" x14ac:dyDescent="0.3">
      <c r="C502" s="30">
        <v>323</v>
      </c>
      <c r="D502" s="41">
        <v>43973</v>
      </c>
      <c r="E502" s="29">
        <f t="shared" si="7"/>
        <v>5</v>
      </c>
      <c r="F502" s="12">
        <v>31.98</v>
      </c>
      <c r="G502" s="9" t="s">
        <v>228</v>
      </c>
      <c r="H502" s="9" t="s">
        <v>248</v>
      </c>
      <c r="I502" s="9" t="s">
        <v>254</v>
      </c>
      <c r="J502" s="9">
        <v>2</v>
      </c>
      <c r="K502" s="9" t="s">
        <v>119</v>
      </c>
      <c r="L502" s="9" t="s">
        <v>52</v>
      </c>
      <c r="M502" s="9" t="s">
        <v>78</v>
      </c>
      <c r="N502" s="9" t="s">
        <v>302</v>
      </c>
    </row>
    <row r="503" spans="3:14" ht="20.100000000000001" customHeight="1" x14ac:dyDescent="0.3">
      <c r="C503" s="30">
        <v>322</v>
      </c>
      <c r="D503" s="41">
        <v>43972</v>
      </c>
      <c r="E503" s="29">
        <f t="shared" si="7"/>
        <v>5</v>
      </c>
      <c r="F503" s="12">
        <v>14</v>
      </c>
      <c r="G503" s="9" t="s">
        <v>227</v>
      </c>
      <c r="H503" s="9" t="s">
        <v>247</v>
      </c>
      <c r="I503" s="9" t="s">
        <v>253</v>
      </c>
      <c r="J503" s="9">
        <v>4</v>
      </c>
      <c r="K503" s="9" t="s">
        <v>120</v>
      </c>
      <c r="L503" s="9" t="s">
        <v>53</v>
      </c>
      <c r="M503" s="9" t="s">
        <v>76</v>
      </c>
      <c r="N503" s="9" t="s">
        <v>300</v>
      </c>
    </row>
    <row r="504" spans="3:14" ht="20.100000000000001" customHeight="1" x14ac:dyDescent="0.3">
      <c r="C504" s="30">
        <v>321</v>
      </c>
      <c r="D504" s="41">
        <v>43971</v>
      </c>
      <c r="E504" s="29">
        <f t="shared" si="7"/>
        <v>5</v>
      </c>
      <c r="F504" s="12">
        <v>15</v>
      </c>
      <c r="G504" s="9" t="s">
        <v>226</v>
      </c>
      <c r="H504" s="9" t="s">
        <v>246</v>
      </c>
      <c r="I504" s="9" t="s">
        <v>253</v>
      </c>
      <c r="J504" s="9">
        <v>3</v>
      </c>
      <c r="K504" s="9" t="s">
        <v>121</v>
      </c>
      <c r="L504" s="9" t="s">
        <v>54</v>
      </c>
      <c r="M504" s="9" t="s">
        <v>79</v>
      </c>
      <c r="N504" s="9" t="s">
        <v>301</v>
      </c>
    </row>
    <row r="505" spans="3:14" ht="20.100000000000001" customHeight="1" x14ac:dyDescent="0.3">
      <c r="C505" s="30">
        <v>320</v>
      </c>
      <c r="D505" s="41">
        <v>43970</v>
      </c>
      <c r="E505" s="29">
        <f t="shared" si="7"/>
        <v>5</v>
      </c>
      <c r="F505" s="12">
        <v>15</v>
      </c>
      <c r="G505" s="9" t="s">
        <v>225</v>
      </c>
      <c r="H505" s="9" t="s">
        <v>245</v>
      </c>
      <c r="I505" s="9" t="s">
        <v>253</v>
      </c>
      <c r="J505" s="9">
        <v>3</v>
      </c>
      <c r="K505" s="9" t="s">
        <v>122</v>
      </c>
      <c r="L505" s="9" t="s">
        <v>55</v>
      </c>
      <c r="M505" s="9" t="s">
        <v>81</v>
      </c>
      <c r="N505" s="9" t="s">
        <v>300</v>
      </c>
    </row>
    <row r="506" spans="3:14" ht="20.100000000000001" customHeight="1" x14ac:dyDescent="0.3">
      <c r="C506" s="30">
        <v>319</v>
      </c>
      <c r="D506" s="41">
        <v>43969</v>
      </c>
      <c r="E506" s="29">
        <f t="shared" si="7"/>
        <v>5</v>
      </c>
      <c r="F506" s="12">
        <v>24</v>
      </c>
      <c r="G506" s="9" t="s">
        <v>224</v>
      </c>
      <c r="H506" s="9" t="s">
        <v>244</v>
      </c>
      <c r="I506" s="9" t="s">
        <v>253</v>
      </c>
      <c r="J506" s="9">
        <v>3</v>
      </c>
      <c r="K506" s="9" t="s">
        <v>105</v>
      </c>
      <c r="L506" s="9" t="s">
        <v>38</v>
      </c>
      <c r="M506" s="9" t="s">
        <v>78</v>
      </c>
      <c r="N506" s="9" t="s">
        <v>301</v>
      </c>
    </row>
    <row r="507" spans="3:14" ht="20.100000000000001" customHeight="1" x14ac:dyDescent="0.3">
      <c r="C507" s="30">
        <v>318</v>
      </c>
      <c r="D507" s="41">
        <v>43968</v>
      </c>
      <c r="E507" s="29">
        <f t="shared" si="7"/>
        <v>5</v>
      </c>
      <c r="F507" s="12">
        <v>54</v>
      </c>
      <c r="G507" s="9" t="s">
        <v>223</v>
      </c>
      <c r="H507" s="9" t="s">
        <v>243</v>
      </c>
      <c r="I507" s="9" t="s">
        <v>312</v>
      </c>
      <c r="J507" s="9">
        <v>24</v>
      </c>
      <c r="K507" s="9" t="s">
        <v>102</v>
      </c>
      <c r="L507" s="9" t="s">
        <v>36</v>
      </c>
      <c r="M507" s="9" t="s">
        <v>76</v>
      </c>
      <c r="N507" s="9" t="s">
        <v>300</v>
      </c>
    </row>
    <row r="508" spans="3:14" ht="20.100000000000001" customHeight="1" x14ac:dyDescent="0.3">
      <c r="C508" s="30">
        <v>317</v>
      </c>
      <c r="D508" s="41">
        <v>43967</v>
      </c>
      <c r="E508" s="29">
        <f t="shared" si="7"/>
        <v>5</v>
      </c>
      <c r="F508" s="12">
        <v>54</v>
      </c>
      <c r="G508" s="9" t="s">
        <v>222</v>
      </c>
      <c r="H508" s="9" t="s">
        <v>242</v>
      </c>
      <c r="I508" s="9" t="s">
        <v>312</v>
      </c>
      <c r="J508" s="9">
        <v>18</v>
      </c>
      <c r="K508" s="9" t="s">
        <v>104</v>
      </c>
      <c r="L508" s="9" t="s">
        <v>37</v>
      </c>
      <c r="M508" s="9" t="s">
        <v>77</v>
      </c>
      <c r="N508" s="9" t="s">
        <v>300</v>
      </c>
    </row>
    <row r="509" spans="3:14" ht="20.100000000000001" customHeight="1" x14ac:dyDescent="0.3">
      <c r="C509" s="30">
        <v>316</v>
      </c>
      <c r="D509" s="41">
        <v>43966</v>
      </c>
      <c r="E509" s="29">
        <f t="shared" si="7"/>
        <v>5</v>
      </c>
      <c r="F509" s="12">
        <v>60</v>
      </c>
      <c r="G509" s="9" t="s">
        <v>221</v>
      </c>
      <c r="H509" s="9" t="s">
        <v>241</v>
      </c>
      <c r="I509" s="9" t="s">
        <v>312</v>
      </c>
      <c r="J509" s="9">
        <v>24</v>
      </c>
      <c r="K509" s="9" t="s">
        <v>105</v>
      </c>
      <c r="L509" s="9" t="s">
        <v>38</v>
      </c>
      <c r="M509" s="9" t="s">
        <v>78</v>
      </c>
      <c r="N509" s="9" t="s">
        <v>301</v>
      </c>
    </row>
    <row r="510" spans="3:14" ht="20.100000000000001" customHeight="1" x14ac:dyDescent="0.3">
      <c r="C510" s="30">
        <v>315</v>
      </c>
      <c r="D510" s="41">
        <v>43965</v>
      </c>
      <c r="E510" s="29">
        <f t="shared" si="7"/>
        <v>5</v>
      </c>
      <c r="F510" s="12">
        <v>24</v>
      </c>
      <c r="G510" s="9" t="s">
        <v>220</v>
      </c>
      <c r="H510" s="9" t="s">
        <v>240</v>
      </c>
      <c r="I510" s="9" t="s">
        <v>312</v>
      </c>
      <c r="J510" s="9">
        <v>12</v>
      </c>
      <c r="K510" s="9" t="s">
        <v>106</v>
      </c>
      <c r="L510" s="9" t="s">
        <v>39</v>
      </c>
      <c r="M510" s="9" t="s">
        <v>79</v>
      </c>
      <c r="N510" s="9" t="s">
        <v>300</v>
      </c>
    </row>
    <row r="511" spans="3:14" ht="20.100000000000001" customHeight="1" x14ac:dyDescent="0.3">
      <c r="C511" s="30">
        <v>314</v>
      </c>
      <c r="D511" s="41">
        <v>43964</v>
      </c>
      <c r="E511" s="29">
        <f t="shared" si="7"/>
        <v>5</v>
      </c>
      <c r="F511" s="12">
        <v>108</v>
      </c>
      <c r="G511" s="9" t="s">
        <v>219</v>
      </c>
      <c r="H511" s="9" t="s">
        <v>239</v>
      </c>
      <c r="I511" s="9" t="s">
        <v>312</v>
      </c>
      <c r="J511" s="9">
        <v>24</v>
      </c>
      <c r="K511" s="9" t="s">
        <v>107</v>
      </c>
      <c r="L511" s="9" t="s">
        <v>40</v>
      </c>
      <c r="M511" s="9" t="s">
        <v>80</v>
      </c>
      <c r="N511" s="9" t="s">
        <v>302</v>
      </c>
    </row>
    <row r="512" spans="3:14" ht="20.100000000000001" customHeight="1" x14ac:dyDescent="0.3">
      <c r="C512" s="30">
        <v>313</v>
      </c>
      <c r="D512" s="41">
        <v>43963</v>
      </c>
      <c r="E512" s="29">
        <f t="shared" si="7"/>
        <v>5</v>
      </c>
      <c r="F512" s="12">
        <v>72</v>
      </c>
      <c r="G512" s="9" t="s">
        <v>218</v>
      </c>
      <c r="H512" s="9" t="s">
        <v>238</v>
      </c>
      <c r="I512" s="9" t="s">
        <v>312</v>
      </c>
      <c r="J512" s="9">
        <v>18</v>
      </c>
      <c r="K512" s="9" t="s">
        <v>108</v>
      </c>
      <c r="L512" s="9" t="s">
        <v>41</v>
      </c>
      <c r="M512" s="9" t="s">
        <v>81</v>
      </c>
      <c r="N512" s="9" t="s">
        <v>300</v>
      </c>
    </row>
    <row r="513" spans="3:14" ht="20.100000000000001" customHeight="1" x14ac:dyDescent="0.3">
      <c r="C513" s="30">
        <v>312</v>
      </c>
      <c r="D513" s="41">
        <v>43962</v>
      </c>
      <c r="E513" s="29">
        <f t="shared" si="7"/>
        <v>5</v>
      </c>
      <c r="F513" s="12">
        <v>84</v>
      </c>
      <c r="G513" s="9" t="s">
        <v>217</v>
      </c>
      <c r="H513" s="9" t="s">
        <v>237</v>
      </c>
      <c r="I513" s="9" t="s">
        <v>312</v>
      </c>
      <c r="J513" s="9">
        <v>24</v>
      </c>
      <c r="K513" s="9" t="s">
        <v>109</v>
      </c>
      <c r="L513" s="9" t="s">
        <v>42</v>
      </c>
      <c r="M513" s="9" t="s">
        <v>78</v>
      </c>
      <c r="N513" s="9" t="s">
        <v>303</v>
      </c>
    </row>
    <row r="514" spans="3:14" ht="20.100000000000001" customHeight="1" x14ac:dyDescent="0.3">
      <c r="C514" s="30">
        <v>311</v>
      </c>
      <c r="D514" s="41">
        <v>43961</v>
      </c>
      <c r="E514" s="29">
        <f t="shared" si="7"/>
        <v>5</v>
      </c>
      <c r="F514" s="12">
        <v>57.599999999999994</v>
      </c>
      <c r="G514" s="9" t="s">
        <v>216</v>
      </c>
      <c r="H514" s="9" t="s">
        <v>236</v>
      </c>
      <c r="I514" s="9" t="s">
        <v>312</v>
      </c>
      <c r="J514" s="9">
        <v>24</v>
      </c>
      <c r="K514" s="9" t="s">
        <v>110</v>
      </c>
      <c r="L514" s="9" t="s">
        <v>43</v>
      </c>
      <c r="M514" s="9" t="s">
        <v>76</v>
      </c>
      <c r="N514" s="9" t="s">
        <v>301</v>
      </c>
    </row>
    <row r="515" spans="3:14" ht="20.100000000000001" customHeight="1" x14ac:dyDescent="0.3">
      <c r="C515" s="30">
        <v>310</v>
      </c>
      <c r="D515" s="41">
        <v>43960</v>
      </c>
      <c r="E515" s="29">
        <f t="shared" si="7"/>
        <v>5</v>
      </c>
      <c r="F515" s="12">
        <v>48</v>
      </c>
      <c r="G515" s="9" t="s">
        <v>215</v>
      </c>
      <c r="H515" s="9" t="s">
        <v>235</v>
      </c>
      <c r="I515" s="9" t="s">
        <v>312</v>
      </c>
      <c r="J515" s="9">
        <v>16</v>
      </c>
      <c r="K515" s="9" t="s">
        <v>111</v>
      </c>
      <c r="L515" s="9" t="s">
        <v>44</v>
      </c>
      <c r="M515" s="9" t="s">
        <v>80</v>
      </c>
      <c r="N515" s="9" t="s">
        <v>300</v>
      </c>
    </row>
    <row r="516" spans="3:14" ht="20.100000000000001" customHeight="1" x14ac:dyDescent="0.3">
      <c r="C516" s="30">
        <v>309</v>
      </c>
      <c r="D516" s="41">
        <v>43959</v>
      </c>
      <c r="E516" s="29">
        <f t="shared" si="7"/>
        <v>5</v>
      </c>
      <c r="F516" s="12">
        <v>72</v>
      </c>
      <c r="G516" s="9" t="s">
        <v>214</v>
      </c>
      <c r="H516" s="9" t="s">
        <v>234</v>
      </c>
      <c r="I516" s="9" t="s">
        <v>312</v>
      </c>
      <c r="J516" s="9">
        <v>24</v>
      </c>
      <c r="K516" s="9" t="s">
        <v>107</v>
      </c>
      <c r="L516" s="9" t="s">
        <v>40</v>
      </c>
      <c r="M516" s="9" t="s">
        <v>80</v>
      </c>
      <c r="N516" s="9" t="s">
        <v>302</v>
      </c>
    </row>
    <row r="517" spans="3:14" ht="20.100000000000001" customHeight="1" x14ac:dyDescent="0.3">
      <c r="C517" s="30">
        <v>308</v>
      </c>
      <c r="D517" s="41">
        <v>43958</v>
      </c>
      <c r="E517" s="29">
        <f t="shared" si="7"/>
        <v>5</v>
      </c>
      <c r="F517" s="12">
        <v>27.96</v>
      </c>
      <c r="G517" s="9" t="s">
        <v>308</v>
      </c>
      <c r="H517" s="9" t="s">
        <v>311</v>
      </c>
      <c r="I517" s="9" t="s">
        <v>310</v>
      </c>
      <c r="J517" s="9">
        <v>4</v>
      </c>
      <c r="K517" s="9" t="s">
        <v>102</v>
      </c>
      <c r="L517" s="9" t="s">
        <v>36</v>
      </c>
      <c r="M517" s="9" t="s">
        <v>76</v>
      </c>
      <c r="N517" s="9" t="s">
        <v>300</v>
      </c>
    </row>
    <row r="518" spans="3:14" ht="20.100000000000001" customHeight="1" x14ac:dyDescent="0.3">
      <c r="C518" s="30">
        <v>307</v>
      </c>
      <c r="D518" s="41">
        <v>43957</v>
      </c>
      <c r="E518" s="29">
        <f t="shared" si="7"/>
        <v>5</v>
      </c>
      <c r="F518" s="12">
        <v>9.6000000000000014</v>
      </c>
      <c r="G518" s="9" t="s">
        <v>307</v>
      </c>
      <c r="H518" s="9" t="s">
        <v>309</v>
      </c>
      <c r="I518" s="9" t="s">
        <v>310</v>
      </c>
      <c r="J518" s="9">
        <v>6</v>
      </c>
      <c r="K518" s="9" t="s">
        <v>104</v>
      </c>
      <c r="L518" s="9" t="s">
        <v>37</v>
      </c>
      <c r="M518" s="9" t="s">
        <v>77</v>
      </c>
      <c r="N518" s="9" t="s">
        <v>300</v>
      </c>
    </row>
    <row r="519" spans="3:14" ht="20.100000000000001" customHeight="1" x14ac:dyDescent="0.3">
      <c r="C519" s="30">
        <v>306</v>
      </c>
      <c r="D519" s="41">
        <v>43956</v>
      </c>
      <c r="E519" s="29">
        <f t="shared" si="7"/>
        <v>5</v>
      </c>
      <c r="F519" s="12">
        <v>5.67</v>
      </c>
      <c r="G519" s="9" t="s">
        <v>233</v>
      </c>
      <c r="H519" s="9" t="s">
        <v>256</v>
      </c>
      <c r="I519" s="9" t="s">
        <v>255</v>
      </c>
      <c r="J519" s="9">
        <v>3</v>
      </c>
      <c r="K519" s="9" t="s">
        <v>105</v>
      </c>
      <c r="L519" s="9" t="s">
        <v>38</v>
      </c>
      <c r="M519" s="9" t="s">
        <v>78</v>
      </c>
      <c r="N519" s="9" t="s">
        <v>301</v>
      </c>
    </row>
    <row r="520" spans="3:14" ht="20.100000000000001" customHeight="1" x14ac:dyDescent="0.3">
      <c r="C520" s="30">
        <v>305</v>
      </c>
      <c r="D520" s="41">
        <v>43955</v>
      </c>
      <c r="E520" s="29">
        <f t="shared" si="7"/>
        <v>5</v>
      </c>
      <c r="F520" s="12">
        <v>1.2</v>
      </c>
      <c r="G520" s="9" t="s">
        <v>232</v>
      </c>
      <c r="H520" s="9" t="s">
        <v>252</v>
      </c>
      <c r="I520" s="9" t="s">
        <v>255</v>
      </c>
      <c r="J520" s="9">
        <v>1</v>
      </c>
      <c r="K520" s="9" t="s">
        <v>106</v>
      </c>
      <c r="L520" s="9" t="s">
        <v>39</v>
      </c>
      <c r="M520" s="9" t="s">
        <v>79</v>
      </c>
      <c r="N520" s="9" t="s">
        <v>300</v>
      </c>
    </row>
    <row r="521" spans="3:14" ht="20.100000000000001" customHeight="1" x14ac:dyDescent="0.3">
      <c r="C521" s="30">
        <v>304</v>
      </c>
      <c r="D521" s="41">
        <v>43954</v>
      </c>
      <c r="E521" s="29">
        <f t="shared" si="7"/>
        <v>5</v>
      </c>
      <c r="F521" s="12">
        <v>40</v>
      </c>
      <c r="G521" s="9" t="s">
        <v>231</v>
      </c>
      <c r="H521" s="9" t="s">
        <v>251</v>
      </c>
      <c r="I521" s="9" t="s">
        <v>254</v>
      </c>
      <c r="J521" s="9">
        <v>2</v>
      </c>
      <c r="K521" s="9" t="s">
        <v>107</v>
      </c>
      <c r="L521" s="9" t="s">
        <v>40</v>
      </c>
      <c r="M521" s="9" t="s">
        <v>80</v>
      </c>
      <c r="N521" s="9" t="s">
        <v>302</v>
      </c>
    </row>
    <row r="522" spans="3:14" ht="20.100000000000001" customHeight="1" x14ac:dyDescent="0.3">
      <c r="C522" s="30">
        <v>303</v>
      </c>
      <c r="D522" s="41">
        <v>43953</v>
      </c>
      <c r="E522" s="29">
        <f t="shared" si="7"/>
        <v>5</v>
      </c>
      <c r="F522" s="12">
        <v>35.6</v>
      </c>
      <c r="G522" s="9" t="s">
        <v>230</v>
      </c>
      <c r="H522" s="9" t="s">
        <v>250</v>
      </c>
      <c r="I522" s="9" t="s">
        <v>254</v>
      </c>
      <c r="J522" s="9">
        <v>4</v>
      </c>
      <c r="K522" s="9" t="s">
        <v>108</v>
      </c>
      <c r="L522" s="9" t="s">
        <v>41</v>
      </c>
      <c r="M522" s="9" t="s">
        <v>81</v>
      </c>
      <c r="N522" s="9" t="s">
        <v>300</v>
      </c>
    </row>
    <row r="523" spans="3:14" ht="20.100000000000001" customHeight="1" x14ac:dyDescent="0.3">
      <c r="C523" s="30">
        <v>302</v>
      </c>
      <c r="D523" s="41">
        <v>43980</v>
      </c>
      <c r="E523" s="29">
        <f t="shared" si="7"/>
        <v>5</v>
      </c>
      <c r="F523" s="12">
        <v>44</v>
      </c>
      <c r="G523" s="9" t="s">
        <v>229</v>
      </c>
      <c r="H523" s="9" t="s">
        <v>249</v>
      </c>
      <c r="I523" s="9" t="s">
        <v>254</v>
      </c>
      <c r="J523" s="9">
        <v>2</v>
      </c>
      <c r="K523" s="9" t="s">
        <v>109</v>
      </c>
      <c r="L523" s="9" t="s">
        <v>42</v>
      </c>
      <c r="M523" s="9" t="s">
        <v>78</v>
      </c>
      <c r="N523" s="9" t="s">
        <v>303</v>
      </c>
    </row>
    <row r="524" spans="3:14" ht="20.100000000000001" customHeight="1" x14ac:dyDescent="0.3">
      <c r="C524" s="30">
        <v>301</v>
      </c>
      <c r="D524" s="41">
        <v>43979</v>
      </c>
      <c r="E524" s="29">
        <f t="shared" si="7"/>
        <v>5</v>
      </c>
      <c r="F524" s="12">
        <v>47.97</v>
      </c>
      <c r="G524" s="9" t="s">
        <v>228</v>
      </c>
      <c r="H524" s="9" t="s">
        <v>248</v>
      </c>
      <c r="I524" s="9" t="s">
        <v>254</v>
      </c>
      <c r="J524" s="9">
        <v>3</v>
      </c>
      <c r="K524" s="9" t="s">
        <v>110</v>
      </c>
      <c r="L524" s="9" t="s">
        <v>43</v>
      </c>
      <c r="M524" s="9" t="s">
        <v>76</v>
      </c>
      <c r="N524" s="9" t="s">
        <v>301</v>
      </c>
    </row>
    <row r="525" spans="3:14" ht="20.100000000000001" customHeight="1" x14ac:dyDescent="0.3">
      <c r="C525" s="30">
        <v>300</v>
      </c>
      <c r="D525" s="41">
        <v>43978</v>
      </c>
      <c r="E525" s="29">
        <f t="shared" si="7"/>
        <v>5</v>
      </c>
      <c r="F525" s="12">
        <v>21</v>
      </c>
      <c r="G525" s="9" t="s">
        <v>227</v>
      </c>
      <c r="H525" s="9" t="s">
        <v>247</v>
      </c>
      <c r="I525" s="9" t="s">
        <v>253</v>
      </c>
      <c r="J525" s="9">
        <v>6</v>
      </c>
      <c r="K525" s="9" t="s">
        <v>111</v>
      </c>
      <c r="L525" s="9" t="s">
        <v>44</v>
      </c>
      <c r="M525" s="9" t="s">
        <v>80</v>
      </c>
      <c r="N525" s="9" t="s">
        <v>300</v>
      </c>
    </row>
    <row r="526" spans="3:14" ht="20.100000000000001" customHeight="1" x14ac:dyDescent="0.3">
      <c r="C526" s="30">
        <v>299</v>
      </c>
      <c r="D526" s="41">
        <v>43977</v>
      </c>
      <c r="E526" s="29">
        <f t="shared" si="7"/>
        <v>5</v>
      </c>
      <c r="F526" s="12">
        <v>10</v>
      </c>
      <c r="G526" s="9" t="s">
        <v>226</v>
      </c>
      <c r="H526" s="9" t="s">
        <v>246</v>
      </c>
      <c r="I526" s="9" t="s">
        <v>253</v>
      </c>
      <c r="J526" s="9">
        <v>2</v>
      </c>
      <c r="K526" s="9" t="s">
        <v>112</v>
      </c>
      <c r="L526" s="9" t="s">
        <v>45</v>
      </c>
      <c r="M526" s="9" t="s">
        <v>79</v>
      </c>
      <c r="N526" s="9" t="s">
        <v>300</v>
      </c>
    </row>
    <row r="527" spans="3:14" ht="20.100000000000001" customHeight="1" x14ac:dyDescent="0.3">
      <c r="C527" s="30">
        <v>298</v>
      </c>
      <c r="D527" s="41">
        <v>43976</v>
      </c>
      <c r="E527" s="29">
        <f t="shared" si="7"/>
        <v>5</v>
      </c>
      <c r="F527" s="12">
        <v>10</v>
      </c>
      <c r="G527" s="9" t="s">
        <v>225</v>
      </c>
      <c r="H527" s="9" t="s">
        <v>245</v>
      </c>
      <c r="I527" s="9" t="s">
        <v>253</v>
      </c>
      <c r="J527" s="9">
        <v>2</v>
      </c>
      <c r="K527" s="9" t="s">
        <v>113</v>
      </c>
      <c r="L527" s="9" t="s">
        <v>46</v>
      </c>
      <c r="M527" s="9" t="s">
        <v>79</v>
      </c>
      <c r="N527" s="9" t="s">
        <v>302</v>
      </c>
    </row>
    <row r="528" spans="3:14" ht="20.100000000000001" customHeight="1" x14ac:dyDescent="0.3">
      <c r="C528" s="30">
        <v>297</v>
      </c>
      <c r="D528" s="41">
        <v>43975</v>
      </c>
      <c r="E528" s="29">
        <f t="shared" si="7"/>
        <v>5</v>
      </c>
      <c r="F528" s="12">
        <v>32</v>
      </c>
      <c r="G528" s="9" t="s">
        <v>224</v>
      </c>
      <c r="H528" s="9" t="s">
        <v>244</v>
      </c>
      <c r="I528" s="9" t="s">
        <v>253</v>
      </c>
      <c r="J528" s="9">
        <v>4</v>
      </c>
      <c r="K528" s="9" t="s">
        <v>114</v>
      </c>
      <c r="L528" s="9" t="s">
        <v>47</v>
      </c>
      <c r="M528" s="9" t="s">
        <v>77</v>
      </c>
      <c r="N528" s="9" t="s">
        <v>300</v>
      </c>
    </row>
    <row r="529" spans="3:14" ht="20.100000000000001" customHeight="1" x14ac:dyDescent="0.3">
      <c r="C529" s="30">
        <v>296</v>
      </c>
      <c r="D529" s="41">
        <v>43974</v>
      </c>
      <c r="E529" s="29">
        <f t="shared" si="7"/>
        <v>5</v>
      </c>
      <c r="F529" s="12">
        <v>108</v>
      </c>
      <c r="G529" s="9" t="s">
        <v>223</v>
      </c>
      <c r="H529" s="9" t="s">
        <v>243</v>
      </c>
      <c r="I529" s="9" t="s">
        <v>312</v>
      </c>
      <c r="J529" s="9">
        <v>48</v>
      </c>
      <c r="K529" s="9" t="s">
        <v>115</v>
      </c>
      <c r="L529" s="9" t="s">
        <v>48</v>
      </c>
      <c r="M529" s="9" t="s">
        <v>76</v>
      </c>
      <c r="N529" s="9" t="s">
        <v>301</v>
      </c>
    </row>
    <row r="530" spans="3:14" ht="20.100000000000001" customHeight="1" x14ac:dyDescent="0.3">
      <c r="C530" s="30">
        <v>295</v>
      </c>
      <c r="D530" s="41">
        <v>43973</v>
      </c>
      <c r="E530" s="29">
        <f t="shared" si="7"/>
        <v>5</v>
      </c>
      <c r="F530" s="12">
        <v>36</v>
      </c>
      <c r="G530" s="9" t="s">
        <v>222</v>
      </c>
      <c r="H530" s="9" t="s">
        <v>242</v>
      </c>
      <c r="I530" s="9" t="s">
        <v>312</v>
      </c>
      <c r="J530" s="9">
        <v>12</v>
      </c>
      <c r="K530" s="9" t="s">
        <v>116</v>
      </c>
      <c r="L530" s="9" t="s">
        <v>49</v>
      </c>
      <c r="M530" s="9" t="s">
        <v>80</v>
      </c>
      <c r="N530" s="9" t="s">
        <v>300</v>
      </c>
    </row>
    <row r="531" spans="3:14" ht="20.100000000000001" customHeight="1" x14ac:dyDescent="0.3">
      <c r="C531" s="30">
        <v>294</v>
      </c>
      <c r="D531" s="41">
        <v>43972</v>
      </c>
      <c r="E531" s="29">
        <f t="shared" si="7"/>
        <v>5</v>
      </c>
      <c r="F531" s="12">
        <v>30</v>
      </c>
      <c r="G531" s="9" t="s">
        <v>221</v>
      </c>
      <c r="H531" s="9" t="s">
        <v>241</v>
      </c>
      <c r="I531" s="9" t="s">
        <v>312</v>
      </c>
      <c r="J531" s="9">
        <v>12</v>
      </c>
      <c r="K531" s="9" t="s">
        <v>117</v>
      </c>
      <c r="L531" s="9" t="s">
        <v>50</v>
      </c>
      <c r="M531" s="9" t="s">
        <v>78</v>
      </c>
      <c r="N531" s="9" t="s">
        <v>302</v>
      </c>
    </row>
    <row r="532" spans="3:14" ht="20.100000000000001" customHeight="1" x14ac:dyDescent="0.3">
      <c r="C532" s="30">
        <v>293</v>
      </c>
      <c r="D532" s="41">
        <v>43980</v>
      </c>
      <c r="E532" s="29">
        <f t="shared" si="7"/>
        <v>5</v>
      </c>
      <c r="F532" s="12">
        <v>24</v>
      </c>
      <c r="G532" s="9" t="s">
        <v>220</v>
      </c>
      <c r="H532" s="9" t="s">
        <v>240</v>
      </c>
      <c r="I532" s="9" t="s">
        <v>312</v>
      </c>
      <c r="J532" s="9">
        <v>12</v>
      </c>
      <c r="K532" s="9" t="s">
        <v>118</v>
      </c>
      <c r="L532" s="9" t="s">
        <v>51</v>
      </c>
      <c r="M532" s="9" t="s">
        <v>77</v>
      </c>
      <c r="N532" s="9" t="s">
        <v>303</v>
      </c>
    </row>
    <row r="533" spans="3:14" ht="20.100000000000001" customHeight="1" x14ac:dyDescent="0.3">
      <c r="C533" s="30">
        <v>292</v>
      </c>
      <c r="D533" s="41">
        <v>43979</v>
      </c>
      <c r="E533" s="29">
        <f t="shared" si="7"/>
        <v>5</v>
      </c>
      <c r="F533" s="12">
        <v>216</v>
      </c>
      <c r="G533" s="9" t="s">
        <v>219</v>
      </c>
      <c r="H533" s="9" t="s">
        <v>239</v>
      </c>
      <c r="I533" s="9" t="s">
        <v>312</v>
      </c>
      <c r="J533" s="9">
        <v>48</v>
      </c>
      <c r="K533" s="9" t="s">
        <v>119</v>
      </c>
      <c r="L533" s="9" t="s">
        <v>52</v>
      </c>
      <c r="M533" s="9" t="s">
        <v>78</v>
      </c>
      <c r="N533" s="9" t="s">
        <v>302</v>
      </c>
    </row>
    <row r="534" spans="3:14" ht="20.100000000000001" customHeight="1" x14ac:dyDescent="0.3">
      <c r="C534" s="30">
        <v>291</v>
      </c>
      <c r="D534" s="41">
        <v>43978</v>
      </c>
      <c r="E534" s="29">
        <f t="shared" si="7"/>
        <v>5</v>
      </c>
      <c r="F534" s="12">
        <v>96</v>
      </c>
      <c r="G534" s="9" t="s">
        <v>218</v>
      </c>
      <c r="H534" s="9" t="s">
        <v>238</v>
      </c>
      <c r="I534" s="9" t="s">
        <v>312</v>
      </c>
      <c r="J534" s="9">
        <v>24</v>
      </c>
      <c r="K534" s="9" t="s">
        <v>120</v>
      </c>
      <c r="L534" s="9" t="s">
        <v>53</v>
      </c>
      <c r="M534" s="9" t="s">
        <v>76</v>
      </c>
      <c r="N534" s="9" t="s">
        <v>300</v>
      </c>
    </row>
    <row r="535" spans="3:14" ht="20.100000000000001" customHeight="1" x14ac:dyDescent="0.3">
      <c r="C535" s="30">
        <v>290</v>
      </c>
      <c r="D535" s="41">
        <v>43977</v>
      </c>
      <c r="E535" s="29">
        <f t="shared" si="7"/>
        <v>5</v>
      </c>
      <c r="F535" s="12">
        <v>126</v>
      </c>
      <c r="G535" s="9" t="s">
        <v>217</v>
      </c>
      <c r="H535" s="9" t="s">
        <v>237</v>
      </c>
      <c r="I535" s="9" t="s">
        <v>312</v>
      </c>
      <c r="J535" s="9">
        <v>36</v>
      </c>
      <c r="K535" s="9" t="s">
        <v>121</v>
      </c>
      <c r="L535" s="9" t="s">
        <v>54</v>
      </c>
      <c r="M535" s="9" t="s">
        <v>79</v>
      </c>
      <c r="N535" s="9" t="s">
        <v>301</v>
      </c>
    </row>
    <row r="536" spans="3:14" ht="20.100000000000001" customHeight="1" x14ac:dyDescent="0.3">
      <c r="C536" s="30">
        <v>289</v>
      </c>
      <c r="D536" s="41">
        <v>43976</v>
      </c>
      <c r="E536" s="29">
        <f t="shared" si="7"/>
        <v>5</v>
      </c>
      <c r="F536" s="12">
        <v>43.199999999999996</v>
      </c>
      <c r="G536" s="9" t="s">
        <v>216</v>
      </c>
      <c r="H536" s="9" t="s">
        <v>236</v>
      </c>
      <c r="I536" s="9" t="s">
        <v>312</v>
      </c>
      <c r="J536" s="9">
        <v>18</v>
      </c>
      <c r="K536" s="9" t="s">
        <v>122</v>
      </c>
      <c r="L536" s="9" t="s">
        <v>55</v>
      </c>
      <c r="M536" s="9" t="s">
        <v>81</v>
      </c>
      <c r="N536" s="9" t="s">
        <v>300</v>
      </c>
    </row>
    <row r="537" spans="3:14" ht="20.100000000000001" customHeight="1" x14ac:dyDescent="0.3">
      <c r="C537" s="30">
        <v>288</v>
      </c>
      <c r="D537" s="41">
        <v>43975</v>
      </c>
      <c r="E537" s="29">
        <f t="shared" si="7"/>
        <v>5</v>
      </c>
      <c r="F537" s="12">
        <v>36</v>
      </c>
      <c r="G537" s="9" t="s">
        <v>215</v>
      </c>
      <c r="H537" s="9" t="s">
        <v>235</v>
      </c>
      <c r="I537" s="9" t="s">
        <v>312</v>
      </c>
      <c r="J537" s="9">
        <v>12</v>
      </c>
      <c r="K537" s="9" t="s">
        <v>106</v>
      </c>
      <c r="L537" s="9" t="s">
        <v>39</v>
      </c>
      <c r="M537" s="9" t="s">
        <v>79</v>
      </c>
      <c r="N537" s="9" t="s">
        <v>300</v>
      </c>
    </row>
    <row r="538" spans="3:14" ht="20.100000000000001" customHeight="1" x14ac:dyDescent="0.3">
      <c r="C538" s="30">
        <v>287</v>
      </c>
      <c r="D538" s="41">
        <v>43974</v>
      </c>
      <c r="E538" s="29">
        <f t="shared" si="7"/>
        <v>5</v>
      </c>
      <c r="F538" s="12">
        <v>48</v>
      </c>
      <c r="G538" s="9" t="s">
        <v>214</v>
      </c>
      <c r="H538" s="9" t="s">
        <v>234</v>
      </c>
      <c r="I538" s="9" t="s">
        <v>312</v>
      </c>
      <c r="J538" s="9">
        <v>16</v>
      </c>
      <c r="K538" s="9" t="s">
        <v>110</v>
      </c>
      <c r="L538" s="9" t="s">
        <v>43</v>
      </c>
      <c r="M538" s="9" t="s">
        <v>76</v>
      </c>
      <c r="N538" s="9" t="s">
        <v>301</v>
      </c>
    </row>
    <row r="539" spans="3:14" ht="20.100000000000001" customHeight="1" x14ac:dyDescent="0.3">
      <c r="C539" s="30">
        <v>286</v>
      </c>
      <c r="D539" s="41">
        <v>43973</v>
      </c>
      <c r="E539" s="29">
        <f t="shared" si="7"/>
        <v>5</v>
      </c>
      <c r="F539" s="12">
        <v>20.97</v>
      </c>
      <c r="G539" s="9" t="s">
        <v>308</v>
      </c>
      <c r="H539" s="9" t="s">
        <v>311</v>
      </c>
      <c r="I539" s="9" t="s">
        <v>310</v>
      </c>
      <c r="J539" s="9">
        <v>3</v>
      </c>
      <c r="K539" s="9" t="s">
        <v>109</v>
      </c>
      <c r="L539" s="9" t="s">
        <v>42</v>
      </c>
      <c r="M539" s="9" t="s">
        <v>78</v>
      </c>
      <c r="N539" s="9" t="s">
        <v>303</v>
      </c>
    </row>
    <row r="540" spans="3:14" ht="20.100000000000001" customHeight="1" x14ac:dyDescent="0.3">
      <c r="C540" s="30">
        <v>285</v>
      </c>
      <c r="D540" s="41">
        <v>43972</v>
      </c>
      <c r="E540" s="29">
        <f t="shared" si="7"/>
        <v>5</v>
      </c>
      <c r="F540" s="12">
        <v>4.8000000000000007</v>
      </c>
      <c r="G540" s="9" t="s">
        <v>307</v>
      </c>
      <c r="H540" s="9" t="s">
        <v>309</v>
      </c>
      <c r="I540" s="9" t="s">
        <v>310</v>
      </c>
      <c r="J540" s="9">
        <v>3</v>
      </c>
      <c r="K540" s="9" t="s">
        <v>108</v>
      </c>
      <c r="L540" s="9" t="s">
        <v>41</v>
      </c>
      <c r="M540" s="9" t="s">
        <v>81</v>
      </c>
      <c r="N540" s="9" t="s">
        <v>300</v>
      </c>
    </row>
    <row r="541" spans="3:14" ht="20.100000000000001" customHeight="1" x14ac:dyDescent="0.3">
      <c r="C541" s="30">
        <v>284</v>
      </c>
      <c r="D541" s="41">
        <v>43971</v>
      </c>
      <c r="E541" s="29">
        <f t="shared" si="7"/>
        <v>5</v>
      </c>
      <c r="F541" s="12">
        <v>1.89</v>
      </c>
      <c r="G541" s="9" t="s">
        <v>233</v>
      </c>
      <c r="H541" s="9" t="s">
        <v>256</v>
      </c>
      <c r="I541" s="9" t="s">
        <v>255</v>
      </c>
      <c r="J541" s="9">
        <v>1</v>
      </c>
      <c r="K541" s="9" t="s">
        <v>122</v>
      </c>
      <c r="L541" s="9" t="s">
        <v>55</v>
      </c>
      <c r="M541" s="9" t="s">
        <v>81</v>
      </c>
      <c r="N541" s="9" t="s">
        <v>300</v>
      </c>
    </row>
    <row r="542" spans="3:14" ht="20.100000000000001" customHeight="1" x14ac:dyDescent="0.3">
      <c r="C542" s="30">
        <v>283</v>
      </c>
      <c r="D542" s="41">
        <v>43970</v>
      </c>
      <c r="E542" s="29">
        <f t="shared" si="7"/>
        <v>5</v>
      </c>
      <c r="F542" s="12">
        <v>2.4</v>
      </c>
      <c r="G542" s="9" t="s">
        <v>232</v>
      </c>
      <c r="H542" s="9" t="s">
        <v>252</v>
      </c>
      <c r="I542" s="9" t="s">
        <v>255</v>
      </c>
      <c r="J542" s="9">
        <v>2</v>
      </c>
      <c r="K542" s="9" t="s">
        <v>121</v>
      </c>
      <c r="L542" s="9" t="s">
        <v>54</v>
      </c>
      <c r="M542" s="9" t="s">
        <v>79</v>
      </c>
      <c r="N542" s="9" t="s">
        <v>301</v>
      </c>
    </row>
    <row r="543" spans="3:14" ht="20.100000000000001" customHeight="1" x14ac:dyDescent="0.3">
      <c r="C543" s="30">
        <v>282</v>
      </c>
      <c r="D543" s="41">
        <v>43969</v>
      </c>
      <c r="E543" s="29">
        <f t="shared" si="7"/>
        <v>5</v>
      </c>
      <c r="F543" s="12">
        <v>20</v>
      </c>
      <c r="G543" s="9" t="s">
        <v>231</v>
      </c>
      <c r="H543" s="9" t="s">
        <v>251</v>
      </c>
      <c r="I543" s="9" t="s">
        <v>254</v>
      </c>
      <c r="J543" s="9">
        <v>1</v>
      </c>
      <c r="K543" s="9" t="s">
        <v>120</v>
      </c>
      <c r="L543" s="9" t="s">
        <v>53</v>
      </c>
      <c r="M543" s="9" t="s">
        <v>76</v>
      </c>
      <c r="N543" s="9" t="s">
        <v>300</v>
      </c>
    </row>
    <row r="544" spans="3:14" ht="20.100000000000001" customHeight="1" x14ac:dyDescent="0.3">
      <c r="C544" s="30">
        <v>281</v>
      </c>
      <c r="D544" s="41">
        <v>43968</v>
      </c>
      <c r="E544" s="29">
        <f t="shared" si="7"/>
        <v>5</v>
      </c>
      <c r="F544" s="12">
        <v>17.8</v>
      </c>
      <c r="G544" s="9" t="s">
        <v>230</v>
      </c>
      <c r="H544" s="9" t="s">
        <v>250</v>
      </c>
      <c r="I544" s="9" t="s">
        <v>254</v>
      </c>
      <c r="J544" s="9">
        <v>2</v>
      </c>
      <c r="K544" s="9" t="s">
        <v>119</v>
      </c>
      <c r="L544" s="9" t="s">
        <v>52</v>
      </c>
      <c r="M544" s="9" t="s">
        <v>78</v>
      </c>
      <c r="N544" s="9" t="s">
        <v>302</v>
      </c>
    </row>
    <row r="545" spans="3:14" ht="20.100000000000001" customHeight="1" x14ac:dyDescent="0.3">
      <c r="C545" s="30">
        <v>280</v>
      </c>
      <c r="D545" s="41">
        <v>43967</v>
      </c>
      <c r="E545" s="29">
        <f t="shared" ref="E545:E608" si="8">IF(COUNTA(D545)=0,"-",(MONTH(D545)))</f>
        <v>5</v>
      </c>
      <c r="F545" s="12">
        <v>22</v>
      </c>
      <c r="G545" s="9" t="s">
        <v>229</v>
      </c>
      <c r="H545" s="9" t="s">
        <v>249</v>
      </c>
      <c r="I545" s="9" t="s">
        <v>254</v>
      </c>
      <c r="J545" s="9">
        <v>1</v>
      </c>
      <c r="K545" s="9" t="s">
        <v>118</v>
      </c>
      <c r="L545" s="9" t="s">
        <v>51</v>
      </c>
      <c r="M545" s="9" t="s">
        <v>77</v>
      </c>
      <c r="N545" s="9" t="s">
        <v>303</v>
      </c>
    </row>
    <row r="546" spans="3:14" ht="20.100000000000001" customHeight="1" x14ac:dyDescent="0.3">
      <c r="C546" s="30">
        <v>279</v>
      </c>
      <c r="D546" s="41">
        <v>43966</v>
      </c>
      <c r="E546" s="29">
        <f t="shared" si="8"/>
        <v>5</v>
      </c>
      <c r="F546" s="12">
        <v>15.99</v>
      </c>
      <c r="G546" s="9" t="s">
        <v>228</v>
      </c>
      <c r="H546" s="9" t="s">
        <v>248</v>
      </c>
      <c r="I546" s="9" t="s">
        <v>254</v>
      </c>
      <c r="J546" s="9">
        <v>1</v>
      </c>
      <c r="K546" s="9" t="s">
        <v>117</v>
      </c>
      <c r="L546" s="9" t="s">
        <v>50</v>
      </c>
      <c r="M546" s="9" t="s">
        <v>78</v>
      </c>
      <c r="N546" s="9" t="s">
        <v>302</v>
      </c>
    </row>
    <row r="547" spans="3:14" ht="20.100000000000001" customHeight="1" x14ac:dyDescent="0.3">
      <c r="C547" s="30">
        <v>278</v>
      </c>
      <c r="D547" s="41">
        <v>43965</v>
      </c>
      <c r="E547" s="29">
        <f t="shared" si="8"/>
        <v>5</v>
      </c>
      <c r="F547" s="12">
        <v>7</v>
      </c>
      <c r="G547" s="9" t="s">
        <v>227</v>
      </c>
      <c r="H547" s="9" t="s">
        <v>247</v>
      </c>
      <c r="I547" s="9" t="s">
        <v>253</v>
      </c>
      <c r="J547" s="9">
        <v>2</v>
      </c>
      <c r="K547" s="9" t="s">
        <v>116</v>
      </c>
      <c r="L547" s="9" t="s">
        <v>49</v>
      </c>
      <c r="M547" s="9" t="s">
        <v>80</v>
      </c>
      <c r="N547" s="9" t="s">
        <v>300</v>
      </c>
    </row>
    <row r="548" spans="3:14" ht="20.100000000000001" customHeight="1" x14ac:dyDescent="0.3">
      <c r="C548" s="30">
        <v>277</v>
      </c>
      <c r="D548" s="41">
        <v>43964</v>
      </c>
      <c r="E548" s="29">
        <f t="shared" si="8"/>
        <v>5</v>
      </c>
      <c r="F548" s="12">
        <v>20</v>
      </c>
      <c r="G548" s="9" t="s">
        <v>226</v>
      </c>
      <c r="H548" s="9" t="s">
        <v>246</v>
      </c>
      <c r="I548" s="9" t="s">
        <v>253</v>
      </c>
      <c r="J548" s="9">
        <v>4</v>
      </c>
      <c r="K548" s="9" t="s">
        <v>115</v>
      </c>
      <c r="L548" s="9" t="s">
        <v>48</v>
      </c>
      <c r="M548" s="9" t="s">
        <v>76</v>
      </c>
      <c r="N548" s="9" t="s">
        <v>301</v>
      </c>
    </row>
    <row r="549" spans="3:14" ht="20.100000000000001" customHeight="1" x14ac:dyDescent="0.3">
      <c r="C549" s="30">
        <v>276</v>
      </c>
      <c r="D549" s="41">
        <v>43963</v>
      </c>
      <c r="E549" s="29">
        <f t="shared" si="8"/>
        <v>5</v>
      </c>
      <c r="F549" s="12">
        <v>20</v>
      </c>
      <c r="G549" s="9" t="s">
        <v>225</v>
      </c>
      <c r="H549" s="9" t="s">
        <v>245</v>
      </c>
      <c r="I549" s="9" t="s">
        <v>253</v>
      </c>
      <c r="J549" s="9">
        <v>4</v>
      </c>
      <c r="K549" s="9" t="s">
        <v>114</v>
      </c>
      <c r="L549" s="9" t="s">
        <v>47</v>
      </c>
      <c r="M549" s="9" t="s">
        <v>77</v>
      </c>
      <c r="N549" s="9" t="s">
        <v>300</v>
      </c>
    </row>
    <row r="550" spans="3:14" ht="20.100000000000001" customHeight="1" x14ac:dyDescent="0.3">
      <c r="C550" s="30">
        <v>275</v>
      </c>
      <c r="D550" s="41">
        <v>43962</v>
      </c>
      <c r="E550" s="29">
        <f t="shared" si="8"/>
        <v>5</v>
      </c>
      <c r="F550" s="12">
        <v>24</v>
      </c>
      <c r="G550" s="9" t="s">
        <v>224</v>
      </c>
      <c r="H550" s="9" t="s">
        <v>244</v>
      </c>
      <c r="I550" s="9" t="s">
        <v>253</v>
      </c>
      <c r="J550" s="9">
        <v>3</v>
      </c>
      <c r="K550" s="9" t="s">
        <v>113</v>
      </c>
      <c r="L550" s="9" t="s">
        <v>46</v>
      </c>
      <c r="M550" s="9" t="s">
        <v>79</v>
      </c>
      <c r="N550" s="9" t="s">
        <v>302</v>
      </c>
    </row>
    <row r="551" spans="3:14" ht="20.100000000000001" customHeight="1" x14ac:dyDescent="0.3">
      <c r="C551" s="30">
        <v>274</v>
      </c>
      <c r="D551" s="41">
        <v>43961</v>
      </c>
      <c r="E551" s="29">
        <f t="shared" si="8"/>
        <v>5</v>
      </c>
      <c r="F551" s="12">
        <v>135</v>
      </c>
      <c r="G551" s="9" t="s">
        <v>223</v>
      </c>
      <c r="H551" s="9" t="s">
        <v>243</v>
      </c>
      <c r="I551" s="9" t="s">
        <v>312</v>
      </c>
      <c r="J551" s="9">
        <v>60</v>
      </c>
      <c r="K551" s="9" t="s">
        <v>112</v>
      </c>
      <c r="L551" s="9" t="s">
        <v>45</v>
      </c>
      <c r="M551" s="9" t="s">
        <v>79</v>
      </c>
      <c r="N551" s="9" t="s">
        <v>300</v>
      </c>
    </row>
    <row r="552" spans="3:14" ht="20.100000000000001" customHeight="1" x14ac:dyDescent="0.3">
      <c r="C552" s="30">
        <v>273</v>
      </c>
      <c r="D552" s="41">
        <v>43960</v>
      </c>
      <c r="E552" s="29">
        <f t="shared" si="8"/>
        <v>5</v>
      </c>
      <c r="F552" s="12">
        <v>72</v>
      </c>
      <c r="G552" s="9" t="s">
        <v>222</v>
      </c>
      <c r="H552" s="9" t="s">
        <v>242</v>
      </c>
      <c r="I552" s="9" t="s">
        <v>312</v>
      </c>
      <c r="J552" s="9">
        <v>24</v>
      </c>
      <c r="K552" s="9" t="s">
        <v>111</v>
      </c>
      <c r="L552" s="9" t="s">
        <v>44</v>
      </c>
      <c r="M552" s="9" t="s">
        <v>80</v>
      </c>
      <c r="N552" s="9" t="s">
        <v>300</v>
      </c>
    </row>
    <row r="553" spans="3:14" ht="20.100000000000001" customHeight="1" x14ac:dyDescent="0.3">
      <c r="C553" s="30">
        <v>272</v>
      </c>
      <c r="D553" s="41">
        <v>43959</v>
      </c>
      <c r="E553" s="29">
        <f t="shared" si="8"/>
        <v>5</v>
      </c>
      <c r="F553" s="12">
        <v>90</v>
      </c>
      <c r="G553" s="9" t="s">
        <v>221</v>
      </c>
      <c r="H553" s="9" t="s">
        <v>241</v>
      </c>
      <c r="I553" s="9" t="s">
        <v>312</v>
      </c>
      <c r="J553" s="9">
        <v>36</v>
      </c>
      <c r="K553" s="9" t="s">
        <v>110</v>
      </c>
      <c r="L553" s="9" t="s">
        <v>43</v>
      </c>
      <c r="M553" s="9" t="s">
        <v>76</v>
      </c>
      <c r="N553" s="9" t="s">
        <v>301</v>
      </c>
    </row>
    <row r="554" spans="3:14" ht="20.100000000000001" customHeight="1" x14ac:dyDescent="0.3">
      <c r="C554" s="30">
        <v>271</v>
      </c>
      <c r="D554" s="41">
        <v>43958</v>
      </c>
      <c r="E554" s="29">
        <f t="shared" si="8"/>
        <v>5</v>
      </c>
      <c r="F554" s="12">
        <v>48</v>
      </c>
      <c r="G554" s="9" t="s">
        <v>220</v>
      </c>
      <c r="H554" s="9" t="s">
        <v>240</v>
      </c>
      <c r="I554" s="9" t="s">
        <v>312</v>
      </c>
      <c r="J554" s="9">
        <v>24</v>
      </c>
      <c r="K554" s="9" t="s">
        <v>109</v>
      </c>
      <c r="L554" s="9" t="s">
        <v>42</v>
      </c>
      <c r="M554" s="9" t="s">
        <v>78</v>
      </c>
      <c r="N554" s="9" t="s">
        <v>303</v>
      </c>
    </row>
    <row r="555" spans="3:14" ht="20.100000000000001" customHeight="1" x14ac:dyDescent="0.3">
      <c r="C555" s="30">
        <v>270</v>
      </c>
      <c r="D555" s="41">
        <v>43957</v>
      </c>
      <c r="E555" s="29">
        <f t="shared" si="8"/>
        <v>5</v>
      </c>
      <c r="F555" s="12">
        <v>270</v>
      </c>
      <c r="G555" s="9" t="s">
        <v>219</v>
      </c>
      <c r="H555" s="9" t="s">
        <v>239</v>
      </c>
      <c r="I555" s="9" t="s">
        <v>312</v>
      </c>
      <c r="J555" s="9">
        <v>60</v>
      </c>
      <c r="K555" s="9" t="s">
        <v>108</v>
      </c>
      <c r="L555" s="9" t="s">
        <v>41</v>
      </c>
      <c r="M555" s="9" t="s">
        <v>81</v>
      </c>
      <c r="N555" s="9" t="s">
        <v>300</v>
      </c>
    </row>
    <row r="556" spans="3:14" ht="20.100000000000001" customHeight="1" x14ac:dyDescent="0.3">
      <c r="C556" s="30">
        <v>269</v>
      </c>
      <c r="D556" s="41">
        <v>43956</v>
      </c>
      <c r="E556" s="29">
        <f t="shared" si="8"/>
        <v>5</v>
      </c>
      <c r="F556" s="12">
        <v>144</v>
      </c>
      <c r="G556" s="9" t="s">
        <v>218</v>
      </c>
      <c r="H556" s="9" t="s">
        <v>238</v>
      </c>
      <c r="I556" s="9" t="s">
        <v>312</v>
      </c>
      <c r="J556" s="9">
        <v>36</v>
      </c>
      <c r="K556" s="9" t="s">
        <v>107</v>
      </c>
      <c r="L556" s="9" t="s">
        <v>40</v>
      </c>
      <c r="M556" s="9" t="s">
        <v>80</v>
      </c>
      <c r="N556" s="9" t="s">
        <v>302</v>
      </c>
    </row>
    <row r="557" spans="3:14" ht="20.100000000000001" customHeight="1" x14ac:dyDescent="0.3">
      <c r="C557" s="30">
        <v>268</v>
      </c>
      <c r="D557" s="41">
        <v>43955</v>
      </c>
      <c r="E557" s="29">
        <f t="shared" si="8"/>
        <v>5</v>
      </c>
      <c r="F557" s="12">
        <v>126</v>
      </c>
      <c r="G557" s="9" t="s">
        <v>217</v>
      </c>
      <c r="H557" s="9" t="s">
        <v>237</v>
      </c>
      <c r="I557" s="9" t="s">
        <v>312</v>
      </c>
      <c r="J557" s="9">
        <v>36</v>
      </c>
      <c r="K557" s="9" t="s">
        <v>106</v>
      </c>
      <c r="L557" s="9" t="s">
        <v>39</v>
      </c>
      <c r="M557" s="9" t="s">
        <v>79</v>
      </c>
      <c r="N557" s="9" t="s">
        <v>300</v>
      </c>
    </row>
    <row r="558" spans="3:14" ht="20.100000000000001" customHeight="1" x14ac:dyDescent="0.3">
      <c r="C558" s="30">
        <v>267</v>
      </c>
      <c r="D558" s="41">
        <v>43954</v>
      </c>
      <c r="E558" s="29">
        <f t="shared" si="8"/>
        <v>5</v>
      </c>
      <c r="F558" s="12">
        <v>43.199999999999996</v>
      </c>
      <c r="G558" s="9" t="s">
        <v>216</v>
      </c>
      <c r="H558" s="9" t="s">
        <v>236</v>
      </c>
      <c r="I558" s="9" t="s">
        <v>312</v>
      </c>
      <c r="J558" s="9">
        <v>18</v>
      </c>
      <c r="K558" s="9" t="s">
        <v>105</v>
      </c>
      <c r="L558" s="9" t="s">
        <v>38</v>
      </c>
      <c r="M558" s="9" t="s">
        <v>78</v>
      </c>
      <c r="N558" s="9" t="s">
        <v>301</v>
      </c>
    </row>
    <row r="559" spans="3:14" ht="20.100000000000001" customHeight="1" x14ac:dyDescent="0.3">
      <c r="C559" s="30">
        <v>266</v>
      </c>
      <c r="D559" s="41">
        <v>43953</v>
      </c>
      <c r="E559" s="29">
        <f t="shared" si="8"/>
        <v>5</v>
      </c>
      <c r="F559" s="12">
        <v>54</v>
      </c>
      <c r="G559" s="9" t="s">
        <v>215</v>
      </c>
      <c r="H559" s="9" t="s">
        <v>235</v>
      </c>
      <c r="I559" s="9" t="s">
        <v>312</v>
      </c>
      <c r="J559" s="9">
        <v>18</v>
      </c>
      <c r="K559" s="9" t="s">
        <v>104</v>
      </c>
      <c r="L559" s="9" t="s">
        <v>37</v>
      </c>
      <c r="M559" s="9" t="s">
        <v>77</v>
      </c>
      <c r="N559" s="9" t="s">
        <v>300</v>
      </c>
    </row>
    <row r="560" spans="3:14" ht="20.100000000000001" customHeight="1" x14ac:dyDescent="0.3">
      <c r="C560" s="30">
        <v>265</v>
      </c>
      <c r="D560" s="41">
        <v>43952</v>
      </c>
      <c r="E560" s="29">
        <f t="shared" si="8"/>
        <v>5</v>
      </c>
      <c r="F560" s="12">
        <v>72</v>
      </c>
      <c r="G560" s="9" t="s">
        <v>214</v>
      </c>
      <c r="H560" s="9" t="s">
        <v>234</v>
      </c>
      <c r="I560" s="9" t="s">
        <v>312</v>
      </c>
      <c r="J560" s="9">
        <v>24</v>
      </c>
      <c r="K560" s="9" t="s">
        <v>102</v>
      </c>
      <c r="L560" s="9" t="s">
        <v>36</v>
      </c>
      <c r="M560" s="9" t="s">
        <v>76</v>
      </c>
      <c r="N560" s="9" t="s">
        <v>300</v>
      </c>
    </row>
    <row r="561" spans="3:14" ht="20.100000000000001" customHeight="1" x14ac:dyDescent="0.3">
      <c r="C561" s="30">
        <v>264</v>
      </c>
      <c r="D561" s="41">
        <v>43948</v>
      </c>
      <c r="E561" s="29">
        <f t="shared" si="8"/>
        <v>4</v>
      </c>
      <c r="F561" s="12">
        <v>20.97</v>
      </c>
      <c r="G561" s="9" t="s">
        <v>308</v>
      </c>
      <c r="H561" s="9" t="s">
        <v>311</v>
      </c>
      <c r="I561" s="9" t="s">
        <v>310</v>
      </c>
      <c r="J561" s="9">
        <v>3</v>
      </c>
      <c r="K561" s="9" t="s">
        <v>112</v>
      </c>
      <c r="L561" s="9" t="s">
        <v>45</v>
      </c>
      <c r="M561" s="9" t="s">
        <v>79</v>
      </c>
      <c r="N561" s="9" t="s">
        <v>300</v>
      </c>
    </row>
    <row r="562" spans="3:14" ht="20.100000000000001" customHeight="1" x14ac:dyDescent="0.3">
      <c r="C562" s="30">
        <v>263</v>
      </c>
      <c r="D562" s="41">
        <v>43947</v>
      </c>
      <c r="E562" s="29">
        <f t="shared" si="8"/>
        <v>4</v>
      </c>
      <c r="F562" s="12">
        <v>8</v>
      </c>
      <c r="G562" s="9" t="s">
        <v>307</v>
      </c>
      <c r="H562" s="9" t="s">
        <v>309</v>
      </c>
      <c r="I562" s="9" t="s">
        <v>310</v>
      </c>
      <c r="J562" s="9">
        <v>5</v>
      </c>
      <c r="K562" s="9" t="s">
        <v>113</v>
      </c>
      <c r="L562" s="9" t="s">
        <v>46</v>
      </c>
      <c r="M562" s="9" t="s">
        <v>79</v>
      </c>
      <c r="N562" s="9" t="s">
        <v>302</v>
      </c>
    </row>
    <row r="563" spans="3:14" ht="20.100000000000001" customHeight="1" x14ac:dyDescent="0.3">
      <c r="C563" s="30">
        <v>262</v>
      </c>
      <c r="D563" s="41">
        <v>43946</v>
      </c>
      <c r="E563" s="29">
        <f t="shared" si="8"/>
        <v>4</v>
      </c>
      <c r="F563" s="12">
        <v>9.4499999999999993</v>
      </c>
      <c r="G563" s="9" t="s">
        <v>233</v>
      </c>
      <c r="H563" s="9" t="s">
        <v>256</v>
      </c>
      <c r="I563" s="9" t="s">
        <v>255</v>
      </c>
      <c r="J563" s="9">
        <v>5</v>
      </c>
      <c r="K563" s="9" t="s">
        <v>114</v>
      </c>
      <c r="L563" s="9" t="s">
        <v>47</v>
      </c>
      <c r="M563" s="9" t="s">
        <v>77</v>
      </c>
      <c r="N563" s="9" t="s">
        <v>300</v>
      </c>
    </row>
    <row r="564" spans="3:14" ht="20.100000000000001" customHeight="1" x14ac:dyDescent="0.3">
      <c r="C564" s="30">
        <v>261</v>
      </c>
      <c r="D564" s="41">
        <v>43945</v>
      </c>
      <c r="E564" s="29">
        <f t="shared" si="8"/>
        <v>4</v>
      </c>
      <c r="F564" s="12">
        <v>2.4</v>
      </c>
      <c r="G564" s="9" t="s">
        <v>232</v>
      </c>
      <c r="H564" s="9" t="s">
        <v>252</v>
      </c>
      <c r="I564" s="9" t="s">
        <v>255</v>
      </c>
      <c r="J564" s="9">
        <v>2</v>
      </c>
      <c r="K564" s="9" t="s">
        <v>115</v>
      </c>
      <c r="L564" s="9" t="s">
        <v>48</v>
      </c>
      <c r="M564" s="9" t="s">
        <v>76</v>
      </c>
      <c r="N564" s="9" t="s">
        <v>301</v>
      </c>
    </row>
    <row r="565" spans="3:14" ht="20.100000000000001" customHeight="1" x14ac:dyDescent="0.3">
      <c r="C565" s="30">
        <v>260</v>
      </c>
      <c r="D565" s="41">
        <v>43944</v>
      </c>
      <c r="E565" s="29">
        <f t="shared" si="8"/>
        <v>4</v>
      </c>
      <c r="F565" s="12">
        <v>20</v>
      </c>
      <c r="G565" s="9" t="s">
        <v>231</v>
      </c>
      <c r="H565" s="9" t="s">
        <v>251</v>
      </c>
      <c r="I565" s="9" t="s">
        <v>254</v>
      </c>
      <c r="J565" s="9">
        <v>1</v>
      </c>
      <c r="K565" s="9" t="s">
        <v>116</v>
      </c>
      <c r="L565" s="9" t="s">
        <v>49</v>
      </c>
      <c r="M565" s="9" t="s">
        <v>80</v>
      </c>
      <c r="N565" s="9" t="s">
        <v>300</v>
      </c>
    </row>
    <row r="566" spans="3:14" ht="20.100000000000001" customHeight="1" x14ac:dyDescent="0.3">
      <c r="C566" s="30">
        <v>259</v>
      </c>
      <c r="D566" s="41">
        <v>43943</v>
      </c>
      <c r="E566" s="29">
        <f t="shared" si="8"/>
        <v>4</v>
      </c>
      <c r="F566" s="12">
        <v>26.700000000000003</v>
      </c>
      <c r="G566" s="9" t="s">
        <v>230</v>
      </c>
      <c r="H566" s="9" t="s">
        <v>250</v>
      </c>
      <c r="I566" s="9" t="s">
        <v>254</v>
      </c>
      <c r="J566" s="9">
        <v>3</v>
      </c>
      <c r="K566" s="9" t="s">
        <v>117</v>
      </c>
      <c r="L566" s="9" t="s">
        <v>50</v>
      </c>
      <c r="M566" s="9" t="s">
        <v>78</v>
      </c>
      <c r="N566" s="9" t="s">
        <v>302</v>
      </c>
    </row>
    <row r="567" spans="3:14" ht="20.100000000000001" customHeight="1" x14ac:dyDescent="0.3">
      <c r="C567" s="30">
        <v>258</v>
      </c>
      <c r="D567" s="41">
        <v>43942</v>
      </c>
      <c r="E567" s="29">
        <f t="shared" si="8"/>
        <v>4</v>
      </c>
      <c r="F567" s="12">
        <v>66</v>
      </c>
      <c r="G567" s="9" t="s">
        <v>229</v>
      </c>
      <c r="H567" s="9" t="s">
        <v>249</v>
      </c>
      <c r="I567" s="9" t="s">
        <v>254</v>
      </c>
      <c r="J567" s="9">
        <v>3</v>
      </c>
      <c r="K567" s="9" t="s">
        <v>118</v>
      </c>
      <c r="L567" s="9" t="s">
        <v>51</v>
      </c>
      <c r="M567" s="9" t="s">
        <v>77</v>
      </c>
      <c r="N567" s="9" t="s">
        <v>303</v>
      </c>
    </row>
    <row r="568" spans="3:14" ht="20.100000000000001" customHeight="1" x14ac:dyDescent="0.3">
      <c r="C568" s="30">
        <v>257</v>
      </c>
      <c r="D568" s="41">
        <v>43941</v>
      </c>
      <c r="E568" s="29">
        <f t="shared" si="8"/>
        <v>4</v>
      </c>
      <c r="F568" s="12">
        <v>31.98</v>
      </c>
      <c r="G568" s="9" t="s">
        <v>228</v>
      </c>
      <c r="H568" s="9" t="s">
        <v>248</v>
      </c>
      <c r="I568" s="9" t="s">
        <v>254</v>
      </c>
      <c r="J568" s="9">
        <v>2</v>
      </c>
      <c r="K568" s="9" t="s">
        <v>119</v>
      </c>
      <c r="L568" s="9" t="s">
        <v>52</v>
      </c>
      <c r="M568" s="9" t="s">
        <v>78</v>
      </c>
      <c r="N568" s="9" t="s">
        <v>302</v>
      </c>
    </row>
    <row r="569" spans="3:14" ht="20.100000000000001" customHeight="1" x14ac:dyDescent="0.3">
      <c r="C569" s="30">
        <v>256</v>
      </c>
      <c r="D569" s="41">
        <v>43940</v>
      </c>
      <c r="E569" s="29">
        <f t="shared" si="8"/>
        <v>4</v>
      </c>
      <c r="F569" s="12">
        <v>14</v>
      </c>
      <c r="G569" s="9" t="s">
        <v>227</v>
      </c>
      <c r="H569" s="9" t="s">
        <v>247</v>
      </c>
      <c r="I569" s="9" t="s">
        <v>253</v>
      </c>
      <c r="J569" s="9">
        <v>4</v>
      </c>
      <c r="K569" s="9" t="s">
        <v>120</v>
      </c>
      <c r="L569" s="9" t="s">
        <v>53</v>
      </c>
      <c r="M569" s="9" t="s">
        <v>76</v>
      </c>
      <c r="N569" s="9" t="s">
        <v>300</v>
      </c>
    </row>
    <row r="570" spans="3:14" ht="20.100000000000001" customHeight="1" x14ac:dyDescent="0.3">
      <c r="C570" s="30">
        <v>255</v>
      </c>
      <c r="D570" s="41">
        <v>43939</v>
      </c>
      <c r="E570" s="29">
        <f t="shared" si="8"/>
        <v>4</v>
      </c>
      <c r="F570" s="12">
        <v>15</v>
      </c>
      <c r="G570" s="9" t="s">
        <v>226</v>
      </c>
      <c r="H570" s="9" t="s">
        <v>246</v>
      </c>
      <c r="I570" s="9" t="s">
        <v>253</v>
      </c>
      <c r="J570" s="9">
        <v>3</v>
      </c>
      <c r="K570" s="9" t="s">
        <v>121</v>
      </c>
      <c r="L570" s="9" t="s">
        <v>54</v>
      </c>
      <c r="M570" s="9" t="s">
        <v>79</v>
      </c>
      <c r="N570" s="9" t="s">
        <v>301</v>
      </c>
    </row>
    <row r="571" spans="3:14" ht="20.100000000000001" customHeight="1" x14ac:dyDescent="0.3">
      <c r="C571" s="30">
        <v>254</v>
      </c>
      <c r="D571" s="41">
        <v>43938</v>
      </c>
      <c r="E571" s="29">
        <f t="shared" si="8"/>
        <v>4</v>
      </c>
      <c r="F571" s="12">
        <v>15</v>
      </c>
      <c r="G571" s="9" t="s">
        <v>225</v>
      </c>
      <c r="H571" s="9" t="s">
        <v>245</v>
      </c>
      <c r="I571" s="9" t="s">
        <v>253</v>
      </c>
      <c r="J571" s="9">
        <v>3</v>
      </c>
      <c r="K571" s="9" t="s">
        <v>122</v>
      </c>
      <c r="L571" s="9" t="s">
        <v>55</v>
      </c>
      <c r="M571" s="9" t="s">
        <v>81</v>
      </c>
      <c r="N571" s="9" t="s">
        <v>300</v>
      </c>
    </row>
    <row r="572" spans="3:14" ht="20.100000000000001" customHeight="1" x14ac:dyDescent="0.3">
      <c r="C572" s="30">
        <v>253</v>
      </c>
      <c r="D572" s="41">
        <v>43937</v>
      </c>
      <c r="E572" s="29">
        <f t="shared" si="8"/>
        <v>4</v>
      </c>
      <c r="F572" s="12">
        <v>24</v>
      </c>
      <c r="G572" s="9" t="s">
        <v>224</v>
      </c>
      <c r="H572" s="9" t="s">
        <v>244</v>
      </c>
      <c r="I572" s="9" t="s">
        <v>253</v>
      </c>
      <c r="J572" s="9">
        <v>3</v>
      </c>
      <c r="K572" s="9" t="s">
        <v>105</v>
      </c>
      <c r="L572" s="9" t="s">
        <v>38</v>
      </c>
      <c r="M572" s="9" t="s">
        <v>78</v>
      </c>
      <c r="N572" s="9" t="s">
        <v>301</v>
      </c>
    </row>
    <row r="573" spans="3:14" ht="20.100000000000001" customHeight="1" x14ac:dyDescent="0.3">
      <c r="C573" s="30">
        <v>252</v>
      </c>
      <c r="D573" s="41">
        <v>43936</v>
      </c>
      <c r="E573" s="29">
        <f t="shared" si="8"/>
        <v>4</v>
      </c>
      <c r="F573" s="12">
        <v>54</v>
      </c>
      <c r="G573" s="9" t="s">
        <v>223</v>
      </c>
      <c r="H573" s="9" t="s">
        <v>243</v>
      </c>
      <c r="I573" s="9" t="s">
        <v>312</v>
      </c>
      <c r="J573" s="9">
        <v>24</v>
      </c>
      <c r="K573" s="9" t="s">
        <v>102</v>
      </c>
      <c r="L573" s="9" t="s">
        <v>36</v>
      </c>
      <c r="M573" s="9" t="s">
        <v>76</v>
      </c>
      <c r="N573" s="9" t="s">
        <v>300</v>
      </c>
    </row>
    <row r="574" spans="3:14" ht="20.100000000000001" customHeight="1" x14ac:dyDescent="0.3">
      <c r="C574" s="30">
        <v>251</v>
      </c>
      <c r="D574" s="41">
        <v>43935</v>
      </c>
      <c r="E574" s="29">
        <f t="shared" si="8"/>
        <v>4</v>
      </c>
      <c r="F574" s="12">
        <v>54</v>
      </c>
      <c r="G574" s="9" t="s">
        <v>222</v>
      </c>
      <c r="H574" s="9" t="s">
        <v>242</v>
      </c>
      <c r="I574" s="9" t="s">
        <v>312</v>
      </c>
      <c r="J574" s="9">
        <v>18</v>
      </c>
      <c r="K574" s="9" t="s">
        <v>104</v>
      </c>
      <c r="L574" s="9" t="s">
        <v>37</v>
      </c>
      <c r="M574" s="9" t="s">
        <v>77</v>
      </c>
      <c r="N574" s="9" t="s">
        <v>300</v>
      </c>
    </row>
    <row r="575" spans="3:14" ht="20.100000000000001" customHeight="1" x14ac:dyDescent="0.3">
      <c r="C575" s="30">
        <v>250</v>
      </c>
      <c r="D575" s="41">
        <v>43934</v>
      </c>
      <c r="E575" s="29">
        <f t="shared" si="8"/>
        <v>4</v>
      </c>
      <c r="F575" s="12">
        <v>60</v>
      </c>
      <c r="G575" s="9" t="s">
        <v>221</v>
      </c>
      <c r="H575" s="9" t="s">
        <v>241</v>
      </c>
      <c r="I575" s="9" t="s">
        <v>312</v>
      </c>
      <c r="J575" s="9">
        <v>24</v>
      </c>
      <c r="K575" s="9" t="s">
        <v>105</v>
      </c>
      <c r="L575" s="9" t="s">
        <v>38</v>
      </c>
      <c r="M575" s="9" t="s">
        <v>78</v>
      </c>
      <c r="N575" s="9" t="s">
        <v>301</v>
      </c>
    </row>
    <row r="576" spans="3:14" ht="20.100000000000001" customHeight="1" x14ac:dyDescent="0.3">
      <c r="C576" s="30">
        <v>249</v>
      </c>
      <c r="D576" s="41">
        <v>43933</v>
      </c>
      <c r="E576" s="29">
        <f t="shared" si="8"/>
        <v>4</v>
      </c>
      <c r="F576" s="12">
        <v>24</v>
      </c>
      <c r="G576" s="9" t="s">
        <v>220</v>
      </c>
      <c r="H576" s="9" t="s">
        <v>240</v>
      </c>
      <c r="I576" s="9" t="s">
        <v>312</v>
      </c>
      <c r="J576" s="9">
        <v>12</v>
      </c>
      <c r="K576" s="9" t="s">
        <v>106</v>
      </c>
      <c r="L576" s="9" t="s">
        <v>39</v>
      </c>
      <c r="M576" s="9" t="s">
        <v>79</v>
      </c>
      <c r="N576" s="9" t="s">
        <v>300</v>
      </c>
    </row>
    <row r="577" spans="3:14" ht="20.100000000000001" customHeight="1" x14ac:dyDescent="0.3">
      <c r="C577" s="30">
        <v>248</v>
      </c>
      <c r="D577" s="41">
        <v>43932</v>
      </c>
      <c r="E577" s="29">
        <f t="shared" si="8"/>
        <v>4</v>
      </c>
      <c r="F577" s="12">
        <v>108</v>
      </c>
      <c r="G577" s="9" t="s">
        <v>219</v>
      </c>
      <c r="H577" s="9" t="s">
        <v>239</v>
      </c>
      <c r="I577" s="9" t="s">
        <v>312</v>
      </c>
      <c r="J577" s="9">
        <v>24</v>
      </c>
      <c r="K577" s="9" t="s">
        <v>107</v>
      </c>
      <c r="L577" s="9" t="s">
        <v>40</v>
      </c>
      <c r="M577" s="9" t="s">
        <v>80</v>
      </c>
      <c r="N577" s="9" t="s">
        <v>302</v>
      </c>
    </row>
    <row r="578" spans="3:14" ht="20.100000000000001" customHeight="1" x14ac:dyDescent="0.3">
      <c r="C578" s="30">
        <v>247</v>
      </c>
      <c r="D578" s="41">
        <v>43931</v>
      </c>
      <c r="E578" s="29">
        <f t="shared" si="8"/>
        <v>4</v>
      </c>
      <c r="F578" s="12">
        <v>72</v>
      </c>
      <c r="G578" s="9" t="s">
        <v>218</v>
      </c>
      <c r="H578" s="9" t="s">
        <v>238</v>
      </c>
      <c r="I578" s="9" t="s">
        <v>312</v>
      </c>
      <c r="J578" s="9">
        <v>18</v>
      </c>
      <c r="K578" s="9" t="s">
        <v>108</v>
      </c>
      <c r="L578" s="9" t="s">
        <v>41</v>
      </c>
      <c r="M578" s="9" t="s">
        <v>81</v>
      </c>
      <c r="N578" s="9" t="s">
        <v>300</v>
      </c>
    </row>
    <row r="579" spans="3:14" ht="20.100000000000001" customHeight="1" x14ac:dyDescent="0.3">
      <c r="C579" s="30">
        <v>246</v>
      </c>
      <c r="D579" s="41">
        <v>43930</v>
      </c>
      <c r="E579" s="29">
        <f t="shared" si="8"/>
        <v>4</v>
      </c>
      <c r="F579" s="12">
        <v>84</v>
      </c>
      <c r="G579" s="9" t="s">
        <v>217</v>
      </c>
      <c r="H579" s="9" t="s">
        <v>237</v>
      </c>
      <c r="I579" s="9" t="s">
        <v>312</v>
      </c>
      <c r="J579" s="9">
        <v>24</v>
      </c>
      <c r="K579" s="9" t="s">
        <v>109</v>
      </c>
      <c r="L579" s="9" t="s">
        <v>42</v>
      </c>
      <c r="M579" s="9" t="s">
        <v>78</v>
      </c>
      <c r="N579" s="9" t="s">
        <v>303</v>
      </c>
    </row>
    <row r="580" spans="3:14" ht="20.100000000000001" customHeight="1" x14ac:dyDescent="0.3">
      <c r="C580" s="30">
        <v>245</v>
      </c>
      <c r="D580" s="41">
        <v>43929</v>
      </c>
      <c r="E580" s="29">
        <f t="shared" si="8"/>
        <v>4</v>
      </c>
      <c r="F580" s="12">
        <v>57.599999999999994</v>
      </c>
      <c r="G580" s="9" t="s">
        <v>216</v>
      </c>
      <c r="H580" s="9" t="s">
        <v>236</v>
      </c>
      <c r="I580" s="9" t="s">
        <v>312</v>
      </c>
      <c r="J580" s="9">
        <v>24</v>
      </c>
      <c r="K580" s="9" t="s">
        <v>110</v>
      </c>
      <c r="L580" s="9" t="s">
        <v>43</v>
      </c>
      <c r="M580" s="9" t="s">
        <v>76</v>
      </c>
      <c r="N580" s="9" t="s">
        <v>301</v>
      </c>
    </row>
    <row r="581" spans="3:14" ht="20.100000000000001" customHeight="1" x14ac:dyDescent="0.3">
      <c r="C581" s="30">
        <v>244</v>
      </c>
      <c r="D581" s="41">
        <v>43928</v>
      </c>
      <c r="E581" s="29">
        <f t="shared" si="8"/>
        <v>4</v>
      </c>
      <c r="F581" s="12">
        <v>48</v>
      </c>
      <c r="G581" s="9" t="s">
        <v>215</v>
      </c>
      <c r="H581" s="9" t="s">
        <v>235</v>
      </c>
      <c r="I581" s="9" t="s">
        <v>312</v>
      </c>
      <c r="J581" s="9">
        <v>16</v>
      </c>
      <c r="K581" s="9" t="s">
        <v>111</v>
      </c>
      <c r="L581" s="9" t="s">
        <v>44</v>
      </c>
      <c r="M581" s="9" t="s">
        <v>80</v>
      </c>
      <c r="N581" s="9" t="s">
        <v>300</v>
      </c>
    </row>
    <row r="582" spans="3:14" ht="20.100000000000001" customHeight="1" x14ac:dyDescent="0.3">
      <c r="C582" s="30">
        <v>243</v>
      </c>
      <c r="D582" s="41">
        <v>43927</v>
      </c>
      <c r="E582" s="29">
        <f t="shared" si="8"/>
        <v>4</v>
      </c>
      <c r="F582" s="12">
        <v>72</v>
      </c>
      <c r="G582" s="9" t="s">
        <v>214</v>
      </c>
      <c r="H582" s="9" t="s">
        <v>234</v>
      </c>
      <c r="I582" s="9" t="s">
        <v>312</v>
      </c>
      <c r="J582" s="9">
        <v>24</v>
      </c>
      <c r="K582" s="9" t="s">
        <v>107</v>
      </c>
      <c r="L582" s="9" t="s">
        <v>40</v>
      </c>
      <c r="M582" s="9" t="s">
        <v>80</v>
      </c>
      <c r="N582" s="9" t="s">
        <v>302</v>
      </c>
    </row>
    <row r="583" spans="3:14" ht="20.100000000000001" customHeight="1" x14ac:dyDescent="0.3">
      <c r="C583" s="30">
        <v>242</v>
      </c>
      <c r="D583" s="41">
        <v>43926</v>
      </c>
      <c r="E583" s="29">
        <f t="shared" si="8"/>
        <v>4</v>
      </c>
      <c r="F583" s="12">
        <v>27.96</v>
      </c>
      <c r="G583" s="9" t="s">
        <v>308</v>
      </c>
      <c r="H583" s="9" t="s">
        <v>311</v>
      </c>
      <c r="I583" s="9" t="s">
        <v>310</v>
      </c>
      <c r="J583" s="9">
        <v>4</v>
      </c>
      <c r="K583" s="9" t="s">
        <v>102</v>
      </c>
      <c r="L583" s="9" t="s">
        <v>36</v>
      </c>
      <c r="M583" s="9" t="s">
        <v>76</v>
      </c>
      <c r="N583" s="9" t="s">
        <v>300</v>
      </c>
    </row>
    <row r="584" spans="3:14" ht="20.100000000000001" customHeight="1" x14ac:dyDescent="0.3">
      <c r="C584" s="30">
        <v>241</v>
      </c>
      <c r="D584" s="41">
        <v>43925</v>
      </c>
      <c r="E584" s="29">
        <f t="shared" si="8"/>
        <v>4</v>
      </c>
      <c r="F584" s="12">
        <v>9.6</v>
      </c>
      <c r="G584" s="9" t="s">
        <v>307</v>
      </c>
      <c r="H584" s="9" t="s">
        <v>309</v>
      </c>
      <c r="I584" s="9" t="s">
        <v>310</v>
      </c>
      <c r="J584" s="9">
        <v>6</v>
      </c>
      <c r="K584" s="9" t="s">
        <v>104</v>
      </c>
      <c r="L584" s="9" t="s">
        <v>37</v>
      </c>
      <c r="M584" s="9" t="s">
        <v>77</v>
      </c>
      <c r="N584" s="9" t="s">
        <v>300</v>
      </c>
    </row>
    <row r="585" spans="3:14" ht="20.100000000000001" customHeight="1" x14ac:dyDescent="0.3">
      <c r="C585" s="30">
        <v>240</v>
      </c>
      <c r="D585" s="41">
        <v>43924</v>
      </c>
      <c r="E585" s="29">
        <f t="shared" si="8"/>
        <v>4</v>
      </c>
      <c r="F585" s="12">
        <v>5.67</v>
      </c>
      <c r="G585" s="9" t="s">
        <v>233</v>
      </c>
      <c r="H585" s="9" t="s">
        <v>256</v>
      </c>
      <c r="I585" s="9" t="s">
        <v>255</v>
      </c>
      <c r="J585" s="9">
        <v>3</v>
      </c>
      <c r="K585" s="9" t="s">
        <v>105</v>
      </c>
      <c r="L585" s="9" t="s">
        <v>38</v>
      </c>
      <c r="M585" s="9" t="s">
        <v>78</v>
      </c>
      <c r="N585" s="9" t="s">
        <v>301</v>
      </c>
    </row>
    <row r="586" spans="3:14" ht="20.100000000000001" customHeight="1" x14ac:dyDescent="0.3">
      <c r="C586" s="30">
        <v>239</v>
      </c>
      <c r="D586" s="41">
        <v>43923</v>
      </c>
      <c r="E586" s="29">
        <f t="shared" si="8"/>
        <v>4</v>
      </c>
      <c r="F586" s="12">
        <v>1.2</v>
      </c>
      <c r="G586" s="9" t="s">
        <v>232</v>
      </c>
      <c r="H586" s="9" t="s">
        <v>252</v>
      </c>
      <c r="I586" s="9" t="s">
        <v>255</v>
      </c>
      <c r="J586" s="9">
        <v>1</v>
      </c>
      <c r="K586" s="9" t="s">
        <v>106</v>
      </c>
      <c r="L586" s="9" t="s">
        <v>39</v>
      </c>
      <c r="M586" s="9" t="s">
        <v>79</v>
      </c>
      <c r="N586" s="9" t="s">
        <v>300</v>
      </c>
    </row>
    <row r="587" spans="3:14" ht="20.100000000000001" customHeight="1" x14ac:dyDescent="0.3">
      <c r="C587" s="30">
        <v>238</v>
      </c>
      <c r="D587" s="41">
        <v>43922</v>
      </c>
      <c r="E587" s="29">
        <f t="shared" si="8"/>
        <v>4</v>
      </c>
      <c r="F587" s="12">
        <v>40</v>
      </c>
      <c r="G587" s="9" t="s">
        <v>231</v>
      </c>
      <c r="H587" s="9" t="s">
        <v>251</v>
      </c>
      <c r="I587" s="9" t="s">
        <v>254</v>
      </c>
      <c r="J587" s="9">
        <v>2</v>
      </c>
      <c r="K587" s="9" t="s">
        <v>107</v>
      </c>
      <c r="L587" s="9" t="s">
        <v>40</v>
      </c>
      <c r="M587" s="9" t="s">
        <v>80</v>
      </c>
      <c r="N587" s="9" t="s">
        <v>302</v>
      </c>
    </row>
    <row r="588" spans="3:14" ht="20.100000000000001" customHeight="1" x14ac:dyDescent="0.3">
      <c r="C588" s="30">
        <v>237</v>
      </c>
      <c r="D588" s="41">
        <v>43948</v>
      </c>
      <c r="E588" s="29">
        <f t="shared" si="8"/>
        <v>4</v>
      </c>
      <c r="F588" s="12">
        <v>35.6</v>
      </c>
      <c r="G588" s="9" t="s">
        <v>230</v>
      </c>
      <c r="H588" s="9" t="s">
        <v>250</v>
      </c>
      <c r="I588" s="9" t="s">
        <v>254</v>
      </c>
      <c r="J588" s="9">
        <v>4</v>
      </c>
      <c r="K588" s="9" t="s">
        <v>108</v>
      </c>
      <c r="L588" s="9" t="s">
        <v>41</v>
      </c>
      <c r="M588" s="9" t="s">
        <v>81</v>
      </c>
      <c r="N588" s="9" t="s">
        <v>300</v>
      </c>
    </row>
    <row r="589" spans="3:14" ht="20.100000000000001" customHeight="1" x14ac:dyDescent="0.3">
      <c r="C589" s="30">
        <v>236</v>
      </c>
      <c r="D589" s="41">
        <v>43947</v>
      </c>
      <c r="E589" s="29">
        <f t="shared" si="8"/>
        <v>4</v>
      </c>
      <c r="F589" s="12">
        <v>44</v>
      </c>
      <c r="G589" s="9" t="s">
        <v>229</v>
      </c>
      <c r="H589" s="9" t="s">
        <v>249</v>
      </c>
      <c r="I589" s="9" t="s">
        <v>254</v>
      </c>
      <c r="J589" s="9">
        <v>2</v>
      </c>
      <c r="K589" s="9" t="s">
        <v>109</v>
      </c>
      <c r="L589" s="9" t="s">
        <v>42</v>
      </c>
      <c r="M589" s="9" t="s">
        <v>78</v>
      </c>
      <c r="N589" s="9" t="s">
        <v>303</v>
      </c>
    </row>
    <row r="590" spans="3:14" ht="20.100000000000001" customHeight="1" x14ac:dyDescent="0.3">
      <c r="C590" s="30">
        <v>235</v>
      </c>
      <c r="D590" s="41">
        <v>43946</v>
      </c>
      <c r="E590" s="29">
        <f t="shared" si="8"/>
        <v>4</v>
      </c>
      <c r="F590" s="12">
        <v>47.97</v>
      </c>
      <c r="G590" s="9" t="s">
        <v>228</v>
      </c>
      <c r="H590" s="9" t="s">
        <v>248</v>
      </c>
      <c r="I590" s="9" t="s">
        <v>254</v>
      </c>
      <c r="J590" s="9">
        <v>3</v>
      </c>
      <c r="K590" s="9" t="s">
        <v>110</v>
      </c>
      <c r="L590" s="9" t="s">
        <v>43</v>
      </c>
      <c r="M590" s="9" t="s">
        <v>76</v>
      </c>
      <c r="N590" s="9" t="s">
        <v>301</v>
      </c>
    </row>
    <row r="591" spans="3:14" ht="20.100000000000001" customHeight="1" x14ac:dyDescent="0.3">
      <c r="C591" s="30">
        <v>234</v>
      </c>
      <c r="D591" s="41">
        <v>43945</v>
      </c>
      <c r="E591" s="29">
        <f t="shared" si="8"/>
        <v>4</v>
      </c>
      <c r="F591" s="12">
        <v>21</v>
      </c>
      <c r="G591" s="9" t="s">
        <v>227</v>
      </c>
      <c r="H591" s="9" t="s">
        <v>247</v>
      </c>
      <c r="I591" s="9" t="s">
        <v>253</v>
      </c>
      <c r="J591" s="9">
        <v>6</v>
      </c>
      <c r="K591" s="9" t="s">
        <v>111</v>
      </c>
      <c r="L591" s="9" t="s">
        <v>44</v>
      </c>
      <c r="M591" s="9" t="s">
        <v>80</v>
      </c>
      <c r="N591" s="9" t="s">
        <v>300</v>
      </c>
    </row>
    <row r="592" spans="3:14" ht="20.100000000000001" customHeight="1" x14ac:dyDescent="0.3">
      <c r="C592" s="30">
        <v>233</v>
      </c>
      <c r="D592" s="41">
        <v>43944</v>
      </c>
      <c r="E592" s="29">
        <f t="shared" si="8"/>
        <v>4</v>
      </c>
      <c r="F592" s="12">
        <v>10</v>
      </c>
      <c r="G592" s="9" t="s">
        <v>226</v>
      </c>
      <c r="H592" s="9" t="s">
        <v>246</v>
      </c>
      <c r="I592" s="9" t="s">
        <v>253</v>
      </c>
      <c r="J592" s="9">
        <v>2</v>
      </c>
      <c r="K592" s="9" t="s">
        <v>112</v>
      </c>
      <c r="L592" s="9" t="s">
        <v>45</v>
      </c>
      <c r="M592" s="9" t="s">
        <v>79</v>
      </c>
      <c r="N592" s="9" t="s">
        <v>300</v>
      </c>
    </row>
    <row r="593" spans="3:14" ht="20.100000000000001" customHeight="1" x14ac:dyDescent="0.3">
      <c r="C593" s="30">
        <v>232</v>
      </c>
      <c r="D593" s="41">
        <v>43943</v>
      </c>
      <c r="E593" s="29">
        <f t="shared" si="8"/>
        <v>4</v>
      </c>
      <c r="F593" s="12">
        <v>10</v>
      </c>
      <c r="G593" s="9" t="s">
        <v>225</v>
      </c>
      <c r="H593" s="9" t="s">
        <v>245</v>
      </c>
      <c r="I593" s="9" t="s">
        <v>253</v>
      </c>
      <c r="J593" s="9">
        <v>2</v>
      </c>
      <c r="K593" s="9" t="s">
        <v>113</v>
      </c>
      <c r="L593" s="9" t="s">
        <v>46</v>
      </c>
      <c r="M593" s="9" t="s">
        <v>79</v>
      </c>
      <c r="N593" s="9" t="s">
        <v>302</v>
      </c>
    </row>
    <row r="594" spans="3:14" ht="20.100000000000001" customHeight="1" x14ac:dyDescent="0.3">
      <c r="C594" s="30">
        <v>231</v>
      </c>
      <c r="D594" s="41">
        <v>43942</v>
      </c>
      <c r="E594" s="29">
        <f t="shared" si="8"/>
        <v>4</v>
      </c>
      <c r="F594" s="12">
        <v>32</v>
      </c>
      <c r="G594" s="9" t="s">
        <v>224</v>
      </c>
      <c r="H594" s="9" t="s">
        <v>244</v>
      </c>
      <c r="I594" s="9" t="s">
        <v>253</v>
      </c>
      <c r="J594" s="9">
        <v>4</v>
      </c>
      <c r="K594" s="9" t="s">
        <v>114</v>
      </c>
      <c r="L594" s="9" t="s">
        <v>47</v>
      </c>
      <c r="M594" s="9" t="s">
        <v>77</v>
      </c>
      <c r="N594" s="9" t="s">
        <v>300</v>
      </c>
    </row>
    <row r="595" spans="3:14" ht="20.100000000000001" customHeight="1" x14ac:dyDescent="0.3">
      <c r="C595" s="30">
        <v>230</v>
      </c>
      <c r="D595" s="41">
        <v>43941</v>
      </c>
      <c r="E595" s="29">
        <f t="shared" si="8"/>
        <v>4</v>
      </c>
      <c r="F595" s="12">
        <v>108</v>
      </c>
      <c r="G595" s="9" t="s">
        <v>223</v>
      </c>
      <c r="H595" s="9" t="s">
        <v>243</v>
      </c>
      <c r="I595" s="9" t="s">
        <v>312</v>
      </c>
      <c r="J595" s="9">
        <v>48</v>
      </c>
      <c r="K595" s="9" t="s">
        <v>115</v>
      </c>
      <c r="L595" s="9" t="s">
        <v>48</v>
      </c>
      <c r="M595" s="9" t="s">
        <v>76</v>
      </c>
      <c r="N595" s="9" t="s">
        <v>301</v>
      </c>
    </row>
    <row r="596" spans="3:14" ht="20.100000000000001" customHeight="1" x14ac:dyDescent="0.3">
      <c r="C596" s="30">
        <v>229</v>
      </c>
      <c r="D596" s="41">
        <v>43940</v>
      </c>
      <c r="E596" s="29">
        <f t="shared" si="8"/>
        <v>4</v>
      </c>
      <c r="F596" s="12">
        <v>36</v>
      </c>
      <c r="G596" s="9" t="s">
        <v>222</v>
      </c>
      <c r="H596" s="9" t="s">
        <v>242</v>
      </c>
      <c r="I596" s="9" t="s">
        <v>312</v>
      </c>
      <c r="J596" s="9">
        <v>12</v>
      </c>
      <c r="K596" s="9" t="s">
        <v>116</v>
      </c>
      <c r="L596" s="9" t="s">
        <v>49</v>
      </c>
      <c r="M596" s="9" t="s">
        <v>80</v>
      </c>
      <c r="N596" s="9" t="s">
        <v>300</v>
      </c>
    </row>
    <row r="597" spans="3:14" ht="20.100000000000001" customHeight="1" x14ac:dyDescent="0.3">
      <c r="C597" s="30">
        <v>228</v>
      </c>
      <c r="D597" s="41">
        <v>43939</v>
      </c>
      <c r="E597" s="29">
        <f t="shared" si="8"/>
        <v>4</v>
      </c>
      <c r="F597" s="12">
        <v>30</v>
      </c>
      <c r="G597" s="9" t="s">
        <v>221</v>
      </c>
      <c r="H597" s="9" t="s">
        <v>241</v>
      </c>
      <c r="I597" s="9" t="s">
        <v>312</v>
      </c>
      <c r="J597" s="9">
        <v>12</v>
      </c>
      <c r="K597" s="9" t="s">
        <v>117</v>
      </c>
      <c r="L597" s="9" t="s">
        <v>50</v>
      </c>
      <c r="M597" s="9" t="s">
        <v>78</v>
      </c>
      <c r="N597" s="9" t="s">
        <v>302</v>
      </c>
    </row>
    <row r="598" spans="3:14" ht="20.100000000000001" customHeight="1" x14ac:dyDescent="0.3">
      <c r="C598" s="30">
        <v>227</v>
      </c>
      <c r="D598" s="41">
        <v>43938</v>
      </c>
      <c r="E598" s="29">
        <f t="shared" si="8"/>
        <v>4</v>
      </c>
      <c r="F598" s="12">
        <v>24</v>
      </c>
      <c r="G598" s="9" t="s">
        <v>220</v>
      </c>
      <c r="H598" s="9" t="s">
        <v>240</v>
      </c>
      <c r="I598" s="9" t="s">
        <v>312</v>
      </c>
      <c r="J598" s="9">
        <v>12</v>
      </c>
      <c r="K598" s="9" t="s">
        <v>118</v>
      </c>
      <c r="L598" s="9" t="s">
        <v>51</v>
      </c>
      <c r="M598" s="9" t="s">
        <v>77</v>
      </c>
      <c r="N598" s="9" t="s">
        <v>303</v>
      </c>
    </row>
    <row r="599" spans="3:14" ht="20.100000000000001" customHeight="1" x14ac:dyDescent="0.3">
      <c r="C599" s="30">
        <v>226</v>
      </c>
      <c r="D599" s="41">
        <v>43937</v>
      </c>
      <c r="E599" s="29">
        <f t="shared" si="8"/>
        <v>4</v>
      </c>
      <c r="F599" s="12">
        <v>216</v>
      </c>
      <c r="G599" s="9" t="s">
        <v>219</v>
      </c>
      <c r="H599" s="9" t="s">
        <v>239</v>
      </c>
      <c r="I599" s="9" t="s">
        <v>312</v>
      </c>
      <c r="J599" s="9">
        <v>48</v>
      </c>
      <c r="K599" s="9" t="s">
        <v>119</v>
      </c>
      <c r="L599" s="9" t="s">
        <v>52</v>
      </c>
      <c r="M599" s="9" t="s">
        <v>78</v>
      </c>
      <c r="N599" s="9" t="s">
        <v>302</v>
      </c>
    </row>
    <row r="600" spans="3:14" ht="20.100000000000001" customHeight="1" x14ac:dyDescent="0.3">
      <c r="C600" s="30">
        <v>225</v>
      </c>
      <c r="D600" s="41">
        <v>43936</v>
      </c>
      <c r="E600" s="29">
        <f t="shared" si="8"/>
        <v>4</v>
      </c>
      <c r="F600" s="12">
        <v>96</v>
      </c>
      <c r="G600" s="9" t="s">
        <v>218</v>
      </c>
      <c r="H600" s="9" t="s">
        <v>238</v>
      </c>
      <c r="I600" s="9" t="s">
        <v>312</v>
      </c>
      <c r="J600" s="9">
        <v>24</v>
      </c>
      <c r="K600" s="9" t="s">
        <v>120</v>
      </c>
      <c r="L600" s="9" t="s">
        <v>53</v>
      </c>
      <c r="M600" s="9" t="s">
        <v>76</v>
      </c>
      <c r="N600" s="9" t="s">
        <v>300</v>
      </c>
    </row>
    <row r="601" spans="3:14" ht="20.100000000000001" customHeight="1" x14ac:dyDescent="0.3">
      <c r="C601" s="30">
        <v>224</v>
      </c>
      <c r="D601" s="41">
        <v>43935</v>
      </c>
      <c r="E601" s="29">
        <f t="shared" si="8"/>
        <v>4</v>
      </c>
      <c r="F601" s="12">
        <v>126</v>
      </c>
      <c r="G601" s="9" t="s">
        <v>217</v>
      </c>
      <c r="H601" s="9" t="s">
        <v>237</v>
      </c>
      <c r="I601" s="9" t="s">
        <v>312</v>
      </c>
      <c r="J601" s="9">
        <v>36</v>
      </c>
      <c r="K601" s="9" t="s">
        <v>121</v>
      </c>
      <c r="L601" s="9" t="s">
        <v>54</v>
      </c>
      <c r="M601" s="9" t="s">
        <v>79</v>
      </c>
      <c r="N601" s="9" t="s">
        <v>301</v>
      </c>
    </row>
    <row r="602" spans="3:14" ht="20.100000000000001" customHeight="1" x14ac:dyDescent="0.3">
      <c r="C602" s="30">
        <v>223</v>
      </c>
      <c r="D602" s="41">
        <v>43934</v>
      </c>
      <c r="E602" s="29">
        <f t="shared" si="8"/>
        <v>4</v>
      </c>
      <c r="F602" s="12">
        <v>43.199999999999996</v>
      </c>
      <c r="G602" s="9" t="s">
        <v>216</v>
      </c>
      <c r="H602" s="9" t="s">
        <v>236</v>
      </c>
      <c r="I602" s="9" t="s">
        <v>312</v>
      </c>
      <c r="J602" s="9">
        <v>18</v>
      </c>
      <c r="K602" s="9" t="s">
        <v>122</v>
      </c>
      <c r="L602" s="9" t="s">
        <v>55</v>
      </c>
      <c r="M602" s="9" t="s">
        <v>81</v>
      </c>
      <c r="N602" s="9" t="s">
        <v>300</v>
      </c>
    </row>
    <row r="603" spans="3:14" ht="20.100000000000001" customHeight="1" x14ac:dyDescent="0.3">
      <c r="C603" s="30">
        <v>222</v>
      </c>
      <c r="D603" s="41">
        <v>43933</v>
      </c>
      <c r="E603" s="29">
        <f t="shared" si="8"/>
        <v>4</v>
      </c>
      <c r="F603" s="12">
        <v>36</v>
      </c>
      <c r="G603" s="9" t="s">
        <v>215</v>
      </c>
      <c r="H603" s="9" t="s">
        <v>235</v>
      </c>
      <c r="I603" s="9" t="s">
        <v>312</v>
      </c>
      <c r="J603" s="9">
        <v>12</v>
      </c>
      <c r="K603" s="9" t="s">
        <v>106</v>
      </c>
      <c r="L603" s="9" t="s">
        <v>39</v>
      </c>
      <c r="M603" s="9" t="s">
        <v>79</v>
      </c>
      <c r="N603" s="9" t="s">
        <v>300</v>
      </c>
    </row>
    <row r="604" spans="3:14" ht="20.100000000000001" customHeight="1" x14ac:dyDescent="0.3">
      <c r="C604" s="30">
        <v>221</v>
      </c>
      <c r="D604" s="41">
        <v>43932</v>
      </c>
      <c r="E604" s="29">
        <f t="shared" si="8"/>
        <v>4</v>
      </c>
      <c r="F604" s="12">
        <v>48</v>
      </c>
      <c r="G604" s="9" t="s">
        <v>214</v>
      </c>
      <c r="H604" s="9" t="s">
        <v>234</v>
      </c>
      <c r="I604" s="9" t="s">
        <v>312</v>
      </c>
      <c r="J604" s="9">
        <v>16</v>
      </c>
      <c r="K604" s="9" t="s">
        <v>110</v>
      </c>
      <c r="L604" s="9" t="s">
        <v>43</v>
      </c>
      <c r="M604" s="9" t="s">
        <v>76</v>
      </c>
      <c r="N604" s="9" t="s">
        <v>301</v>
      </c>
    </row>
    <row r="605" spans="3:14" ht="20.100000000000001" customHeight="1" x14ac:dyDescent="0.3">
      <c r="C605" s="30">
        <v>220</v>
      </c>
      <c r="D605" s="41">
        <v>43931</v>
      </c>
      <c r="E605" s="29">
        <f t="shared" si="8"/>
        <v>4</v>
      </c>
      <c r="F605" s="12">
        <v>13.98</v>
      </c>
      <c r="G605" s="9" t="s">
        <v>308</v>
      </c>
      <c r="H605" s="9" t="s">
        <v>311</v>
      </c>
      <c r="I605" s="9" t="s">
        <v>310</v>
      </c>
      <c r="J605" s="9">
        <v>2</v>
      </c>
      <c r="K605" s="9" t="s">
        <v>109</v>
      </c>
      <c r="L605" s="9" t="s">
        <v>42</v>
      </c>
      <c r="M605" s="9" t="s">
        <v>78</v>
      </c>
      <c r="N605" s="9" t="s">
        <v>303</v>
      </c>
    </row>
    <row r="606" spans="3:14" ht="20.100000000000001" customHeight="1" x14ac:dyDescent="0.3">
      <c r="C606" s="30">
        <v>219</v>
      </c>
      <c r="D606" s="41">
        <v>43930</v>
      </c>
      <c r="E606" s="29">
        <f t="shared" si="8"/>
        <v>4</v>
      </c>
      <c r="F606" s="12">
        <v>4.8</v>
      </c>
      <c r="G606" s="9" t="s">
        <v>307</v>
      </c>
      <c r="H606" s="9" t="s">
        <v>309</v>
      </c>
      <c r="I606" s="9" t="s">
        <v>310</v>
      </c>
      <c r="J606" s="9">
        <v>3</v>
      </c>
      <c r="K606" s="9" t="s">
        <v>108</v>
      </c>
      <c r="L606" s="9" t="s">
        <v>41</v>
      </c>
      <c r="M606" s="9" t="s">
        <v>81</v>
      </c>
      <c r="N606" s="9" t="s">
        <v>300</v>
      </c>
    </row>
    <row r="607" spans="3:14" ht="20.100000000000001" customHeight="1" x14ac:dyDescent="0.3">
      <c r="C607" s="30">
        <v>218</v>
      </c>
      <c r="D607" s="41">
        <v>43929</v>
      </c>
      <c r="E607" s="29">
        <f t="shared" si="8"/>
        <v>4</v>
      </c>
      <c r="F607" s="12">
        <v>1.89</v>
      </c>
      <c r="G607" s="9" t="s">
        <v>233</v>
      </c>
      <c r="H607" s="9" t="s">
        <v>256</v>
      </c>
      <c r="I607" s="9" t="s">
        <v>255</v>
      </c>
      <c r="J607" s="9">
        <v>1</v>
      </c>
      <c r="K607" s="9" t="s">
        <v>122</v>
      </c>
      <c r="L607" s="9" t="s">
        <v>55</v>
      </c>
      <c r="M607" s="9" t="s">
        <v>81</v>
      </c>
      <c r="N607" s="9" t="s">
        <v>300</v>
      </c>
    </row>
    <row r="608" spans="3:14" ht="20.100000000000001" customHeight="1" x14ac:dyDescent="0.3">
      <c r="C608" s="30">
        <v>217</v>
      </c>
      <c r="D608" s="41">
        <v>43928</v>
      </c>
      <c r="E608" s="29">
        <f t="shared" si="8"/>
        <v>4</v>
      </c>
      <c r="F608" s="12">
        <v>2.4</v>
      </c>
      <c r="G608" s="9" t="s">
        <v>232</v>
      </c>
      <c r="H608" s="9" t="s">
        <v>252</v>
      </c>
      <c r="I608" s="9" t="s">
        <v>255</v>
      </c>
      <c r="J608" s="9">
        <v>2</v>
      </c>
      <c r="K608" s="9" t="s">
        <v>121</v>
      </c>
      <c r="L608" s="9" t="s">
        <v>54</v>
      </c>
      <c r="M608" s="9" t="s">
        <v>79</v>
      </c>
      <c r="N608" s="9" t="s">
        <v>301</v>
      </c>
    </row>
    <row r="609" spans="3:14" ht="20.100000000000001" customHeight="1" x14ac:dyDescent="0.3">
      <c r="C609" s="30">
        <v>216</v>
      </c>
      <c r="D609" s="41">
        <v>43927</v>
      </c>
      <c r="E609" s="29">
        <f t="shared" ref="E609:E672" si="9">IF(COUNTA(D609)=0,"-",(MONTH(D609)))</f>
        <v>4</v>
      </c>
      <c r="F609" s="12">
        <v>20</v>
      </c>
      <c r="G609" s="9" t="s">
        <v>231</v>
      </c>
      <c r="H609" s="9" t="s">
        <v>251</v>
      </c>
      <c r="I609" s="9" t="s">
        <v>254</v>
      </c>
      <c r="J609" s="9">
        <v>1</v>
      </c>
      <c r="K609" s="9" t="s">
        <v>120</v>
      </c>
      <c r="L609" s="9" t="s">
        <v>53</v>
      </c>
      <c r="M609" s="9" t="s">
        <v>76</v>
      </c>
      <c r="N609" s="9" t="s">
        <v>300</v>
      </c>
    </row>
    <row r="610" spans="3:14" ht="20.100000000000001" customHeight="1" x14ac:dyDescent="0.3">
      <c r="C610" s="30">
        <v>215</v>
      </c>
      <c r="D610" s="41">
        <v>43926</v>
      </c>
      <c r="E610" s="29">
        <f t="shared" si="9"/>
        <v>4</v>
      </c>
      <c r="F610" s="12">
        <v>17.8</v>
      </c>
      <c r="G610" s="9" t="s">
        <v>230</v>
      </c>
      <c r="H610" s="9" t="s">
        <v>250</v>
      </c>
      <c r="I610" s="9" t="s">
        <v>254</v>
      </c>
      <c r="J610" s="9">
        <v>2</v>
      </c>
      <c r="K610" s="9" t="s">
        <v>119</v>
      </c>
      <c r="L610" s="9" t="s">
        <v>52</v>
      </c>
      <c r="M610" s="9" t="s">
        <v>78</v>
      </c>
      <c r="N610" s="9" t="s">
        <v>302</v>
      </c>
    </row>
    <row r="611" spans="3:14" ht="20.100000000000001" customHeight="1" x14ac:dyDescent="0.3">
      <c r="C611" s="30">
        <v>214</v>
      </c>
      <c r="D611" s="41">
        <v>43925</v>
      </c>
      <c r="E611" s="29">
        <f t="shared" si="9"/>
        <v>4</v>
      </c>
      <c r="F611" s="12">
        <v>22</v>
      </c>
      <c r="G611" s="9" t="s">
        <v>229</v>
      </c>
      <c r="H611" s="9" t="s">
        <v>249</v>
      </c>
      <c r="I611" s="9" t="s">
        <v>254</v>
      </c>
      <c r="J611" s="9">
        <v>1</v>
      </c>
      <c r="K611" s="9" t="s">
        <v>118</v>
      </c>
      <c r="L611" s="9" t="s">
        <v>51</v>
      </c>
      <c r="M611" s="9" t="s">
        <v>77</v>
      </c>
      <c r="N611" s="9" t="s">
        <v>303</v>
      </c>
    </row>
    <row r="612" spans="3:14" ht="20.100000000000001" customHeight="1" x14ac:dyDescent="0.3">
      <c r="C612" s="30">
        <v>213</v>
      </c>
      <c r="D612" s="41">
        <v>43924</v>
      </c>
      <c r="E612" s="29">
        <f t="shared" si="9"/>
        <v>4</v>
      </c>
      <c r="F612" s="12">
        <v>15.99</v>
      </c>
      <c r="G612" s="9" t="s">
        <v>228</v>
      </c>
      <c r="H612" s="9" t="s">
        <v>248</v>
      </c>
      <c r="I612" s="9" t="s">
        <v>254</v>
      </c>
      <c r="J612" s="9">
        <v>1</v>
      </c>
      <c r="K612" s="9" t="s">
        <v>117</v>
      </c>
      <c r="L612" s="9" t="s">
        <v>50</v>
      </c>
      <c r="M612" s="9" t="s">
        <v>78</v>
      </c>
      <c r="N612" s="9" t="s">
        <v>302</v>
      </c>
    </row>
    <row r="613" spans="3:14" ht="20.100000000000001" customHeight="1" x14ac:dyDescent="0.3">
      <c r="C613" s="30">
        <v>212</v>
      </c>
      <c r="D613" s="41">
        <v>43923</v>
      </c>
      <c r="E613" s="29">
        <f t="shared" si="9"/>
        <v>4</v>
      </c>
      <c r="F613" s="12">
        <v>7</v>
      </c>
      <c r="G613" s="9" t="s">
        <v>227</v>
      </c>
      <c r="H613" s="9" t="s">
        <v>247</v>
      </c>
      <c r="I613" s="9" t="s">
        <v>253</v>
      </c>
      <c r="J613" s="9">
        <v>2</v>
      </c>
      <c r="K613" s="9" t="s">
        <v>116</v>
      </c>
      <c r="L613" s="9" t="s">
        <v>49</v>
      </c>
      <c r="M613" s="9" t="s">
        <v>80</v>
      </c>
      <c r="N613" s="9" t="s">
        <v>300</v>
      </c>
    </row>
    <row r="614" spans="3:14" ht="20.100000000000001" customHeight="1" x14ac:dyDescent="0.3">
      <c r="C614" s="30">
        <v>211</v>
      </c>
      <c r="D614" s="41">
        <v>43922</v>
      </c>
      <c r="E614" s="29">
        <f t="shared" si="9"/>
        <v>4</v>
      </c>
      <c r="F614" s="12">
        <v>20</v>
      </c>
      <c r="G614" s="9" t="s">
        <v>226</v>
      </c>
      <c r="H614" s="9" t="s">
        <v>246</v>
      </c>
      <c r="I614" s="9" t="s">
        <v>253</v>
      </c>
      <c r="J614" s="9">
        <v>4</v>
      </c>
      <c r="K614" s="9" t="s">
        <v>115</v>
      </c>
      <c r="L614" s="9" t="s">
        <v>48</v>
      </c>
      <c r="M614" s="9" t="s">
        <v>76</v>
      </c>
      <c r="N614" s="9" t="s">
        <v>301</v>
      </c>
    </row>
    <row r="615" spans="3:14" ht="20.100000000000001" customHeight="1" x14ac:dyDescent="0.3">
      <c r="C615" s="30">
        <v>210</v>
      </c>
      <c r="D615" s="41">
        <v>43933</v>
      </c>
      <c r="E615" s="29">
        <f t="shared" si="9"/>
        <v>4</v>
      </c>
      <c r="F615" s="12">
        <v>20</v>
      </c>
      <c r="G615" s="9" t="s">
        <v>225</v>
      </c>
      <c r="H615" s="9" t="s">
        <v>245</v>
      </c>
      <c r="I615" s="9" t="s">
        <v>253</v>
      </c>
      <c r="J615" s="9">
        <v>4</v>
      </c>
      <c r="K615" s="9" t="s">
        <v>114</v>
      </c>
      <c r="L615" s="9" t="s">
        <v>47</v>
      </c>
      <c r="M615" s="9" t="s">
        <v>77</v>
      </c>
      <c r="N615" s="9" t="s">
        <v>300</v>
      </c>
    </row>
    <row r="616" spans="3:14" ht="20.100000000000001" customHeight="1" x14ac:dyDescent="0.3">
      <c r="C616" s="30">
        <v>209</v>
      </c>
      <c r="D616" s="41">
        <v>43932</v>
      </c>
      <c r="E616" s="29">
        <f t="shared" si="9"/>
        <v>4</v>
      </c>
      <c r="F616" s="12">
        <v>24</v>
      </c>
      <c r="G616" s="9" t="s">
        <v>224</v>
      </c>
      <c r="H616" s="9" t="s">
        <v>244</v>
      </c>
      <c r="I616" s="9" t="s">
        <v>253</v>
      </c>
      <c r="J616" s="9">
        <v>3</v>
      </c>
      <c r="K616" s="9" t="s">
        <v>113</v>
      </c>
      <c r="L616" s="9" t="s">
        <v>46</v>
      </c>
      <c r="M616" s="9" t="s">
        <v>79</v>
      </c>
      <c r="N616" s="9" t="s">
        <v>302</v>
      </c>
    </row>
    <row r="617" spans="3:14" ht="20.100000000000001" customHeight="1" x14ac:dyDescent="0.3">
      <c r="C617" s="30">
        <v>208</v>
      </c>
      <c r="D617" s="41">
        <v>43931</v>
      </c>
      <c r="E617" s="29">
        <f t="shared" si="9"/>
        <v>4</v>
      </c>
      <c r="F617" s="12">
        <v>108</v>
      </c>
      <c r="G617" s="9" t="s">
        <v>223</v>
      </c>
      <c r="H617" s="9" t="s">
        <v>243</v>
      </c>
      <c r="I617" s="9" t="s">
        <v>312</v>
      </c>
      <c r="J617" s="9">
        <v>48</v>
      </c>
      <c r="K617" s="9" t="s">
        <v>112</v>
      </c>
      <c r="L617" s="9" t="s">
        <v>45</v>
      </c>
      <c r="M617" s="9" t="s">
        <v>79</v>
      </c>
      <c r="N617" s="9" t="s">
        <v>300</v>
      </c>
    </row>
    <row r="618" spans="3:14" ht="20.100000000000001" customHeight="1" x14ac:dyDescent="0.3">
      <c r="C618" s="30">
        <v>207</v>
      </c>
      <c r="D618" s="41">
        <v>43930</v>
      </c>
      <c r="E618" s="29">
        <f t="shared" si="9"/>
        <v>4</v>
      </c>
      <c r="F618" s="12">
        <v>54</v>
      </c>
      <c r="G618" s="9" t="s">
        <v>222</v>
      </c>
      <c r="H618" s="9" t="s">
        <v>242</v>
      </c>
      <c r="I618" s="9" t="s">
        <v>312</v>
      </c>
      <c r="J618" s="9">
        <v>18</v>
      </c>
      <c r="K618" s="9" t="s">
        <v>111</v>
      </c>
      <c r="L618" s="9" t="s">
        <v>44</v>
      </c>
      <c r="M618" s="9" t="s">
        <v>80</v>
      </c>
      <c r="N618" s="9" t="s">
        <v>300</v>
      </c>
    </row>
    <row r="619" spans="3:14" ht="20.100000000000001" customHeight="1" x14ac:dyDescent="0.3">
      <c r="C619" s="30">
        <v>206</v>
      </c>
      <c r="D619" s="41">
        <v>43929</v>
      </c>
      <c r="E619" s="29">
        <f t="shared" si="9"/>
        <v>4</v>
      </c>
      <c r="F619" s="12">
        <v>60</v>
      </c>
      <c r="G619" s="9" t="s">
        <v>221</v>
      </c>
      <c r="H619" s="9" t="s">
        <v>241</v>
      </c>
      <c r="I619" s="9" t="s">
        <v>312</v>
      </c>
      <c r="J619" s="9">
        <v>24</v>
      </c>
      <c r="K619" s="9" t="s">
        <v>110</v>
      </c>
      <c r="L619" s="9" t="s">
        <v>43</v>
      </c>
      <c r="M619" s="9" t="s">
        <v>76</v>
      </c>
      <c r="N619" s="9" t="s">
        <v>301</v>
      </c>
    </row>
    <row r="620" spans="3:14" ht="20.100000000000001" customHeight="1" x14ac:dyDescent="0.3">
      <c r="C620" s="30">
        <v>205</v>
      </c>
      <c r="D620" s="41">
        <v>43928</v>
      </c>
      <c r="E620" s="29">
        <f t="shared" si="9"/>
        <v>4</v>
      </c>
      <c r="F620" s="12">
        <v>16</v>
      </c>
      <c r="G620" s="9" t="s">
        <v>220</v>
      </c>
      <c r="H620" s="9" t="s">
        <v>240</v>
      </c>
      <c r="I620" s="9" t="s">
        <v>312</v>
      </c>
      <c r="J620" s="9">
        <v>8</v>
      </c>
      <c r="K620" s="9" t="s">
        <v>109</v>
      </c>
      <c r="L620" s="9" t="s">
        <v>42</v>
      </c>
      <c r="M620" s="9" t="s">
        <v>78</v>
      </c>
      <c r="N620" s="9" t="s">
        <v>303</v>
      </c>
    </row>
    <row r="621" spans="3:14" ht="20.100000000000001" customHeight="1" x14ac:dyDescent="0.3">
      <c r="C621" s="30">
        <v>204</v>
      </c>
      <c r="D621" s="41">
        <v>43927</v>
      </c>
      <c r="E621" s="29">
        <f t="shared" si="9"/>
        <v>4</v>
      </c>
      <c r="F621" s="12">
        <v>162</v>
      </c>
      <c r="G621" s="9" t="s">
        <v>219</v>
      </c>
      <c r="H621" s="9" t="s">
        <v>239</v>
      </c>
      <c r="I621" s="9" t="s">
        <v>312</v>
      </c>
      <c r="J621" s="9">
        <v>36</v>
      </c>
      <c r="K621" s="9" t="s">
        <v>108</v>
      </c>
      <c r="L621" s="9" t="s">
        <v>41</v>
      </c>
      <c r="M621" s="9" t="s">
        <v>81</v>
      </c>
      <c r="N621" s="9" t="s">
        <v>300</v>
      </c>
    </row>
    <row r="622" spans="3:14" ht="20.100000000000001" customHeight="1" x14ac:dyDescent="0.3">
      <c r="C622" s="30">
        <v>203</v>
      </c>
      <c r="D622" s="41">
        <v>43926</v>
      </c>
      <c r="E622" s="29">
        <f t="shared" si="9"/>
        <v>4</v>
      </c>
      <c r="F622" s="12">
        <v>72</v>
      </c>
      <c r="G622" s="9" t="s">
        <v>218</v>
      </c>
      <c r="H622" s="9" t="s">
        <v>238</v>
      </c>
      <c r="I622" s="9" t="s">
        <v>312</v>
      </c>
      <c r="J622" s="9">
        <v>18</v>
      </c>
      <c r="K622" s="9" t="s">
        <v>107</v>
      </c>
      <c r="L622" s="9" t="s">
        <v>40</v>
      </c>
      <c r="M622" s="9" t="s">
        <v>80</v>
      </c>
      <c r="N622" s="9" t="s">
        <v>302</v>
      </c>
    </row>
    <row r="623" spans="3:14" ht="20.100000000000001" customHeight="1" x14ac:dyDescent="0.3">
      <c r="C623" s="30">
        <v>202</v>
      </c>
      <c r="D623" s="41">
        <v>43925</v>
      </c>
      <c r="E623" s="29">
        <f t="shared" si="9"/>
        <v>4</v>
      </c>
      <c r="F623" s="12">
        <v>84</v>
      </c>
      <c r="G623" s="9" t="s">
        <v>217</v>
      </c>
      <c r="H623" s="9" t="s">
        <v>237</v>
      </c>
      <c r="I623" s="9" t="s">
        <v>312</v>
      </c>
      <c r="J623" s="9">
        <v>24</v>
      </c>
      <c r="K623" s="9" t="s">
        <v>106</v>
      </c>
      <c r="L623" s="9" t="s">
        <v>39</v>
      </c>
      <c r="M623" s="9" t="s">
        <v>79</v>
      </c>
      <c r="N623" s="9" t="s">
        <v>300</v>
      </c>
    </row>
    <row r="624" spans="3:14" ht="20.100000000000001" customHeight="1" x14ac:dyDescent="0.3">
      <c r="C624" s="30">
        <v>201</v>
      </c>
      <c r="D624" s="41">
        <v>43924</v>
      </c>
      <c r="E624" s="29">
        <f t="shared" si="9"/>
        <v>4</v>
      </c>
      <c r="F624" s="12">
        <v>28.799999999999997</v>
      </c>
      <c r="G624" s="9" t="s">
        <v>216</v>
      </c>
      <c r="H624" s="9" t="s">
        <v>236</v>
      </c>
      <c r="I624" s="9" t="s">
        <v>312</v>
      </c>
      <c r="J624" s="9">
        <v>12</v>
      </c>
      <c r="K624" s="9" t="s">
        <v>105</v>
      </c>
      <c r="L624" s="9" t="s">
        <v>38</v>
      </c>
      <c r="M624" s="9" t="s">
        <v>78</v>
      </c>
      <c r="N624" s="9" t="s">
        <v>301</v>
      </c>
    </row>
    <row r="625" spans="3:14" ht="20.100000000000001" customHeight="1" x14ac:dyDescent="0.3">
      <c r="C625" s="30">
        <v>200</v>
      </c>
      <c r="D625" s="41">
        <v>43923</v>
      </c>
      <c r="E625" s="29">
        <f t="shared" si="9"/>
        <v>4</v>
      </c>
      <c r="F625" s="12">
        <v>24</v>
      </c>
      <c r="G625" s="9" t="s">
        <v>215</v>
      </c>
      <c r="H625" s="9" t="s">
        <v>235</v>
      </c>
      <c r="I625" s="9" t="s">
        <v>312</v>
      </c>
      <c r="J625" s="9">
        <v>8</v>
      </c>
      <c r="K625" s="9" t="s">
        <v>104</v>
      </c>
      <c r="L625" s="9" t="s">
        <v>37</v>
      </c>
      <c r="M625" s="9" t="s">
        <v>77</v>
      </c>
      <c r="N625" s="9" t="s">
        <v>300</v>
      </c>
    </row>
    <row r="626" spans="3:14" ht="20.100000000000001" customHeight="1" x14ac:dyDescent="0.3">
      <c r="C626" s="30">
        <v>199</v>
      </c>
      <c r="D626" s="41">
        <v>43922</v>
      </c>
      <c r="E626" s="29">
        <f t="shared" si="9"/>
        <v>4</v>
      </c>
      <c r="F626" s="12">
        <v>36</v>
      </c>
      <c r="G626" s="9" t="s">
        <v>214</v>
      </c>
      <c r="H626" s="9" t="s">
        <v>234</v>
      </c>
      <c r="I626" s="9" t="s">
        <v>312</v>
      </c>
      <c r="J626" s="9">
        <v>12</v>
      </c>
      <c r="K626" s="9" t="s">
        <v>102</v>
      </c>
      <c r="L626" s="9" t="s">
        <v>36</v>
      </c>
      <c r="M626" s="9" t="s">
        <v>76</v>
      </c>
      <c r="N626" s="9" t="s">
        <v>300</v>
      </c>
    </row>
    <row r="627" spans="3:14" ht="20.100000000000001" customHeight="1" x14ac:dyDescent="0.3">
      <c r="C627" s="30">
        <v>198</v>
      </c>
      <c r="D627" s="41">
        <v>43920</v>
      </c>
      <c r="E627" s="29">
        <f t="shared" si="9"/>
        <v>3</v>
      </c>
      <c r="F627" s="12">
        <v>27.96</v>
      </c>
      <c r="G627" s="9" t="s">
        <v>308</v>
      </c>
      <c r="H627" s="9" t="s">
        <v>311</v>
      </c>
      <c r="I627" s="9" t="s">
        <v>310</v>
      </c>
      <c r="J627" s="9">
        <f>3 + 1</f>
        <v>4</v>
      </c>
      <c r="K627" s="9" t="s">
        <v>112</v>
      </c>
      <c r="L627" s="9" t="s">
        <v>45</v>
      </c>
      <c r="M627" s="9" t="s">
        <v>79</v>
      </c>
      <c r="N627" s="9" t="s">
        <v>300</v>
      </c>
    </row>
    <row r="628" spans="3:14" ht="20.100000000000001" customHeight="1" x14ac:dyDescent="0.3">
      <c r="C628" s="30">
        <v>197</v>
      </c>
      <c r="D628" s="41">
        <v>43919</v>
      </c>
      <c r="E628" s="29">
        <f t="shared" si="9"/>
        <v>3</v>
      </c>
      <c r="F628" s="12">
        <v>8</v>
      </c>
      <c r="G628" s="9" t="s">
        <v>307</v>
      </c>
      <c r="H628" s="9" t="s">
        <v>309</v>
      </c>
      <c r="I628" s="9" t="s">
        <v>310</v>
      </c>
      <c r="J628" s="9">
        <v>5</v>
      </c>
      <c r="K628" s="9" t="s">
        <v>113</v>
      </c>
      <c r="L628" s="9" t="s">
        <v>46</v>
      </c>
      <c r="M628" s="9" t="s">
        <v>79</v>
      </c>
      <c r="N628" s="9" t="s">
        <v>302</v>
      </c>
    </row>
    <row r="629" spans="3:14" ht="20.100000000000001" customHeight="1" x14ac:dyDescent="0.3">
      <c r="C629" s="30">
        <v>196</v>
      </c>
      <c r="D629" s="41">
        <v>43918</v>
      </c>
      <c r="E629" s="29">
        <f t="shared" si="9"/>
        <v>3</v>
      </c>
      <c r="F629" s="12">
        <v>5.67</v>
      </c>
      <c r="G629" s="9" t="s">
        <v>233</v>
      </c>
      <c r="H629" s="9" t="s">
        <v>256</v>
      </c>
      <c r="I629" s="9" t="s">
        <v>255</v>
      </c>
      <c r="J629" s="9">
        <v>3</v>
      </c>
      <c r="K629" s="9" t="s">
        <v>114</v>
      </c>
      <c r="L629" s="9" t="s">
        <v>47</v>
      </c>
      <c r="M629" s="9" t="s">
        <v>77</v>
      </c>
      <c r="N629" s="9" t="s">
        <v>300</v>
      </c>
    </row>
    <row r="630" spans="3:14" ht="20.100000000000001" customHeight="1" x14ac:dyDescent="0.3">
      <c r="C630" s="30">
        <v>195</v>
      </c>
      <c r="D630" s="41">
        <v>43917</v>
      </c>
      <c r="E630" s="29">
        <f t="shared" si="9"/>
        <v>3</v>
      </c>
      <c r="F630" s="12">
        <v>7.2</v>
      </c>
      <c r="G630" s="9" t="s">
        <v>232</v>
      </c>
      <c r="H630" s="9" t="s">
        <v>252</v>
      </c>
      <c r="I630" s="9" t="s">
        <v>255</v>
      </c>
      <c r="J630" s="9">
        <v>6</v>
      </c>
      <c r="K630" s="9" t="s">
        <v>115</v>
      </c>
      <c r="L630" s="9" t="s">
        <v>48</v>
      </c>
      <c r="M630" s="9" t="s">
        <v>76</v>
      </c>
      <c r="N630" s="9" t="s">
        <v>301</v>
      </c>
    </row>
    <row r="631" spans="3:14" ht="20.100000000000001" customHeight="1" x14ac:dyDescent="0.3">
      <c r="C631" s="30">
        <v>194</v>
      </c>
      <c r="D631" s="41">
        <v>43916</v>
      </c>
      <c r="E631" s="29">
        <f t="shared" si="9"/>
        <v>3</v>
      </c>
      <c r="F631" s="12">
        <v>40</v>
      </c>
      <c r="G631" s="9" t="s">
        <v>231</v>
      </c>
      <c r="H631" s="9" t="s">
        <v>251</v>
      </c>
      <c r="I631" s="9" t="s">
        <v>254</v>
      </c>
      <c r="J631" s="9">
        <v>2</v>
      </c>
      <c r="K631" s="9" t="s">
        <v>116</v>
      </c>
      <c r="L631" s="9" t="s">
        <v>49</v>
      </c>
      <c r="M631" s="9" t="s">
        <v>80</v>
      </c>
      <c r="N631" s="9" t="s">
        <v>300</v>
      </c>
    </row>
    <row r="632" spans="3:14" ht="20.100000000000001" customHeight="1" x14ac:dyDescent="0.3">
      <c r="C632" s="30">
        <v>193</v>
      </c>
      <c r="D632" s="41">
        <v>43915</v>
      </c>
      <c r="E632" s="29">
        <f t="shared" si="9"/>
        <v>3</v>
      </c>
      <c r="F632" s="12">
        <v>26.700000000000003</v>
      </c>
      <c r="G632" s="9" t="s">
        <v>230</v>
      </c>
      <c r="H632" s="9" t="s">
        <v>250</v>
      </c>
      <c r="I632" s="9" t="s">
        <v>254</v>
      </c>
      <c r="J632" s="9">
        <v>3</v>
      </c>
      <c r="K632" s="9" t="s">
        <v>117</v>
      </c>
      <c r="L632" s="9" t="s">
        <v>50</v>
      </c>
      <c r="M632" s="9" t="s">
        <v>78</v>
      </c>
      <c r="N632" s="9" t="s">
        <v>302</v>
      </c>
    </row>
    <row r="633" spans="3:14" ht="20.100000000000001" customHeight="1" x14ac:dyDescent="0.3">
      <c r="C633" s="30">
        <v>192</v>
      </c>
      <c r="D633" s="41">
        <v>43914</v>
      </c>
      <c r="E633" s="29">
        <f t="shared" si="9"/>
        <v>3</v>
      </c>
      <c r="F633" s="12">
        <v>88</v>
      </c>
      <c r="G633" s="9" t="s">
        <v>229</v>
      </c>
      <c r="H633" s="9" t="s">
        <v>249</v>
      </c>
      <c r="I633" s="9" t="s">
        <v>254</v>
      </c>
      <c r="J633" s="9">
        <v>4</v>
      </c>
      <c r="K633" s="9" t="s">
        <v>118</v>
      </c>
      <c r="L633" s="9" t="s">
        <v>51</v>
      </c>
      <c r="M633" s="9" t="s">
        <v>77</v>
      </c>
      <c r="N633" s="9" t="s">
        <v>303</v>
      </c>
    </row>
    <row r="634" spans="3:14" ht="20.100000000000001" customHeight="1" x14ac:dyDescent="0.3">
      <c r="C634" s="30">
        <v>191</v>
      </c>
      <c r="D634" s="41">
        <v>43913</v>
      </c>
      <c r="E634" s="29">
        <f t="shared" si="9"/>
        <v>3</v>
      </c>
      <c r="F634" s="12">
        <v>31.98</v>
      </c>
      <c r="G634" s="9" t="s">
        <v>228</v>
      </c>
      <c r="H634" s="9" t="s">
        <v>248</v>
      </c>
      <c r="I634" s="9" t="s">
        <v>254</v>
      </c>
      <c r="J634" s="9">
        <v>2</v>
      </c>
      <c r="K634" s="9" t="s">
        <v>119</v>
      </c>
      <c r="L634" s="9" t="s">
        <v>52</v>
      </c>
      <c r="M634" s="9" t="s">
        <v>78</v>
      </c>
      <c r="N634" s="9" t="s">
        <v>302</v>
      </c>
    </row>
    <row r="635" spans="3:14" ht="20.100000000000001" customHeight="1" x14ac:dyDescent="0.3">
      <c r="C635" s="30">
        <v>190</v>
      </c>
      <c r="D635" s="41">
        <v>43912</v>
      </c>
      <c r="E635" s="29">
        <f t="shared" si="9"/>
        <v>3</v>
      </c>
      <c r="F635" s="12">
        <v>35</v>
      </c>
      <c r="G635" s="9" t="s">
        <v>227</v>
      </c>
      <c r="H635" s="9" t="s">
        <v>247</v>
      </c>
      <c r="I635" s="9" t="s">
        <v>253</v>
      </c>
      <c r="J635" s="9">
        <v>10</v>
      </c>
      <c r="K635" s="9" t="s">
        <v>120</v>
      </c>
      <c r="L635" s="9" t="s">
        <v>53</v>
      </c>
      <c r="M635" s="9" t="s">
        <v>76</v>
      </c>
      <c r="N635" s="9" t="s">
        <v>300</v>
      </c>
    </row>
    <row r="636" spans="3:14" ht="20.100000000000001" customHeight="1" x14ac:dyDescent="0.3">
      <c r="C636" s="30">
        <v>189</v>
      </c>
      <c r="D636" s="41">
        <v>43911</v>
      </c>
      <c r="E636" s="29">
        <f t="shared" si="9"/>
        <v>3</v>
      </c>
      <c r="F636" s="12">
        <v>25</v>
      </c>
      <c r="G636" s="9" t="s">
        <v>226</v>
      </c>
      <c r="H636" s="9" t="s">
        <v>246</v>
      </c>
      <c r="I636" s="9" t="s">
        <v>253</v>
      </c>
      <c r="J636" s="9">
        <v>5</v>
      </c>
      <c r="K636" s="9" t="s">
        <v>121</v>
      </c>
      <c r="L636" s="9" t="s">
        <v>54</v>
      </c>
      <c r="M636" s="9" t="s">
        <v>79</v>
      </c>
      <c r="N636" s="9" t="s">
        <v>301</v>
      </c>
    </row>
    <row r="637" spans="3:14" ht="20.100000000000001" customHeight="1" x14ac:dyDescent="0.3">
      <c r="C637" s="30">
        <v>188</v>
      </c>
      <c r="D637" s="41">
        <v>43910</v>
      </c>
      <c r="E637" s="29">
        <f t="shared" si="9"/>
        <v>3</v>
      </c>
      <c r="F637" s="12">
        <v>25</v>
      </c>
      <c r="G637" s="9" t="s">
        <v>225</v>
      </c>
      <c r="H637" s="9" t="s">
        <v>245</v>
      </c>
      <c r="I637" s="9" t="s">
        <v>253</v>
      </c>
      <c r="J637" s="9">
        <v>5</v>
      </c>
      <c r="K637" s="9" t="s">
        <v>122</v>
      </c>
      <c r="L637" s="9" t="s">
        <v>55</v>
      </c>
      <c r="M637" s="9" t="s">
        <v>81</v>
      </c>
      <c r="N637" s="9" t="s">
        <v>300</v>
      </c>
    </row>
    <row r="638" spans="3:14" ht="20.100000000000001" customHeight="1" x14ac:dyDescent="0.3">
      <c r="C638" s="30">
        <v>187</v>
      </c>
      <c r="D638" s="41">
        <v>43909</v>
      </c>
      <c r="E638" s="29">
        <f t="shared" si="9"/>
        <v>3</v>
      </c>
      <c r="F638" s="12">
        <v>40</v>
      </c>
      <c r="G638" s="9" t="s">
        <v>224</v>
      </c>
      <c r="H638" s="9" t="s">
        <v>244</v>
      </c>
      <c r="I638" s="9" t="s">
        <v>253</v>
      </c>
      <c r="J638" s="9">
        <v>5</v>
      </c>
      <c r="K638" s="9" t="s">
        <v>105</v>
      </c>
      <c r="L638" s="9" t="s">
        <v>38</v>
      </c>
      <c r="M638" s="9" t="s">
        <v>78</v>
      </c>
      <c r="N638" s="9" t="s">
        <v>301</v>
      </c>
    </row>
    <row r="639" spans="3:14" ht="20.100000000000001" customHeight="1" x14ac:dyDescent="0.3">
      <c r="C639" s="30">
        <v>186</v>
      </c>
      <c r="D639" s="41">
        <v>43908</v>
      </c>
      <c r="E639" s="29">
        <f t="shared" si="9"/>
        <v>3</v>
      </c>
      <c r="F639" s="12">
        <v>54</v>
      </c>
      <c r="G639" s="9" t="s">
        <v>223</v>
      </c>
      <c r="H639" s="9" t="s">
        <v>243</v>
      </c>
      <c r="I639" s="9" t="s">
        <v>312</v>
      </c>
      <c r="J639" s="9">
        <v>24</v>
      </c>
      <c r="K639" s="9" t="s">
        <v>102</v>
      </c>
      <c r="L639" s="9" t="s">
        <v>36</v>
      </c>
      <c r="M639" s="9" t="s">
        <v>76</v>
      </c>
      <c r="N639" s="9" t="s">
        <v>300</v>
      </c>
    </row>
    <row r="640" spans="3:14" ht="20.100000000000001" customHeight="1" x14ac:dyDescent="0.3">
      <c r="C640" s="30">
        <v>185</v>
      </c>
      <c r="D640" s="41">
        <v>43907</v>
      </c>
      <c r="E640" s="29">
        <f t="shared" si="9"/>
        <v>3</v>
      </c>
      <c r="F640" s="12">
        <v>54</v>
      </c>
      <c r="G640" s="9" t="s">
        <v>222</v>
      </c>
      <c r="H640" s="9" t="s">
        <v>242</v>
      </c>
      <c r="I640" s="9" t="s">
        <v>312</v>
      </c>
      <c r="J640" s="9">
        <v>18</v>
      </c>
      <c r="K640" s="9" t="s">
        <v>104</v>
      </c>
      <c r="L640" s="9" t="s">
        <v>37</v>
      </c>
      <c r="M640" s="9" t="s">
        <v>77</v>
      </c>
      <c r="N640" s="9" t="s">
        <v>300</v>
      </c>
    </row>
    <row r="641" spans="3:14" ht="20.100000000000001" customHeight="1" x14ac:dyDescent="0.3">
      <c r="C641" s="30">
        <v>184</v>
      </c>
      <c r="D641" s="41">
        <v>43906</v>
      </c>
      <c r="E641" s="29">
        <f t="shared" si="9"/>
        <v>3</v>
      </c>
      <c r="F641" s="12">
        <v>60</v>
      </c>
      <c r="G641" s="9" t="s">
        <v>221</v>
      </c>
      <c r="H641" s="9" t="s">
        <v>241</v>
      </c>
      <c r="I641" s="9" t="s">
        <v>312</v>
      </c>
      <c r="J641" s="9">
        <v>24</v>
      </c>
      <c r="K641" s="9" t="s">
        <v>105</v>
      </c>
      <c r="L641" s="9" t="s">
        <v>38</v>
      </c>
      <c r="M641" s="9" t="s">
        <v>78</v>
      </c>
      <c r="N641" s="9" t="s">
        <v>301</v>
      </c>
    </row>
    <row r="642" spans="3:14" ht="20.100000000000001" customHeight="1" x14ac:dyDescent="0.3">
      <c r="C642" s="30">
        <v>183</v>
      </c>
      <c r="D642" s="41">
        <v>43905</v>
      </c>
      <c r="E642" s="29">
        <f t="shared" si="9"/>
        <v>3</v>
      </c>
      <c r="F642" s="12">
        <v>72</v>
      </c>
      <c r="G642" s="9" t="s">
        <v>220</v>
      </c>
      <c r="H642" s="9" t="s">
        <v>240</v>
      </c>
      <c r="I642" s="9" t="s">
        <v>312</v>
      </c>
      <c r="J642" s="9">
        <v>36</v>
      </c>
      <c r="K642" s="9" t="s">
        <v>106</v>
      </c>
      <c r="L642" s="9" t="s">
        <v>39</v>
      </c>
      <c r="M642" s="9" t="s">
        <v>79</v>
      </c>
      <c r="N642" s="9" t="s">
        <v>300</v>
      </c>
    </row>
    <row r="643" spans="3:14" ht="20.100000000000001" customHeight="1" x14ac:dyDescent="0.3">
      <c r="C643" s="30">
        <v>182</v>
      </c>
      <c r="D643" s="41">
        <v>43904</v>
      </c>
      <c r="E643" s="29">
        <f t="shared" si="9"/>
        <v>3</v>
      </c>
      <c r="F643" s="12">
        <v>108</v>
      </c>
      <c r="G643" s="9" t="s">
        <v>219</v>
      </c>
      <c r="H643" s="9" t="s">
        <v>239</v>
      </c>
      <c r="I643" s="9" t="s">
        <v>312</v>
      </c>
      <c r="J643" s="9">
        <v>24</v>
      </c>
      <c r="K643" s="9" t="s">
        <v>107</v>
      </c>
      <c r="L643" s="9" t="s">
        <v>40</v>
      </c>
      <c r="M643" s="9" t="s">
        <v>80</v>
      </c>
      <c r="N643" s="9" t="s">
        <v>302</v>
      </c>
    </row>
    <row r="644" spans="3:14" ht="20.100000000000001" customHeight="1" x14ac:dyDescent="0.3">
      <c r="C644" s="30">
        <v>181</v>
      </c>
      <c r="D644" s="41">
        <v>43903</v>
      </c>
      <c r="E644" s="29">
        <f t="shared" si="9"/>
        <v>3</v>
      </c>
      <c r="F644" s="12">
        <v>72</v>
      </c>
      <c r="G644" s="9" t="s">
        <v>218</v>
      </c>
      <c r="H644" s="9" t="s">
        <v>238</v>
      </c>
      <c r="I644" s="9" t="s">
        <v>312</v>
      </c>
      <c r="J644" s="9">
        <v>18</v>
      </c>
      <c r="K644" s="9" t="s">
        <v>108</v>
      </c>
      <c r="L644" s="9" t="s">
        <v>41</v>
      </c>
      <c r="M644" s="9" t="s">
        <v>81</v>
      </c>
      <c r="N644" s="9" t="s">
        <v>300</v>
      </c>
    </row>
    <row r="645" spans="3:14" ht="20.100000000000001" customHeight="1" x14ac:dyDescent="0.3">
      <c r="C645" s="30">
        <v>180</v>
      </c>
      <c r="D645" s="41">
        <v>43902</v>
      </c>
      <c r="E645" s="29">
        <f t="shared" si="9"/>
        <v>3</v>
      </c>
      <c r="F645" s="12">
        <v>126</v>
      </c>
      <c r="G645" s="9" t="s">
        <v>217</v>
      </c>
      <c r="H645" s="9" t="s">
        <v>237</v>
      </c>
      <c r="I645" s="9" t="s">
        <v>312</v>
      </c>
      <c r="J645" s="9">
        <v>36</v>
      </c>
      <c r="K645" s="9" t="s">
        <v>109</v>
      </c>
      <c r="L645" s="9" t="s">
        <v>42</v>
      </c>
      <c r="M645" s="9" t="s">
        <v>78</v>
      </c>
      <c r="N645" s="9" t="s">
        <v>303</v>
      </c>
    </row>
    <row r="646" spans="3:14" ht="20.100000000000001" customHeight="1" x14ac:dyDescent="0.3">
      <c r="C646" s="30">
        <v>179</v>
      </c>
      <c r="D646" s="41">
        <v>43901</v>
      </c>
      <c r="E646" s="29">
        <f t="shared" si="9"/>
        <v>3</v>
      </c>
      <c r="F646" s="12">
        <v>86.399999999999991</v>
      </c>
      <c r="G646" s="9" t="s">
        <v>216</v>
      </c>
      <c r="H646" s="9" t="s">
        <v>236</v>
      </c>
      <c r="I646" s="9" t="s">
        <v>312</v>
      </c>
      <c r="J646" s="9">
        <v>36</v>
      </c>
      <c r="K646" s="9" t="s">
        <v>110</v>
      </c>
      <c r="L646" s="9" t="s">
        <v>43</v>
      </c>
      <c r="M646" s="9" t="s">
        <v>76</v>
      </c>
      <c r="N646" s="9" t="s">
        <v>301</v>
      </c>
    </row>
    <row r="647" spans="3:14" ht="20.100000000000001" customHeight="1" x14ac:dyDescent="0.3">
      <c r="C647" s="30">
        <v>178</v>
      </c>
      <c r="D647" s="41">
        <v>43900</v>
      </c>
      <c r="E647" s="29">
        <f t="shared" si="9"/>
        <v>3</v>
      </c>
      <c r="F647" s="12">
        <v>48</v>
      </c>
      <c r="G647" s="9" t="s">
        <v>215</v>
      </c>
      <c r="H647" s="9" t="s">
        <v>235</v>
      </c>
      <c r="I647" s="9" t="s">
        <v>312</v>
      </c>
      <c r="J647" s="9">
        <v>16</v>
      </c>
      <c r="K647" s="9" t="s">
        <v>111</v>
      </c>
      <c r="L647" s="9" t="s">
        <v>44</v>
      </c>
      <c r="M647" s="9" t="s">
        <v>80</v>
      </c>
      <c r="N647" s="9" t="s">
        <v>300</v>
      </c>
    </row>
    <row r="648" spans="3:14" ht="20.100000000000001" customHeight="1" x14ac:dyDescent="0.3">
      <c r="C648" s="30">
        <v>177</v>
      </c>
      <c r="D648" s="41">
        <v>43899</v>
      </c>
      <c r="E648" s="29">
        <f t="shared" si="9"/>
        <v>3</v>
      </c>
      <c r="F648" s="12">
        <v>72</v>
      </c>
      <c r="G648" s="9" t="s">
        <v>214</v>
      </c>
      <c r="H648" s="9" t="s">
        <v>234</v>
      </c>
      <c r="I648" s="9" t="s">
        <v>312</v>
      </c>
      <c r="J648" s="9">
        <v>24</v>
      </c>
      <c r="K648" s="9" t="s">
        <v>107</v>
      </c>
      <c r="L648" s="9" t="s">
        <v>40</v>
      </c>
      <c r="M648" s="9" t="s">
        <v>80</v>
      </c>
      <c r="N648" s="9" t="s">
        <v>302</v>
      </c>
    </row>
    <row r="649" spans="3:14" ht="20.100000000000001" customHeight="1" x14ac:dyDescent="0.3">
      <c r="C649" s="30">
        <v>176</v>
      </c>
      <c r="D649" s="41">
        <v>43898</v>
      </c>
      <c r="E649" s="29">
        <f t="shared" si="9"/>
        <v>3</v>
      </c>
      <c r="F649" s="12">
        <v>27.96</v>
      </c>
      <c r="G649" s="9" t="s">
        <v>308</v>
      </c>
      <c r="H649" s="9" t="s">
        <v>311</v>
      </c>
      <c r="I649" s="9" t="s">
        <v>310</v>
      </c>
      <c r="J649" s="9">
        <v>4</v>
      </c>
      <c r="K649" s="9" t="s">
        <v>102</v>
      </c>
      <c r="L649" s="9" t="s">
        <v>36</v>
      </c>
      <c r="M649" s="9" t="s">
        <v>76</v>
      </c>
      <c r="N649" s="9" t="s">
        <v>300</v>
      </c>
    </row>
    <row r="650" spans="3:14" ht="20.100000000000001" customHeight="1" x14ac:dyDescent="0.3">
      <c r="C650" s="30">
        <v>175</v>
      </c>
      <c r="D650" s="41">
        <v>43897</v>
      </c>
      <c r="E650" s="29">
        <f t="shared" si="9"/>
        <v>3</v>
      </c>
      <c r="F650" s="12">
        <v>9.6000000000000014</v>
      </c>
      <c r="G650" s="9" t="s">
        <v>307</v>
      </c>
      <c r="H650" s="9" t="s">
        <v>309</v>
      </c>
      <c r="I650" s="9" t="s">
        <v>310</v>
      </c>
      <c r="J650" s="9">
        <v>6</v>
      </c>
      <c r="K650" s="9" t="s">
        <v>104</v>
      </c>
      <c r="L650" s="9" t="s">
        <v>37</v>
      </c>
      <c r="M650" s="9" t="s">
        <v>77</v>
      </c>
      <c r="N650" s="9" t="s">
        <v>300</v>
      </c>
    </row>
    <row r="651" spans="3:14" ht="20.100000000000001" customHeight="1" x14ac:dyDescent="0.3">
      <c r="C651" s="30">
        <v>174</v>
      </c>
      <c r="D651" s="41">
        <v>43896</v>
      </c>
      <c r="E651" s="29">
        <f t="shared" si="9"/>
        <v>3</v>
      </c>
      <c r="F651" s="12">
        <v>5.67</v>
      </c>
      <c r="G651" s="9" t="s">
        <v>233</v>
      </c>
      <c r="H651" s="9" t="s">
        <v>256</v>
      </c>
      <c r="I651" s="9" t="s">
        <v>255</v>
      </c>
      <c r="J651" s="9">
        <v>3</v>
      </c>
      <c r="K651" s="9" t="s">
        <v>105</v>
      </c>
      <c r="L651" s="9" t="s">
        <v>38</v>
      </c>
      <c r="M651" s="9" t="s">
        <v>78</v>
      </c>
      <c r="N651" s="9" t="s">
        <v>301</v>
      </c>
    </row>
    <row r="652" spans="3:14" ht="20.100000000000001" customHeight="1" x14ac:dyDescent="0.3">
      <c r="C652" s="30">
        <v>173</v>
      </c>
      <c r="D652" s="41">
        <v>43895</v>
      </c>
      <c r="E652" s="29">
        <f t="shared" si="9"/>
        <v>3</v>
      </c>
      <c r="F652" s="12">
        <v>1.2</v>
      </c>
      <c r="G652" s="9" t="s">
        <v>232</v>
      </c>
      <c r="H652" s="9" t="s">
        <v>252</v>
      </c>
      <c r="I652" s="9" t="s">
        <v>255</v>
      </c>
      <c r="J652" s="9">
        <v>1</v>
      </c>
      <c r="K652" s="9" t="s">
        <v>106</v>
      </c>
      <c r="L652" s="9" t="s">
        <v>39</v>
      </c>
      <c r="M652" s="9" t="s">
        <v>79</v>
      </c>
      <c r="N652" s="9" t="s">
        <v>300</v>
      </c>
    </row>
    <row r="653" spans="3:14" ht="20.100000000000001" customHeight="1" x14ac:dyDescent="0.3">
      <c r="C653" s="30">
        <v>172</v>
      </c>
      <c r="D653" s="41">
        <v>43894</v>
      </c>
      <c r="E653" s="29">
        <f t="shared" si="9"/>
        <v>3</v>
      </c>
      <c r="F653" s="12">
        <v>40</v>
      </c>
      <c r="G653" s="9" t="s">
        <v>231</v>
      </c>
      <c r="H653" s="9" t="s">
        <v>251</v>
      </c>
      <c r="I653" s="9" t="s">
        <v>254</v>
      </c>
      <c r="J653" s="9">
        <v>2</v>
      </c>
      <c r="K653" s="9" t="s">
        <v>107</v>
      </c>
      <c r="L653" s="9" t="s">
        <v>40</v>
      </c>
      <c r="M653" s="9" t="s">
        <v>80</v>
      </c>
      <c r="N653" s="9" t="s">
        <v>302</v>
      </c>
    </row>
    <row r="654" spans="3:14" ht="20.100000000000001" customHeight="1" x14ac:dyDescent="0.3">
      <c r="C654" s="30">
        <v>171</v>
      </c>
      <c r="D654" s="41">
        <v>43893</v>
      </c>
      <c r="E654" s="29">
        <f t="shared" si="9"/>
        <v>3</v>
      </c>
      <c r="F654" s="12">
        <v>35.6</v>
      </c>
      <c r="G654" s="9" t="s">
        <v>230</v>
      </c>
      <c r="H654" s="9" t="s">
        <v>250</v>
      </c>
      <c r="I654" s="9" t="s">
        <v>254</v>
      </c>
      <c r="J654" s="9">
        <v>4</v>
      </c>
      <c r="K654" s="9" t="s">
        <v>108</v>
      </c>
      <c r="L654" s="9" t="s">
        <v>41</v>
      </c>
      <c r="M654" s="9" t="s">
        <v>81</v>
      </c>
      <c r="N654" s="9" t="s">
        <v>300</v>
      </c>
    </row>
    <row r="655" spans="3:14" ht="20.100000000000001" customHeight="1" x14ac:dyDescent="0.3">
      <c r="C655" s="30">
        <v>170</v>
      </c>
      <c r="D655" s="41">
        <v>43892</v>
      </c>
      <c r="E655" s="29">
        <f t="shared" si="9"/>
        <v>3</v>
      </c>
      <c r="F655" s="12">
        <v>44</v>
      </c>
      <c r="G655" s="9" t="s">
        <v>229</v>
      </c>
      <c r="H655" s="9" t="s">
        <v>249</v>
      </c>
      <c r="I655" s="9" t="s">
        <v>254</v>
      </c>
      <c r="J655" s="9">
        <v>2</v>
      </c>
      <c r="K655" s="9" t="s">
        <v>109</v>
      </c>
      <c r="L655" s="9" t="s">
        <v>42</v>
      </c>
      <c r="M655" s="9" t="s">
        <v>78</v>
      </c>
      <c r="N655" s="9" t="s">
        <v>303</v>
      </c>
    </row>
    <row r="656" spans="3:14" ht="20.100000000000001" customHeight="1" x14ac:dyDescent="0.3">
      <c r="C656" s="30">
        <v>169</v>
      </c>
      <c r="D656" s="41">
        <v>43891</v>
      </c>
      <c r="E656" s="29">
        <f t="shared" si="9"/>
        <v>3</v>
      </c>
      <c r="F656" s="12">
        <v>47.97</v>
      </c>
      <c r="G656" s="9" t="s">
        <v>228</v>
      </c>
      <c r="H656" s="9" t="s">
        <v>248</v>
      </c>
      <c r="I656" s="9" t="s">
        <v>254</v>
      </c>
      <c r="J656" s="9">
        <v>3</v>
      </c>
      <c r="K656" s="9" t="s">
        <v>110</v>
      </c>
      <c r="L656" s="9" t="s">
        <v>43</v>
      </c>
      <c r="M656" s="9" t="s">
        <v>76</v>
      </c>
      <c r="N656" s="9" t="s">
        <v>301</v>
      </c>
    </row>
    <row r="657" spans="3:14" ht="20.100000000000001" customHeight="1" x14ac:dyDescent="0.3">
      <c r="C657" s="30">
        <v>168</v>
      </c>
      <c r="D657" s="41">
        <v>43920</v>
      </c>
      <c r="E657" s="29">
        <f t="shared" si="9"/>
        <v>3</v>
      </c>
      <c r="F657" s="12">
        <v>21</v>
      </c>
      <c r="G657" s="9" t="s">
        <v>227</v>
      </c>
      <c r="H657" s="9" t="s">
        <v>247</v>
      </c>
      <c r="I657" s="9" t="s">
        <v>253</v>
      </c>
      <c r="J657" s="9">
        <v>6</v>
      </c>
      <c r="K657" s="9" t="s">
        <v>111</v>
      </c>
      <c r="L657" s="9" t="s">
        <v>44</v>
      </c>
      <c r="M657" s="9" t="s">
        <v>80</v>
      </c>
      <c r="N657" s="9" t="s">
        <v>300</v>
      </c>
    </row>
    <row r="658" spans="3:14" ht="20.100000000000001" customHeight="1" x14ac:dyDescent="0.3">
      <c r="C658" s="30">
        <v>167</v>
      </c>
      <c r="D658" s="41">
        <v>43919</v>
      </c>
      <c r="E658" s="29">
        <f t="shared" si="9"/>
        <v>3</v>
      </c>
      <c r="F658" s="12">
        <v>10</v>
      </c>
      <c r="G658" s="9" t="s">
        <v>226</v>
      </c>
      <c r="H658" s="9" t="s">
        <v>246</v>
      </c>
      <c r="I658" s="9" t="s">
        <v>253</v>
      </c>
      <c r="J658" s="9">
        <v>2</v>
      </c>
      <c r="K658" s="9" t="s">
        <v>112</v>
      </c>
      <c r="L658" s="9" t="s">
        <v>45</v>
      </c>
      <c r="M658" s="9" t="s">
        <v>79</v>
      </c>
      <c r="N658" s="9" t="s">
        <v>300</v>
      </c>
    </row>
    <row r="659" spans="3:14" ht="20.100000000000001" customHeight="1" x14ac:dyDescent="0.3">
      <c r="C659" s="30">
        <v>166</v>
      </c>
      <c r="D659" s="41">
        <v>43918</v>
      </c>
      <c r="E659" s="29">
        <f t="shared" si="9"/>
        <v>3</v>
      </c>
      <c r="F659" s="12">
        <v>10</v>
      </c>
      <c r="G659" s="9" t="s">
        <v>225</v>
      </c>
      <c r="H659" s="9" t="s">
        <v>245</v>
      </c>
      <c r="I659" s="9" t="s">
        <v>253</v>
      </c>
      <c r="J659" s="9">
        <v>2</v>
      </c>
      <c r="K659" s="9" t="s">
        <v>113</v>
      </c>
      <c r="L659" s="9" t="s">
        <v>46</v>
      </c>
      <c r="M659" s="9" t="s">
        <v>79</v>
      </c>
      <c r="N659" s="9" t="s">
        <v>302</v>
      </c>
    </row>
    <row r="660" spans="3:14" ht="20.100000000000001" customHeight="1" x14ac:dyDescent="0.3">
      <c r="C660" s="30">
        <v>165</v>
      </c>
      <c r="D660" s="41">
        <v>43917</v>
      </c>
      <c r="E660" s="29">
        <f t="shared" si="9"/>
        <v>3</v>
      </c>
      <c r="F660" s="12">
        <v>32</v>
      </c>
      <c r="G660" s="9" t="s">
        <v>224</v>
      </c>
      <c r="H660" s="9" t="s">
        <v>244</v>
      </c>
      <c r="I660" s="9" t="s">
        <v>253</v>
      </c>
      <c r="J660" s="9">
        <v>4</v>
      </c>
      <c r="K660" s="9" t="s">
        <v>114</v>
      </c>
      <c r="L660" s="9" t="s">
        <v>47</v>
      </c>
      <c r="M660" s="9" t="s">
        <v>77</v>
      </c>
      <c r="N660" s="9" t="s">
        <v>300</v>
      </c>
    </row>
    <row r="661" spans="3:14" ht="20.100000000000001" customHeight="1" x14ac:dyDescent="0.3">
      <c r="C661" s="30">
        <v>164</v>
      </c>
      <c r="D661" s="41">
        <v>43916</v>
      </c>
      <c r="E661" s="29">
        <f t="shared" si="9"/>
        <v>3</v>
      </c>
      <c r="F661" s="12">
        <v>108</v>
      </c>
      <c r="G661" s="9" t="s">
        <v>223</v>
      </c>
      <c r="H661" s="9" t="s">
        <v>243</v>
      </c>
      <c r="I661" s="9" t="s">
        <v>312</v>
      </c>
      <c r="J661" s="9">
        <v>48</v>
      </c>
      <c r="K661" s="9" t="s">
        <v>115</v>
      </c>
      <c r="L661" s="9" t="s">
        <v>48</v>
      </c>
      <c r="M661" s="9" t="s">
        <v>76</v>
      </c>
      <c r="N661" s="9" t="s">
        <v>301</v>
      </c>
    </row>
    <row r="662" spans="3:14" ht="20.100000000000001" customHeight="1" x14ac:dyDescent="0.3">
      <c r="C662" s="30">
        <v>163</v>
      </c>
      <c r="D662" s="41">
        <v>43915</v>
      </c>
      <c r="E662" s="29">
        <f t="shared" si="9"/>
        <v>3</v>
      </c>
      <c r="F662" s="12">
        <v>36</v>
      </c>
      <c r="G662" s="9" t="s">
        <v>222</v>
      </c>
      <c r="H662" s="9" t="s">
        <v>242</v>
      </c>
      <c r="I662" s="9" t="s">
        <v>312</v>
      </c>
      <c r="J662" s="9">
        <v>12</v>
      </c>
      <c r="K662" s="9" t="s">
        <v>116</v>
      </c>
      <c r="L662" s="9" t="s">
        <v>49</v>
      </c>
      <c r="M662" s="9" t="s">
        <v>80</v>
      </c>
      <c r="N662" s="9" t="s">
        <v>300</v>
      </c>
    </row>
    <row r="663" spans="3:14" ht="20.100000000000001" customHeight="1" x14ac:dyDescent="0.3">
      <c r="C663" s="30">
        <v>162</v>
      </c>
      <c r="D663" s="41">
        <v>43914</v>
      </c>
      <c r="E663" s="29">
        <f t="shared" si="9"/>
        <v>3</v>
      </c>
      <c r="F663" s="12">
        <v>30</v>
      </c>
      <c r="G663" s="9" t="s">
        <v>221</v>
      </c>
      <c r="H663" s="9" t="s">
        <v>241</v>
      </c>
      <c r="I663" s="9" t="s">
        <v>312</v>
      </c>
      <c r="J663" s="9">
        <v>12</v>
      </c>
      <c r="K663" s="9" t="s">
        <v>117</v>
      </c>
      <c r="L663" s="9" t="s">
        <v>50</v>
      </c>
      <c r="M663" s="9" t="s">
        <v>78</v>
      </c>
      <c r="N663" s="9" t="s">
        <v>302</v>
      </c>
    </row>
    <row r="664" spans="3:14" ht="20.100000000000001" customHeight="1" x14ac:dyDescent="0.3">
      <c r="C664" s="30">
        <v>161</v>
      </c>
      <c r="D664" s="41">
        <v>43913</v>
      </c>
      <c r="E664" s="29">
        <f t="shared" si="9"/>
        <v>3</v>
      </c>
      <c r="F664" s="12">
        <v>24</v>
      </c>
      <c r="G664" s="9" t="s">
        <v>220</v>
      </c>
      <c r="H664" s="9" t="s">
        <v>240</v>
      </c>
      <c r="I664" s="9" t="s">
        <v>312</v>
      </c>
      <c r="J664" s="9">
        <v>12</v>
      </c>
      <c r="K664" s="9" t="s">
        <v>118</v>
      </c>
      <c r="L664" s="9" t="s">
        <v>51</v>
      </c>
      <c r="M664" s="9" t="s">
        <v>77</v>
      </c>
      <c r="N664" s="9" t="s">
        <v>303</v>
      </c>
    </row>
    <row r="665" spans="3:14" ht="20.100000000000001" customHeight="1" x14ac:dyDescent="0.3">
      <c r="C665" s="30">
        <v>160</v>
      </c>
      <c r="D665" s="41">
        <v>43912</v>
      </c>
      <c r="E665" s="29">
        <f t="shared" si="9"/>
        <v>3</v>
      </c>
      <c r="F665" s="12">
        <v>216</v>
      </c>
      <c r="G665" s="9" t="s">
        <v>219</v>
      </c>
      <c r="H665" s="9" t="s">
        <v>239</v>
      </c>
      <c r="I665" s="9" t="s">
        <v>312</v>
      </c>
      <c r="J665" s="9">
        <v>48</v>
      </c>
      <c r="K665" s="9" t="s">
        <v>119</v>
      </c>
      <c r="L665" s="9" t="s">
        <v>52</v>
      </c>
      <c r="M665" s="9" t="s">
        <v>78</v>
      </c>
      <c r="N665" s="9" t="s">
        <v>302</v>
      </c>
    </row>
    <row r="666" spans="3:14" ht="20.100000000000001" customHeight="1" x14ac:dyDescent="0.3">
      <c r="C666" s="30">
        <v>159</v>
      </c>
      <c r="D666" s="41">
        <v>43911</v>
      </c>
      <c r="E666" s="29">
        <f t="shared" si="9"/>
        <v>3</v>
      </c>
      <c r="F666" s="12">
        <v>96</v>
      </c>
      <c r="G666" s="9" t="s">
        <v>218</v>
      </c>
      <c r="H666" s="9" t="s">
        <v>238</v>
      </c>
      <c r="I666" s="9" t="s">
        <v>312</v>
      </c>
      <c r="J666" s="9">
        <v>24</v>
      </c>
      <c r="K666" s="9" t="s">
        <v>120</v>
      </c>
      <c r="L666" s="9" t="s">
        <v>53</v>
      </c>
      <c r="M666" s="9" t="s">
        <v>76</v>
      </c>
      <c r="N666" s="9" t="s">
        <v>300</v>
      </c>
    </row>
    <row r="667" spans="3:14" ht="20.100000000000001" customHeight="1" x14ac:dyDescent="0.3">
      <c r="C667" s="30">
        <v>158</v>
      </c>
      <c r="D667" s="41">
        <v>43910</v>
      </c>
      <c r="E667" s="29">
        <f t="shared" si="9"/>
        <v>3</v>
      </c>
      <c r="F667" s="12">
        <v>126</v>
      </c>
      <c r="G667" s="9" t="s">
        <v>217</v>
      </c>
      <c r="H667" s="9" t="s">
        <v>237</v>
      </c>
      <c r="I667" s="9" t="s">
        <v>312</v>
      </c>
      <c r="J667" s="9">
        <v>36</v>
      </c>
      <c r="K667" s="9" t="s">
        <v>121</v>
      </c>
      <c r="L667" s="9" t="s">
        <v>54</v>
      </c>
      <c r="M667" s="9" t="s">
        <v>79</v>
      </c>
      <c r="N667" s="9" t="s">
        <v>301</v>
      </c>
    </row>
    <row r="668" spans="3:14" ht="20.100000000000001" customHeight="1" x14ac:dyDescent="0.3">
      <c r="C668" s="30">
        <v>157</v>
      </c>
      <c r="D668" s="41">
        <v>43909</v>
      </c>
      <c r="E668" s="29">
        <f t="shared" si="9"/>
        <v>3</v>
      </c>
      <c r="F668" s="12">
        <v>43.199999999999996</v>
      </c>
      <c r="G668" s="9" t="s">
        <v>216</v>
      </c>
      <c r="H668" s="9" t="s">
        <v>236</v>
      </c>
      <c r="I668" s="9" t="s">
        <v>312</v>
      </c>
      <c r="J668" s="9">
        <v>18</v>
      </c>
      <c r="K668" s="9" t="s">
        <v>122</v>
      </c>
      <c r="L668" s="9" t="s">
        <v>55</v>
      </c>
      <c r="M668" s="9" t="s">
        <v>81</v>
      </c>
      <c r="N668" s="9" t="s">
        <v>300</v>
      </c>
    </row>
    <row r="669" spans="3:14" ht="20.100000000000001" customHeight="1" x14ac:dyDescent="0.3">
      <c r="C669" s="30">
        <v>156</v>
      </c>
      <c r="D669" s="41">
        <v>43908</v>
      </c>
      <c r="E669" s="29">
        <f t="shared" si="9"/>
        <v>3</v>
      </c>
      <c r="F669" s="12">
        <v>36</v>
      </c>
      <c r="G669" s="9" t="s">
        <v>215</v>
      </c>
      <c r="H669" s="9" t="s">
        <v>235</v>
      </c>
      <c r="I669" s="9" t="s">
        <v>312</v>
      </c>
      <c r="J669" s="9">
        <v>12</v>
      </c>
      <c r="K669" s="9" t="s">
        <v>106</v>
      </c>
      <c r="L669" s="9" t="s">
        <v>39</v>
      </c>
      <c r="M669" s="9" t="s">
        <v>79</v>
      </c>
      <c r="N669" s="9" t="s">
        <v>300</v>
      </c>
    </row>
    <row r="670" spans="3:14" ht="20.100000000000001" customHeight="1" x14ac:dyDescent="0.3">
      <c r="C670" s="30">
        <v>155</v>
      </c>
      <c r="D670" s="41">
        <v>43907</v>
      </c>
      <c r="E670" s="29">
        <f t="shared" si="9"/>
        <v>3</v>
      </c>
      <c r="F670" s="12">
        <v>48</v>
      </c>
      <c r="G670" s="9" t="s">
        <v>214</v>
      </c>
      <c r="H670" s="9" t="s">
        <v>234</v>
      </c>
      <c r="I670" s="9" t="s">
        <v>312</v>
      </c>
      <c r="J670" s="9">
        <v>16</v>
      </c>
      <c r="K670" s="9" t="s">
        <v>110</v>
      </c>
      <c r="L670" s="9" t="s">
        <v>43</v>
      </c>
      <c r="M670" s="9" t="s">
        <v>76</v>
      </c>
      <c r="N670" s="9" t="s">
        <v>301</v>
      </c>
    </row>
    <row r="671" spans="3:14" ht="20.100000000000001" customHeight="1" x14ac:dyDescent="0.3">
      <c r="C671" s="30">
        <v>154</v>
      </c>
      <c r="D671" s="41">
        <v>43906</v>
      </c>
      <c r="E671" s="29">
        <f t="shared" si="9"/>
        <v>3</v>
      </c>
      <c r="F671" s="12">
        <v>20.97</v>
      </c>
      <c r="G671" s="9" t="s">
        <v>308</v>
      </c>
      <c r="H671" s="9" t="s">
        <v>311</v>
      </c>
      <c r="I671" s="9" t="s">
        <v>310</v>
      </c>
      <c r="J671" s="9">
        <v>3</v>
      </c>
      <c r="K671" s="9" t="s">
        <v>109</v>
      </c>
      <c r="L671" s="9" t="s">
        <v>42</v>
      </c>
      <c r="M671" s="9" t="s">
        <v>78</v>
      </c>
      <c r="N671" s="9" t="s">
        <v>303</v>
      </c>
    </row>
    <row r="672" spans="3:14" ht="20.100000000000001" customHeight="1" x14ac:dyDescent="0.3">
      <c r="C672" s="30">
        <v>153</v>
      </c>
      <c r="D672" s="41">
        <v>43905</v>
      </c>
      <c r="E672" s="29">
        <f t="shared" si="9"/>
        <v>3</v>
      </c>
      <c r="F672" s="12">
        <v>4.8000000000000007</v>
      </c>
      <c r="G672" s="9" t="s">
        <v>307</v>
      </c>
      <c r="H672" s="9" t="s">
        <v>309</v>
      </c>
      <c r="I672" s="9" t="s">
        <v>310</v>
      </c>
      <c r="J672" s="9">
        <v>3</v>
      </c>
      <c r="K672" s="9" t="s">
        <v>108</v>
      </c>
      <c r="L672" s="9" t="s">
        <v>41</v>
      </c>
      <c r="M672" s="9" t="s">
        <v>81</v>
      </c>
      <c r="N672" s="9" t="s">
        <v>300</v>
      </c>
    </row>
    <row r="673" spans="3:14" ht="20.100000000000001" customHeight="1" x14ac:dyDescent="0.3">
      <c r="C673" s="30">
        <v>152</v>
      </c>
      <c r="D673" s="41">
        <v>43904</v>
      </c>
      <c r="E673" s="29">
        <f t="shared" ref="E673:E736" si="10">IF(COUNTA(D673)=0,"-",(MONTH(D673)))</f>
        <v>3</v>
      </c>
      <c r="F673" s="12">
        <v>1.89</v>
      </c>
      <c r="G673" s="9" t="s">
        <v>233</v>
      </c>
      <c r="H673" s="9" t="s">
        <v>256</v>
      </c>
      <c r="I673" s="9" t="s">
        <v>255</v>
      </c>
      <c r="J673" s="9">
        <v>1</v>
      </c>
      <c r="K673" s="9" t="s">
        <v>122</v>
      </c>
      <c r="L673" s="9" t="s">
        <v>55</v>
      </c>
      <c r="M673" s="9" t="s">
        <v>81</v>
      </c>
      <c r="N673" s="9" t="s">
        <v>300</v>
      </c>
    </row>
    <row r="674" spans="3:14" ht="20.100000000000001" customHeight="1" x14ac:dyDescent="0.3">
      <c r="C674" s="30">
        <v>151</v>
      </c>
      <c r="D674" s="41">
        <v>43903</v>
      </c>
      <c r="E674" s="29">
        <f t="shared" si="10"/>
        <v>3</v>
      </c>
      <c r="F674" s="12">
        <v>2.4</v>
      </c>
      <c r="G674" s="9" t="s">
        <v>232</v>
      </c>
      <c r="H674" s="9" t="s">
        <v>252</v>
      </c>
      <c r="I674" s="9" t="s">
        <v>255</v>
      </c>
      <c r="J674" s="9">
        <v>2</v>
      </c>
      <c r="K674" s="9" t="s">
        <v>121</v>
      </c>
      <c r="L674" s="9" t="s">
        <v>54</v>
      </c>
      <c r="M674" s="9" t="s">
        <v>79</v>
      </c>
      <c r="N674" s="9" t="s">
        <v>301</v>
      </c>
    </row>
    <row r="675" spans="3:14" ht="20.100000000000001" customHeight="1" x14ac:dyDescent="0.3">
      <c r="C675" s="30">
        <v>150</v>
      </c>
      <c r="D675" s="41">
        <v>43902</v>
      </c>
      <c r="E675" s="29">
        <f t="shared" si="10"/>
        <v>3</v>
      </c>
      <c r="F675" s="12">
        <v>20</v>
      </c>
      <c r="G675" s="9" t="s">
        <v>231</v>
      </c>
      <c r="H675" s="9" t="s">
        <v>251</v>
      </c>
      <c r="I675" s="9" t="s">
        <v>254</v>
      </c>
      <c r="J675" s="9">
        <v>1</v>
      </c>
      <c r="K675" s="9" t="s">
        <v>120</v>
      </c>
      <c r="L675" s="9" t="s">
        <v>53</v>
      </c>
      <c r="M675" s="9" t="s">
        <v>76</v>
      </c>
      <c r="N675" s="9" t="s">
        <v>300</v>
      </c>
    </row>
    <row r="676" spans="3:14" ht="20.100000000000001" customHeight="1" x14ac:dyDescent="0.3">
      <c r="C676" s="30">
        <v>149</v>
      </c>
      <c r="D676" s="41">
        <v>43901</v>
      </c>
      <c r="E676" s="29">
        <f t="shared" si="10"/>
        <v>3</v>
      </c>
      <c r="F676" s="12">
        <v>17.8</v>
      </c>
      <c r="G676" s="9" t="s">
        <v>230</v>
      </c>
      <c r="H676" s="9" t="s">
        <v>250</v>
      </c>
      <c r="I676" s="9" t="s">
        <v>254</v>
      </c>
      <c r="J676" s="9">
        <v>2</v>
      </c>
      <c r="K676" s="9" t="s">
        <v>119</v>
      </c>
      <c r="L676" s="9" t="s">
        <v>52</v>
      </c>
      <c r="M676" s="9" t="s">
        <v>78</v>
      </c>
      <c r="N676" s="9" t="s">
        <v>302</v>
      </c>
    </row>
    <row r="677" spans="3:14" ht="20.100000000000001" customHeight="1" x14ac:dyDescent="0.3">
      <c r="C677" s="30">
        <v>148</v>
      </c>
      <c r="D677" s="41">
        <v>43900</v>
      </c>
      <c r="E677" s="29">
        <f t="shared" si="10"/>
        <v>3</v>
      </c>
      <c r="F677" s="12">
        <v>22</v>
      </c>
      <c r="G677" s="9" t="s">
        <v>229</v>
      </c>
      <c r="H677" s="9" t="s">
        <v>249</v>
      </c>
      <c r="I677" s="9" t="s">
        <v>254</v>
      </c>
      <c r="J677" s="9">
        <v>1</v>
      </c>
      <c r="K677" s="9" t="s">
        <v>118</v>
      </c>
      <c r="L677" s="9" t="s">
        <v>51</v>
      </c>
      <c r="M677" s="9" t="s">
        <v>77</v>
      </c>
      <c r="N677" s="9" t="s">
        <v>303</v>
      </c>
    </row>
    <row r="678" spans="3:14" ht="20.100000000000001" customHeight="1" x14ac:dyDescent="0.3">
      <c r="C678" s="30">
        <v>147</v>
      </c>
      <c r="D678" s="41">
        <v>43899</v>
      </c>
      <c r="E678" s="29">
        <f t="shared" si="10"/>
        <v>3</v>
      </c>
      <c r="F678" s="12">
        <v>15.99</v>
      </c>
      <c r="G678" s="9" t="s">
        <v>228</v>
      </c>
      <c r="H678" s="9" t="s">
        <v>248</v>
      </c>
      <c r="I678" s="9" t="s">
        <v>254</v>
      </c>
      <c r="J678" s="9">
        <v>1</v>
      </c>
      <c r="K678" s="9" t="s">
        <v>117</v>
      </c>
      <c r="L678" s="9" t="s">
        <v>50</v>
      </c>
      <c r="M678" s="9" t="s">
        <v>78</v>
      </c>
      <c r="N678" s="9" t="s">
        <v>302</v>
      </c>
    </row>
    <row r="679" spans="3:14" ht="20.100000000000001" customHeight="1" x14ac:dyDescent="0.3">
      <c r="C679" s="30">
        <v>146</v>
      </c>
      <c r="D679" s="41">
        <v>43898</v>
      </c>
      <c r="E679" s="29">
        <f t="shared" si="10"/>
        <v>3</v>
      </c>
      <c r="F679" s="12">
        <v>7</v>
      </c>
      <c r="G679" s="9" t="s">
        <v>227</v>
      </c>
      <c r="H679" s="9" t="s">
        <v>247</v>
      </c>
      <c r="I679" s="9" t="s">
        <v>253</v>
      </c>
      <c r="J679" s="9">
        <v>2</v>
      </c>
      <c r="K679" s="9" t="s">
        <v>116</v>
      </c>
      <c r="L679" s="9" t="s">
        <v>49</v>
      </c>
      <c r="M679" s="9" t="s">
        <v>80</v>
      </c>
      <c r="N679" s="9" t="s">
        <v>300</v>
      </c>
    </row>
    <row r="680" spans="3:14" ht="20.100000000000001" customHeight="1" x14ac:dyDescent="0.3">
      <c r="C680" s="30">
        <v>145</v>
      </c>
      <c r="D680" s="41">
        <v>43897</v>
      </c>
      <c r="E680" s="29">
        <f t="shared" si="10"/>
        <v>3</v>
      </c>
      <c r="F680" s="12">
        <v>20</v>
      </c>
      <c r="G680" s="9" t="s">
        <v>226</v>
      </c>
      <c r="H680" s="9" t="s">
        <v>246</v>
      </c>
      <c r="I680" s="9" t="s">
        <v>253</v>
      </c>
      <c r="J680" s="9">
        <v>4</v>
      </c>
      <c r="K680" s="9" t="s">
        <v>115</v>
      </c>
      <c r="L680" s="9" t="s">
        <v>48</v>
      </c>
      <c r="M680" s="9" t="s">
        <v>76</v>
      </c>
      <c r="N680" s="9" t="s">
        <v>301</v>
      </c>
    </row>
    <row r="681" spans="3:14" ht="20.100000000000001" customHeight="1" x14ac:dyDescent="0.3">
      <c r="C681" s="30">
        <v>144</v>
      </c>
      <c r="D681" s="41">
        <v>43896</v>
      </c>
      <c r="E681" s="29">
        <f t="shared" si="10"/>
        <v>3</v>
      </c>
      <c r="F681" s="12">
        <v>20</v>
      </c>
      <c r="G681" s="9" t="s">
        <v>225</v>
      </c>
      <c r="H681" s="9" t="s">
        <v>245</v>
      </c>
      <c r="I681" s="9" t="s">
        <v>253</v>
      </c>
      <c r="J681" s="9">
        <v>4</v>
      </c>
      <c r="K681" s="9" t="s">
        <v>114</v>
      </c>
      <c r="L681" s="9" t="s">
        <v>47</v>
      </c>
      <c r="M681" s="9" t="s">
        <v>77</v>
      </c>
      <c r="N681" s="9" t="s">
        <v>300</v>
      </c>
    </row>
    <row r="682" spans="3:14" ht="20.100000000000001" customHeight="1" x14ac:dyDescent="0.3">
      <c r="C682" s="30">
        <v>143</v>
      </c>
      <c r="D682" s="41">
        <v>43895</v>
      </c>
      <c r="E682" s="29">
        <f t="shared" si="10"/>
        <v>3</v>
      </c>
      <c r="F682" s="12">
        <v>24</v>
      </c>
      <c r="G682" s="9" t="s">
        <v>224</v>
      </c>
      <c r="H682" s="9" t="s">
        <v>244</v>
      </c>
      <c r="I682" s="9" t="s">
        <v>253</v>
      </c>
      <c r="J682" s="9">
        <v>3</v>
      </c>
      <c r="K682" s="9" t="s">
        <v>113</v>
      </c>
      <c r="L682" s="9" t="s">
        <v>46</v>
      </c>
      <c r="M682" s="9" t="s">
        <v>79</v>
      </c>
      <c r="N682" s="9" t="s">
        <v>302</v>
      </c>
    </row>
    <row r="683" spans="3:14" ht="20.100000000000001" customHeight="1" x14ac:dyDescent="0.3">
      <c r="C683" s="30">
        <v>142</v>
      </c>
      <c r="D683" s="41">
        <v>43894</v>
      </c>
      <c r="E683" s="29">
        <f t="shared" si="10"/>
        <v>3</v>
      </c>
      <c r="F683" s="12">
        <v>135</v>
      </c>
      <c r="G683" s="9" t="s">
        <v>223</v>
      </c>
      <c r="H683" s="9" t="s">
        <v>243</v>
      </c>
      <c r="I683" s="9" t="s">
        <v>312</v>
      </c>
      <c r="J683" s="9">
        <v>60</v>
      </c>
      <c r="K683" s="9" t="s">
        <v>112</v>
      </c>
      <c r="L683" s="9" t="s">
        <v>45</v>
      </c>
      <c r="M683" s="9" t="s">
        <v>79</v>
      </c>
      <c r="N683" s="9" t="s">
        <v>300</v>
      </c>
    </row>
    <row r="684" spans="3:14" ht="20.100000000000001" customHeight="1" x14ac:dyDescent="0.3">
      <c r="C684" s="30">
        <v>141</v>
      </c>
      <c r="D684" s="41">
        <v>43893</v>
      </c>
      <c r="E684" s="29">
        <f t="shared" si="10"/>
        <v>3</v>
      </c>
      <c r="F684" s="12">
        <v>72</v>
      </c>
      <c r="G684" s="9" t="s">
        <v>222</v>
      </c>
      <c r="H684" s="9" t="s">
        <v>242</v>
      </c>
      <c r="I684" s="9" t="s">
        <v>312</v>
      </c>
      <c r="J684" s="9">
        <v>24</v>
      </c>
      <c r="K684" s="9" t="s">
        <v>111</v>
      </c>
      <c r="L684" s="9" t="s">
        <v>44</v>
      </c>
      <c r="M684" s="9" t="s">
        <v>80</v>
      </c>
      <c r="N684" s="9" t="s">
        <v>300</v>
      </c>
    </row>
    <row r="685" spans="3:14" ht="20.100000000000001" customHeight="1" x14ac:dyDescent="0.3">
      <c r="C685" s="30">
        <v>140</v>
      </c>
      <c r="D685" s="41">
        <v>43892</v>
      </c>
      <c r="E685" s="29">
        <f t="shared" si="10"/>
        <v>3</v>
      </c>
      <c r="F685" s="12">
        <v>90</v>
      </c>
      <c r="G685" s="9" t="s">
        <v>221</v>
      </c>
      <c r="H685" s="9" t="s">
        <v>241</v>
      </c>
      <c r="I685" s="9" t="s">
        <v>312</v>
      </c>
      <c r="J685" s="9">
        <v>36</v>
      </c>
      <c r="K685" s="9" t="s">
        <v>110</v>
      </c>
      <c r="L685" s="9" t="s">
        <v>43</v>
      </c>
      <c r="M685" s="9" t="s">
        <v>76</v>
      </c>
      <c r="N685" s="9" t="s">
        <v>301</v>
      </c>
    </row>
    <row r="686" spans="3:14" ht="20.100000000000001" customHeight="1" x14ac:dyDescent="0.3">
      <c r="C686" s="30">
        <v>139</v>
      </c>
      <c r="D686" s="41">
        <v>43891</v>
      </c>
      <c r="E686" s="29">
        <f t="shared" si="10"/>
        <v>3</v>
      </c>
      <c r="F686" s="12">
        <v>48</v>
      </c>
      <c r="G686" s="9" t="s">
        <v>220</v>
      </c>
      <c r="H686" s="9" t="s">
        <v>240</v>
      </c>
      <c r="I686" s="9" t="s">
        <v>312</v>
      </c>
      <c r="J686" s="9">
        <v>24</v>
      </c>
      <c r="K686" s="9" t="s">
        <v>109</v>
      </c>
      <c r="L686" s="9" t="s">
        <v>42</v>
      </c>
      <c r="M686" s="9" t="s">
        <v>78</v>
      </c>
      <c r="N686" s="9" t="s">
        <v>303</v>
      </c>
    </row>
    <row r="687" spans="3:14" ht="20.100000000000001" customHeight="1" x14ac:dyDescent="0.3">
      <c r="C687" s="30">
        <v>138</v>
      </c>
      <c r="D687" s="41">
        <v>43896</v>
      </c>
      <c r="E687" s="29">
        <f t="shared" si="10"/>
        <v>3</v>
      </c>
      <c r="F687" s="12">
        <v>270</v>
      </c>
      <c r="G687" s="9" t="s">
        <v>219</v>
      </c>
      <c r="H687" s="9" t="s">
        <v>239</v>
      </c>
      <c r="I687" s="9" t="s">
        <v>312</v>
      </c>
      <c r="J687" s="9">
        <v>60</v>
      </c>
      <c r="K687" s="9" t="s">
        <v>108</v>
      </c>
      <c r="L687" s="9" t="s">
        <v>41</v>
      </c>
      <c r="M687" s="9" t="s">
        <v>81</v>
      </c>
      <c r="N687" s="9" t="s">
        <v>300</v>
      </c>
    </row>
    <row r="688" spans="3:14" ht="20.100000000000001" customHeight="1" x14ac:dyDescent="0.3">
      <c r="C688" s="30">
        <v>137</v>
      </c>
      <c r="D688" s="41">
        <v>43895</v>
      </c>
      <c r="E688" s="29">
        <f t="shared" si="10"/>
        <v>3</v>
      </c>
      <c r="F688" s="12">
        <v>144</v>
      </c>
      <c r="G688" s="9" t="s">
        <v>218</v>
      </c>
      <c r="H688" s="9" t="s">
        <v>238</v>
      </c>
      <c r="I688" s="9" t="s">
        <v>312</v>
      </c>
      <c r="J688" s="9">
        <v>36</v>
      </c>
      <c r="K688" s="9" t="s">
        <v>107</v>
      </c>
      <c r="L688" s="9" t="s">
        <v>40</v>
      </c>
      <c r="M688" s="9" t="s">
        <v>80</v>
      </c>
      <c r="N688" s="9" t="s">
        <v>302</v>
      </c>
    </row>
    <row r="689" spans="3:14" ht="20.100000000000001" customHeight="1" x14ac:dyDescent="0.3">
      <c r="C689" s="30">
        <v>136</v>
      </c>
      <c r="D689" s="41">
        <v>43894</v>
      </c>
      <c r="E689" s="29">
        <f t="shared" si="10"/>
        <v>3</v>
      </c>
      <c r="F689" s="12">
        <v>126</v>
      </c>
      <c r="G689" s="9" t="s">
        <v>217</v>
      </c>
      <c r="H689" s="9" t="s">
        <v>237</v>
      </c>
      <c r="I689" s="9" t="s">
        <v>312</v>
      </c>
      <c r="J689" s="9">
        <v>36</v>
      </c>
      <c r="K689" s="9" t="s">
        <v>106</v>
      </c>
      <c r="L689" s="9" t="s">
        <v>39</v>
      </c>
      <c r="M689" s="9" t="s">
        <v>79</v>
      </c>
      <c r="N689" s="9" t="s">
        <v>300</v>
      </c>
    </row>
    <row r="690" spans="3:14" ht="20.100000000000001" customHeight="1" x14ac:dyDescent="0.3">
      <c r="C690" s="30">
        <v>135</v>
      </c>
      <c r="D690" s="41">
        <v>43893</v>
      </c>
      <c r="E690" s="29">
        <f t="shared" si="10"/>
        <v>3</v>
      </c>
      <c r="F690" s="12">
        <v>43.199999999999996</v>
      </c>
      <c r="G690" s="9" t="s">
        <v>216</v>
      </c>
      <c r="H690" s="9" t="s">
        <v>236</v>
      </c>
      <c r="I690" s="9" t="s">
        <v>312</v>
      </c>
      <c r="J690" s="9">
        <v>18</v>
      </c>
      <c r="K690" s="9" t="s">
        <v>105</v>
      </c>
      <c r="L690" s="9" t="s">
        <v>38</v>
      </c>
      <c r="M690" s="9" t="s">
        <v>78</v>
      </c>
      <c r="N690" s="9" t="s">
        <v>301</v>
      </c>
    </row>
    <row r="691" spans="3:14" ht="20.100000000000001" customHeight="1" x14ac:dyDescent="0.3">
      <c r="C691" s="30">
        <v>134</v>
      </c>
      <c r="D691" s="41">
        <v>43892</v>
      </c>
      <c r="E691" s="29">
        <f t="shared" si="10"/>
        <v>3</v>
      </c>
      <c r="F691" s="12">
        <v>54</v>
      </c>
      <c r="G691" s="9" t="s">
        <v>215</v>
      </c>
      <c r="H691" s="9" t="s">
        <v>235</v>
      </c>
      <c r="I691" s="9" t="s">
        <v>312</v>
      </c>
      <c r="J691" s="9">
        <v>18</v>
      </c>
      <c r="K691" s="9" t="s">
        <v>104</v>
      </c>
      <c r="L691" s="9" t="s">
        <v>37</v>
      </c>
      <c r="M691" s="9" t="s">
        <v>77</v>
      </c>
      <c r="N691" s="9" t="s">
        <v>300</v>
      </c>
    </row>
    <row r="692" spans="3:14" ht="20.100000000000001" customHeight="1" x14ac:dyDescent="0.3">
      <c r="C692" s="30">
        <v>133</v>
      </c>
      <c r="D692" s="41">
        <v>43891</v>
      </c>
      <c r="E692" s="29">
        <f t="shared" si="10"/>
        <v>3</v>
      </c>
      <c r="F692" s="12">
        <v>72</v>
      </c>
      <c r="G692" s="9" t="s">
        <v>214</v>
      </c>
      <c r="H692" s="9" t="s">
        <v>234</v>
      </c>
      <c r="I692" s="9" t="s">
        <v>312</v>
      </c>
      <c r="J692" s="9">
        <v>24</v>
      </c>
      <c r="K692" s="9" t="s">
        <v>102</v>
      </c>
      <c r="L692" s="9" t="s">
        <v>36</v>
      </c>
      <c r="M692" s="9" t="s">
        <v>76</v>
      </c>
      <c r="N692" s="9" t="s">
        <v>300</v>
      </c>
    </row>
    <row r="693" spans="3:14" ht="20.100000000000001" customHeight="1" x14ac:dyDescent="0.3">
      <c r="C693" s="30">
        <v>132</v>
      </c>
      <c r="D693" s="41">
        <v>43870</v>
      </c>
      <c r="E693" s="29">
        <f t="shared" si="10"/>
        <v>2</v>
      </c>
      <c r="F693" s="12">
        <v>27.96</v>
      </c>
      <c r="G693" s="9" t="s">
        <v>308</v>
      </c>
      <c r="H693" s="9" t="s">
        <v>311</v>
      </c>
      <c r="I693" s="9" t="s">
        <v>310</v>
      </c>
      <c r="J693" s="9">
        <v>4</v>
      </c>
      <c r="K693" s="9" t="s">
        <v>112</v>
      </c>
      <c r="L693" s="9" t="s">
        <v>45</v>
      </c>
      <c r="M693" s="9" t="s">
        <v>79</v>
      </c>
      <c r="N693" s="9" t="s">
        <v>300</v>
      </c>
    </row>
    <row r="694" spans="3:14" ht="20.100000000000001" customHeight="1" x14ac:dyDescent="0.3">
      <c r="C694" s="30">
        <v>131</v>
      </c>
      <c r="D694" s="41">
        <v>43869</v>
      </c>
      <c r="E694" s="29">
        <f t="shared" si="10"/>
        <v>2</v>
      </c>
      <c r="F694" s="12">
        <v>9.6</v>
      </c>
      <c r="G694" s="9" t="s">
        <v>307</v>
      </c>
      <c r="H694" s="9" t="s">
        <v>309</v>
      </c>
      <c r="I694" s="9" t="s">
        <v>310</v>
      </c>
      <c r="J694" s="9">
        <v>6</v>
      </c>
      <c r="K694" s="9" t="s">
        <v>113</v>
      </c>
      <c r="L694" s="9" t="s">
        <v>46</v>
      </c>
      <c r="M694" s="9" t="s">
        <v>79</v>
      </c>
      <c r="N694" s="9" t="s">
        <v>302</v>
      </c>
    </row>
    <row r="695" spans="3:14" ht="20.100000000000001" customHeight="1" x14ac:dyDescent="0.3">
      <c r="C695" s="30">
        <v>130</v>
      </c>
      <c r="D695" s="41">
        <v>43868</v>
      </c>
      <c r="E695" s="29">
        <f t="shared" si="10"/>
        <v>2</v>
      </c>
      <c r="F695" s="12">
        <v>5.67</v>
      </c>
      <c r="G695" s="9" t="s">
        <v>233</v>
      </c>
      <c r="H695" s="9" t="s">
        <v>256</v>
      </c>
      <c r="I695" s="9" t="s">
        <v>255</v>
      </c>
      <c r="J695" s="9">
        <v>3</v>
      </c>
      <c r="K695" s="9" t="s">
        <v>114</v>
      </c>
      <c r="L695" s="9" t="s">
        <v>47</v>
      </c>
      <c r="M695" s="9" t="s">
        <v>77</v>
      </c>
      <c r="N695" s="9" t="s">
        <v>300</v>
      </c>
    </row>
    <row r="696" spans="3:14" ht="20.100000000000001" customHeight="1" x14ac:dyDescent="0.3">
      <c r="C696" s="30">
        <v>129</v>
      </c>
      <c r="D696" s="41">
        <v>43867</v>
      </c>
      <c r="E696" s="29">
        <f t="shared" si="10"/>
        <v>2</v>
      </c>
      <c r="F696" s="12">
        <v>1.2</v>
      </c>
      <c r="G696" s="9" t="s">
        <v>232</v>
      </c>
      <c r="H696" s="9" t="s">
        <v>252</v>
      </c>
      <c r="I696" s="9" t="s">
        <v>255</v>
      </c>
      <c r="J696" s="9">
        <v>1</v>
      </c>
      <c r="K696" s="9" t="s">
        <v>115</v>
      </c>
      <c r="L696" s="9" t="s">
        <v>48</v>
      </c>
      <c r="M696" s="9" t="s">
        <v>76</v>
      </c>
      <c r="N696" s="9" t="s">
        <v>301</v>
      </c>
    </row>
    <row r="697" spans="3:14" ht="20.100000000000001" customHeight="1" x14ac:dyDescent="0.3">
      <c r="C697" s="30">
        <v>128</v>
      </c>
      <c r="D697" s="41">
        <v>43866</v>
      </c>
      <c r="E697" s="29">
        <f t="shared" si="10"/>
        <v>2</v>
      </c>
      <c r="F697" s="12">
        <v>40</v>
      </c>
      <c r="G697" s="9" t="s">
        <v>231</v>
      </c>
      <c r="H697" s="9" t="s">
        <v>251</v>
      </c>
      <c r="I697" s="9" t="s">
        <v>254</v>
      </c>
      <c r="J697" s="9">
        <v>2</v>
      </c>
      <c r="K697" s="9" t="s">
        <v>116</v>
      </c>
      <c r="L697" s="9" t="s">
        <v>49</v>
      </c>
      <c r="M697" s="9" t="s">
        <v>80</v>
      </c>
      <c r="N697" s="9" t="s">
        <v>300</v>
      </c>
    </row>
    <row r="698" spans="3:14" ht="20.100000000000001" customHeight="1" x14ac:dyDescent="0.3">
      <c r="C698" s="30">
        <v>127</v>
      </c>
      <c r="D698" s="41">
        <v>43865</v>
      </c>
      <c r="E698" s="29">
        <f t="shared" si="10"/>
        <v>2</v>
      </c>
      <c r="F698" s="12">
        <v>35.6</v>
      </c>
      <c r="G698" s="9" t="s">
        <v>230</v>
      </c>
      <c r="H698" s="9" t="s">
        <v>250</v>
      </c>
      <c r="I698" s="9" t="s">
        <v>254</v>
      </c>
      <c r="J698" s="9">
        <v>4</v>
      </c>
      <c r="K698" s="9" t="s">
        <v>117</v>
      </c>
      <c r="L698" s="9" t="s">
        <v>50</v>
      </c>
      <c r="M698" s="9" t="s">
        <v>78</v>
      </c>
      <c r="N698" s="9" t="s">
        <v>302</v>
      </c>
    </row>
    <row r="699" spans="3:14" ht="20.100000000000001" customHeight="1" x14ac:dyDescent="0.3">
      <c r="C699" s="30">
        <v>126</v>
      </c>
      <c r="D699" s="41">
        <v>43864</v>
      </c>
      <c r="E699" s="29">
        <f t="shared" si="10"/>
        <v>2</v>
      </c>
      <c r="F699" s="12">
        <v>44</v>
      </c>
      <c r="G699" s="9" t="s">
        <v>229</v>
      </c>
      <c r="H699" s="9" t="s">
        <v>249</v>
      </c>
      <c r="I699" s="9" t="s">
        <v>254</v>
      </c>
      <c r="J699" s="9">
        <v>2</v>
      </c>
      <c r="K699" s="9" t="s">
        <v>118</v>
      </c>
      <c r="L699" s="9" t="s">
        <v>51</v>
      </c>
      <c r="M699" s="9" t="s">
        <v>77</v>
      </c>
      <c r="N699" s="9" t="s">
        <v>303</v>
      </c>
    </row>
    <row r="700" spans="3:14" ht="20.100000000000001" customHeight="1" x14ac:dyDescent="0.3">
      <c r="C700" s="30">
        <v>125</v>
      </c>
      <c r="D700" s="41">
        <v>43863</v>
      </c>
      <c r="E700" s="29">
        <f t="shared" si="10"/>
        <v>2</v>
      </c>
      <c r="F700" s="12">
        <v>47.97</v>
      </c>
      <c r="G700" s="9" t="s">
        <v>228</v>
      </c>
      <c r="H700" s="9" t="s">
        <v>248</v>
      </c>
      <c r="I700" s="9" t="s">
        <v>254</v>
      </c>
      <c r="J700" s="9">
        <v>3</v>
      </c>
      <c r="K700" s="9" t="s">
        <v>119</v>
      </c>
      <c r="L700" s="9" t="s">
        <v>52</v>
      </c>
      <c r="M700" s="9" t="s">
        <v>78</v>
      </c>
      <c r="N700" s="9" t="s">
        <v>302</v>
      </c>
    </row>
    <row r="701" spans="3:14" ht="20.100000000000001" customHeight="1" x14ac:dyDescent="0.3">
      <c r="C701" s="30">
        <v>124</v>
      </c>
      <c r="D701" s="41">
        <v>43862</v>
      </c>
      <c r="E701" s="29">
        <f t="shared" si="10"/>
        <v>2</v>
      </c>
      <c r="F701" s="12">
        <v>21</v>
      </c>
      <c r="G701" s="9" t="s">
        <v>227</v>
      </c>
      <c r="H701" s="9" t="s">
        <v>247</v>
      </c>
      <c r="I701" s="9" t="s">
        <v>253</v>
      </c>
      <c r="J701" s="9">
        <v>6</v>
      </c>
      <c r="K701" s="9" t="s">
        <v>120</v>
      </c>
      <c r="L701" s="9" t="s">
        <v>53</v>
      </c>
      <c r="M701" s="9" t="s">
        <v>76</v>
      </c>
      <c r="N701" s="9" t="s">
        <v>300</v>
      </c>
    </row>
    <row r="702" spans="3:14" ht="20.100000000000001" customHeight="1" x14ac:dyDescent="0.3">
      <c r="C702" s="30">
        <v>123</v>
      </c>
      <c r="D702" s="41">
        <v>43889</v>
      </c>
      <c r="E702" s="29">
        <f t="shared" si="10"/>
        <v>2</v>
      </c>
      <c r="F702" s="12">
        <v>10</v>
      </c>
      <c r="G702" s="9" t="s">
        <v>226</v>
      </c>
      <c r="H702" s="9" t="s">
        <v>246</v>
      </c>
      <c r="I702" s="9" t="s">
        <v>253</v>
      </c>
      <c r="J702" s="9">
        <v>2</v>
      </c>
      <c r="K702" s="9" t="s">
        <v>121</v>
      </c>
      <c r="L702" s="9" t="s">
        <v>54</v>
      </c>
      <c r="M702" s="9" t="s">
        <v>79</v>
      </c>
      <c r="N702" s="9" t="s">
        <v>301</v>
      </c>
    </row>
    <row r="703" spans="3:14" ht="20.100000000000001" customHeight="1" x14ac:dyDescent="0.3">
      <c r="C703" s="30">
        <v>122</v>
      </c>
      <c r="D703" s="41">
        <v>43888</v>
      </c>
      <c r="E703" s="29">
        <f t="shared" si="10"/>
        <v>2</v>
      </c>
      <c r="F703" s="12">
        <v>10</v>
      </c>
      <c r="G703" s="9" t="s">
        <v>225</v>
      </c>
      <c r="H703" s="9" t="s">
        <v>245</v>
      </c>
      <c r="I703" s="9" t="s">
        <v>253</v>
      </c>
      <c r="J703" s="9">
        <v>2</v>
      </c>
      <c r="K703" s="9" t="s">
        <v>122</v>
      </c>
      <c r="L703" s="9" t="s">
        <v>55</v>
      </c>
      <c r="M703" s="9" t="s">
        <v>81</v>
      </c>
      <c r="N703" s="9" t="s">
        <v>300</v>
      </c>
    </row>
    <row r="704" spans="3:14" ht="20.100000000000001" customHeight="1" x14ac:dyDescent="0.3">
      <c r="C704" s="30">
        <v>121</v>
      </c>
      <c r="D704" s="41">
        <v>43887</v>
      </c>
      <c r="E704" s="29">
        <f t="shared" si="10"/>
        <v>2</v>
      </c>
      <c r="F704" s="12">
        <v>32</v>
      </c>
      <c r="G704" s="9" t="s">
        <v>224</v>
      </c>
      <c r="H704" s="9" t="s">
        <v>244</v>
      </c>
      <c r="I704" s="9" t="s">
        <v>253</v>
      </c>
      <c r="J704" s="9">
        <v>4</v>
      </c>
      <c r="K704" s="9" t="s">
        <v>105</v>
      </c>
      <c r="L704" s="9" t="s">
        <v>38</v>
      </c>
      <c r="M704" s="9" t="s">
        <v>78</v>
      </c>
      <c r="N704" s="9" t="s">
        <v>301</v>
      </c>
    </row>
    <row r="705" spans="3:14" ht="20.100000000000001" customHeight="1" x14ac:dyDescent="0.3">
      <c r="C705" s="30">
        <v>120</v>
      </c>
      <c r="D705" s="41">
        <v>43886</v>
      </c>
      <c r="E705" s="29">
        <f t="shared" si="10"/>
        <v>2</v>
      </c>
      <c r="F705" s="12">
        <v>108</v>
      </c>
      <c r="G705" s="9" t="s">
        <v>223</v>
      </c>
      <c r="H705" s="9" t="s">
        <v>243</v>
      </c>
      <c r="I705" s="9" t="s">
        <v>312</v>
      </c>
      <c r="J705" s="9">
        <v>48</v>
      </c>
      <c r="K705" s="9" t="s">
        <v>102</v>
      </c>
      <c r="L705" s="9" t="s">
        <v>36</v>
      </c>
      <c r="M705" s="9" t="s">
        <v>76</v>
      </c>
      <c r="N705" s="9" t="s">
        <v>300</v>
      </c>
    </row>
    <row r="706" spans="3:14" ht="20.100000000000001" customHeight="1" x14ac:dyDescent="0.3">
      <c r="C706" s="30">
        <v>119</v>
      </c>
      <c r="D706" s="41">
        <v>43885</v>
      </c>
      <c r="E706" s="29">
        <f t="shared" si="10"/>
        <v>2</v>
      </c>
      <c r="F706" s="12">
        <v>36</v>
      </c>
      <c r="G706" s="9" t="s">
        <v>222</v>
      </c>
      <c r="H706" s="9" t="s">
        <v>242</v>
      </c>
      <c r="I706" s="9" t="s">
        <v>312</v>
      </c>
      <c r="J706" s="9">
        <v>12</v>
      </c>
      <c r="K706" s="9" t="s">
        <v>104</v>
      </c>
      <c r="L706" s="9" t="s">
        <v>37</v>
      </c>
      <c r="M706" s="9" t="s">
        <v>77</v>
      </c>
      <c r="N706" s="9" t="s">
        <v>300</v>
      </c>
    </row>
    <row r="707" spans="3:14" ht="20.100000000000001" customHeight="1" x14ac:dyDescent="0.3">
      <c r="C707" s="30">
        <v>118</v>
      </c>
      <c r="D707" s="41">
        <v>43884</v>
      </c>
      <c r="E707" s="29">
        <f t="shared" si="10"/>
        <v>2</v>
      </c>
      <c r="F707" s="12">
        <v>30</v>
      </c>
      <c r="G707" s="9" t="s">
        <v>221</v>
      </c>
      <c r="H707" s="9" t="s">
        <v>241</v>
      </c>
      <c r="I707" s="9" t="s">
        <v>312</v>
      </c>
      <c r="J707" s="9">
        <v>12</v>
      </c>
      <c r="K707" s="9" t="s">
        <v>105</v>
      </c>
      <c r="L707" s="9" t="s">
        <v>38</v>
      </c>
      <c r="M707" s="9" t="s">
        <v>78</v>
      </c>
      <c r="N707" s="9" t="s">
        <v>301</v>
      </c>
    </row>
    <row r="708" spans="3:14" ht="20.100000000000001" customHeight="1" x14ac:dyDescent="0.3">
      <c r="C708" s="30">
        <v>117</v>
      </c>
      <c r="D708" s="41">
        <v>43883</v>
      </c>
      <c r="E708" s="29">
        <f t="shared" si="10"/>
        <v>2</v>
      </c>
      <c r="F708" s="12">
        <v>24</v>
      </c>
      <c r="G708" s="9" t="s">
        <v>220</v>
      </c>
      <c r="H708" s="9" t="s">
        <v>240</v>
      </c>
      <c r="I708" s="9" t="s">
        <v>312</v>
      </c>
      <c r="J708" s="9">
        <v>12</v>
      </c>
      <c r="K708" s="9" t="s">
        <v>106</v>
      </c>
      <c r="L708" s="9" t="s">
        <v>39</v>
      </c>
      <c r="M708" s="9" t="s">
        <v>79</v>
      </c>
      <c r="N708" s="9" t="s">
        <v>300</v>
      </c>
    </row>
    <row r="709" spans="3:14" ht="20.100000000000001" customHeight="1" x14ac:dyDescent="0.3">
      <c r="C709" s="30">
        <v>116</v>
      </c>
      <c r="D709" s="41">
        <v>43882</v>
      </c>
      <c r="E709" s="29">
        <f t="shared" si="10"/>
        <v>2</v>
      </c>
      <c r="F709" s="12">
        <v>216</v>
      </c>
      <c r="G709" s="9" t="s">
        <v>219</v>
      </c>
      <c r="H709" s="9" t="s">
        <v>239</v>
      </c>
      <c r="I709" s="9" t="s">
        <v>312</v>
      </c>
      <c r="J709" s="9">
        <v>48</v>
      </c>
      <c r="K709" s="9" t="s">
        <v>107</v>
      </c>
      <c r="L709" s="9" t="s">
        <v>40</v>
      </c>
      <c r="M709" s="9" t="s">
        <v>80</v>
      </c>
      <c r="N709" s="9" t="s">
        <v>302</v>
      </c>
    </row>
    <row r="710" spans="3:14" ht="20.100000000000001" customHeight="1" x14ac:dyDescent="0.3">
      <c r="C710" s="30">
        <v>115</v>
      </c>
      <c r="D710" s="41">
        <v>43881</v>
      </c>
      <c r="E710" s="29">
        <f t="shared" si="10"/>
        <v>2</v>
      </c>
      <c r="F710" s="12">
        <v>96</v>
      </c>
      <c r="G710" s="9" t="s">
        <v>218</v>
      </c>
      <c r="H710" s="9" t="s">
        <v>238</v>
      </c>
      <c r="I710" s="9" t="s">
        <v>312</v>
      </c>
      <c r="J710" s="9">
        <v>24</v>
      </c>
      <c r="K710" s="9" t="s">
        <v>108</v>
      </c>
      <c r="L710" s="9" t="s">
        <v>41</v>
      </c>
      <c r="M710" s="9" t="s">
        <v>81</v>
      </c>
      <c r="N710" s="9" t="s">
        <v>300</v>
      </c>
    </row>
    <row r="711" spans="3:14" ht="20.100000000000001" customHeight="1" x14ac:dyDescent="0.3">
      <c r="C711" s="30">
        <v>114</v>
      </c>
      <c r="D711" s="41">
        <v>43880</v>
      </c>
      <c r="E711" s="29">
        <f t="shared" si="10"/>
        <v>2</v>
      </c>
      <c r="F711" s="12">
        <v>126</v>
      </c>
      <c r="G711" s="9" t="s">
        <v>217</v>
      </c>
      <c r="H711" s="9" t="s">
        <v>237</v>
      </c>
      <c r="I711" s="9" t="s">
        <v>312</v>
      </c>
      <c r="J711" s="9">
        <v>36</v>
      </c>
      <c r="K711" s="9" t="s">
        <v>109</v>
      </c>
      <c r="L711" s="9" t="s">
        <v>42</v>
      </c>
      <c r="M711" s="9" t="s">
        <v>78</v>
      </c>
      <c r="N711" s="9" t="s">
        <v>303</v>
      </c>
    </row>
    <row r="712" spans="3:14" ht="20.100000000000001" customHeight="1" x14ac:dyDescent="0.3">
      <c r="C712" s="30">
        <v>113</v>
      </c>
      <c r="D712" s="41">
        <v>43879</v>
      </c>
      <c r="E712" s="29">
        <f t="shared" si="10"/>
        <v>2</v>
      </c>
      <c r="F712" s="12">
        <v>43.199999999999996</v>
      </c>
      <c r="G712" s="9" t="s">
        <v>216</v>
      </c>
      <c r="H712" s="9" t="s">
        <v>236</v>
      </c>
      <c r="I712" s="9" t="s">
        <v>312</v>
      </c>
      <c r="J712" s="9">
        <v>18</v>
      </c>
      <c r="K712" s="9" t="s">
        <v>110</v>
      </c>
      <c r="L712" s="9" t="s">
        <v>43</v>
      </c>
      <c r="M712" s="9" t="s">
        <v>76</v>
      </c>
      <c r="N712" s="9" t="s">
        <v>301</v>
      </c>
    </row>
    <row r="713" spans="3:14" ht="20.100000000000001" customHeight="1" x14ac:dyDescent="0.3">
      <c r="C713" s="30">
        <v>112</v>
      </c>
      <c r="D713" s="41">
        <v>43878</v>
      </c>
      <c r="E713" s="29">
        <f t="shared" si="10"/>
        <v>2</v>
      </c>
      <c r="F713" s="12">
        <v>36</v>
      </c>
      <c r="G713" s="9" t="s">
        <v>215</v>
      </c>
      <c r="H713" s="9" t="s">
        <v>235</v>
      </c>
      <c r="I713" s="9" t="s">
        <v>312</v>
      </c>
      <c r="J713" s="9">
        <v>12</v>
      </c>
      <c r="K713" s="9" t="s">
        <v>111</v>
      </c>
      <c r="L713" s="9" t="s">
        <v>44</v>
      </c>
      <c r="M713" s="9" t="s">
        <v>80</v>
      </c>
      <c r="N713" s="9" t="s">
        <v>300</v>
      </c>
    </row>
    <row r="714" spans="3:14" ht="20.100000000000001" customHeight="1" x14ac:dyDescent="0.3">
      <c r="C714" s="30">
        <v>111</v>
      </c>
      <c r="D714" s="41">
        <v>43877</v>
      </c>
      <c r="E714" s="29">
        <f t="shared" si="10"/>
        <v>2</v>
      </c>
      <c r="F714" s="12">
        <v>48</v>
      </c>
      <c r="G714" s="9" t="s">
        <v>214</v>
      </c>
      <c r="H714" s="9" t="s">
        <v>234</v>
      </c>
      <c r="I714" s="9" t="s">
        <v>312</v>
      </c>
      <c r="J714" s="9">
        <v>16</v>
      </c>
      <c r="K714" s="9" t="s">
        <v>107</v>
      </c>
      <c r="L714" s="9" t="s">
        <v>40</v>
      </c>
      <c r="M714" s="9" t="s">
        <v>80</v>
      </c>
      <c r="N714" s="9" t="s">
        <v>302</v>
      </c>
    </row>
    <row r="715" spans="3:14" ht="20.100000000000001" customHeight="1" x14ac:dyDescent="0.3">
      <c r="C715" s="30">
        <v>110</v>
      </c>
      <c r="D715" s="41">
        <v>43876</v>
      </c>
      <c r="E715" s="29">
        <f t="shared" si="10"/>
        <v>2</v>
      </c>
      <c r="F715" s="12">
        <v>13.98</v>
      </c>
      <c r="G715" s="9" t="s">
        <v>308</v>
      </c>
      <c r="H715" s="9" t="s">
        <v>311</v>
      </c>
      <c r="I715" s="9" t="s">
        <v>310</v>
      </c>
      <c r="J715" s="9">
        <v>2</v>
      </c>
      <c r="K715" s="9" t="s">
        <v>102</v>
      </c>
      <c r="L715" s="9" t="s">
        <v>36</v>
      </c>
      <c r="M715" s="9" t="s">
        <v>76</v>
      </c>
      <c r="N715" s="9" t="s">
        <v>300</v>
      </c>
    </row>
    <row r="716" spans="3:14" ht="20.100000000000001" customHeight="1" x14ac:dyDescent="0.3">
      <c r="C716" s="30">
        <v>109</v>
      </c>
      <c r="D716" s="41">
        <v>43875</v>
      </c>
      <c r="E716" s="29">
        <f t="shared" si="10"/>
        <v>2</v>
      </c>
      <c r="F716" s="12">
        <v>4.8</v>
      </c>
      <c r="G716" s="9" t="s">
        <v>307</v>
      </c>
      <c r="H716" s="9" t="s">
        <v>309</v>
      </c>
      <c r="I716" s="9" t="s">
        <v>310</v>
      </c>
      <c r="J716" s="9">
        <v>3</v>
      </c>
      <c r="K716" s="9" t="s">
        <v>104</v>
      </c>
      <c r="L716" s="9" t="s">
        <v>37</v>
      </c>
      <c r="M716" s="9" t="s">
        <v>77</v>
      </c>
      <c r="N716" s="9" t="s">
        <v>300</v>
      </c>
    </row>
    <row r="717" spans="3:14" ht="20.100000000000001" customHeight="1" x14ac:dyDescent="0.3">
      <c r="C717" s="30">
        <v>108</v>
      </c>
      <c r="D717" s="41">
        <v>43874</v>
      </c>
      <c r="E717" s="29">
        <f t="shared" si="10"/>
        <v>2</v>
      </c>
      <c r="F717" s="12">
        <v>1.89</v>
      </c>
      <c r="G717" s="9" t="s">
        <v>233</v>
      </c>
      <c r="H717" s="9" t="s">
        <v>256</v>
      </c>
      <c r="I717" s="9" t="s">
        <v>255</v>
      </c>
      <c r="J717" s="9">
        <v>1</v>
      </c>
      <c r="K717" s="9" t="s">
        <v>105</v>
      </c>
      <c r="L717" s="9" t="s">
        <v>38</v>
      </c>
      <c r="M717" s="9" t="s">
        <v>78</v>
      </c>
      <c r="N717" s="9" t="s">
        <v>301</v>
      </c>
    </row>
    <row r="718" spans="3:14" ht="20.100000000000001" customHeight="1" x14ac:dyDescent="0.3">
      <c r="C718" s="30">
        <v>107</v>
      </c>
      <c r="D718" s="41">
        <v>43873</v>
      </c>
      <c r="E718" s="29">
        <f t="shared" si="10"/>
        <v>2</v>
      </c>
      <c r="F718" s="12">
        <v>2.4</v>
      </c>
      <c r="G718" s="9" t="s">
        <v>232</v>
      </c>
      <c r="H718" s="9" t="s">
        <v>252</v>
      </c>
      <c r="I718" s="9" t="s">
        <v>255</v>
      </c>
      <c r="J718" s="9">
        <v>2</v>
      </c>
      <c r="K718" s="9" t="s">
        <v>106</v>
      </c>
      <c r="L718" s="9" t="s">
        <v>39</v>
      </c>
      <c r="M718" s="9" t="s">
        <v>79</v>
      </c>
      <c r="N718" s="9" t="s">
        <v>300</v>
      </c>
    </row>
    <row r="719" spans="3:14" ht="20.100000000000001" customHeight="1" x14ac:dyDescent="0.3">
      <c r="C719" s="30">
        <v>106</v>
      </c>
      <c r="D719" s="41">
        <v>43872</v>
      </c>
      <c r="E719" s="29">
        <f t="shared" si="10"/>
        <v>2</v>
      </c>
      <c r="F719" s="12">
        <v>20</v>
      </c>
      <c r="G719" s="9" t="s">
        <v>231</v>
      </c>
      <c r="H719" s="9" t="s">
        <v>251</v>
      </c>
      <c r="I719" s="9" t="s">
        <v>254</v>
      </c>
      <c r="J719" s="9">
        <v>1</v>
      </c>
      <c r="K719" s="9" t="s">
        <v>107</v>
      </c>
      <c r="L719" s="9" t="s">
        <v>40</v>
      </c>
      <c r="M719" s="9" t="s">
        <v>80</v>
      </c>
      <c r="N719" s="9" t="s">
        <v>302</v>
      </c>
    </row>
    <row r="720" spans="3:14" ht="20.100000000000001" customHeight="1" x14ac:dyDescent="0.3">
      <c r="C720" s="30">
        <v>105</v>
      </c>
      <c r="D720" s="41">
        <v>43871</v>
      </c>
      <c r="E720" s="29">
        <f t="shared" si="10"/>
        <v>2</v>
      </c>
      <c r="F720" s="12">
        <v>17.8</v>
      </c>
      <c r="G720" s="9" t="s">
        <v>230</v>
      </c>
      <c r="H720" s="9" t="s">
        <v>250</v>
      </c>
      <c r="I720" s="9" t="s">
        <v>254</v>
      </c>
      <c r="J720" s="9">
        <v>2</v>
      </c>
      <c r="K720" s="9" t="s">
        <v>108</v>
      </c>
      <c r="L720" s="9" t="s">
        <v>41</v>
      </c>
      <c r="M720" s="9" t="s">
        <v>81</v>
      </c>
      <c r="N720" s="9" t="s">
        <v>300</v>
      </c>
    </row>
    <row r="721" spans="3:14" ht="20.100000000000001" customHeight="1" x14ac:dyDescent="0.3">
      <c r="C721" s="30">
        <v>104</v>
      </c>
      <c r="D721" s="41">
        <v>43870</v>
      </c>
      <c r="E721" s="29">
        <f t="shared" si="10"/>
        <v>2</v>
      </c>
      <c r="F721" s="12">
        <v>22</v>
      </c>
      <c r="G721" s="9" t="s">
        <v>229</v>
      </c>
      <c r="H721" s="9" t="s">
        <v>249</v>
      </c>
      <c r="I721" s="9" t="s">
        <v>254</v>
      </c>
      <c r="J721" s="9">
        <v>1</v>
      </c>
      <c r="K721" s="9" t="s">
        <v>109</v>
      </c>
      <c r="L721" s="9" t="s">
        <v>42</v>
      </c>
      <c r="M721" s="9" t="s">
        <v>78</v>
      </c>
      <c r="N721" s="9" t="s">
        <v>303</v>
      </c>
    </row>
    <row r="722" spans="3:14" ht="20.100000000000001" customHeight="1" x14ac:dyDescent="0.3">
      <c r="C722" s="30">
        <v>103</v>
      </c>
      <c r="D722" s="41">
        <v>43869</v>
      </c>
      <c r="E722" s="29">
        <f t="shared" si="10"/>
        <v>2</v>
      </c>
      <c r="F722" s="12">
        <v>15.99</v>
      </c>
      <c r="G722" s="9" t="s">
        <v>228</v>
      </c>
      <c r="H722" s="9" t="s">
        <v>248</v>
      </c>
      <c r="I722" s="9" t="s">
        <v>254</v>
      </c>
      <c r="J722" s="9">
        <v>1</v>
      </c>
      <c r="K722" s="9" t="s">
        <v>110</v>
      </c>
      <c r="L722" s="9" t="s">
        <v>43</v>
      </c>
      <c r="M722" s="9" t="s">
        <v>76</v>
      </c>
      <c r="N722" s="9" t="s">
        <v>301</v>
      </c>
    </row>
    <row r="723" spans="3:14" ht="20.100000000000001" customHeight="1" x14ac:dyDescent="0.3">
      <c r="C723" s="30">
        <v>102</v>
      </c>
      <c r="D723" s="41">
        <v>43868</v>
      </c>
      <c r="E723" s="29">
        <f t="shared" si="10"/>
        <v>2</v>
      </c>
      <c r="F723" s="12">
        <v>7</v>
      </c>
      <c r="G723" s="9" t="s">
        <v>227</v>
      </c>
      <c r="H723" s="9" t="s">
        <v>247</v>
      </c>
      <c r="I723" s="9" t="s">
        <v>253</v>
      </c>
      <c r="J723" s="9">
        <v>2</v>
      </c>
      <c r="K723" s="9" t="s">
        <v>111</v>
      </c>
      <c r="L723" s="9" t="s">
        <v>44</v>
      </c>
      <c r="M723" s="9" t="s">
        <v>80</v>
      </c>
      <c r="N723" s="9" t="s">
        <v>300</v>
      </c>
    </row>
    <row r="724" spans="3:14" ht="20.100000000000001" customHeight="1" x14ac:dyDescent="0.3">
      <c r="C724" s="30">
        <v>101</v>
      </c>
      <c r="D724" s="41">
        <v>43867</v>
      </c>
      <c r="E724" s="29">
        <f t="shared" si="10"/>
        <v>2</v>
      </c>
      <c r="F724" s="12">
        <v>20</v>
      </c>
      <c r="G724" s="9" t="s">
        <v>226</v>
      </c>
      <c r="H724" s="9" t="s">
        <v>246</v>
      </c>
      <c r="I724" s="9" t="s">
        <v>253</v>
      </c>
      <c r="J724" s="9">
        <v>4</v>
      </c>
      <c r="K724" s="9" t="s">
        <v>112</v>
      </c>
      <c r="L724" s="9" t="s">
        <v>45</v>
      </c>
      <c r="M724" s="9" t="s">
        <v>79</v>
      </c>
      <c r="N724" s="9" t="s">
        <v>300</v>
      </c>
    </row>
    <row r="725" spans="3:14" ht="20.100000000000001" customHeight="1" x14ac:dyDescent="0.3">
      <c r="C725" s="30">
        <v>100</v>
      </c>
      <c r="D725" s="41">
        <v>43866</v>
      </c>
      <c r="E725" s="29">
        <f t="shared" si="10"/>
        <v>2</v>
      </c>
      <c r="F725" s="12">
        <v>20</v>
      </c>
      <c r="G725" s="9" t="s">
        <v>225</v>
      </c>
      <c r="H725" s="9" t="s">
        <v>245</v>
      </c>
      <c r="I725" s="9" t="s">
        <v>253</v>
      </c>
      <c r="J725" s="9">
        <v>4</v>
      </c>
      <c r="K725" s="9" t="s">
        <v>113</v>
      </c>
      <c r="L725" s="9" t="s">
        <v>46</v>
      </c>
      <c r="M725" s="9" t="s">
        <v>79</v>
      </c>
      <c r="N725" s="9" t="s">
        <v>302</v>
      </c>
    </row>
    <row r="726" spans="3:14" ht="20.100000000000001" customHeight="1" x14ac:dyDescent="0.3">
      <c r="C726" s="30">
        <v>99</v>
      </c>
      <c r="D726" s="41">
        <v>43865</v>
      </c>
      <c r="E726" s="29">
        <f t="shared" si="10"/>
        <v>2</v>
      </c>
      <c r="F726" s="12">
        <v>24</v>
      </c>
      <c r="G726" s="9" t="s">
        <v>224</v>
      </c>
      <c r="H726" s="9" t="s">
        <v>244</v>
      </c>
      <c r="I726" s="9" t="s">
        <v>253</v>
      </c>
      <c r="J726" s="9">
        <v>3</v>
      </c>
      <c r="K726" s="9" t="s">
        <v>114</v>
      </c>
      <c r="L726" s="9" t="s">
        <v>47</v>
      </c>
      <c r="M726" s="9" t="s">
        <v>77</v>
      </c>
      <c r="N726" s="9" t="s">
        <v>300</v>
      </c>
    </row>
    <row r="727" spans="3:14" ht="20.100000000000001" customHeight="1" x14ac:dyDescent="0.3">
      <c r="C727" s="30">
        <v>98</v>
      </c>
      <c r="D727" s="41">
        <v>43864</v>
      </c>
      <c r="E727" s="29">
        <f t="shared" si="10"/>
        <v>2</v>
      </c>
      <c r="F727" s="12">
        <v>108</v>
      </c>
      <c r="G727" s="9" t="s">
        <v>223</v>
      </c>
      <c r="H727" s="9" t="s">
        <v>243</v>
      </c>
      <c r="I727" s="9" t="s">
        <v>312</v>
      </c>
      <c r="J727" s="9">
        <v>48</v>
      </c>
      <c r="K727" s="9" t="s">
        <v>115</v>
      </c>
      <c r="L727" s="9" t="s">
        <v>48</v>
      </c>
      <c r="M727" s="9" t="s">
        <v>76</v>
      </c>
      <c r="N727" s="9" t="s">
        <v>301</v>
      </c>
    </row>
    <row r="728" spans="3:14" ht="20.100000000000001" customHeight="1" x14ac:dyDescent="0.3">
      <c r="C728" s="30">
        <v>97</v>
      </c>
      <c r="D728" s="41">
        <v>43863</v>
      </c>
      <c r="E728" s="29">
        <f t="shared" si="10"/>
        <v>2</v>
      </c>
      <c r="F728" s="12">
        <v>54</v>
      </c>
      <c r="G728" s="9" t="s">
        <v>222</v>
      </c>
      <c r="H728" s="9" t="s">
        <v>242</v>
      </c>
      <c r="I728" s="9" t="s">
        <v>312</v>
      </c>
      <c r="J728" s="9">
        <v>18</v>
      </c>
      <c r="K728" s="9" t="s">
        <v>116</v>
      </c>
      <c r="L728" s="9" t="s">
        <v>49</v>
      </c>
      <c r="M728" s="9" t="s">
        <v>80</v>
      </c>
      <c r="N728" s="9" t="s">
        <v>300</v>
      </c>
    </row>
    <row r="729" spans="3:14" ht="20.100000000000001" customHeight="1" x14ac:dyDescent="0.3">
      <c r="C729" s="30">
        <v>96</v>
      </c>
      <c r="D729" s="41">
        <v>43862</v>
      </c>
      <c r="E729" s="29">
        <f t="shared" si="10"/>
        <v>2</v>
      </c>
      <c r="F729" s="12">
        <v>60</v>
      </c>
      <c r="G729" s="9" t="s">
        <v>221</v>
      </c>
      <c r="H729" s="9" t="s">
        <v>241</v>
      </c>
      <c r="I729" s="9" t="s">
        <v>312</v>
      </c>
      <c r="J729" s="9">
        <v>24</v>
      </c>
      <c r="K729" s="9" t="s">
        <v>117</v>
      </c>
      <c r="L729" s="9" t="s">
        <v>50</v>
      </c>
      <c r="M729" s="9" t="s">
        <v>78</v>
      </c>
      <c r="N729" s="9" t="s">
        <v>302</v>
      </c>
    </row>
    <row r="730" spans="3:14" ht="20.100000000000001" customHeight="1" x14ac:dyDescent="0.3">
      <c r="C730" s="30">
        <v>95</v>
      </c>
      <c r="D730" s="41">
        <v>43889</v>
      </c>
      <c r="E730" s="29">
        <f t="shared" si="10"/>
        <v>2</v>
      </c>
      <c r="F730" s="12">
        <v>16</v>
      </c>
      <c r="G730" s="9" t="s">
        <v>220</v>
      </c>
      <c r="H730" s="9" t="s">
        <v>240</v>
      </c>
      <c r="I730" s="9" t="s">
        <v>312</v>
      </c>
      <c r="J730" s="9">
        <v>8</v>
      </c>
      <c r="K730" s="9" t="s">
        <v>118</v>
      </c>
      <c r="L730" s="9" t="s">
        <v>51</v>
      </c>
      <c r="M730" s="9" t="s">
        <v>77</v>
      </c>
      <c r="N730" s="9" t="s">
        <v>303</v>
      </c>
    </row>
    <row r="731" spans="3:14" ht="20.100000000000001" customHeight="1" x14ac:dyDescent="0.3">
      <c r="C731" s="30">
        <v>94</v>
      </c>
      <c r="D731" s="41">
        <v>43888</v>
      </c>
      <c r="E731" s="29">
        <f t="shared" si="10"/>
        <v>2</v>
      </c>
      <c r="F731" s="12">
        <v>162</v>
      </c>
      <c r="G731" s="9" t="s">
        <v>219</v>
      </c>
      <c r="H731" s="9" t="s">
        <v>239</v>
      </c>
      <c r="I731" s="9" t="s">
        <v>312</v>
      </c>
      <c r="J731" s="9">
        <v>36</v>
      </c>
      <c r="K731" s="9" t="s">
        <v>119</v>
      </c>
      <c r="L731" s="9" t="s">
        <v>52</v>
      </c>
      <c r="M731" s="9" t="s">
        <v>78</v>
      </c>
      <c r="N731" s="9" t="s">
        <v>302</v>
      </c>
    </row>
    <row r="732" spans="3:14" ht="20.100000000000001" customHeight="1" x14ac:dyDescent="0.3">
      <c r="C732" s="30">
        <v>93</v>
      </c>
      <c r="D732" s="41">
        <v>43887</v>
      </c>
      <c r="E732" s="29">
        <f t="shared" si="10"/>
        <v>2</v>
      </c>
      <c r="F732" s="12">
        <v>72</v>
      </c>
      <c r="G732" s="9" t="s">
        <v>218</v>
      </c>
      <c r="H732" s="9" t="s">
        <v>238</v>
      </c>
      <c r="I732" s="9" t="s">
        <v>312</v>
      </c>
      <c r="J732" s="9">
        <v>18</v>
      </c>
      <c r="K732" s="9" t="s">
        <v>120</v>
      </c>
      <c r="L732" s="9" t="s">
        <v>53</v>
      </c>
      <c r="M732" s="9" t="s">
        <v>76</v>
      </c>
      <c r="N732" s="9" t="s">
        <v>300</v>
      </c>
    </row>
    <row r="733" spans="3:14" ht="20.100000000000001" customHeight="1" x14ac:dyDescent="0.3">
      <c r="C733" s="30">
        <v>92</v>
      </c>
      <c r="D733" s="41">
        <v>43886</v>
      </c>
      <c r="E733" s="29">
        <f t="shared" si="10"/>
        <v>2</v>
      </c>
      <c r="F733" s="12">
        <v>84</v>
      </c>
      <c r="G733" s="9" t="s">
        <v>217</v>
      </c>
      <c r="H733" s="9" t="s">
        <v>237</v>
      </c>
      <c r="I733" s="9" t="s">
        <v>312</v>
      </c>
      <c r="J733" s="9">
        <v>24</v>
      </c>
      <c r="K733" s="9" t="s">
        <v>121</v>
      </c>
      <c r="L733" s="9" t="s">
        <v>54</v>
      </c>
      <c r="M733" s="9" t="s">
        <v>79</v>
      </c>
      <c r="N733" s="9" t="s">
        <v>301</v>
      </c>
    </row>
    <row r="734" spans="3:14" ht="20.100000000000001" customHeight="1" x14ac:dyDescent="0.3">
      <c r="C734" s="30">
        <v>91</v>
      </c>
      <c r="D734" s="41">
        <v>43885</v>
      </c>
      <c r="E734" s="29">
        <f t="shared" si="10"/>
        <v>2</v>
      </c>
      <c r="F734" s="12">
        <v>28.799999999999997</v>
      </c>
      <c r="G734" s="9" t="s">
        <v>216</v>
      </c>
      <c r="H734" s="9" t="s">
        <v>236</v>
      </c>
      <c r="I734" s="9" t="s">
        <v>312</v>
      </c>
      <c r="J734" s="9">
        <v>12</v>
      </c>
      <c r="K734" s="9" t="s">
        <v>122</v>
      </c>
      <c r="L734" s="9" t="s">
        <v>55</v>
      </c>
      <c r="M734" s="9" t="s">
        <v>81</v>
      </c>
      <c r="N734" s="9" t="s">
        <v>300</v>
      </c>
    </row>
    <row r="735" spans="3:14" ht="20.100000000000001" customHeight="1" x14ac:dyDescent="0.3">
      <c r="C735" s="30">
        <v>90</v>
      </c>
      <c r="D735" s="41">
        <v>43884</v>
      </c>
      <c r="E735" s="29">
        <f t="shared" si="10"/>
        <v>2</v>
      </c>
      <c r="F735" s="12">
        <v>24</v>
      </c>
      <c r="G735" s="9" t="s">
        <v>215</v>
      </c>
      <c r="H735" s="9" t="s">
        <v>235</v>
      </c>
      <c r="I735" s="9" t="s">
        <v>312</v>
      </c>
      <c r="J735" s="9">
        <v>8</v>
      </c>
      <c r="K735" s="9" t="s">
        <v>106</v>
      </c>
      <c r="L735" s="9" t="s">
        <v>39</v>
      </c>
      <c r="M735" s="9" t="s">
        <v>79</v>
      </c>
      <c r="N735" s="9" t="s">
        <v>300</v>
      </c>
    </row>
    <row r="736" spans="3:14" ht="20.100000000000001" customHeight="1" x14ac:dyDescent="0.3">
      <c r="C736" s="30">
        <v>89</v>
      </c>
      <c r="D736" s="41">
        <v>43883</v>
      </c>
      <c r="E736" s="29">
        <f t="shared" si="10"/>
        <v>2</v>
      </c>
      <c r="F736" s="12">
        <v>36</v>
      </c>
      <c r="G736" s="9" t="s">
        <v>214</v>
      </c>
      <c r="H736" s="9" t="s">
        <v>234</v>
      </c>
      <c r="I736" s="9" t="s">
        <v>312</v>
      </c>
      <c r="J736" s="9">
        <v>12</v>
      </c>
      <c r="K736" s="9" t="s">
        <v>110</v>
      </c>
      <c r="L736" s="9" t="s">
        <v>43</v>
      </c>
      <c r="M736" s="9" t="s">
        <v>76</v>
      </c>
      <c r="N736" s="9" t="s">
        <v>301</v>
      </c>
    </row>
    <row r="737" spans="3:14" ht="20.100000000000001" customHeight="1" x14ac:dyDescent="0.3">
      <c r="C737" s="30">
        <v>88</v>
      </c>
      <c r="D737" s="41">
        <v>43882</v>
      </c>
      <c r="E737" s="29">
        <f t="shared" ref="E737:E800" si="11">IF(COUNTA(D737)=0,"-",(MONTH(D737)))</f>
        <v>2</v>
      </c>
      <c r="F737" s="12">
        <v>13.98</v>
      </c>
      <c r="G737" s="9" t="s">
        <v>308</v>
      </c>
      <c r="H737" s="9" t="s">
        <v>311</v>
      </c>
      <c r="I737" s="9" t="s">
        <v>310</v>
      </c>
      <c r="J737" s="9">
        <v>2</v>
      </c>
      <c r="K737" s="9" t="s">
        <v>109</v>
      </c>
      <c r="L737" s="9" t="s">
        <v>42</v>
      </c>
      <c r="M737" s="9" t="s">
        <v>78</v>
      </c>
      <c r="N737" s="9" t="s">
        <v>303</v>
      </c>
    </row>
    <row r="738" spans="3:14" ht="20.100000000000001" customHeight="1" x14ac:dyDescent="0.3">
      <c r="C738" s="30">
        <v>87</v>
      </c>
      <c r="D738" s="41">
        <v>43881</v>
      </c>
      <c r="E738" s="29">
        <f t="shared" si="11"/>
        <v>2</v>
      </c>
      <c r="F738" s="12">
        <v>4.8000000000000007</v>
      </c>
      <c r="G738" s="9" t="s">
        <v>307</v>
      </c>
      <c r="H738" s="9" t="s">
        <v>309</v>
      </c>
      <c r="I738" s="9" t="s">
        <v>310</v>
      </c>
      <c r="J738" s="9">
        <v>3</v>
      </c>
      <c r="K738" s="9" t="s">
        <v>108</v>
      </c>
      <c r="L738" s="9" t="s">
        <v>41</v>
      </c>
      <c r="M738" s="9" t="s">
        <v>81</v>
      </c>
      <c r="N738" s="9" t="s">
        <v>300</v>
      </c>
    </row>
    <row r="739" spans="3:14" ht="20.100000000000001" customHeight="1" x14ac:dyDescent="0.3">
      <c r="C739" s="30">
        <v>86</v>
      </c>
      <c r="D739" s="41">
        <v>43880</v>
      </c>
      <c r="E739" s="29">
        <f t="shared" si="11"/>
        <v>2</v>
      </c>
      <c r="F739" s="12">
        <v>1.89</v>
      </c>
      <c r="G739" s="9" t="s">
        <v>233</v>
      </c>
      <c r="H739" s="9" t="s">
        <v>256</v>
      </c>
      <c r="I739" s="9" t="s">
        <v>255</v>
      </c>
      <c r="J739" s="9">
        <v>1</v>
      </c>
      <c r="K739" s="9" t="s">
        <v>122</v>
      </c>
      <c r="L739" s="9" t="s">
        <v>55</v>
      </c>
      <c r="M739" s="9" t="s">
        <v>81</v>
      </c>
      <c r="N739" s="9" t="s">
        <v>300</v>
      </c>
    </row>
    <row r="740" spans="3:14" ht="20.100000000000001" customHeight="1" x14ac:dyDescent="0.3">
      <c r="C740" s="30">
        <v>85</v>
      </c>
      <c r="D740" s="41">
        <v>43879</v>
      </c>
      <c r="E740" s="29">
        <f t="shared" si="11"/>
        <v>2</v>
      </c>
      <c r="F740" s="12">
        <v>6</v>
      </c>
      <c r="G740" s="9" t="s">
        <v>232</v>
      </c>
      <c r="H740" s="9" t="s">
        <v>252</v>
      </c>
      <c r="I740" s="9" t="s">
        <v>255</v>
      </c>
      <c r="J740" s="9">
        <v>5</v>
      </c>
      <c r="K740" s="9" t="s">
        <v>121</v>
      </c>
      <c r="L740" s="9" t="s">
        <v>54</v>
      </c>
      <c r="M740" s="9" t="s">
        <v>79</v>
      </c>
      <c r="N740" s="9" t="s">
        <v>301</v>
      </c>
    </row>
    <row r="741" spans="3:14" ht="20.100000000000001" customHeight="1" x14ac:dyDescent="0.3">
      <c r="C741" s="30">
        <v>84</v>
      </c>
      <c r="D741" s="41">
        <v>43878</v>
      </c>
      <c r="E741" s="29">
        <f t="shared" si="11"/>
        <v>2</v>
      </c>
      <c r="F741" s="12">
        <v>20</v>
      </c>
      <c r="G741" s="9" t="s">
        <v>231</v>
      </c>
      <c r="H741" s="9" t="s">
        <v>251</v>
      </c>
      <c r="I741" s="9" t="s">
        <v>254</v>
      </c>
      <c r="J741" s="9">
        <v>1</v>
      </c>
      <c r="K741" s="9" t="s">
        <v>120</v>
      </c>
      <c r="L741" s="9" t="s">
        <v>53</v>
      </c>
      <c r="M741" s="9" t="s">
        <v>76</v>
      </c>
      <c r="N741" s="9" t="s">
        <v>300</v>
      </c>
    </row>
    <row r="742" spans="3:14" ht="20.100000000000001" customHeight="1" x14ac:dyDescent="0.3">
      <c r="C742" s="30">
        <v>83</v>
      </c>
      <c r="D742" s="41">
        <v>43877</v>
      </c>
      <c r="E742" s="29">
        <f t="shared" si="11"/>
        <v>2</v>
      </c>
      <c r="F742" s="12">
        <v>17.8</v>
      </c>
      <c r="G742" s="9" t="s">
        <v>230</v>
      </c>
      <c r="H742" s="9" t="s">
        <v>250</v>
      </c>
      <c r="I742" s="9" t="s">
        <v>254</v>
      </c>
      <c r="J742" s="9">
        <v>2</v>
      </c>
      <c r="K742" s="9" t="s">
        <v>119</v>
      </c>
      <c r="L742" s="9" t="s">
        <v>52</v>
      </c>
      <c r="M742" s="9" t="s">
        <v>78</v>
      </c>
      <c r="N742" s="9" t="s">
        <v>302</v>
      </c>
    </row>
    <row r="743" spans="3:14" ht="20.100000000000001" customHeight="1" x14ac:dyDescent="0.3">
      <c r="C743" s="30">
        <v>82</v>
      </c>
      <c r="D743" s="41">
        <v>43876</v>
      </c>
      <c r="E743" s="29">
        <f t="shared" si="11"/>
        <v>2</v>
      </c>
      <c r="F743" s="12">
        <v>44</v>
      </c>
      <c r="G743" s="9" t="s">
        <v>229</v>
      </c>
      <c r="H743" s="9" t="s">
        <v>249</v>
      </c>
      <c r="I743" s="9" t="s">
        <v>254</v>
      </c>
      <c r="J743" s="9">
        <v>2</v>
      </c>
      <c r="K743" s="9" t="s">
        <v>118</v>
      </c>
      <c r="L743" s="9" t="s">
        <v>51</v>
      </c>
      <c r="M743" s="9" t="s">
        <v>77</v>
      </c>
      <c r="N743" s="9" t="s">
        <v>303</v>
      </c>
    </row>
    <row r="744" spans="3:14" ht="20.100000000000001" customHeight="1" x14ac:dyDescent="0.3">
      <c r="C744" s="30">
        <v>81</v>
      </c>
      <c r="D744" s="41">
        <v>43875</v>
      </c>
      <c r="E744" s="29">
        <f t="shared" si="11"/>
        <v>2</v>
      </c>
      <c r="F744" s="12">
        <v>31.98</v>
      </c>
      <c r="G744" s="9" t="s">
        <v>228</v>
      </c>
      <c r="H744" s="9" t="s">
        <v>248</v>
      </c>
      <c r="I744" s="9" t="s">
        <v>254</v>
      </c>
      <c r="J744" s="9">
        <v>2</v>
      </c>
      <c r="K744" s="9" t="s">
        <v>117</v>
      </c>
      <c r="L744" s="9" t="s">
        <v>50</v>
      </c>
      <c r="M744" s="9" t="s">
        <v>78</v>
      </c>
      <c r="N744" s="9" t="s">
        <v>302</v>
      </c>
    </row>
    <row r="745" spans="3:14" ht="20.100000000000001" customHeight="1" x14ac:dyDescent="0.3">
      <c r="C745" s="30">
        <v>80</v>
      </c>
      <c r="D745" s="41">
        <v>43874</v>
      </c>
      <c r="E745" s="29">
        <f t="shared" si="11"/>
        <v>2</v>
      </c>
      <c r="F745" s="12">
        <v>17.5</v>
      </c>
      <c r="G745" s="9" t="s">
        <v>227</v>
      </c>
      <c r="H745" s="9" t="s">
        <v>247</v>
      </c>
      <c r="I745" s="9" t="s">
        <v>253</v>
      </c>
      <c r="J745" s="9">
        <v>5</v>
      </c>
      <c r="K745" s="9" t="s">
        <v>116</v>
      </c>
      <c r="L745" s="9" t="s">
        <v>49</v>
      </c>
      <c r="M745" s="9" t="s">
        <v>80</v>
      </c>
      <c r="N745" s="9" t="s">
        <v>300</v>
      </c>
    </row>
    <row r="746" spans="3:14" ht="20.100000000000001" customHeight="1" x14ac:dyDescent="0.3">
      <c r="C746" s="30">
        <v>79</v>
      </c>
      <c r="D746" s="41">
        <v>43873</v>
      </c>
      <c r="E746" s="29">
        <f t="shared" si="11"/>
        <v>2</v>
      </c>
      <c r="F746" s="12">
        <v>15</v>
      </c>
      <c r="G746" s="9" t="s">
        <v>226</v>
      </c>
      <c r="H746" s="9" t="s">
        <v>246</v>
      </c>
      <c r="I746" s="9" t="s">
        <v>253</v>
      </c>
      <c r="J746" s="9">
        <v>3</v>
      </c>
      <c r="K746" s="9" t="s">
        <v>115</v>
      </c>
      <c r="L746" s="9" t="s">
        <v>48</v>
      </c>
      <c r="M746" s="9" t="s">
        <v>76</v>
      </c>
      <c r="N746" s="9" t="s">
        <v>301</v>
      </c>
    </row>
    <row r="747" spans="3:14" ht="20.100000000000001" customHeight="1" x14ac:dyDescent="0.3">
      <c r="C747" s="30">
        <v>78</v>
      </c>
      <c r="D747" s="41">
        <v>43872</v>
      </c>
      <c r="E747" s="29">
        <f t="shared" si="11"/>
        <v>2</v>
      </c>
      <c r="F747" s="12">
        <v>20</v>
      </c>
      <c r="G747" s="9" t="s">
        <v>225</v>
      </c>
      <c r="H747" s="9" t="s">
        <v>245</v>
      </c>
      <c r="I747" s="9" t="s">
        <v>253</v>
      </c>
      <c r="J747" s="9">
        <v>4</v>
      </c>
      <c r="K747" s="9" t="s">
        <v>114</v>
      </c>
      <c r="L747" s="9" t="s">
        <v>47</v>
      </c>
      <c r="M747" s="9" t="s">
        <v>77</v>
      </c>
      <c r="N747" s="9" t="s">
        <v>300</v>
      </c>
    </row>
    <row r="748" spans="3:14" ht="20.100000000000001" customHeight="1" x14ac:dyDescent="0.3">
      <c r="C748" s="30">
        <v>77</v>
      </c>
      <c r="D748" s="41">
        <v>43871</v>
      </c>
      <c r="E748" s="29">
        <f t="shared" si="11"/>
        <v>2</v>
      </c>
      <c r="F748" s="12">
        <v>24</v>
      </c>
      <c r="G748" s="9" t="s">
        <v>224</v>
      </c>
      <c r="H748" s="9" t="s">
        <v>244</v>
      </c>
      <c r="I748" s="9" t="s">
        <v>253</v>
      </c>
      <c r="J748" s="9">
        <v>3</v>
      </c>
      <c r="K748" s="9" t="s">
        <v>113</v>
      </c>
      <c r="L748" s="9" t="s">
        <v>46</v>
      </c>
      <c r="M748" s="9" t="s">
        <v>79</v>
      </c>
      <c r="N748" s="9" t="s">
        <v>302</v>
      </c>
    </row>
    <row r="749" spans="3:14" ht="20.100000000000001" customHeight="1" x14ac:dyDescent="0.3">
      <c r="C749" s="30">
        <v>76</v>
      </c>
      <c r="D749" s="41">
        <v>43870</v>
      </c>
      <c r="E749" s="29">
        <f t="shared" si="11"/>
        <v>2</v>
      </c>
      <c r="F749" s="12">
        <v>81</v>
      </c>
      <c r="G749" s="9" t="s">
        <v>223</v>
      </c>
      <c r="H749" s="9" t="s">
        <v>243</v>
      </c>
      <c r="I749" s="9" t="s">
        <v>312</v>
      </c>
      <c r="J749" s="9">
        <v>36</v>
      </c>
      <c r="K749" s="9" t="s">
        <v>112</v>
      </c>
      <c r="L749" s="9" t="s">
        <v>45</v>
      </c>
      <c r="M749" s="9" t="s">
        <v>79</v>
      </c>
      <c r="N749" s="9" t="s">
        <v>300</v>
      </c>
    </row>
    <row r="750" spans="3:14" ht="20.100000000000001" customHeight="1" x14ac:dyDescent="0.3">
      <c r="C750" s="30">
        <v>75</v>
      </c>
      <c r="D750" s="41">
        <v>43869</v>
      </c>
      <c r="E750" s="29">
        <f t="shared" si="11"/>
        <v>2</v>
      </c>
      <c r="F750" s="12">
        <v>72</v>
      </c>
      <c r="G750" s="9" t="s">
        <v>222</v>
      </c>
      <c r="H750" s="9" t="s">
        <v>242</v>
      </c>
      <c r="I750" s="9" t="s">
        <v>312</v>
      </c>
      <c r="J750" s="9">
        <v>24</v>
      </c>
      <c r="K750" s="9" t="s">
        <v>111</v>
      </c>
      <c r="L750" s="9" t="s">
        <v>44</v>
      </c>
      <c r="M750" s="9" t="s">
        <v>80</v>
      </c>
      <c r="N750" s="9" t="s">
        <v>300</v>
      </c>
    </row>
    <row r="751" spans="3:14" ht="20.100000000000001" customHeight="1" x14ac:dyDescent="0.3">
      <c r="C751" s="30">
        <v>74</v>
      </c>
      <c r="D751" s="41">
        <v>43868</v>
      </c>
      <c r="E751" s="29">
        <f t="shared" si="11"/>
        <v>2</v>
      </c>
      <c r="F751" s="12">
        <v>45</v>
      </c>
      <c r="G751" s="9" t="s">
        <v>221</v>
      </c>
      <c r="H751" s="9" t="s">
        <v>241</v>
      </c>
      <c r="I751" s="9" t="s">
        <v>312</v>
      </c>
      <c r="J751" s="9">
        <v>18</v>
      </c>
      <c r="K751" s="9" t="s">
        <v>110</v>
      </c>
      <c r="L751" s="9" t="s">
        <v>43</v>
      </c>
      <c r="M751" s="9" t="s">
        <v>76</v>
      </c>
      <c r="N751" s="9" t="s">
        <v>301</v>
      </c>
    </row>
    <row r="752" spans="3:14" ht="20.100000000000001" customHeight="1" x14ac:dyDescent="0.3">
      <c r="C752" s="30">
        <v>73</v>
      </c>
      <c r="D752" s="41">
        <v>43867</v>
      </c>
      <c r="E752" s="29">
        <f t="shared" si="11"/>
        <v>2</v>
      </c>
      <c r="F752" s="12">
        <v>24</v>
      </c>
      <c r="G752" s="9" t="s">
        <v>220</v>
      </c>
      <c r="H752" s="9" t="s">
        <v>240</v>
      </c>
      <c r="I752" s="9" t="s">
        <v>312</v>
      </c>
      <c r="J752" s="9">
        <v>12</v>
      </c>
      <c r="K752" s="9" t="s">
        <v>109</v>
      </c>
      <c r="L752" s="9" t="s">
        <v>42</v>
      </c>
      <c r="M752" s="9" t="s">
        <v>78</v>
      </c>
      <c r="N752" s="9" t="s">
        <v>303</v>
      </c>
    </row>
    <row r="753" spans="3:14" ht="20.100000000000001" customHeight="1" x14ac:dyDescent="0.3">
      <c r="C753" s="30">
        <v>72</v>
      </c>
      <c r="D753" s="41">
        <v>43866</v>
      </c>
      <c r="E753" s="29">
        <f t="shared" si="11"/>
        <v>2</v>
      </c>
      <c r="F753" s="12">
        <v>126</v>
      </c>
      <c r="G753" s="9" t="s">
        <v>219</v>
      </c>
      <c r="H753" s="9" t="s">
        <v>239</v>
      </c>
      <c r="I753" s="9" t="s">
        <v>312</v>
      </c>
      <c r="J753" s="9">
        <v>28</v>
      </c>
      <c r="K753" s="9" t="s">
        <v>108</v>
      </c>
      <c r="L753" s="9" t="s">
        <v>41</v>
      </c>
      <c r="M753" s="9" t="s">
        <v>81</v>
      </c>
      <c r="N753" s="9" t="s">
        <v>300</v>
      </c>
    </row>
    <row r="754" spans="3:14" ht="20.100000000000001" customHeight="1" x14ac:dyDescent="0.3">
      <c r="C754" s="30">
        <v>71</v>
      </c>
      <c r="D754" s="41">
        <v>43865</v>
      </c>
      <c r="E754" s="29">
        <f t="shared" si="11"/>
        <v>2</v>
      </c>
      <c r="F754" s="12">
        <v>144</v>
      </c>
      <c r="G754" s="9" t="s">
        <v>218</v>
      </c>
      <c r="H754" s="9" t="s">
        <v>238</v>
      </c>
      <c r="I754" s="9" t="s">
        <v>312</v>
      </c>
      <c r="J754" s="9">
        <v>36</v>
      </c>
      <c r="K754" s="9" t="s">
        <v>107</v>
      </c>
      <c r="L754" s="9" t="s">
        <v>40</v>
      </c>
      <c r="M754" s="9" t="s">
        <v>80</v>
      </c>
      <c r="N754" s="9" t="s">
        <v>302</v>
      </c>
    </row>
    <row r="755" spans="3:14" ht="20.100000000000001" customHeight="1" x14ac:dyDescent="0.3">
      <c r="C755" s="30">
        <v>70</v>
      </c>
      <c r="D755" s="41">
        <v>43864</v>
      </c>
      <c r="E755" s="29">
        <f t="shared" si="11"/>
        <v>2</v>
      </c>
      <c r="F755" s="12">
        <v>84</v>
      </c>
      <c r="G755" s="9" t="s">
        <v>217</v>
      </c>
      <c r="H755" s="9" t="s">
        <v>237</v>
      </c>
      <c r="I755" s="9" t="s">
        <v>312</v>
      </c>
      <c r="J755" s="9">
        <v>24</v>
      </c>
      <c r="K755" s="9" t="s">
        <v>106</v>
      </c>
      <c r="L755" s="9" t="s">
        <v>39</v>
      </c>
      <c r="M755" s="9" t="s">
        <v>79</v>
      </c>
      <c r="N755" s="9" t="s">
        <v>300</v>
      </c>
    </row>
    <row r="756" spans="3:14" ht="20.100000000000001" customHeight="1" x14ac:dyDescent="0.3">
      <c r="C756" s="30">
        <v>69</v>
      </c>
      <c r="D756" s="41">
        <v>43863</v>
      </c>
      <c r="E756" s="29">
        <f t="shared" si="11"/>
        <v>2</v>
      </c>
      <c r="F756" s="12">
        <v>28.799999999999997</v>
      </c>
      <c r="G756" s="9" t="s">
        <v>216</v>
      </c>
      <c r="H756" s="9" t="s">
        <v>236</v>
      </c>
      <c r="I756" s="9" t="s">
        <v>312</v>
      </c>
      <c r="J756" s="9">
        <v>12</v>
      </c>
      <c r="K756" s="9" t="s">
        <v>105</v>
      </c>
      <c r="L756" s="9" t="s">
        <v>38</v>
      </c>
      <c r="M756" s="9" t="s">
        <v>78</v>
      </c>
      <c r="N756" s="9" t="s">
        <v>301</v>
      </c>
    </row>
    <row r="757" spans="3:14" ht="20.100000000000001" customHeight="1" x14ac:dyDescent="0.3">
      <c r="C757" s="30">
        <v>68</v>
      </c>
      <c r="D757" s="41">
        <v>43862</v>
      </c>
      <c r="E757" s="29">
        <f t="shared" si="11"/>
        <v>2</v>
      </c>
      <c r="F757" s="12">
        <v>18</v>
      </c>
      <c r="G757" s="9" t="s">
        <v>215</v>
      </c>
      <c r="H757" s="9" t="s">
        <v>235</v>
      </c>
      <c r="I757" s="9" t="s">
        <v>312</v>
      </c>
      <c r="J757" s="9">
        <v>6</v>
      </c>
      <c r="K757" s="9" t="s">
        <v>104</v>
      </c>
      <c r="L757" s="9" t="s">
        <v>37</v>
      </c>
      <c r="M757" s="9" t="s">
        <v>77</v>
      </c>
      <c r="N757" s="9" t="s">
        <v>300</v>
      </c>
    </row>
    <row r="758" spans="3:14" ht="20.100000000000001" customHeight="1" x14ac:dyDescent="0.3">
      <c r="C758" s="30">
        <v>67</v>
      </c>
      <c r="D758" s="41">
        <v>43855</v>
      </c>
      <c r="E758" s="29">
        <f t="shared" si="11"/>
        <v>1</v>
      </c>
      <c r="F758" s="12">
        <v>36</v>
      </c>
      <c r="G758" s="9" t="s">
        <v>214</v>
      </c>
      <c r="H758" s="9" t="s">
        <v>234</v>
      </c>
      <c r="I758" s="9" t="s">
        <v>312</v>
      </c>
      <c r="J758" s="9">
        <v>12</v>
      </c>
      <c r="K758" s="9" t="s">
        <v>102</v>
      </c>
      <c r="L758" s="9" t="s">
        <v>36</v>
      </c>
      <c r="M758" s="9" t="s">
        <v>76</v>
      </c>
      <c r="N758" s="9" t="s">
        <v>300</v>
      </c>
    </row>
    <row r="759" spans="3:14" ht="20.100000000000001" customHeight="1" x14ac:dyDescent="0.3">
      <c r="C759" s="30">
        <v>66</v>
      </c>
      <c r="D759" s="41">
        <v>43856</v>
      </c>
      <c r="E759" s="29">
        <f t="shared" si="11"/>
        <v>1</v>
      </c>
      <c r="F759" s="12">
        <v>20.97</v>
      </c>
      <c r="G759" s="9" t="s">
        <v>308</v>
      </c>
      <c r="H759" s="9" t="s">
        <v>311</v>
      </c>
      <c r="I759" s="9" t="s">
        <v>310</v>
      </c>
      <c r="J759" s="9">
        <v>3</v>
      </c>
      <c r="K759" s="9" t="s">
        <v>112</v>
      </c>
      <c r="L759" s="9" t="s">
        <v>45</v>
      </c>
      <c r="M759" s="9" t="s">
        <v>79</v>
      </c>
      <c r="N759" s="9" t="s">
        <v>300</v>
      </c>
    </row>
    <row r="760" spans="3:14" ht="20.100000000000001" customHeight="1" x14ac:dyDescent="0.3">
      <c r="C760" s="30">
        <v>65</v>
      </c>
      <c r="D760" s="41">
        <v>43857</v>
      </c>
      <c r="E760" s="29">
        <f t="shared" si="11"/>
        <v>1</v>
      </c>
      <c r="F760" s="12">
        <v>8</v>
      </c>
      <c r="G760" s="9" t="s">
        <v>307</v>
      </c>
      <c r="H760" s="9" t="s">
        <v>309</v>
      </c>
      <c r="I760" s="9" t="s">
        <v>310</v>
      </c>
      <c r="J760" s="9">
        <v>5</v>
      </c>
      <c r="K760" s="9" t="s">
        <v>113</v>
      </c>
      <c r="L760" s="9" t="s">
        <v>46</v>
      </c>
      <c r="M760" s="9" t="s">
        <v>79</v>
      </c>
      <c r="N760" s="9" t="s">
        <v>302</v>
      </c>
    </row>
    <row r="761" spans="3:14" ht="20.100000000000001" customHeight="1" x14ac:dyDescent="0.3">
      <c r="C761" s="30">
        <v>64</v>
      </c>
      <c r="D761" s="41">
        <v>43858</v>
      </c>
      <c r="E761" s="29">
        <f t="shared" si="11"/>
        <v>1</v>
      </c>
      <c r="F761" s="12">
        <v>9.4499999999999993</v>
      </c>
      <c r="G761" s="9" t="s">
        <v>233</v>
      </c>
      <c r="H761" s="9" t="s">
        <v>256</v>
      </c>
      <c r="I761" s="9" t="s">
        <v>255</v>
      </c>
      <c r="J761" s="9">
        <v>5</v>
      </c>
      <c r="K761" s="9" t="s">
        <v>114</v>
      </c>
      <c r="L761" s="9" t="s">
        <v>47</v>
      </c>
      <c r="M761" s="9" t="s">
        <v>77</v>
      </c>
      <c r="N761" s="9" t="s">
        <v>300</v>
      </c>
    </row>
    <row r="762" spans="3:14" ht="20.100000000000001" customHeight="1" x14ac:dyDescent="0.3">
      <c r="C762" s="30">
        <v>63</v>
      </c>
      <c r="D762" s="41">
        <v>43859</v>
      </c>
      <c r="E762" s="29">
        <f t="shared" si="11"/>
        <v>1</v>
      </c>
      <c r="F762" s="12">
        <v>2.4</v>
      </c>
      <c r="G762" s="9" t="s">
        <v>232</v>
      </c>
      <c r="H762" s="9" t="s">
        <v>252</v>
      </c>
      <c r="I762" s="9" t="s">
        <v>255</v>
      </c>
      <c r="J762" s="9">
        <v>2</v>
      </c>
      <c r="K762" s="9" t="s">
        <v>115</v>
      </c>
      <c r="L762" s="9" t="s">
        <v>48</v>
      </c>
      <c r="M762" s="9" t="s">
        <v>76</v>
      </c>
      <c r="N762" s="9" t="s">
        <v>301</v>
      </c>
    </row>
    <row r="763" spans="3:14" ht="20.100000000000001" customHeight="1" x14ac:dyDescent="0.3">
      <c r="C763" s="30">
        <v>62</v>
      </c>
      <c r="D763" s="41">
        <v>43860</v>
      </c>
      <c r="E763" s="29">
        <f t="shared" si="11"/>
        <v>1</v>
      </c>
      <c r="F763" s="12">
        <v>20</v>
      </c>
      <c r="G763" s="9" t="s">
        <v>231</v>
      </c>
      <c r="H763" s="9" t="s">
        <v>251</v>
      </c>
      <c r="I763" s="9" t="s">
        <v>254</v>
      </c>
      <c r="J763" s="9">
        <v>1</v>
      </c>
      <c r="K763" s="9" t="s">
        <v>116</v>
      </c>
      <c r="L763" s="9" t="s">
        <v>49</v>
      </c>
      <c r="M763" s="9" t="s">
        <v>80</v>
      </c>
      <c r="N763" s="9" t="s">
        <v>300</v>
      </c>
    </row>
    <row r="764" spans="3:14" ht="20.100000000000001" customHeight="1" x14ac:dyDescent="0.3">
      <c r="C764" s="30">
        <v>61</v>
      </c>
      <c r="D764" s="41">
        <v>43861</v>
      </c>
      <c r="E764" s="29">
        <f t="shared" si="11"/>
        <v>1</v>
      </c>
      <c r="F764" s="12">
        <v>26.700000000000003</v>
      </c>
      <c r="G764" s="9" t="s">
        <v>230</v>
      </c>
      <c r="H764" s="9" t="s">
        <v>250</v>
      </c>
      <c r="I764" s="9" t="s">
        <v>254</v>
      </c>
      <c r="J764" s="9">
        <v>3</v>
      </c>
      <c r="K764" s="9" t="s">
        <v>117</v>
      </c>
      <c r="L764" s="9" t="s">
        <v>50</v>
      </c>
      <c r="M764" s="9" t="s">
        <v>78</v>
      </c>
      <c r="N764" s="9" t="s">
        <v>302</v>
      </c>
    </row>
    <row r="765" spans="3:14" ht="20.100000000000001" customHeight="1" x14ac:dyDescent="0.3">
      <c r="C765" s="30">
        <v>60</v>
      </c>
      <c r="D765" s="41">
        <v>43860</v>
      </c>
      <c r="E765" s="29">
        <f t="shared" si="11"/>
        <v>1</v>
      </c>
      <c r="F765" s="12">
        <v>66</v>
      </c>
      <c r="G765" s="9" t="s">
        <v>229</v>
      </c>
      <c r="H765" s="9" t="s">
        <v>249</v>
      </c>
      <c r="I765" s="9" t="s">
        <v>254</v>
      </c>
      <c r="J765" s="9">
        <v>3</v>
      </c>
      <c r="K765" s="9" t="s">
        <v>118</v>
      </c>
      <c r="L765" s="9" t="s">
        <v>51</v>
      </c>
      <c r="M765" s="9" t="s">
        <v>77</v>
      </c>
      <c r="N765" s="9" t="s">
        <v>303</v>
      </c>
    </row>
    <row r="766" spans="3:14" ht="20.100000000000001" customHeight="1" x14ac:dyDescent="0.3">
      <c r="C766" s="30">
        <v>59</v>
      </c>
      <c r="D766" s="41">
        <v>43859</v>
      </c>
      <c r="E766" s="29">
        <f t="shared" si="11"/>
        <v>1</v>
      </c>
      <c r="F766" s="12">
        <v>31.98</v>
      </c>
      <c r="G766" s="9" t="s">
        <v>228</v>
      </c>
      <c r="H766" s="9" t="s">
        <v>248</v>
      </c>
      <c r="I766" s="9" t="s">
        <v>254</v>
      </c>
      <c r="J766" s="9">
        <v>2</v>
      </c>
      <c r="K766" s="9" t="s">
        <v>119</v>
      </c>
      <c r="L766" s="9" t="s">
        <v>52</v>
      </c>
      <c r="M766" s="9" t="s">
        <v>78</v>
      </c>
      <c r="N766" s="9" t="s">
        <v>302</v>
      </c>
    </row>
    <row r="767" spans="3:14" ht="20.100000000000001" customHeight="1" x14ac:dyDescent="0.3">
      <c r="C767" s="30">
        <v>58</v>
      </c>
      <c r="D767" s="41">
        <v>43858</v>
      </c>
      <c r="E767" s="29">
        <f t="shared" si="11"/>
        <v>1</v>
      </c>
      <c r="F767" s="12">
        <v>14</v>
      </c>
      <c r="G767" s="9" t="s">
        <v>227</v>
      </c>
      <c r="H767" s="9" t="s">
        <v>247</v>
      </c>
      <c r="I767" s="9" t="s">
        <v>253</v>
      </c>
      <c r="J767" s="9">
        <v>4</v>
      </c>
      <c r="K767" s="9" t="s">
        <v>120</v>
      </c>
      <c r="L767" s="9" t="s">
        <v>53</v>
      </c>
      <c r="M767" s="9" t="s">
        <v>76</v>
      </c>
      <c r="N767" s="9" t="s">
        <v>300</v>
      </c>
    </row>
    <row r="768" spans="3:14" ht="20.100000000000001" customHeight="1" x14ac:dyDescent="0.3">
      <c r="C768" s="30">
        <v>57</v>
      </c>
      <c r="D768" s="41">
        <v>43857</v>
      </c>
      <c r="E768" s="29">
        <f t="shared" si="11"/>
        <v>1</v>
      </c>
      <c r="F768" s="12">
        <v>15</v>
      </c>
      <c r="G768" s="9" t="s">
        <v>226</v>
      </c>
      <c r="H768" s="9" t="s">
        <v>246</v>
      </c>
      <c r="I768" s="9" t="s">
        <v>253</v>
      </c>
      <c r="J768" s="9">
        <v>3</v>
      </c>
      <c r="K768" s="9" t="s">
        <v>121</v>
      </c>
      <c r="L768" s="9" t="s">
        <v>54</v>
      </c>
      <c r="M768" s="9" t="s">
        <v>79</v>
      </c>
      <c r="N768" s="9" t="s">
        <v>301</v>
      </c>
    </row>
    <row r="769" spans="3:14" ht="20.100000000000001" customHeight="1" x14ac:dyDescent="0.3">
      <c r="C769" s="30">
        <v>56</v>
      </c>
      <c r="D769" s="41">
        <v>43856</v>
      </c>
      <c r="E769" s="29">
        <f t="shared" si="11"/>
        <v>1</v>
      </c>
      <c r="F769" s="12">
        <v>15</v>
      </c>
      <c r="G769" s="9" t="s">
        <v>225</v>
      </c>
      <c r="H769" s="9" t="s">
        <v>245</v>
      </c>
      <c r="I769" s="9" t="s">
        <v>253</v>
      </c>
      <c r="J769" s="9">
        <v>3</v>
      </c>
      <c r="K769" s="9" t="s">
        <v>122</v>
      </c>
      <c r="L769" s="9" t="s">
        <v>55</v>
      </c>
      <c r="M769" s="9" t="s">
        <v>81</v>
      </c>
      <c r="N769" s="9" t="s">
        <v>300</v>
      </c>
    </row>
    <row r="770" spans="3:14" ht="20.100000000000001" customHeight="1" x14ac:dyDescent="0.3">
      <c r="C770" s="30">
        <v>55</v>
      </c>
      <c r="D770" s="41">
        <v>43855</v>
      </c>
      <c r="E770" s="29">
        <f t="shared" si="11"/>
        <v>1</v>
      </c>
      <c r="F770" s="12">
        <v>24</v>
      </c>
      <c r="G770" s="9" t="s">
        <v>224</v>
      </c>
      <c r="H770" s="9" t="s">
        <v>244</v>
      </c>
      <c r="I770" s="9" t="s">
        <v>253</v>
      </c>
      <c r="J770" s="9">
        <v>3</v>
      </c>
      <c r="K770" s="9" t="s">
        <v>105</v>
      </c>
      <c r="L770" s="9" t="s">
        <v>38</v>
      </c>
      <c r="M770" s="9" t="s">
        <v>78</v>
      </c>
      <c r="N770" s="9" t="s">
        <v>301</v>
      </c>
    </row>
    <row r="771" spans="3:14" ht="20.100000000000001" customHeight="1" x14ac:dyDescent="0.3">
      <c r="C771" s="30">
        <v>54</v>
      </c>
      <c r="D771" s="41">
        <v>43854</v>
      </c>
      <c r="E771" s="29">
        <f t="shared" si="11"/>
        <v>1</v>
      </c>
      <c r="F771" s="12">
        <v>54</v>
      </c>
      <c r="G771" s="9" t="s">
        <v>223</v>
      </c>
      <c r="H771" s="9" t="s">
        <v>243</v>
      </c>
      <c r="I771" s="9" t="s">
        <v>312</v>
      </c>
      <c r="J771" s="9">
        <v>24</v>
      </c>
      <c r="K771" s="9" t="s">
        <v>102</v>
      </c>
      <c r="L771" s="9" t="s">
        <v>36</v>
      </c>
      <c r="M771" s="9" t="s">
        <v>76</v>
      </c>
      <c r="N771" s="9" t="s">
        <v>300</v>
      </c>
    </row>
    <row r="772" spans="3:14" ht="20.100000000000001" customHeight="1" x14ac:dyDescent="0.3">
      <c r="C772" s="30">
        <v>53</v>
      </c>
      <c r="D772" s="41">
        <v>43853</v>
      </c>
      <c r="E772" s="29">
        <f t="shared" si="11"/>
        <v>1</v>
      </c>
      <c r="F772" s="12">
        <v>54</v>
      </c>
      <c r="G772" s="9" t="s">
        <v>222</v>
      </c>
      <c r="H772" s="9" t="s">
        <v>242</v>
      </c>
      <c r="I772" s="9" t="s">
        <v>312</v>
      </c>
      <c r="J772" s="9">
        <v>18</v>
      </c>
      <c r="K772" s="9" t="s">
        <v>104</v>
      </c>
      <c r="L772" s="9" t="s">
        <v>37</v>
      </c>
      <c r="M772" s="9" t="s">
        <v>77</v>
      </c>
      <c r="N772" s="9" t="s">
        <v>300</v>
      </c>
    </row>
    <row r="773" spans="3:14" ht="20.100000000000001" customHeight="1" x14ac:dyDescent="0.3">
      <c r="C773" s="30">
        <v>52</v>
      </c>
      <c r="D773" s="41">
        <v>43852</v>
      </c>
      <c r="E773" s="29">
        <f t="shared" si="11"/>
        <v>1</v>
      </c>
      <c r="F773" s="12">
        <v>60</v>
      </c>
      <c r="G773" s="9" t="s">
        <v>221</v>
      </c>
      <c r="H773" s="9" t="s">
        <v>241</v>
      </c>
      <c r="I773" s="9" t="s">
        <v>312</v>
      </c>
      <c r="J773" s="9">
        <v>24</v>
      </c>
      <c r="K773" s="9" t="s">
        <v>105</v>
      </c>
      <c r="L773" s="9" t="s">
        <v>38</v>
      </c>
      <c r="M773" s="9" t="s">
        <v>78</v>
      </c>
      <c r="N773" s="9" t="s">
        <v>301</v>
      </c>
    </row>
    <row r="774" spans="3:14" ht="20.100000000000001" customHeight="1" x14ac:dyDescent="0.3">
      <c r="C774" s="30">
        <v>51</v>
      </c>
      <c r="D774" s="41">
        <v>43851</v>
      </c>
      <c r="E774" s="29">
        <f t="shared" si="11"/>
        <v>1</v>
      </c>
      <c r="F774" s="12">
        <v>24</v>
      </c>
      <c r="G774" s="9" t="s">
        <v>220</v>
      </c>
      <c r="H774" s="9" t="s">
        <v>240</v>
      </c>
      <c r="I774" s="9" t="s">
        <v>312</v>
      </c>
      <c r="J774" s="9">
        <v>12</v>
      </c>
      <c r="K774" s="9" t="s">
        <v>106</v>
      </c>
      <c r="L774" s="9" t="s">
        <v>39</v>
      </c>
      <c r="M774" s="9" t="s">
        <v>79</v>
      </c>
      <c r="N774" s="9" t="s">
        <v>300</v>
      </c>
    </row>
    <row r="775" spans="3:14" ht="20.100000000000001" customHeight="1" x14ac:dyDescent="0.3">
      <c r="C775" s="30">
        <v>50</v>
      </c>
      <c r="D775" s="41">
        <v>43850</v>
      </c>
      <c r="E775" s="29">
        <f t="shared" si="11"/>
        <v>1</v>
      </c>
      <c r="F775" s="12">
        <v>108</v>
      </c>
      <c r="G775" s="9" t="s">
        <v>219</v>
      </c>
      <c r="H775" s="9" t="s">
        <v>239</v>
      </c>
      <c r="I775" s="9" t="s">
        <v>312</v>
      </c>
      <c r="J775" s="9">
        <v>24</v>
      </c>
      <c r="K775" s="9" t="s">
        <v>107</v>
      </c>
      <c r="L775" s="9" t="s">
        <v>40</v>
      </c>
      <c r="M775" s="9" t="s">
        <v>80</v>
      </c>
      <c r="N775" s="9" t="s">
        <v>302</v>
      </c>
    </row>
    <row r="776" spans="3:14" ht="20.100000000000001" customHeight="1" x14ac:dyDescent="0.3">
      <c r="C776" s="30">
        <v>49</v>
      </c>
      <c r="D776" s="41">
        <v>43849</v>
      </c>
      <c r="E776" s="29">
        <f t="shared" si="11"/>
        <v>1</v>
      </c>
      <c r="F776" s="12">
        <v>72</v>
      </c>
      <c r="G776" s="9" t="s">
        <v>218</v>
      </c>
      <c r="H776" s="9" t="s">
        <v>238</v>
      </c>
      <c r="I776" s="9" t="s">
        <v>312</v>
      </c>
      <c r="J776" s="9">
        <v>18</v>
      </c>
      <c r="K776" s="9" t="s">
        <v>108</v>
      </c>
      <c r="L776" s="9" t="s">
        <v>41</v>
      </c>
      <c r="M776" s="9" t="s">
        <v>81</v>
      </c>
      <c r="N776" s="9" t="s">
        <v>300</v>
      </c>
    </row>
    <row r="777" spans="3:14" ht="20.100000000000001" customHeight="1" x14ac:dyDescent="0.3">
      <c r="C777" s="30">
        <v>48</v>
      </c>
      <c r="D777" s="41">
        <v>43848</v>
      </c>
      <c r="E777" s="29">
        <f t="shared" si="11"/>
        <v>1</v>
      </c>
      <c r="F777" s="12">
        <v>84</v>
      </c>
      <c r="G777" s="9" t="s">
        <v>217</v>
      </c>
      <c r="H777" s="9" t="s">
        <v>237</v>
      </c>
      <c r="I777" s="9" t="s">
        <v>312</v>
      </c>
      <c r="J777" s="9">
        <v>24</v>
      </c>
      <c r="K777" s="9" t="s">
        <v>109</v>
      </c>
      <c r="L777" s="9" t="s">
        <v>42</v>
      </c>
      <c r="M777" s="9" t="s">
        <v>78</v>
      </c>
      <c r="N777" s="9" t="s">
        <v>303</v>
      </c>
    </row>
    <row r="778" spans="3:14" ht="20.100000000000001" customHeight="1" x14ac:dyDescent="0.3">
      <c r="C778" s="30">
        <v>47</v>
      </c>
      <c r="D778" s="41">
        <v>43847</v>
      </c>
      <c r="E778" s="29">
        <f t="shared" si="11"/>
        <v>1</v>
      </c>
      <c r="F778" s="12">
        <v>57.599999999999994</v>
      </c>
      <c r="G778" s="9" t="s">
        <v>216</v>
      </c>
      <c r="H778" s="9" t="s">
        <v>236</v>
      </c>
      <c r="I778" s="9" t="s">
        <v>312</v>
      </c>
      <c r="J778" s="9">
        <v>24</v>
      </c>
      <c r="K778" s="9" t="s">
        <v>110</v>
      </c>
      <c r="L778" s="9" t="s">
        <v>43</v>
      </c>
      <c r="M778" s="9" t="s">
        <v>76</v>
      </c>
      <c r="N778" s="9" t="s">
        <v>301</v>
      </c>
    </row>
    <row r="779" spans="3:14" ht="20.100000000000001" customHeight="1" x14ac:dyDescent="0.3">
      <c r="C779" s="30">
        <v>46</v>
      </c>
      <c r="D779" s="41">
        <v>43846</v>
      </c>
      <c r="E779" s="29">
        <f t="shared" si="11"/>
        <v>1</v>
      </c>
      <c r="F779" s="12">
        <v>48</v>
      </c>
      <c r="G779" s="9" t="s">
        <v>215</v>
      </c>
      <c r="H779" s="9" t="s">
        <v>235</v>
      </c>
      <c r="I779" s="9" t="s">
        <v>312</v>
      </c>
      <c r="J779" s="9">
        <v>16</v>
      </c>
      <c r="K779" s="9" t="s">
        <v>111</v>
      </c>
      <c r="L779" s="9" t="s">
        <v>44</v>
      </c>
      <c r="M779" s="9" t="s">
        <v>80</v>
      </c>
      <c r="N779" s="9" t="s">
        <v>300</v>
      </c>
    </row>
    <row r="780" spans="3:14" ht="20.100000000000001" customHeight="1" x14ac:dyDescent="0.3">
      <c r="C780" s="30">
        <v>45</v>
      </c>
      <c r="D780" s="41">
        <v>43845</v>
      </c>
      <c r="E780" s="29">
        <f t="shared" si="11"/>
        <v>1</v>
      </c>
      <c r="F780" s="12">
        <v>72</v>
      </c>
      <c r="G780" s="9" t="s">
        <v>214</v>
      </c>
      <c r="H780" s="9" t="s">
        <v>234</v>
      </c>
      <c r="I780" s="9" t="s">
        <v>312</v>
      </c>
      <c r="J780" s="9">
        <v>24</v>
      </c>
      <c r="K780" s="9" t="s">
        <v>107</v>
      </c>
      <c r="L780" s="9" t="s">
        <v>40</v>
      </c>
      <c r="M780" s="9" t="s">
        <v>80</v>
      </c>
      <c r="N780" s="9" t="s">
        <v>302</v>
      </c>
    </row>
    <row r="781" spans="3:14" ht="20.100000000000001" customHeight="1" x14ac:dyDescent="0.3">
      <c r="C781" s="30">
        <v>44</v>
      </c>
      <c r="D781" s="41">
        <v>43844</v>
      </c>
      <c r="E781" s="29">
        <f t="shared" si="11"/>
        <v>1</v>
      </c>
      <c r="F781" s="12">
        <v>27.96</v>
      </c>
      <c r="G781" s="9" t="s">
        <v>308</v>
      </c>
      <c r="H781" s="9" t="s">
        <v>311</v>
      </c>
      <c r="I781" s="9" t="s">
        <v>310</v>
      </c>
      <c r="J781" s="9">
        <v>4</v>
      </c>
      <c r="K781" s="9" t="s">
        <v>102</v>
      </c>
      <c r="L781" s="9" t="s">
        <v>36</v>
      </c>
      <c r="M781" s="9" t="s">
        <v>76</v>
      </c>
      <c r="N781" s="9" t="s">
        <v>300</v>
      </c>
    </row>
    <row r="782" spans="3:14" ht="20.100000000000001" customHeight="1" x14ac:dyDescent="0.3">
      <c r="C782" s="30">
        <v>43</v>
      </c>
      <c r="D782" s="41">
        <v>43843</v>
      </c>
      <c r="E782" s="29">
        <f t="shared" si="11"/>
        <v>1</v>
      </c>
      <c r="F782" s="12">
        <v>9.6</v>
      </c>
      <c r="G782" s="9" t="s">
        <v>307</v>
      </c>
      <c r="H782" s="9" t="s">
        <v>309</v>
      </c>
      <c r="I782" s="9" t="s">
        <v>310</v>
      </c>
      <c r="J782" s="9">
        <v>6</v>
      </c>
      <c r="K782" s="9" t="s">
        <v>104</v>
      </c>
      <c r="L782" s="9" t="s">
        <v>37</v>
      </c>
      <c r="M782" s="9" t="s">
        <v>77</v>
      </c>
      <c r="N782" s="9" t="s">
        <v>300</v>
      </c>
    </row>
    <row r="783" spans="3:14" ht="20.100000000000001" customHeight="1" x14ac:dyDescent="0.3">
      <c r="C783" s="30">
        <v>42</v>
      </c>
      <c r="D783" s="41">
        <v>43842</v>
      </c>
      <c r="E783" s="29">
        <f t="shared" si="11"/>
        <v>1</v>
      </c>
      <c r="F783" s="12">
        <v>5.67</v>
      </c>
      <c r="G783" s="9" t="s">
        <v>233</v>
      </c>
      <c r="H783" s="9" t="s">
        <v>256</v>
      </c>
      <c r="I783" s="9" t="s">
        <v>255</v>
      </c>
      <c r="J783" s="9">
        <v>3</v>
      </c>
      <c r="K783" s="9" t="s">
        <v>105</v>
      </c>
      <c r="L783" s="9" t="s">
        <v>38</v>
      </c>
      <c r="M783" s="9" t="s">
        <v>78</v>
      </c>
      <c r="N783" s="9" t="s">
        <v>301</v>
      </c>
    </row>
    <row r="784" spans="3:14" ht="20.100000000000001" customHeight="1" x14ac:dyDescent="0.3">
      <c r="C784" s="30">
        <v>41</v>
      </c>
      <c r="D784" s="41">
        <v>43841</v>
      </c>
      <c r="E784" s="29">
        <f t="shared" si="11"/>
        <v>1</v>
      </c>
      <c r="F784" s="12">
        <v>1.2</v>
      </c>
      <c r="G784" s="9" t="s">
        <v>232</v>
      </c>
      <c r="H784" s="9" t="s">
        <v>252</v>
      </c>
      <c r="I784" s="9" t="s">
        <v>255</v>
      </c>
      <c r="J784" s="9">
        <v>1</v>
      </c>
      <c r="K784" s="9" t="s">
        <v>106</v>
      </c>
      <c r="L784" s="9" t="s">
        <v>39</v>
      </c>
      <c r="M784" s="9" t="s">
        <v>79</v>
      </c>
      <c r="N784" s="9" t="s">
        <v>300</v>
      </c>
    </row>
    <row r="785" spans="3:14" ht="20.100000000000001" customHeight="1" x14ac:dyDescent="0.3">
      <c r="C785" s="30">
        <v>40</v>
      </c>
      <c r="D785" s="41">
        <v>43840</v>
      </c>
      <c r="E785" s="29">
        <f t="shared" si="11"/>
        <v>1</v>
      </c>
      <c r="F785" s="12">
        <v>40</v>
      </c>
      <c r="G785" s="9" t="s">
        <v>231</v>
      </c>
      <c r="H785" s="9" t="s">
        <v>251</v>
      </c>
      <c r="I785" s="9" t="s">
        <v>254</v>
      </c>
      <c r="J785" s="9">
        <v>2</v>
      </c>
      <c r="K785" s="9" t="s">
        <v>107</v>
      </c>
      <c r="L785" s="9" t="s">
        <v>40</v>
      </c>
      <c r="M785" s="9" t="s">
        <v>80</v>
      </c>
      <c r="N785" s="9" t="s">
        <v>302</v>
      </c>
    </row>
    <row r="786" spans="3:14" ht="20.100000000000001" customHeight="1" x14ac:dyDescent="0.3">
      <c r="C786" s="30">
        <v>39</v>
      </c>
      <c r="D786" s="41">
        <v>43839</v>
      </c>
      <c r="E786" s="29">
        <f t="shared" si="11"/>
        <v>1</v>
      </c>
      <c r="F786" s="12">
        <v>35.6</v>
      </c>
      <c r="G786" s="9" t="s">
        <v>230</v>
      </c>
      <c r="H786" s="9" t="s">
        <v>250</v>
      </c>
      <c r="I786" s="9" t="s">
        <v>254</v>
      </c>
      <c r="J786" s="9">
        <v>4</v>
      </c>
      <c r="K786" s="9" t="s">
        <v>108</v>
      </c>
      <c r="L786" s="9" t="s">
        <v>41</v>
      </c>
      <c r="M786" s="9" t="s">
        <v>81</v>
      </c>
      <c r="N786" s="9" t="s">
        <v>300</v>
      </c>
    </row>
    <row r="787" spans="3:14" ht="20.100000000000001" customHeight="1" x14ac:dyDescent="0.3">
      <c r="C787" s="30">
        <v>38</v>
      </c>
      <c r="D787" s="41">
        <v>43838</v>
      </c>
      <c r="E787" s="29">
        <f t="shared" si="11"/>
        <v>1</v>
      </c>
      <c r="F787" s="12">
        <v>44</v>
      </c>
      <c r="G787" s="9" t="s">
        <v>229</v>
      </c>
      <c r="H787" s="9" t="s">
        <v>249</v>
      </c>
      <c r="I787" s="9" t="s">
        <v>254</v>
      </c>
      <c r="J787" s="9">
        <v>2</v>
      </c>
      <c r="K787" s="9" t="s">
        <v>109</v>
      </c>
      <c r="L787" s="9" t="s">
        <v>42</v>
      </c>
      <c r="M787" s="9" t="s">
        <v>78</v>
      </c>
      <c r="N787" s="9" t="s">
        <v>303</v>
      </c>
    </row>
    <row r="788" spans="3:14" ht="20.100000000000001" customHeight="1" x14ac:dyDescent="0.3">
      <c r="C788" s="30">
        <v>37</v>
      </c>
      <c r="D788" s="41">
        <v>43837</v>
      </c>
      <c r="E788" s="29">
        <f t="shared" si="11"/>
        <v>1</v>
      </c>
      <c r="F788" s="12">
        <v>47.97</v>
      </c>
      <c r="G788" s="9" t="s">
        <v>228</v>
      </c>
      <c r="H788" s="9" t="s">
        <v>248</v>
      </c>
      <c r="I788" s="9" t="s">
        <v>254</v>
      </c>
      <c r="J788" s="9">
        <v>3</v>
      </c>
      <c r="K788" s="9" t="s">
        <v>110</v>
      </c>
      <c r="L788" s="9" t="s">
        <v>43</v>
      </c>
      <c r="M788" s="9" t="s">
        <v>76</v>
      </c>
      <c r="N788" s="9" t="s">
        <v>301</v>
      </c>
    </row>
    <row r="789" spans="3:14" ht="20.100000000000001" customHeight="1" x14ac:dyDescent="0.3">
      <c r="C789" s="30">
        <v>36</v>
      </c>
      <c r="D789" s="41">
        <v>43836</v>
      </c>
      <c r="E789" s="29">
        <f t="shared" si="11"/>
        <v>1</v>
      </c>
      <c r="F789" s="12">
        <v>21</v>
      </c>
      <c r="G789" s="9" t="s">
        <v>227</v>
      </c>
      <c r="H789" s="9" t="s">
        <v>247</v>
      </c>
      <c r="I789" s="9" t="s">
        <v>253</v>
      </c>
      <c r="J789" s="9">
        <v>6</v>
      </c>
      <c r="K789" s="9" t="s">
        <v>111</v>
      </c>
      <c r="L789" s="9" t="s">
        <v>44</v>
      </c>
      <c r="M789" s="9" t="s">
        <v>80</v>
      </c>
      <c r="N789" s="9" t="s">
        <v>300</v>
      </c>
    </row>
    <row r="790" spans="3:14" ht="20.100000000000001" customHeight="1" x14ac:dyDescent="0.3">
      <c r="C790" s="30">
        <v>35</v>
      </c>
      <c r="D790" s="41">
        <v>43835</v>
      </c>
      <c r="E790" s="29">
        <f t="shared" si="11"/>
        <v>1</v>
      </c>
      <c r="F790" s="12">
        <v>10</v>
      </c>
      <c r="G790" s="9" t="s">
        <v>226</v>
      </c>
      <c r="H790" s="9" t="s">
        <v>246</v>
      </c>
      <c r="I790" s="9" t="s">
        <v>253</v>
      </c>
      <c r="J790" s="9">
        <v>2</v>
      </c>
      <c r="K790" s="9" t="s">
        <v>112</v>
      </c>
      <c r="L790" s="9" t="s">
        <v>45</v>
      </c>
      <c r="M790" s="9" t="s">
        <v>79</v>
      </c>
      <c r="N790" s="9" t="s">
        <v>300</v>
      </c>
    </row>
    <row r="791" spans="3:14" ht="20.100000000000001" customHeight="1" x14ac:dyDescent="0.3">
      <c r="C791" s="30">
        <v>34</v>
      </c>
      <c r="D791" s="41">
        <v>43834</v>
      </c>
      <c r="E791" s="29">
        <f t="shared" si="11"/>
        <v>1</v>
      </c>
      <c r="F791" s="12">
        <v>10</v>
      </c>
      <c r="G791" s="9" t="s">
        <v>225</v>
      </c>
      <c r="H791" s="9" t="s">
        <v>245</v>
      </c>
      <c r="I791" s="9" t="s">
        <v>253</v>
      </c>
      <c r="J791" s="9">
        <v>2</v>
      </c>
      <c r="K791" s="9" t="s">
        <v>113</v>
      </c>
      <c r="L791" s="9" t="s">
        <v>46</v>
      </c>
      <c r="M791" s="9" t="s">
        <v>79</v>
      </c>
      <c r="N791" s="9" t="s">
        <v>302</v>
      </c>
    </row>
    <row r="792" spans="3:14" ht="20.100000000000001" customHeight="1" x14ac:dyDescent="0.3">
      <c r="C792" s="30">
        <v>33</v>
      </c>
      <c r="D792" s="41">
        <v>43833</v>
      </c>
      <c r="E792" s="29">
        <f t="shared" si="11"/>
        <v>1</v>
      </c>
      <c r="F792" s="12">
        <v>32</v>
      </c>
      <c r="G792" s="9" t="s">
        <v>224</v>
      </c>
      <c r="H792" s="9" t="s">
        <v>244</v>
      </c>
      <c r="I792" s="9" t="s">
        <v>253</v>
      </c>
      <c r="J792" s="9">
        <v>4</v>
      </c>
      <c r="K792" s="9" t="s">
        <v>114</v>
      </c>
      <c r="L792" s="9" t="s">
        <v>47</v>
      </c>
      <c r="M792" s="9" t="s">
        <v>77</v>
      </c>
      <c r="N792" s="9" t="s">
        <v>300</v>
      </c>
    </row>
    <row r="793" spans="3:14" ht="20.100000000000001" customHeight="1" x14ac:dyDescent="0.3">
      <c r="C793" s="30">
        <v>32</v>
      </c>
      <c r="D793" s="41">
        <v>43832</v>
      </c>
      <c r="E793" s="29">
        <f t="shared" si="11"/>
        <v>1</v>
      </c>
      <c r="F793" s="12">
        <v>108</v>
      </c>
      <c r="G793" s="9" t="s">
        <v>223</v>
      </c>
      <c r="H793" s="9" t="s">
        <v>243</v>
      </c>
      <c r="I793" s="9" t="s">
        <v>312</v>
      </c>
      <c r="J793" s="9">
        <v>48</v>
      </c>
      <c r="K793" s="9" t="s">
        <v>115</v>
      </c>
      <c r="L793" s="9" t="s">
        <v>48</v>
      </c>
      <c r="M793" s="9" t="s">
        <v>76</v>
      </c>
      <c r="N793" s="9" t="s">
        <v>301</v>
      </c>
    </row>
    <row r="794" spans="3:14" ht="20.100000000000001" customHeight="1" x14ac:dyDescent="0.3">
      <c r="C794" s="30">
        <v>31</v>
      </c>
      <c r="D794" s="41">
        <v>43831</v>
      </c>
      <c r="E794" s="29">
        <f t="shared" si="11"/>
        <v>1</v>
      </c>
      <c r="F794" s="12">
        <v>36</v>
      </c>
      <c r="G794" s="9" t="s">
        <v>222</v>
      </c>
      <c r="H794" s="9" t="s">
        <v>242</v>
      </c>
      <c r="I794" s="9" t="s">
        <v>312</v>
      </c>
      <c r="J794" s="9">
        <v>12</v>
      </c>
      <c r="K794" s="9" t="s">
        <v>116</v>
      </c>
      <c r="L794" s="9" t="s">
        <v>49</v>
      </c>
      <c r="M794" s="9" t="s">
        <v>80</v>
      </c>
      <c r="N794" s="9" t="s">
        <v>300</v>
      </c>
    </row>
    <row r="795" spans="3:14" ht="20.100000000000001" customHeight="1" x14ac:dyDescent="0.3">
      <c r="C795" s="30">
        <v>30</v>
      </c>
      <c r="D795" s="41">
        <v>43860</v>
      </c>
      <c r="E795" s="29">
        <f t="shared" si="11"/>
        <v>1</v>
      </c>
      <c r="F795" s="12">
        <v>30</v>
      </c>
      <c r="G795" s="9" t="s">
        <v>221</v>
      </c>
      <c r="H795" s="9" t="s">
        <v>241</v>
      </c>
      <c r="I795" s="9" t="s">
        <v>312</v>
      </c>
      <c r="J795" s="9">
        <v>12</v>
      </c>
      <c r="K795" s="9" t="s">
        <v>117</v>
      </c>
      <c r="L795" s="9" t="s">
        <v>50</v>
      </c>
      <c r="M795" s="9" t="s">
        <v>78</v>
      </c>
      <c r="N795" s="9" t="s">
        <v>302</v>
      </c>
    </row>
    <row r="796" spans="3:14" ht="20.100000000000001" customHeight="1" x14ac:dyDescent="0.3">
      <c r="C796" s="30">
        <v>29</v>
      </c>
      <c r="D796" s="41">
        <v>43859</v>
      </c>
      <c r="E796" s="29">
        <f t="shared" si="11"/>
        <v>1</v>
      </c>
      <c r="F796" s="12">
        <v>24</v>
      </c>
      <c r="G796" s="9" t="s">
        <v>220</v>
      </c>
      <c r="H796" s="9" t="s">
        <v>240</v>
      </c>
      <c r="I796" s="9" t="s">
        <v>312</v>
      </c>
      <c r="J796" s="9">
        <v>12</v>
      </c>
      <c r="K796" s="9" t="s">
        <v>118</v>
      </c>
      <c r="L796" s="9" t="s">
        <v>51</v>
      </c>
      <c r="M796" s="9" t="s">
        <v>77</v>
      </c>
      <c r="N796" s="9" t="s">
        <v>303</v>
      </c>
    </row>
    <row r="797" spans="3:14" ht="20.100000000000001" customHeight="1" x14ac:dyDescent="0.3">
      <c r="C797" s="30">
        <v>28</v>
      </c>
      <c r="D797" s="41">
        <v>43858</v>
      </c>
      <c r="E797" s="29">
        <f t="shared" si="11"/>
        <v>1</v>
      </c>
      <c r="F797" s="12">
        <v>216</v>
      </c>
      <c r="G797" s="9" t="s">
        <v>219</v>
      </c>
      <c r="H797" s="9" t="s">
        <v>239</v>
      </c>
      <c r="I797" s="9" t="s">
        <v>312</v>
      </c>
      <c r="J797" s="9">
        <v>48</v>
      </c>
      <c r="K797" s="9" t="s">
        <v>119</v>
      </c>
      <c r="L797" s="9" t="s">
        <v>52</v>
      </c>
      <c r="M797" s="9" t="s">
        <v>78</v>
      </c>
      <c r="N797" s="9" t="s">
        <v>302</v>
      </c>
    </row>
    <row r="798" spans="3:14" ht="20.100000000000001" customHeight="1" x14ac:dyDescent="0.3">
      <c r="C798" s="30">
        <v>27</v>
      </c>
      <c r="D798" s="41">
        <v>43857</v>
      </c>
      <c r="E798" s="29">
        <f t="shared" si="11"/>
        <v>1</v>
      </c>
      <c r="F798" s="12">
        <v>96</v>
      </c>
      <c r="G798" s="9" t="s">
        <v>218</v>
      </c>
      <c r="H798" s="9" t="s">
        <v>238</v>
      </c>
      <c r="I798" s="9" t="s">
        <v>312</v>
      </c>
      <c r="J798" s="9">
        <v>24</v>
      </c>
      <c r="K798" s="9" t="s">
        <v>120</v>
      </c>
      <c r="L798" s="9" t="s">
        <v>53</v>
      </c>
      <c r="M798" s="9" t="s">
        <v>76</v>
      </c>
      <c r="N798" s="9" t="s">
        <v>300</v>
      </c>
    </row>
    <row r="799" spans="3:14" ht="20.100000000000001" customHeight="1" x14ac:dyDescent="0.3">
      <c r="C799" s="30">
        <v>26</v>
      </c>
      <c r="D799" s="41">
        <v>43856</v>
      </c>
      <c r="E799" s="29">
        <f t="shared" si="11"/>
        <v>1</v>
      </c>
      <c r="F799" s="12">
        <v>126</v>
      </c>
      <c r="G799" s="9" t="s">
        <v>217</v>
      </c>
      <c r="H799" s="9" t="s">
        <v>237</v>
      </c>
      <c r="I799" s="9" t="s">
        <v>312</v>
      </c>
      <c r="J799" s="9">
        <v>36</v>
      </c>
      <c r="K799" s="9" t="s">
        <v>121</v>
      </c>
      <c r="L799" s="9" t="s">
        <v>54</v>
      </c>
      <c r="M799" s="9" t="s">
        <v>79</v>
      </c>
      <c r="N799" s="9" t="s">
        <v>301</v>
      </c>
    </row>
    <row r="800" spans="3:14" ht="20.100000000000001" customHeight="1" x14ac:dyDescent="0.3">
      <c r="C800" s="30">
        <v>25</v>
      </c>
      <c r="D800" s="41">
        <v>43855</v>
      </c>
      <c r="E800" s="29">
        <f t="shared" si="11"/>
        <v>1</v>
      </c>
      <c r="F800" s="12">
        <v>43.199999999999996</v>
      </c>
      <c r="G800" s="9" t="s">
        <v>216</v>
      </c>
      <c r="H800" s="9" t="s">
        <v>236</v>
      </c>
      <c r="I800" s="9" t="s">
        <v>312</v>
      </c>
      <c r="J800" s="9">
        <v>18</v>
      </c>
      <c r="K800" s="9" t="s">
        <v>122</v>
      </c>
      <c r="L800" s="9" t="s">
        <v>55</v>
      </c>
      <c r="M800" s="9" t="s">
        <v>81</v>
      </c>
      <c r="N800" s="9" t="s">
        <v>300</v>
      </c>
    </row>
    <row r="801" spans="3:14" ht="20.100000000000001" customHeight="1" x14ac:dyDescent="0.3">
      <c r="C801" s="30">
        <v>24</v>
      </c>
      <c r="D801" s="41">
        <v>43854</v>
      </c>
      <c r="E801" s="29">
        <f t="shared" ref="E801:E824" si="12">IF(COUNTA(D801)=0,"-",(MONTH(D801)))</f>
        <v>1</v>
      </c>
      <c r="F801" s="12">
        <v>36</v>
      </c>
      <c r="G801" s="9" t="s">
        <v>215</v>
      </c>
      <c r="H801" s="9" t="s">
        <v>235</v>
      </c>
      <c r="I801" s="9" t="s">
        <v>312</v>
      </c>
      <c r="J801" s="9">
        <v>12</v>
      </c>
      <c r="K801" s="9" t="s">
        <v>106</v>
      </c>
      <c r="L801" s="9" t="s">
        <v>39</v>
      </c>
      <c r="M801" s="9" t="s">
        <v>79</v>
      </c>
      <c r="N801" s="9" t="s">
        <v>300</v>
      </c>
    </row>
    <row r="802" spans="3:14" ht="20.100000000000001" customHeight="1" x14ac:dyDescent="0.3">
      <c r="C802" s="30">
        <v>23</v>
      </c>
      <c r="D802" s="41">
        <v>43853</v>
      </c>
      <c r="E802" s="29">
        <f t="shared" si="12"/>
        <v>1</v>
      </c>
      <c r="F802" s="12">
        <v>48</v>
      </c>
      <c r="G802" s="9" t="s">
        <v>214</v>
      </c>
      <c r="H802" s="9" t="s">
        <v>234</v>
      </c>
      <c r="I802" s="9" t="s">
        <v>312</v>
      </c>
      <c r="J802" s="9">
        <v>16</v>
      </c>
      <c r="K802" s="9" t="s">
        <v>110</v>
      </c>
      <c r="L802" s="9" t="s">
        <v>43</v>
      </c>
      <c r="M802" s="9" t="s">
        <v>76</v>
      </c>
      <c r="N802" s="9" t="s">
        <v>301</v>
      </c>
    </row>
    <row r="803" spans="3:14" ht="20.100000000000001" customHeight="1" x14ac:dyDescent="0.3">
      <c r="C803" s="30">
        <v>22</v>
      </c>
      <c r="D803" s="41">
        <v>43852</v>
      </c>
      <c r="E803" s="29">
        <f t="shared" si="12"/>
        <v>1</v>
      </c>
      <c r="F803" s="12">
        <v>13.98</v>
      </c>
      <c r="G803" s="9" t="s">
        <v>308</v>
      </c>
      <c r="H803" s="9" t="s">
        <v>311</v>
      </c>
      <c r="I803" s="9" t="s">
        <v>310</v>
      </c>
      <c r="J803" s="9">
        <v>2</v>
      </c>
      <c r="K803" s="9" t="s">
        <v>109</v>
      </c>
      <c r="L803" s="9" t="s">
        <v>42</v>
      </c>
      <c r="M803" s="9" t="s">
        <v>78</v>
      </c>
      <c r="N803" s="9" t="s">
        <v>303</v>
      </c>
    </row>
    <row r="804" spans="3:14" ht="20.100000000000001" customHeight="1" x14ac:dyDescent="0.3">
      <c r="C804" s="30">
        <v>21</v>
      </c>
      <c r="D804" s="41">
        <v>43851</v>
      </c>
      <c r="E804" s="29">
        <f t="shared" si="12"/>
        <v>1</v>
      </c>
      <c r="F804" s="12">
        <v>4.8</v>
      </c>
      <c r="G804" s="9" t="s">
        <v>307</v>
      </c>
      <c r="H804" s="9" t="s">
        <v>309</v>
      </c>
      <c r="I804" s="9" t="s">
        <v>310</v>
      </c>
      <c r="J804" s="9">
        <v>3</v>
      </c>
      <c r="K804" s="9" t="s">
        <v>108</v>
      </c>
      <c r="L804" s="9" t="s">
        <v>41</v>
      </c>
      <c r="M804" s="9" t="s">
        <v>81</v>
      </c>
      <c r="N804" s="9" t="s">
        <v>300</v>
      </c>
    </row>
    <row r="805" spans="3:14" ht="20.100000000000001" customHeight="1" x14ac:dyDescent="0.3">
      <c r="C805" s="30">
        <v>20</v>
      </c>
      <c r="D805" s="41">
        <v>43850</v>
      </c>
      <c r="E805" s="29">
        <f t="shared" si="12"/>
        <v>1</v>
      </c>
      <c r="F805" s="12">
        <v>1.89</v>
      </c>
      <c r="G805" s="9" t="s">
        <v>233</v>
      </c>
      <c r="H805" s="9" t="s">
        <v>256</v>
      </c>
      <c r="I805" s="9" t="s">
        <v>255</v>
      </c>
      <c r="J805" s="9">
        <v>1</v>
      </c>
      <c r="K805" s="9" t="s">
        <v>122</v>
      </c>
      <c r="L805" s="9" t="s">
        <v>55</v>
      </c>
      <c r="M805" s="9" t="s">
        <v>81</v>
      </c>
      <c r="N805" s="9" t="s">
        <v>300</v>
      </c>
    </row>
    <row r="806" spans="3:14" ht="20.100000000000001" customHeight="1" x14ac:dyDescent="0.3">
      <c r="C806" s="30">
        <v>19</v>
      </c>
      <c r="D806" s="41">
        <v>43849</v>
      </c>
      <c r="E806" s="29">
        <f t="shared" si="12"/>
        <v>1</v>
      </c>
      <c r="F806" s="12">
        <v>2.4</v>
      </c>
      <c r="G806" s="9" t="s">
        <v>232</v>
      </c>
      <c r="H806" s="9" t="s">
        <v>252</v>
      </c>
      <c r="I806" s="9" t="s">
        <v>255</v>
      </c>
      <c r="J806" s="9">
        <v>2</v>
      </c>
      <c r="K806" s="9" t="s">
        <v>121</v>
      </c>
      <c r="L806" s="9" t="s">
        <v>54</v>
      </c>
      <c r="M806" s="9" t="s">
        <v>79</v>
      </c>
      <c r="N806" s="9" t="s">
        <v>301</v>
      </c>
    </row>
    <row r="807" spans="3:14" ht="20.100000000000001" customHeight="1" x14ac:dyDescent="0.3">
      <c r="C807" s="30">
        <v>18</v>
      </c>
      <c r="D807" s="41">
        <v>43848</v>
      </c>
      <c r="E807" s="29">
        <f t="shared" si="12"/>
        <v>1</v>
      </c>
      <c r="F807" s="12">
        <v>20</v>
      </c>
      <c r="G807" s="9" t="s">
        <v>231</v>
      </c>
      <c r="H807" s="9" t="s">
        <v>251</v>
      </c>
      <c r="I807" s="9" t="s">
        <v>254</v>
      </c>
      <c r="J807" s="9">
        <v>1</v>
      </c>
      <c r="K807" s="9" t="s">
        <v>120</v>
      </c>
      <c r="L807" s="9" t="s">
        <v>53</v>
      </c>
      <c r="M807" s="9" t="s">
        <v>76</v>
      </c>
      <c r="N807" s="9" t="s">
        <v>300</v>
      </c>
    </row>
    <row r="808" spans="3:14" ht="20.100000000000001" customHeight="1" x14ac:dyDescent="0.3">
      <c r="C808" s="30">
        <v>17</v>
      </c>
      <c r="D808" s="41">
        <v>43847</v>
      </c>
      <c r="E808" s="29">
        <f t="shared" si="12"/>
        <v>1</v>
      </c>
      <c r="F808" s="12">
        <v>17.8</v>
      </c>
      <c r="G808" s="9" t="s">
        <v>230</v>
      </c>
      <c r="H808" s="9" t="s">
        <v>250</v>
      </c>
      <c r="I808" s="9" t="s">
        <v>254</v>
      </c>
      <c r="J808" s="9">
        <v>2</v>
      </c>
      <c r="K808" s="9" t="s">
        <v>119</v>
      </c>
      <c r="L808" s="9" t="s">
        <v>52</v>
      </c>
      <c r="M808" s="9" t="s">
        <v>78</v>
      </c>
      <c r="N808" s="9" t="s">
        <v>302</v>
      </c>
    </row>
    <row r="809" spans="3:14" ht="20.100000000000001" customHeight="1" x14ac:dyDescent="0.3">
      <c r="C809" s="30">
        <v>16</v>
      </c>
      <c r="D809" s="41">
        <v>43846</v>
      </c>
      <c r="E809" s="29">
        <f t="shared" si="12"/>
        <v>1</v>
      </c>
      <c r="F809" s="12">
        <v>22</v>
      </c>
      <c r="G809" s="9" t="s">
        <v>229</v>
      </c>
      <c r="H809" s="9" t="s">
        <v>249</v>
      </c>
      <c r="I809" s="9" t="s">
        <v>254</v>
      </c>
      <c r="J809" s="9">
        <v>1</v>
      </c>
      <c r="K809" s="9" t="s">
        <v>118</v>
      </c>
      <c r="L809" s="9" t="s">
        <v>51</v>
      </c>
      <c r="M809" s="9" t="s">
        <v>77</v>
      </c>
      <c r="N809" s="9" t="s">
        <v>303</v>
      </c>
    </row>
    <row r="810" spans="3:14" ht="20.100000000000001" customHeight="1" x14ac:dyDescent="0.3">
      <c r="C810" s="30">
        <v>15</v>
      </c>
      <c r="D810" s="41">
        <v>43845</v>
      </c>
      <c r="E810" s="29">
        <f t="shared" si="12"/>
        <v>1</v>
      </c>
      <c r="F810" s="12">
        <v>15.99</v>
      </c>
      <c r="G810" s="9" t="s">
        <v>228</v>
      </c>
      <c r="H810" s="9" t="s">
        <v>248</v>
      </c>
      <c r="I810" s="9" t="s">
        <v>254</v>
      </c>
      <c r="J810" s="9">
        <v>1</v>
      </c>
      <c r="K810" s="9" t="s">
        <v>117</v>
      </c>
      <c r="L810" s="9" t="s">
        <v>50</v>
      </c>
      <c r="M810" s="9" t="s">
        <v>78</v>
      </c>
      <c r="N810" s="9" t="s">
        <v>302</v>
      </c>
    </row>
    <row r="811" spans="3:14" ht="20.100000000000001" customHeight="1" x14ac:dyDescent="0.3">
      <c r="C811" s="30">
        <v>14</v>
      </c>
      <c r="D811" s="41">
        <v>43844</v>
      </c>
      <c r="E811" s="29">
        <f t="shared" si="12"/>
        <v>1</v>
      </c>
      <c r="F811" s="12">
        <v>7</v>
      </c>
      <c r="G811" s="9" t="s">
        <v>227</v>
      </c>
      <c r="H811" s="9" t="s">
        <v>247</v>
      </c>
      <c r="I811" s="9" t="s">
        <v>253</v>
      </c>
      <c r="J811" s="9">
        <v>2</v>
      </c>
      <c r="K811" s="9" t="s">
        <v>116</v>
      </c>
      <c r="L811" s="9" t="s">
        <v>49</v>
      </c>
      <c r="M811" s="9" t="s">
        <v>80</v>
      </c>
      <c r="N811" s="9" t="s">
        <v>300</v>
      </c>
    </row>
    <row r="812" spans="3:14" ht="20.100000000000001" customHeight="1" x14ac:dyDescent="0.3">
      <c r="C812" s="30">
        <v>13</v>
      </c>
      <c r="D812" s="41">
        <v>43843</v>
      </c>
      <c r="E812" s="29">
        <f t="shared" si="12"/>
        <v>1</v>
      </c>
      <c r="F812" s="12">
        <v>20</v>
      </c>
      <c r="G812" s="9" t="s">
        <v>226</v>
      </c>
      <c r="H812" s="9" t="s">
        <v>246</v>
      </c>
      <c r="I812" s="9" t="s">
        <v>253</v>
      </c>
      <c r="J812" s="9">
        <v>4</v>
      </c>
      <c r="K812" s="9" t="s">
        <v>115</v>
      </c>
      <c r="L812" s="9" t="s">
        <v>48</v>
      </c>
      <c r="M812" s="9" t="s">
        <v>76</v>
      </c>
      <c r="N812" s="9" t="s">
        <v>301</v>
      </c>
    </row>
    <row r="813" spans="3:14" ht="20.100000000000001" customHeight="1" x14ac:dyDescent="0.3">
      <c r="C813" s="30">
        <v>12</v>
      </c>
      <c r="D813" s="41">
        <v>43842</v>
      </c>
      <c r="E813" s="29">
        <f t="shared" si="12"/>
        <v>1</v>
      </c>
      <c r="F813" s="12">
        <v>20</v>
      </c>
      <c r="G813" s="9" t="s">
        <v>225</v>
      </c>
      <c r="H813" s="9" t="s">
        <v>245</v>
      </c>
      <c r="I813" s="9" t="s">
        <v>253</v>
      </c>
      <c r="J813" s="9">
        <v>4</v>
      </c>
      <c r="K813" s="9" t="s">
        <v>114</v>
      </c>
      <c r="L813" s="9" t="s">
        <v>47</v>
      </c>
      <c r="M813" s="9" t="s">
        <v>77</v>
      </c>
      <c r="N813" s="9" t="s">
        <v>300</v>
      </c>
    </row>
    <row r="814" spans="3:14" ht="20.100000000000001" customHeight="1" x14ac:dyDescent="0.3">
      <c r="C814" s="30">
        <v>11</v>
      </c>
      <c r="D814" s="41">
        <v>43841</v>
      </c>
      <c r="E814" s="29">
        <f t="shared" si="12"/>
        <v>1</v>
      </c>
      <c r="F814" s="12">
        <v>24</v>
      </c>
      <c r="G814" s="9" t="s">
        <v>224</v>
      </c>
      <c r="H814" s="9" t="s">
        <v>244</v>
      </c>
      <c r="I814" s="9" t="s">
        <v>253</v>
      </c>
      <c r="J814" s="9">
        <v>3</v>
      </c>
      <c r="K814" s="9" t="s">
        <v>113</v>
      </c>
      <c r="L814" s="9" t="s">
        <v>46</v>
      </c>
      <c r="M814" s="9" t="s">
        <v>79</v>
      </c>
      <c r="N814" s="9" t="s">
        <v>302</v>
      </c>
    </row>
    <row r="815" spans="3:14" ht="20.100000000000001" customHeight="1" x14ac:dyDescent="0.3">
      <c r="C815" s="30">
        <v>10</v>
      </c>
      <c r="D815" s="41">
        <v>43840</v>
      </c>
      <c r="E815" s="29">
        <f t="shared" si="12"/>
        <v>1</v>
      </c>
      <c r="F815" s="12">
        <v>108</v>
      </c>
      <c r="G815" s="9" t="s">
        <v>223</v>
      </c>
      <c r="H815" s="9" t="s">
        <v>243</v>
      </c>
      <c r="I815" s="9" t="s">
        <v>312</v>
      </c>
      <c r="J815" s="9">
        <v>48</v>
      </c>
      <c r="K815" s="9" t="s">
        <v>112</v>
      </c>
      <c r="L815" s="9" t="s">
        <v>45</v>
      </c>
      <c r="M815" s="9" t="s">
        <v>79</v>
      </c>
      <c r="N815" s="9" t="s">
        <v>300</v>
      </c>
    </row>
    <row r="816" spans="3:14" ht="20.100000000000001" customHeight="1" x14ac:dyDescent="0.3">
      <c r="C816" s="30">
        <v>9</v>
      </c>
      <c r="D816" s="41">
        <v>43839</v>
      </c>
      <c r="E816" s="29">
        <f t="shared" si="12"/>
        <v>1</v>
      </c>
      <c r="F816" s="12">
        <v>54</v>
      </c>
      <c r="G816" s="9" t="s">
        <v>222</v>
      </c>
      <c r="H816" s="9" t="s">
        <v>242</v>
      </c>
      <c r="I816" s="9" t="s">
        <v>312</v>
      </c>
      <c r="J816" s="9">
        <v>18</v>
      </c>
      <c r="K816" s="9" t="s">
        <v>111</v>
      </c>
      <c r="L816" s="9" t="s">
        <v>44</v>
      </c>
      <c r="M816" s="9" t="s">
        <v>80</v>
      </c>
      <c r="N816" s="9" t="s">
        <v>300</v>
      </c>
    </row>
    <row r="817" spans="3:14" ht="20.100000000000001" customHeight="1" x14ac:dyDescent="0.3">
      <c r="C817" s="30">
        <v>8</v>
      </c>
      <c r="D817" s="41">
        <v>43838</v>
      </c>
      <c r="E817" s="29">
        <f t="shared" si="12"/>
        <v>1</v>
      </c>
      <c r="F817" s="12">
        <v>60</v>
      </c>
      <c r="G817" s="9" t="s">
        <v>221</v>
      </c>
      <c r="H817" s="9" t="s">
        <v>241</v>
      </c>
      <c r="I817" s="9" t="s">
        <v>312</v>
      </c>
      <c r="J817" s="9">
        <v>24</v>
      </c>
      <c r="K817" s="9" t="s">
        <v>110</v>
      </c>
      <c r="L817" s="9" t="s">
        <v>43</v>
      </c>
      <c r="M817" s="9" t="s">
        <v>76</v>
      </c>
      <c r="N817" s="9" t="s">
        <v>301</v>
      </c>
    </row>
    <row r="818" spans="3:14" ht="20.100000000000001" customHeight="1" x14ac:dyDescent="0.3">
      <c r="C818" s="30">
        <v>7</v>
      </c>
      <c r="D818" s="41">
        <v>43837</v>
      </c>
      <c r="E818" s="29">
        <f t="shared" si="12"/>
        <v>1</v>
      </c>
      <c r="F818" s="12">
        <v>16</v>
      </c>
      <c r="G818" s="9" t="s">
        <v>220</v>
      </c>
      <c r="H818" s="9" t="s">
        <v>240</v>
      </c>
      <c r="I818" s="9" t="s">
        <v>312</v>
      </c>
      <c r="J818" s="9">
        <v>8</v>
      </c>
      <c r="K818" s="9" t="s">
        <v>109</v>
      </c>
      <c r="L818" s="9" t="s">
        <v>42</v>
      </c>
      <c r="M818" s="9" t="s">
        <v>78</v>
      </c>
      <c r="N818" s="9" t="s">
        <v>303</v>
      </c>
    </row>
    <row r="819" spans="3:14" ht="20.100000000000001" customHeight="1" x14ac:dyDescent="0.3">
      <c r="C819" s="30">
        <v>6</v>
      </c>
      <c r="D819" s="41">
        <v>43836</v>
      </c>
      <c r="E819" s="29">
        <f t="shared" si="12"/>
        <v>1</v>
      </c>
      <c r="F819" s="12">
        <v>162</v>
      </c>
      <c r="G819" s="9" t="s">
        <v>219</v>
      </c>
      <c r="H819" s="9" t="s">
        <v>239</v>
      </c>
      <c r="I819" s="9" t="s">
        <v>312</v>
      </c>
      <c r="J819" s="9">
        <v>36</v>
      </c>
      <c r="K819" s="9" t="s">
        <v>108</v>
      </c>
      <c r="L819" s="9" t="s">
        <v>41</v>
      </c>
      <c r="M819" s="9" t="s">
        <v>81</v>
      </c>
      <c r="N819" s="9" t="s">
        <v>300</v>
      </c>
    </row>
    <row r="820" spans="3:14" ht="20.100000000000001" customHeight="1" x14ac:dyDescent="0.3">
      <c r="C820" s="30">
        <v>5</v>
      </c>
      <c r="D820" s="41">
        <v>43835</v>
      </c>
      <c r="E820" s="29">
        <f t="shared" si="12"/>
        <v>1</v>
      </c>
      <c r="F820" s="12">
        <v>72</v>
      </c>
      <c r="G820" s="9" t="s">
        <v>218</v>
      </c>
      <c r="H820" s="9" t="s">
        <v>238</v>
      </c>
      <c r="I820" s="9" t="s">
        <v>312</v>
      </c>
      <c r="J820" s="9">
        <v>18</v>
      </c>
      <c r="K820" s="9" t="s">
        <v>107</v>
      </c>
      <c r="L820" s="9" t="s">
        <v>40</v>
      </c>
      <c r="M820" s="9" t="s">
        <v>80</v>
      </c>
      <c r="N820" s="9" t="s">
        <v>302</v>
      </c>
    </row>
    <row r="821" spans="3:14" ht="20.100000000000001" customHeight="1" x14ac:dyDescent="0.3">
      <c r="C821" s="30">
        <v>4</v>
      </c>
      <c r="D821" s="41">
        <v>43834</v>
      </c>
      <c r="E821" s="29">
        <f t="shared" si="12"/>
        <v>1</v>
      </c>
      <c r="F821" s="12">
        <v>84</v>
      </c>
      <c r="G821" s="9" t="s">
        <v>217</v>
      </c>
      <c r="H821" s="9" t="s">
        <v>237</v>
      </c>
      <c r="I821" s="9" t="s">
        <v>312</v>
      </c>
      <c r="J821" s="9">
        <v>24</v>
      </c>
      <c r="K821" s="9" t="s">
        <v>106</v>
      </c>
      <c r="L821" s="9" t="s">
        <v>39</v>
      </c>
      <c r="M821" s="9" t="s">
        <v>79</v>
      </c>
      <c r="N821" s="9" t="s">
        <v>300</v>
      </c>
    </row>
    <row r="822" spans="3:14" ht="20.100000000000001" customHeight="1" x14ac:dyDescent="0.3">
      <c r="C822" s="30">
        <v>3</v>
      </c>
      <c r="D822" s="41">
        <v>43833</v>
      </c>
      <c r="E822" s="29">
        <f t="shared" si="12"/>
        <v>1</v>
      </c>
      <c r="F822" s="12">
        <v>28.799999999999997</v>
      </c>
      <c r="G822" s="9" t="s">
        <v>216</v>
      </c>
      <c r="H822" s="9" t="s">
        <v>236</v>
      </c>
      <c r="I822" s="9" t="s">
        <v>312</v>
      </c>
      <c r="J822" s="9">
        <v>12</v>
      </c>
      <c r="K822" s="9" t="s">
        <v>105</v>
      </c>
      <c r="L822" s="9" t="s">
        <v>38</v>
      </c>
      <c r="M822" s="9" t="s">
        <v>78</v>
      </c>
      <c r="N822" s="9" t="s">
        <v>301</v>
      </c>
    </row>
    <row r="823" spans="3:14" ht="20.100000000000001" customHeight="1" x14ac:dyDescent="0.3">
      <c r="C823" s="30">
        <v>2</v>
      </c>
      <c r="D823" s="41">
        <v>43832</v>
      </c>
      <c r="E823" s="29">
        <f t="shared" si="12"/>
        <v>1</v>
      </c>
      <c r="F823" s="12">
        <v>24</v>
      </c>
      <c r="G823" s="9" t="s">
        <v>215</v>
      </c>
      <c r="H823" s="9" t="s">
        <v>235</v>
      </c>
      <c r="I823" s="9" t="s">
        <v>312</v>
      </c>
      <c r="J823" s="9">
        <v>8</v>
      </c>
      <c r="K823" s="9" t="s">
        <v>104</v>
      </c>
      <c r="L823" s="9" t="s">
        <v>37</v>
      </c>
      <c r="M823" s="9" t="s">
        <v>77</v>
      </c>
      <c r="N823" s="9" t="s">
        <v>300</v>
      </c>
    </row>
    <row r="824" spans="3:14" ht="20.100000000000001" customHeight="1" x14ac:dyDescent="0.3">
      <c r="C824" s="30">
        <v>1</v>
      </c>
      <c r="D824" s="41">
        <v>43831</v>
      </c>
      <c r="E824" s="29">
        <f t="shared" si="12"/>
        <v>1</v>
      </c>
      <c r="F824" s="12">
        <v>36</v>
      </c>
      <c r="G824" s="9" t="s">
        <v>214</v>
      </c>
      <c r="H824" s="9" t="s">
        <v>234</v>
      </c>
      <c r="I824" s="9" t="s">
        <v>312</v>
      </c>
      <c r="J824" s="9">
        <v>12</v>
      </c>
      <c r="K824" s="9" t="s">
        <v>102</v>
      </c>
      <c r="L824" s="9" t="s">
        <v>36</v>
      </c>
      <c r="M824" s="9" t="s">
        <v>76</v>
      </c>
      <c r="N824" s="9" t="s">
        <v>300</v>
      </c>
    </row>
    <row r="825" spans="3:14" ht="20.100000000000001" customHeight="1" x14ac:dyDescent="0.3">
      <c r="C825" s="30"/>
      <c r="D825" s="41"/>
      <c r="E825" s="29"/>
      <c r="F825" s="12"/>
      <c r="G825" s="9"/>
      <c r="H825" s="9"/>
      <c r="I825" s="17"/>
      <c r="J825" s="17"/>
      <c r="K825" s="9"/>
      <c r="L825" s="9"/>
      <c r="M825" s="9"/>
      <c r="N825" s="9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3:Y187"/>
  <sheetViews>
    <sheetView showGridLines="0" workbookViewId="0"/>
  </sheetViews>
  <sheetFormatPr defaultRowHeight="14.4" x14ac:dyDescent="0.3"/>
  <cols>
    <col min="1" max="1" width="53.5546875" customWidth="1"/>
    <col min="2" max="3" width="26.88671875" customWidth="1"/>
    <col min="4" max="4" width="27" customWidth="1"/>
    <col min="5" max="6" width="31" customWidth="1"/>
    <col min="7" max="8" width="23.44140625" customWidth="1"/>
    <col min="9" max="9" width="27.5546875" customWidth="1"/>
    <col min="10" max="10" width="22.88671875" customWidth="1"/>
    <col min="11" max="11" width="18" customWidth="1"/>
    <col min="12" max="12" width="17.109375" customWidth="1"/>
    <col min="13" max="13" width="16.33203125" customWidth="1"/>
    <col min="14" max="14" width="16.109375" customWidth="1"/>
    <col min="15" max="15" width="14.88671875" customWidth="1"/>
    <col min="16" max="16" width="14.33203125" customWidth="1"/>
    <col min="17" max="17" width="17.44140625" customWidth="1"/>
    <col min="18" max="18" width="15.44140625" customWidth="1"/>
    <col min="19" max="19" width="18.88671875" customWidth="1"/>
    <col min="20" max="20" width="18.6640625" customWidth="1"/>
    <col min="21" max="21" width="18.5546875" customWidth="1"/>
    <col min="22" max="22" width="17.88671875" customWidth="1"/>
    <col min="23" max="23" width="15.5546875" customWidth="1"/>
    <col min="24" max="24" width="19.5546875" customWidth="1"/>
    <col min="25" max="25" width="17.6640625" customWidth="1"/>
  </cols>
  <sheetData>
    <row r="3" spans="1:25" ht="21" x14ac:dyDescent="0.4">
      <c r="A3" s="57" t="s">
        <v>315</v>
      </c>
    </row>
    <row r="6" spans="1:25" ht="22.8" x14ac:dyDescent="0.3">
      <c r="A6" s="14" t="s">
        <v>0</v>
      </c>
      <c r="B6" s="14" t="s">
        <v>1</v>
      </c>
      <c r="C6" s="14" t="s">
        <v>27</v>
      </c>
      <c r="D6" s="14" t="s">
        <v>28</v>
      </c>
      <c r="E6" s="14" t="s">
        <v>29</v>
      </c>
      <c r="F6" s="14" t="s">
        <v>2</v>
      </c>
      <c r="G6" s="14" t="s">
        <v>30</v>
      </c>
      <c r="H6" s="14" t="s">
        <v>31</v>
      </c>
      <c r="I6" s="14" t="s">
        <v>32</v>
      </c>
      <c r="J6" s="14" t="s">
        <v>33</v>
      </c>
      <c r="K6" s="14" t="s">
        <v>34</v>
      </c>
      <c r="L6" s="14" t="s">
        <v>35</v>
      </c>
      <c r="M6" s="39" t="s">
        <v>9</v>
      </c>
      <c r="N6" s="39" t="s">
        <v>10</v>
      </c>
      <c r="O6" s="39" t="s">
        <v>11</v>
      </c>
      <c r="P6" s="39" t="s">
        <v>12</v>
      </c>
      <c r="Q6" s="39" t="s">
        <v>13</v>
      </c>
      <c r="R6" s="39" t="s">
        <v>14</v>
      </c>
      <c r="S6" s="39" t="s">
        <v>15</v>
      </c>
      <c r="T6" s="39" t="s">
        <v>16</v>
      </c>
      <c r="U6" s="39" t="s">
        <v>17</v>
      </c>
      <c r="V6" s="39" t="s">
        <v>18</v>
      </c>
      <c r="W6" s="39" t="s">
        <v>19</v>
      </c>
      <c r="X6" s="39" t="s">
        <v>20</v>
      </c>
      <c r="Y6" s="39" t="s">
        <v>21</v>
      </c>
    </row>
    <row r="7" spans="1:25" ht="15.6" x14ac:dyDescent="0.3">
      <c r="A7" s="9" t="s">
        <v>214</v>
      </c>
      <c r="B7" s="9" t="s">
        <v>234</v>
      </c>
      <c r="C7" s="9" t="s">
        <v>312</v>
      </c>
      <c r="D7" s="12">
        <v>2.1</v>
      </c>
      <c r="E7" s="12">
        <v>3</v>
      </c>
      <c r="F7" s="13">
        <v>288</v>
      </c>
      <c r="G7" s="13">
        <v>1124</v>
      </c>
      <c r="H7" s="13">
        <v>836</v>
      </c>
      <c r="I7" s="25">
        <v>120</v>
      </c>
      <c r="J7" s="25">
        <v>24</v>
      </c>
      <c r="K7" s="25">
        <v>36</v>
      </c>
      <c r="L7" s="52" t="s">
        <v>335</v>
      </c>
      <c r="M7" s="40">
        <v>2508</v>
      </c>
      <c r="N7" s="54">
        <v>192</v>
      </c>
      <c r="O7" s="54">
        <v>84</v>
      </c>
      <c r="P7" s="54">
        <v>192</v>
      </c>
      <c r="Q7" s="54">
        <v>156</v>
      </c>
      <c r="R7" s="54">
        <v>192</v>
      </c>
      <c r="S7" s="54">
        <v>216</v>
      </c>
      <c r="T7" s="54">
        <v>192</v>
      </c>
      <c r="U7" s="54">
        <v>252</v>
      </c>
      <c r="V7" s="54">
        <v>228</v>
      </c>
      <c r="W7" s="54">
        <v>228</v>
      </c>
      <c r="X7" s="54">
        <v>288</v>
      </c>
      <c r="Y7" s="54">
        <v>288</v>
      </c>
    </row>
    <row r="8" spans="1:25" ht="15.6" x14ac:dyDescent="0.3">
      <c r="A8" s="9" t="s">
        <v>215</v>
      </c>
      <c r="B8" s="9" t="s">
        <v>235</v>
      </c>
      <c r="C8" s="9" t="s">
        <v>312</v>
      </c>
      <c r="D8" s="12">
        <v>2.1</v>
      </c>
      <c r="E8" s="12">
        <v>3</v>
      </c>
      <c r="F8" s="13">
        <v>1118</v>
      </c>
      <c r="G8" s="13">
        <v>1694</v>
      </c>
      <c r="H8" s="13">
        <v>576</v>
      </c>
      <c r="I8" s="25">
        <v>120</v>
      </c>
      <c r="J8" s="25">
        <v>24</v>
      </c>
      <c r="K8" s="25">
        <v>36</v>
      </c>
      <c r="L8" s="52" t="s">
        <v>335</v>
      </c>
      <c r="M8" s="40">
        <v>1728</v>
      </c>
      <c r="N8" s="54">
        <v>108</v>
      </c>
      <c r="O8" s="54">
        <v>78</v>
      </c>
      <c r="P8" s="54">
        <v>138</v>
      </c>
      <c r="Q8" s="54">
        <v>108</v>
      </c>
      <c r="R8" s="54">
        <v>138</v>
      </c>
      <c r="S8" s="54">
        <v>144</v>
      </c>
      <c r="T8" s="54">
        <v>132</v>
      </c>
      <c r="U8" s="54">
        <v>174</v>
      </c>
      <c r="V8" s="54">
        <v>156</v>
      </c>
      <c r="W8" s="54">
        <v>162</v>
      </c>
      <c r="X8" s="54">
        <v>198</v>
      </c>
      <c r="Y8" s="54">
        <v>192</v>
      </c>
    </row>
    <row r="9" spans="1:25" ht="15.6" x14ac:dyDescent="0.3">
      <c r="A9" s="9" t="s">
        <v>216</v>
      </c>
      <c r="B9" s="9" t="s">
        <v>236</v>
      </c>
      <c r="C9" s="9" t="s">
        <v>312</v>
      </c>
      <c r="D9" s="12">
        <v>1.95</v>
      </c>
      <c r="E9" s="12">
        <v>2.4</v>
      </c>
      <c r="F9" s="13">
        <v>338</v>
      </c>
      <c r="G9" s="13">
        <v>1124</v>
      </c>
      <c r="H9" s="13">
        <v>786</v>
      </c>
      <c r="I9" s="25">
        <v>72</v>
      </c>
      <c r="J9" s="25">
        <v>12</v>
      </c>
      <c r="K9" s="25">
        <v>24</v>
      </c>
      <c r="L9" s="52" t="s">
        <v>335</v>
      </c>
      <c r="M9" s="40">
        <v>1886.3999999999999</v>
      </c>
      <c r="N9" s="54">
        <v>129.59999999999997</v>
      </c>
      <c r="O9" s="54">
        <v>100.8</v>
      </c>
      <c r="P9" s="54">
        <v>172.79999999999998</v>
      </c>
      <c r="Q9" s="54">
        <v>129.59999999999997</v>
      </c>
      <c r="R9" s="54">
        <v>143.99999999999997</v>
      </c>
      <c r="S9" s="54">
        <v>144</v>
      </c>
      <c r="T9" s="54">
        <v>129.59999999999997</v>
      </c>
      <c r="U9" s="54">
        <v>158.39999999999998</v>
      </c>
      <c r="V9" s="54">
        <v>187.2</v>
      </c>
      <c r="W9" s="54">
        <v>172.79999999999998</v>
      </c>
      <c r="X9" s="54">
        <v>187.2</v>
      </c>
      <c r="Y9" s="54">
        <v>230.39999999999998</v>
      </c>
    </row>
    <row r="10" spans="1:25" ht="15.6" x14ac:dyDescent="0.3">
      <c r="A10" s="9" t="s">
        <v>217</v>
      </c>
      <c r="B10" s="9" t="s">
        <v>237</v>
      </c>
      <c r="C10" s="9" t="s">
        <v>312</v>
      </c>
      <c r="D10" s="12">
        <v>2.2000000000000002</v>
      </c>
      <c r="E10" s="12">
        <v>3.5</v>
      </c>
      <c r="F10" s="13">
        <v>56</v>
      </c>
      <c r="G10" s="13">
        <v>1328</v>
      </c>
      <c r="H10" s="13">
        <v>1272</v>
      </c>
      <c r="I10" s="25">
        <v>120</v>
      </c>
      <c r="J10" s="25">
        <v>24</v>
      </c>
      <c r="K10" s="25">
        <v>36</v>
      </c>
      <c r="L10" s="52" t="s">
        <v>335</v>
      </c>
      <c r="M10" s="40">
        <v>4452</v>
      </c>
      <c r="N10" s="54">
        <v>294</v>
      </c>
      <c r="O10" s="54">
        <v>294</v>
      </c>
      <c r="P10" s="54">
        <v>378</v>
      </c>
      <c r="Q10" s="54">
        <v>294</v>
      </c>
      <c r="R10" s="54">
        <v>336</v>
      </c>
      <c r="S10" s="54">
        <v>336</v>
      </c>
      <c r="T10" s="54">
        <v>378</v>
      </c>
      <c r="U10" s="54">
        <v>378</v>
      </c>
      <c r="V10" s="54">
        <v>420</v>
      </c>
      <c r="W10" s="54">
        <v>420</v>
      </c>
      <c r="X10" s="54">
        <v>462</v>
      </c>
      <c r="Y10" s="54">
        <v>462</v>
      </c>
    </row>
    <row r="11" spans="1:25" ht="15.6" x14ac:dyDescent="0.3">
      <c r="A11" s="9" t="s">
        <v>218</v>
      </c>
      <c r="B11" s="9" t="s">
        <v>238</v>
      </c>
      <c r="C11" s="9" t="s">
        <v>312</v>
      </c>
      <c r="D11" s="12">
        <v>2.4</v>
      </c>
      <c r="E11" s="12">
        <v>4</v>
      </c>
      <c r="F11" s="13">
        <v>498</v>
      </c>
      <c r="G11" s="13">
        <v>1428</v>
      </c>
      <c r="H11" s="13">
        <v>930</v>
      </c>
      <c r="I11" s="25">
        <v>120</v>
      </c>
      <c r="J11" s="25">
        <v>24</v>
      </c>
      <c r="K11" s="25">
        <v>36</v>
      </c>
      <c r="L11" s="52" t="s">
        <v>335</v>
      </c>
      <c r="M11" s="40">
        <v>3720</v>
      </c>
      <c r="N11" s="54">
        <v>240</v>
      </c>
      <c r="O11" s="54">
        <v>312</v>
      </c>
      <c r="P11" s="54">
        <v>312</v>
      </c>
      <c r="Q11" s="54">
        <v>240</v>
      </c>
      <c r="R11" s="54">
        <v>312</v>
      </c>
      <c r="S11" s="54">
        <v>264</v>
      </c>
      <c r="T11" s="54">
        <v>288</v>
      </c>
      <c r="U11" s="54">
        <v>336</v>
      </c>
      <c r="V11" s="54">
        <v>288</v>
      </c>
      <c r="W11" s="54">
        <v>384</v>
      </c>
      <c r="X11" s="54">
        <v>408</v>
      </c>
      <c r="Y11" s="54">
        <v>336</v>
      </c>
    </row>
    <row r="12" spans="1:25" ht="15.6" x14ac:dyDescent="0.3">
      <c r="A12" s="9" t="s">
        <v>219</v>
      </c>
      <c r="B12" s="9" t="s">
        <v>239</v>
      </c>
      <c r="C12" s="9" t="s">
        <v>312</v>
      </c>
      <c r="D12" s="12">
        <v>2.6</v>
      </c>
      <c r="E12" s="12">
        <v>4.5</v>
      </c>
      <c r="F12" s="13">
        <v>4</v>
      </c>
      <c r="G12" s="13">
        <v>1448</v>
      </c>
      <c r="H12" s="13">
        <v>1444</v>
      </c>
      <c r="I12" s="25">
        <v>84</v>
      </c>
      <c r="J12" s="25">
        <v>12</v>
      </c>
      <c r="K12" s="25">
        <v>24</v>
      </c>
      <c r="L12" s="52" t="s">
        <v>314</v>
      </c>
      <c r="M12" s="40">
        <v>6498</v>
      </c>
      <c r="N12" s="54">
        <v>486</v>
      </c>
      <c r="O12" s="54">
        <v>504</v>
      </c>
      <c r="P12" s="54">
        <v>594</v>
      </c>
      <c r="Q12" s="54">
        <v>486</v>
      </c>
      <c r="R12" s="54">
        <v>594</v>
      </c>
      <c r="S12" s="54">
        <v>432</v>
      </c>
      <c r="T12" s="54">
        <v>540</v>
      </c>
      <c r="U12" s="54">
        <v>540</v>
      </c>
      <c r="V12" s="54">
        <v>486</v>
      </c>
      <c r="W12" s="54">
        <v>702</v>
      </c>
      <c r="X12" s="54">
        <v>648</v>
      </c>
      <c r="Y12" s="54">
        <v>486</v>
      </c>
    </row>
    <row r="13" spans="1:25" ht="15.6" x14ac:dyDescent="0.3">
      <c r="A13" s="9" t="s">
        <v>220</v>
      </c>
      <c r="B13" s="9" t="s">
        <v>240</v>
      </c>
      <c r="C13" s="9" t="s">
        <v>312</v>
      </c>
      <c r="D13" s="12">
        <v>1.9</v>
      </c>
      <c r="E13" s="12">
        <v>2</v>
      </c>
      <c r="F13" s="13">
        <v>592</v>
      </c>
      <c r="G13" s="13">
        <v>1196</v>
      </c>
      <c r="H13" s="13">
        <v>604</v>
      </c>
      <c r="I13" s="25">
        <v>72</v>
      </c>
      <c r="J13" s="25">
        <v>12</v>
      </c>
      <c r="K13" s="25">
        <v>24</v>
      </c>
      <c r="L13" s="52" t="s">
        <v>335</v>
      </c>
      <c r="M13" s="40">
        <v>1208</v>
      </c>
      <c r="N13" s="54">
        <v>64</v>
      </c>
      <c r="O13" s="54">
        <v>64</v>
      </c>
      <c r="P13" s="54">
        <v>144</v>
      </c>
      <c r="Q13" s="54">
        <v>64</v>
      </c>
      <c r="R13" s="54">
        <v>96</v>
      </c>
      <c r="S13" s="54">
        <v>72</v>
      </c>
      <c r="T13" s="54">
        <v>72</v>
      </c>
      <c r="U13" s="54">
        <v>104</v>
      </c>
      <c r="V13" s="54">
        <v>128</v>
      </c>
      <c r="W13" s="54">
        <v>120</v>
      </c>
      <c r="X13" s="54">
        <v>128</v>
      </c>
      <c r="Y13" s="54">
        <v>152</v>
      </c>
    </row>
    <row r="14" spans="1:25" ht="15.6" x14ac:dyDescent="0.3">
      <c r="A14" s="9" t="s">
        <v>221</v>
      </c>
      <c r="B14" s="9" t="s">
        <v>241</v>
      </c>
      <c r="C14" s="9" t="s">
        <v>312</v>
      </c>
      <c r="D14" s="12">
        <v>2.0499999999999998</v>
      </c>
      <c r="E14" s="12">
        <v>2.5</v>
      </c>
      <c r="F14" s="13">
        <v>128</v>
      </c>
      <c r="G14" s="13">
        <v>932</v>
      </c>
      <c r="H14" s="13">
        <v>804</v>
      </c>
      <c r="I14" s="25">
        <v>72</v>
      </c>
      <c r="J14" s="25">
        <v>12</v>
      </c>
      <c r="K14" s="25">
        <v>24</v>
      </c>
      <c r="L14" s="52" t="s">
        <v>335</v>
      </c>
      <c r="M14" s="40">
        <v>2010</v>
      </c>
      <c r="N14" s="54">
        <v>150</v>
      </c>
      <c r="O14" s="54">
        <v>135</v>
      </c>
      <c r="P14" s="54">
        <v>180</v>
      </c>
      <c r="Q14" s="54">
        <v>150</v>
      </c>
      <c r="R14" s="54">
        <v>180</v>
      </c>
      <c r="S14" s="54">
        <v>180</v>
      </c>
      <c r="T14" s="54">
        <v>150</v>
      </c>
      <c r="U14" s="54">
        <v>210</v>
      </c>
      <c r="V14" s="54">
        <v>150</v>
      </c>
      <c r="W14" s="54">
        <v>165</v>
      </c>
      <c r="X14" s="54">
        <v>195</v>
      </c>
      <c r="Y14" s="54">
        <v>165</v>
      </c>
    </row>
    <row r="15" spans="1:25" ht="15.6" x14ac:dyDescent="0.3">
      <c r="A15" s="9" t="s">
        <v>222</v>
      </c>
      <c r="B15" s="9" t="s">
        <v>242</v>
      </c>
      <c r="C15" s="9" t="s">
        <v>312</v>
      </c>
      <c r="D15" s="12">
        <v>2.1</v>
      </c>
      <c r="E15" s="12">
        <v>3</v>
      </c>
      <c r="F15" s="13">
        <v>-283</v>
      </c>
      <c r="G15" s="13">
        <v>407</v>
      </c>
      <c r="H15" s="13">
        <v>690</v>
      </c>
      <c r="I15" s="25">
        <v>120</v>
      </c>
      <c r="J15" s="25">
        <v>24</v>
      </c>
      <c r="K15" s="25">
        <v>36</v>
      </c>
      <c r="L15" s="52" t="s">
        <v>314</v>
      </c>
      <c r="M15" s="40">
        <v>2070</v>
      </c>
      <c r="N15" s="54">
        <v>144</v>
      </c>
      <c r="O15" s="54">
        <v>162</v>
      </c>
      <c r="P15" s="54">
        <v>162</v>
      </c>
      <c r="Q15" s="54">
        <v>144</v>
      </c>
      <c r="R15" s="54">
        <v>162</v>
      </c>
      <c r="S15" s="54">
        <v>180</v>
      </c>
      <c r="T15" s="54">
        <v>162</v>
      </c>
      <c r="U15" s="54">
        <v>198</v>
      </c>
      <c r="V15" s="54">
        <v>162</v>
      </c>
      <c r="W15" s="54">
        <v>180</v>
      </c>
      <c r="X15" s="54">
        <v>216</v>
      </c>
      <c r="Y15" s="54">
        <v>198</v>
      </c>
    </row>
    <row r="16" spans="1:25" ht="15.6" x14ac:dyDescent="0.3">
      <c r="A16" s="9" t="s">
        <v>223</v>
      </c>
      <c r="B16" s="9" t="s">
        <v>243</v>
      </c>
      <c r="C16" s="9" t="s">
        <v>312</v>
      </c>
      <c r="D16" s="12">
        <v>1.89</v>
      </c>
      <c r="E16" s="12">
        <v>2.25</v>
      </c>
      <c r="F16" s="13">
        <v>48</v>
      </c>
      <c r="G16" s="13">
        <v>1416</v>
      </c>
      <c r="H16" s="13">
        <v>1368</v>
      </c>
      <c r="I16" s="25">
        <v>120</v>
      </c>
      <c r="J16" s="25">
        <v>24</v>
      </c>
      <c r="K16" s="25">
        <v>36</v>
      </c>
      <c r="L16" s="52" t="s">
        <v>335</v>
      </c>
      <c r="M16" s="40">
        <v>3078</v>
      </c>
      <c r="N16" s="54">
        <v>270</v>
      </c>
      <c r="O16" s="54">
        <v>297</v>
      </c>
      <c r="P16" s="54">
        <v>297</v>
      </c>
      <c r="Q16" s="54">
        <v>270</v>
      </c>
      <c r="R16" s="54">
        <v>297</v>
      </c>
      <c r="S16" s="54">
        <v>189</v>
      </c>
      <c r="T16" s="54">
        <v>243</v>
      </c>
      <c r="U16" s="54">
        <v>216</v>
      </c>
      <c r="V16" s="54">
        <v>189</v>
      </c>
      <c r="W16" s="54">
        <v>351</v>
      </c>
      <c r="X16" s="54">
        <v>270</v>
      </c>
      <c r="Y16" s="54">
        <v>189</v>
      </c>
    </row>
    <row r="22" spans="1:22" ht="21" x14ac:dyDescent="0.4">
      <c r="A22" s="57" t="s">
        <v>316</v>
      </c>
    </row>
    <row r="24" spans="1:22" ht="22.8" x14ac:dyDescent="0.3">
      <c r="A24" s="14" t="s">
        <v>3</v>
      </c>
      <c r="B24" s="14" t="s">
        <v>24</v>
      </c>
      <c r="C24" s="14" t="s">
        <v>23</v>
      </c>
      <c r="D24" s="14" t="s">
        <v>6</v>
      </c>
      <c r="E24" s="14" t="s">
        <v>7</v>
      </c>
      <c r="F24" s="14" t="s">
        <v>296</v>
      </c>
      <c r="G24" s="14" t="s">
        <v>8</v>
      </c>
      <c r="H24" s="14" t="s">
        <v>26</v>
      </c>
      <c r="I24" s="14" t="s">
        <v>25</v>
      </c>
      <c r="J24" s="39" t="s">
        <v>9</v>
      </c>
      <c r="K24" s="39" t="s">
        <v>10</v>
      </c>
      <c r="L24" s="39" t="s">
        <v>11</v>
      </c>
      <c r="M24" s="39" t="s">
        <v>12</v>
      </c>
      <c r="N24" s="39" t="s">
        <v>13</v>
      </c>
      <c r="O24" s="39" t="s">
        <v>14</v>
      </c>
      <c r="P24" s="39" t="s">
        <v>15</v>
      </c>
      <c r="Q24" s="39" t="s">
        <v>16</v>
      </c>
      <c r="R24" s="39" t="s">
        <v>17</v>
      </c>
      <c r="S24" s="39" t="s">
        <v>18</v>
      </c>
      <c r="T24" s="39" t="s">
        <v>19</v>
      </c>
      <c r="U24" s="39" t="s">
        <v>20</v>
      </c>
      <c r="V24" s="39" t="s">
        <v>21</v>
      </c>
    </row>
    <row r="25" spans="1:22" ht="15" x14ac:dyDescent="0.3">
      <c r="A25" s="9" t="s">
        <v>103</v>
      </c>
      <c r="B25" s="9" t="s">
        <v>142</v>
      </c>
      <c r="C25" s="23">
        <v>20229813000165</v>
      </c>
      <c r="D25" s="10" t="s">
        <v>162</v>
      </c>
      <c r="E25" s="9" t="s">
        <v>179</v>
      </c>
      <c r="F25" s="9" t="s">
        <v>300</v>
      </c>
      <c r="G25" s="9">
        <v>8007228776</v>
      </c>
      <c r="H25" s="11" t="s">
        <v>194</v>
      </c>
      <c r="I25" s="37">
        <v>24</v>
      </c>
      <c r="J25" s="40">
        <v>5702</v>
      </c>
      <c r="K25" s="40">
        <v>550</v>
      </c>
      <c r="L25" s="40">
        <v>550</v>
      </c>
      <c r="M25" s="40">
        <v>550</v>
      </c>
      <c r="N25" s="40">
        <v>550</v>
      </c>
      <c r="O25" s="40">
        <v>550</v>
      </c>
      <c r="P25" s="40">
        <v>550</v>
      </c>
      <c r="Q25" s="40">
        <v>550</v>
      </c>
      <c r="R25" s="40">
        <v>162</v>
      </c>
      <c r="S25" s="40">
        <v>360</v>
      </c>
      <c r="T25" s="40">
        <v>390</v>
      </c>
      <c r="U25" s="40">
        <v>390</v>
      </c>
      <c r="V25" s="40">
        <v>550</v>
      </c>
    </row>
    <row r="26" spans="1:22" ht="15" x14ac:dyDescent="0.3">
      <c r="A26" s="9" t="s">
        <v>123</v>
      </c>
      <c r="B26" s="9" t="s">
        <v>143</v>
      </c>
      <c r="C26" s="23">
        <v>20229813000166</v>
      </c>
      <c r="D26" s="10" t="s">
        <v>163</v>
      </c>
      <c r="E26" s="9" t="s">
        <v>183</v>
      </c>
      <c r="F26" s="9" t="s">
        <v>300</v>
      </c>
      <c r="G26" s="9">
        <v>8007228777</v>
      </c>
      <c r="H26" s="11" t="s">
        <v>195</v>
      </c>
      <c r="I26" s="37">
        <v>48</v>
      </c>
      <c r="J26" s="40">
        <v>7000.6</v>
      </c>
      <c r="K26" s="40">
        <v>729</v>
      </c>
      <c r="L26" s="40">
        <v>655</v>
      </c>
      <c r="M26" s="40">
        <v>581</v>
      </c>
      <c r="N26" s="40">
        <v>655</v>
      </c>
      <c r="O26" s="40">
        <v>655</v>
      </c>
      <c r="P26" s="40">
        <v>581</v>
      </c>
      <c r="Q26" s="40">
        <v>729</v>
      </c>
      <c r="R26" s="40">
        <v>328.6</v>
      </c>
      <c r="S26" s="40">
        <v>410</v>
      </c>
      <c r="T26" s="40">
        <v>511</v>
      </c>
      <c r="U26" s="40">
        <v>511</v>
      </c>
      <c r="V26" s="40">
        <v>655</v>
      </c>
    </row>
    <row r="27" spans="1:22" ht="15" x14ac:dyDescent="0.3">
      <c r="A27" s="9" t="s">
        <v>134</v>
      </c>
      <c r="B27" s="9" t="s">
        <v>154</v>
      </c>
      <c r="C27" s="23">
        <v>20229813000177</v>
      </c>
      <c r="D27" s="10" t="s">
        <v>168</v>
      </c>
      <c r="E27" s="9" t="s">
        <v>190</v>
      </c>
      <c r="F27" s="9" t="s">
        <v>301</v>
      </c>
      <c r="G27" s="9">
        <v>8007228788</v>
      </c>
      <c r="H27" s="11" t="s">
        <v>206</v>
      </c>
      <c r="I27" s="37">
        <v>24</v>
      </c>
      <c r="J27" s="40">
        <v>920</v>
      </c>
      <c r="K27" s="40">
        <v>120</v>
      </c>
      <c r="L27" s="40">
        <v>80</v>
      </c>
      <c r="M27" s="40">
        <v>40</v>
      </c>
      <c r="N27" s="40">
        <v>80</v>
      </c>
      <c r="O27" s="40">
        <v>80</v>
      </c>
      <c r="P27" s="40">
        <v>40</v>
      </c>
      <c r="Q27" s="40">
        <v>120</v>
      </c>
      <c r="R27" s="40">
        <v>80</v>
      </c>
      <c r="S27" s="40">
        <v>40</v>
      </c>
      <c r="T27" s="40">
        <v>80</v>
      </c>
      <c r="U27" s="40">
        <v>80</v>
      </c>
      <c r="V27" s="40">
        <v>80</v>
      </c>
    </row>
    <row r="28" spans="1:22" ht="15" x14ac:dyDescent="0.3">
      <c r="A28" s="9" t="s">
        <v>136</v>
      </c>
      <c r="B28" s="9" t="s">
        <v>156</v>
      </c>
      <c r="C28" s="23">
        <v>20229813000179</v>
      </c>
      <c r="D28" s="10" t="s">
        <v>175</v>
      </c>
      <c r="E28" s="9" t="s">
        <v>191</v>
      </c>
      <c r="F28" s="9" t="s">
        <v>302</v>
      </c>
      <c r="G28" s="9">
        <v>8007228790</v>
      </c>
      <c r="H28" s="11" t="s">
        <v>208</v>
      </c>
      <c r="I28" s="37">
        <v>24</v>
      </c>
      <c r="J28" s="40">
        <v>5899.3</v>
      </c>
      <c r="K28" s="40">
        <v>115.6</v>
      </c>
      <c r="L28" s="40">
        <v>86.7</v>
      </c>
      <c r="M28" s="40">
        <v>115.6</v>
      </c>
      <c r="N28" s="40">
        <v>86.7</v>
      </c>
      <c r="O28" s="40">
        <v>86.7</v>
      </c>
      <c r="P28" s="40">
        <v>115.6</v>
      </c>
      <c r="Q28" s="40">
        <v>2890</v>
      </c>
      <c r="R28" s="40">
        <v>86.7</v>
      </c>
      <c r="S28" s="40">
        <v>115.6</v>
      </c>
      <c r="T28" s="40">
        <v>86.7</v>
      </c>
      <c r="U28" s="40">
        <v>2026.7</v>
      </c>
      <c r="V28" s="40">
        <v>86.7</v>
      </c>
    </row>
    <row r="29" spans="1:22" ht="15" x14ac:dyDescent="0.3">
      <c r="A29" s="9" t="s">
        <v>137</v>
      </c>
      <c r="B29" s="9" t="s">
        <v>157</v>
      </c>
      <c r="C29" s="23">
        <v>20229813000180</v>
      </c>
      <c r="D29" s="10" t="s">
        <v>173</v>
      </c>
      <c r="E29" s="9" t="s">
        <v>181</v>
      </c>
      <c r="F29" s="9" t="s">
        <v>303</v>
      </c>
      <c r="G29" s="9">
        <v>8007228791</v>
      </c>
      <c r="H29" s="11" t="s">
        <v>209</v>
      </c>
      <c r="I29" s="37">
        <v>24</v>
      </c>
      <c r="J29" s="40">
        <v>4537.3499999999985</v>
      </c>
      <c r="K29" s="40">
        <v>227.94</v>
      </c>
      <c r="L29" s="40">
        <v>189.95</v>
      </c>
      <c r="M29" s="40">
        <v>227.94</v>
      </c>
      <c r="N29" s="40">
        <v>189.95</v>
      </c>
      <c r="O29" s="40">
        <v>189.95</v>
      </c>
      <c r="P29" s="40">
        <v>227.94</v>
      </c>
      <c r="Q29" s="40">
        <v>2295.94</v>
      </c>
      <c r="R29" s="40">
        <v>189.95</v>
      </c>
      <c r="S29" s="40">
        <v>227.94</v>
      </c>
      <c r="T29" s="40">
        <v>189.95</v>
      </c>
      <c r="U29" s="40">
        <v>189.95</v>
      </c>
      <c r="V29" s="40">
        <v>189.95</v>
      </c>
    </row>
    <row r="30" spans="1:22" ht="15" x14ac:dyDescent="0.3">
      <c r="A30" s="9" t="s">
        <v>138</v>
      </c>
      <c r="B30" s="9" t="s">
        <v>158</v>
      </c>
      <c r="C30" s="23">
        <v>20229813000181</v>
      </c>
      <c r="D30" s="10" t="s">
        <v>176</v>
      </c>
      <c r="E30" s="9" t="s">
        <v>184</v>
      </c>
      <c r="F30" s="9" t="s">
        <v>302</v>
      </c>
      <c r="G30" s="9">
        <v>8007228792</v>
      </c>
      <c r="H30" s="11" t="s">
        <v>210</v>
      </c>
      <c r="I30" s="37">
        <v>24</v>
      </c>
      <c r="J30" s="40">
        <v>6154.3799999999992</v>
      </c>
      <c r="K30" s="40">
        <v>227.94</v>
      </c>
      <c r="L30" s="40">
        <v>189.95</v>
      </c>
      <c r="M30" s="40">
        <v>265.93</v>
      </c>
      <c r="N30" s="40">
        <v>189.95</v>
      </c>
      <c r="O30" s="40">
        <v>189.95</v>
      </c>
      <c r="P30" s="40">
        <v>265.93</v>
      </c>
      <c r="Q30" s="40">
        <v>3799</v>
      </c>
      <c r="R30" s="40">
        <v>189.95</v>
      </c>
      <c r="S30" s="40">
        <v>265.93</v>
      </c>
      <c r="T30" s="40">
        <v>189.95</v>
      </c>
      <c r="U30" s="40">
        <v>189.95</v>
      </c>
      <c r="V30" s="40">
        <v>189.95</v>
      </c>
    </row>
    <row r="31" spans="1:22" ht="15" x14ac:dyDescent="0.3">
      <c r="A31" s="9" t="s">
        <v>141</v>
      </c>
      <c r="B31" s="9" t="s">
        <v>161</v>
      </c>
      <c r="C31" s="23">
        <v>20229813000184</v>
      </c>
      <c r="D31" s="10" t="s">
        <v>177</v>
      </c>
      <c r="E31" s="9" t="s">
        <v>193</v>
      </c>
      <c r="F31" s="9" t="s">
        <v>300</v>
      </c>
      <c r="G31" s="9">
        <v>8007228795</v>
      </c>
      <c r="H31" s="11" t="s">
        <v>213</v>
      </c>
      <c r="I31" s="37">
        <v>24</v>
      </c>
      <c r="J31" s="40">
        <v>1092.48</v>
      </c>
      <c r="K31" s="40">
        <v>51.48</v>
      </c>
      <c r="L31" s="40">
        <v>42.9</v>
      </c>
      <c r="M31" s="40">
        <v>50.28</v>
      </c>
      <c r="N31" s="40">
        <v>50.28</v>
      </c>
      <c r="O31" s="40">
        <v>42.9</v>
      </c>
      <c r="P31" s="40">
        <v>50.28</v>
      </c>
      <c r="Q31" s="40">
        <v>309</v>
      </c>
      <c r="R31" s="40">
        <v>50.28</v>
      </c>
      <c r="S31" s="40">
        <v>50.28</v>
      </c>
      <c r="T31" s="40">
        <v>42.9</v>
      </c>
      <c r="U31" s="40">
        <v>309</v>
      </c>
      <c r="V31" s="40">
        <v>42.9</v>
      </c>
    </row>
    <row r="36" spans="1:22" ht="21" x14ac:dyDescent="0.4">
      <c r="A36" s="57" t="s">
        <v>317</v>
      </c>
    </row>
    <row r="38" spans="1:22" ht="22.8" x14ac:dyDescent="0.3">
      <c r="A38" s="14" t="s">
        <v>4</v>
      </c>
      <c r="B38" s="14" t="s">
        <v>5</v>
      </c>
      <c r="C38" s="14" t="s">
        <v>22</v>
      </c>
      <c r="D38" s="14" t="s">
        <v>6</v>
      </c>
      <c r="E38" s="14" t="s">
        <v>7</v>
      </c>
      <c r="F38" s="14" t="s">
        <v>296</v>
      </c>
      <c r="G38" s="14" t="s">
        <v>8</v>
      </c>
      <c r="H38" s="14" t="s">
        <v>26</v>
      </c>
      <c r="I38" s="14" t="s">
        <v>313</v>
      </c>
      <c r="J38" s="39" t="s">
        <v>9</v>
      </c>
      <c r="K38" s="39" t="s">
        <v>10</v>
      </c>
      <c r="L38" s="39" t="s">
        <v>11</v>
      </c>
      <c r="M38" s="39" t="s">
        <v>12</v>
      </c>
      <c r="N38" s="39" t="s">
        <v>13</v>
      </c>
      <c r="O38" s="39" t="s">
        <v>14</v>
      </c>
      <c r="P38" s="39" t="s">
        <v>15</v>
      </c>
      <c r="Q38" s="39" t="s">
        <v>16</v>
      </c>
      <c r="R38" s="39" t="s">
        <v>17</v>
      </c>
      <c r="S38" s="39" t="s">
        <v>18</v>
      </c>
      <c r="T38" s="39" t="s">
        <v>19</v>
      </c>
      <c r="U38" s="39" t="s">
        <v>20</v>
      </c>
      <c r="V38" s="39" t="s">
        <v>21</v>
      </c>
    </row>
    <row r="39" spans="1:22" ht="15" x14ac:dyDescent="0.3">
      <c r="A39" s="9" t="s">
        <v>102</v>
      </c>
      <c r="B39" s="9" t="s">
        <v>36</v>
      </c>
      <c r="C39" s="9">
        <v>94142012037</v>
      </c>
      <c r="D39" s="10" t="s">
        <v>56</v>
      </c>
      <c r="E39" s="10" t="s">
        <v>76</v>
      </c>
      <c r="F39" s="9" t="s">
        <v>300</v>
      </c>
      <c r="G39" s="17" t="s">
        <v>267</v>
      </c>
      <c r="H39" s="11" t="s">
        <v>82</v>
      </c>
      <c r="I39" s="37">
        <v>36</v>
      </c>
      <c r="J39" s="40">
        <v>1934.4600000000003</v>
      </c>
      <c r="K39" s="40">
        <v>153.96</v>
      </c>
      <c r="L39" s="40">
        <v>121.98</v>
      </c>
      <c r="M39" s="40">
        <v>153.96</v>
      </c>
      <c r="N39" s="40">
        <v>117.96000000000001</v>
      </c>
      <c r="O39" s="40">
        <v>153.96</v>
      </c>
      <c r="P39" s="40">
        <v>131.94</v>
      </c>
      <c r="Q39" s="40">
        <v>90.960000000000008</v>
      </c>
      <c r="R39" s="40">
        <v>167.94</v>
      </c>
      <c r="S39" s="40">
        <v>189.96</v>
      </c>
      <c r="T39" s="40">
        <v>207.96</v>
      </c>
      <c r="U39" s="40">
        <v>221.94</v>
      </c>
      <c r="V39" s="40">
        <v>221.94</v>
      </c>
    </row>
    <row r="40" spans="1:22" ht="15" x14ac:dyDescent="0.3">
      <c r="A40" s="9" t="s">
        <v>105</v>
      </c>
      <c r="B40" s="9" t="s">
        <v>38</v>
      </c>
      <c r="C40" s="9">
        <v>28023958070</v>
      </c>
      <c r="D40" s="10" t="s">
        <v>57</v>
      </c>
      <c r="E40" s="10" t="s">
        <v>78</v>
      </c>
      <c r="F40" s="9" t="s">
        <v>301</v>
      </c>
      <c r="G40" s="17" t="s">
        <v>269</v>
      </c>
      <c r="H40" s="11" t="s">
        <v>99</v>
      </c>
      <c r="I40" s="37">
        <v>48</v>
      </c>
      <c r="J40" s="40">
        <v>1620.8200000000002</v>
      </c>
      <c r="K40" s="40">
        <v>118.47</v>
      </c>
      <c r="L40" s="40">
        <v>92.69</v>
      </c>
      <c r="M40" s="40">
        <v>148.87</v>
      </c>
      <c r="N40" s="40">
        <v>118.47</v>
      </c>
      <c r="O40" s="40">
        <v>132.87</v>
      </c>
      <c r="P40" s="40">
        <v>120.36</v>
      </c>
      <c r="Q40" s="40">
        <v>142.47</v>
      </c>
      <c r="R40" s="40">
        <v>134.76</v>
      </c>
      <c r="S40" s="40">
        <v>163.26999999999998</v>
      </c>
      <c r="T40" s="40">
        <v>133.87</v>
      </c>
      <c r="U40" s="40">
        <v>135.76</v>
      </c>
      <c r="V40" s="40">
        <v>178.95999999999998</v>
      </c>
    </row>
    <row r="41" spans="1:22" ht="15" x14ac:dyDescent="0.3">
      <c r="A41" s="9" t="s">
        <v>106</v>
      </c>
      <c r="B41" s="9" t="s">
        <v>39</v>
      </c>
      <c r="C41" s="9">
        <v>21383430063</v>
      </c>
      <c r="D41" s="10" t="s">
        <v>59</v>
      </c>
      <c r="E41" s="10" t="s">
        <v>79</v>
      </c>
      <c r="F41" s="9" t="s">
        <v>300</v>
      </c>
      <c r="G41" s="17" t="s">
        <v>270</v>
      </c>
      <c r="H41" s="11" t="s">
        <v>84</v>
      </c>
      <c r="I41" s="37">
        <v>48</v>
      </c>
      <c r="J41" s="40">
        <v>2406.8000000000002</v>
      </c>
      <c r="K41" s="40">
        <v>145.19999999999999</v>
      </c>
      <c r="L41" s="40">
        <v>134.4</v>
      </c>
      <c r="M41" s="40">
        <v>235.2</v>
      </c>
      <c r="N41" s="40">
        <v>145.19999999999999</v>
      </c>
      <c r="O41" s="40">
        <v>187.2</v>
      </c>
      <c r="P41" s="40">
        <v>186</v>
      </c>
      <c r="Q41" s="40">
        <v>153.19999999999999</v>
      </c>
      <c r="R41" s="40">
        <v>228</v>
      </c>
      <c r="S41" s="40">
        <v>277.2</v>
      </c>
      <c r="T41" s="40">
        <v>211.2</v>
      </c>
      <c r="U41" s="40">
        <v>252</v>
      </c>
      <c r="V41" s="40">
        <v>252</v>
      </c>
    </row>
    <row r="42" spans="1:22" ht="15" x14ac:dyDescent="0.3">
      <c r="A42" s="9" t="s">
        <v>107</v>
      </c>
      <c r="B42" s="9" t="s">
        <v>40</v>
      </c>
      <c r="C42" s="9">
        <v>35482302024</v>
      </c>
      <c r="D42" s="10" t="s">
        <v>60</v>
      </c>
      <c r="E42" s="10" t="s">
        <v>80</v>
      </c>
      <c r="F42" s="9" t="s">
        <v>302</v>
      </c>
      <c r="G42" s="17" t="s">
        <v>271</v>
      </c>
      <c r="H42" s="11" t="s">
        <v>85</v>
      </c>
      <c r="I42" s="37">
        <v>48</v>
      </c>
      <c r="J42" s="40">
        <v>4650</v>
      </c>
      <c r="K42" s="40">
        <v>292</v>
      </c>
      <c r="L42" s="40">
        <v>428</v>
      </c>
      <c r="M42" s="40">
        <v>364</v>
      </c>
      <c r="N42" s="40">
        <v>292</v>
      </c>
      <c r="O42" s="40">
        <v>364</v>
      </c>
      <c r="P42" s="40">
        <v>312</v>
      </c>
      <c r="Q42" s="40">
        <v>382</v>
      </c>
      <c r="R42" s="40">
        <v>384</v>
      </c>
      <c r="S42" s="40">
        <v>340</v>
      </c>
      <c r="T42" s="40">
        <v>508</v>
      </c>
      <c r="U42" s="40">
        <v>528</v>
      </c>
      <c r="V42" s="40">
        <v>456</v>
      </c>
    </row>
    <row r="43" spans="1:22" ht="15" x14ac:dyDescent="0.3">
      <c r="A43" s="9" t="s">
        <v>108</v>
      </c>
      <c r="B43" s="9" t="s">
        <v>41</v>
      </c>
      <c r="C43" s="22">
        <v>5085468007</v>
      </c>
      <c r="D43" s="10" t="s">
        <v>61</v>
      </c>
      <c r="E43" s="10" t="s">
        <v>81</v>
      </c>
      <c r="F43" s="9" t="s">
        <v>300</v>
      </c>
      <c r="G43" s="17" t="s">
        <v>272</v>
      </c>
      <c r="H43" s="58" t="s">
        <v>86</v>
      </c>
      <c r="I43" s="37">
        <v>48</v>
      </c>
      <c r="J43" s="40">
        <v>4053.4000000000005</v>
      </c>
      <c r="K43" s="40">
        <v>274.39999999999998</v>
      </c>
      <c r="L43" s="40">
        <v>244.6</v>
      </c>
      <c r="M43" s="40">
        <v>382.4</v>
      </c>
      <c r="N43" s="40">
        <v>274.39999999999998</v>
      </c>
      <c r="O43" s="40">
        <v>382.4</v>
      </c>
      <c r="P43" s="40">
        <v>283.3</v>
      </c>
      <c r="Q43" s="40">
        <v>322.39999999999998</v>
      </c>
      <c r="R43" s="40">
        <v>391.3</v>
      </c>
      <c r="S43" s="40">
        <v>276</v>
      </c>
      <c r="T43" s="40">
        <v>454.4</v>
      </c>
      <c r="U43" s="40">
        <v>463.3</v>
      </c>
      <c r="V43" s="40">
        <v>304.5</v>
      </c>
    </row>
    <row r="44" spans="1:22" ht="15" x14ac:dyDescent="0.3">
      <c r="A44" s="9" t="s">
        <v>109</v>
      </c>
      <c r="B44" s="9" t="s">
        <v>42</v>
      </c>
      <c r="C44" s="9">
        <v>20859193080</v>
      </c>
      <c r="D44" s="10" t="s">
        <v>62</v>
      </c>
      <c r="E44" s="10" t="s">
        <v>78</v>
      </c>
      <c r="F44" s="9" t="s">
        <v>303</v>
      </c>
      <c r="G44" s="17" t="s">
        <v>273</v>
      </c>
      <c r="H44" s="11" t="s">
        <v>87</v>
      </c>
      <c r="I44" s="37">
        <v>48</v>
      </c>
      <c r="J44" s="40">
        <v>2652.65</v>
      </c>
      <c r="K44" s="40">
        <v>157.97999999999999</v>
      </c>
      <c r="L44" s="40">
        <v>185.98</v>
      </c>
      <c r="M44" s="40">
        <v>238.97</v>
      </c>
      <c r="N44" s="40">
        <v>157.97999999999999</v>
      </c>
      <c r="O44" s="40">
        <v>196.97</v>
      </c>
      <c r="P44" s="40">
        <v>157.97999999999999</v>
      </c>
      <c r="Q44" s="40">
        <v>241.98</v>
      </c>
      <c r="R44" s="40">
        <v>196.97</v>
      </c>
      <c r="S44" s="40">
        <v>243.94</v>
      </c>
      <c r="T44" s="40">
        <v>280.97000000000003</v>
      </c>
      <c r="U44" s="40">
        <v>280.97000000000003</v>
      </c>
      <c r="V44" s="40">
        <v>311.96000000000004</v>
      </c>
    </row>
    <row r="45" spans="1:22" ht="15" x14ac:dyDescent="0.3">
      <c r="A45" s="9" t="s">
        <v>110</v>
      </c>
      <c r="B45" s="9" t="s">
        <v>43</v>
      </c>
      <c r="C45" s="9">
        <v>37961964037</v>
      </c>
      <c r="D45" s="10" t="s">
        <v>63</v>
      </c>
      <c r="E45" s="10" t="s">
        <v>76</v>
      </c>
      <c r="F45" s="9" t="s">
        <v>301</v>
      </c>
      <c r="G45" s="17" t="s">
        <v>274</v>
      </c>
      <c r="H45" s="11" t="s">
        <v>88</v>
      </c>
      <c r="I45" s="37">
        <v>48</v>
      </c>
      <c r="J45" s="40">
        <v>2959.4999999999986</v>
      </c>
      <c r="K45" s="40">
        <v>213.57</v>
      </c>
      <c r="L45" s="40">
        <v>140.19</v>
      </c>
      <c r="M45" s="40">
        <v>272.37</v>
      </c>
      <c r="N45" s="40">
        <v>213.57</v>
      </c>
      <c r="O45" s="40">
        <v>243.57</v>
      </c>
      <c r="P45" s="40">
        <v>257.58</v>
      </c>
      <c r="Q45" s="40">
        <v>213.57</v>
      </c>
      <c r="R45" s="40">
        <v>287.58</v>
      </c>
      <c r="S45" s="40">
        <v>242.37</v>
      </c>
      <c r="T45" s="40">
        <v>272.37</v>
      </c>
      <c r="U45" s="40">
        <v>316.38</v>
      </c>
      <c r="V45" s="40">
        <v>286.38</v>
      </c>
    </row>
    <row r="46" spans="1:22" ht="15" x14ac:dyDescent="0.3">
      <c r="A46" s="9" t="s">
        <v>111</v>
      </c>
      <c r="B46" s="9" t="s">
        <v>44</v>
      </c>
      <c r="C46" s="9">
        <v>69816292084</v>
      </c>
      <c r="D46" s="10" t="s">
        <v>64</v>
      </c>
      <c r="E46" s="10" t="s">
        <v>80</v>
      </c>
      <c r="F46" s="9" t="s">
        <v>300</v>
      </c>
      <c r="G46" s="17" t="s">
        <v>275</v>
      </c>
      <c r="H46" s="11" t="s">
        <v>89</v>
      </c>
      <c r="I46" s="37">
        <v>36</v>
      </c>
      <c r="J46" s="40">
        <v>1756</v>
      </c>
      <c r="K46" s="40">
        <v>123</v>
      </c>
      <c r="L46" s="40">
        <v>115</v>
      </c>
      <c r="M46" s="40">
        <v>141</v>
      </c>
      <c r="N46" s="40">
        <v>123</v>
      </c>
      <c r="O46" s="40">
        <v>141</v>
      </c>
      <c r="P46" s="40">
        <v>144</v>
      </c>
      <c r="Q46" s="40">
        <v>147</v>
      </c>
      <c r="R46" s="40">
        <v>162</v>
      </c>
      <c r="S46" s="40">
        <v>141</v>
      </c>
      <c r="T46" s="40">
        <v>165</v>
      </c>
      <c r="U46" s="40">
        <v>186</v>
      </c>
      <c r="V46" s="40">
        <v>168</v>
      </c>
    </row>
    <row r="47" spans="1:22" ht="15" x14ac:dyDescent="0.3">
      <c r="A47" s="9" t="s">
        <v>112</v>
      </c>
      <c r="B47" s="9" t="s">
        <v>45</v>
      </c>
      <c r="C47" s="9">
        <v>69824718028</v>
      </c>
      <c r="D47" s="10" t="s">
        <v>65</v>
      </c>
      <c r="E47" s="10" t="s">
        <v>79</v>
      </c>
      <c r="F47" s="9" t="s">
        <v>300</v>
      </c>
      <c r="G47" s="17" t="s">
        <v>276</v>
      </c>
      <c r="H47" s="11" t="s">
        <v>100</v>
      </c>
      <c r="I47" s="37">
        <v>36</v>
      </c>
      <c r="J47" s="40">
        <v>1753.5500000000002</v>
      </c>
      <c r="K47" s="40">
        <v>138.97</v>
      </c>
      <c r="L47" s="40">
        <v>128.96</v>
      </c>
      <c r="M47" s="40">
        <v>172.96</v>
      </c>
      <c r="N47" s="40">
        <v>138.97</v>
      </c>
      <c r="O47" s="40">
        <v>165.97</v>
      </c>
      <c r="P47" s="40">
        <v>148.97</v>
      </c>
      <c r="Q47" s="40">
        <v>159.94</v>
      </c>
      <c r="R47" s="40">
        <v>175.97</v>
      </c>
      <c r="S47" s="40">
        <v>64.960000000000008</v>
      </c>
      <c r="T47" s="40">
        <v>172.96</v>
      </c>
      <c r="U47" s="40">
        <v>182.96</v>
      </c>
      <c r="V47" s="40">
        <v>101.96000000000001</v>
      </c>
    </row>
    <row r="48" spans="1:22" ht="15" x14ac:dyDescent="0.3">
      <c r="A48" s="9" t="s">
        <v>119</v>
      </c>
      <c r="B48" s="9" t="s">
        <v>52</v>
      </c>
      <c r="C48" s="9">
        <v>25547106003</v>
      </c>
      <c r="D48" s="10" t="s">
        <v>72</v>
      </c>
      <c r="E48" s="10" t="s">
        <v>78</v>
      </c>
      <c r="F48" s="9" t="s">
        <v>302</v>
      </c>
      <c r="G48" s="17" t="s">
        <v>283</v>
      </c>
      <c r="H48" s="11" t="s">
        <v>95</v>
      </c>
      <c r="I48" s="37">
        <v>36</v>
      </c>
      <c r="J48" s="40">
        <v>2970.9500000000003</v>
      </c>
      <c r="K48" s="40">
        <v>265.77999999999997</v>
      </c>
      <c r="L48" s="40">
        <v>227.77</v>
      </c>
      <c r="M48" s="40">
        <v>265.77999999999997</v>
      </c>
      <c r="N48" s="40">
        <v>265.77999999999997</v>
      </c>
      <c r="O48" s="40">
        <v>265.77999999999997</v>
      </c>
      <c r="P48" s="40">
        <v>211.78</v>
      </c>
      <c r="Q48" s="40">
        <v>265.77999999999997</v>
      </c>
      <c r="R48" s="40">
        <v>211.78</v>
      </c>
      <c r="S48" s="40">
        <v>292.48</v>
      </c>
      <c r="T48" s="40">
        <v>265.77999999999997</v>
      </c>
      <c r="U48" s="40">
        <v>211.78</v>
      </c>
      <c r="V48" s="40">
        <v>220.68</v>
      </c>
    </row>
    <row r="49" spans="1:25" ht="15" x14ac:dyDescent="0.3">
      <c r="A49" s="9" t="s">
        <v>120</v>
      </c>
      <c r="B49" s="9" t="s">
        <v>53</v>
      </c>
      <c r="C49" s="9">
        <v>77017241096</v>
      </c>
      <c r="D49" s="10" t="s">
        <v>73</v>
      </c>
      <c r="E49" s="10" t="s">
        <v>76</v>
      </c>
      <c r="F49" s="9" t="s">
        <v>300</v>
      </c>
      <c r="G49" s="17" t="s">
        <v>284</v>
      </c>
      <c r="H49" s="11" t="s">
        <v>96</v>
      </c>
      <c r="I49" s="37">
        <v>36</v>
      </c>
      <c r="J49" s="40">
        <v>1769</v>
      </c>
      <c r="K49" s="40">
        <v>130</v>
      </c>
      <c r="L49" s="40">
        <v>113</v>
      </c>
      <c r="M49" s="40">
        <v>151</v>
      </c>
      <c r="N49" s="40">
        <v>130</v>
      </c>
      <c r="O49" s="40">
        <v>130</v>
      </c>
      <c r="P49" s="40">
        <v>154</v>
      </c>
      <c r="Q49" s="40">
        <v>158</v>
      </c>
      <c r="R49" s="40">
        <v>154</v>
      </c>
      <c r="S49" s="40">
        <v>191</v>
      </c>
      <c r="T49" s="40">
        <v>130</v>
      </c>
      <c r="U49" s="40">
        <v>154</v>
      </c>
      <c r="V49" s="40">
        <v>174</v>
      </c>
    </row>
    <row r="50" spans="1:25" ht="15" x14ac:dyDescent="0.3">
      <c r="A50" s="9" t="s">
        <v>121</v>
      </c>
      <c r="B50" s="9" t="s">
        <v>54</v>
      </c>
      <c r="C50" s="9">
        <v>70705948013</v>
      </c>
      <c r="D50" s="10" t="s">
        <v>74</v>
      </c>
      <c r="E50" s="10" t="s">
        <v>79</v>
      </c>
      <c r="F50" s="9" t="s">
        <v>301</v>
      </c>
      <c r="G50" s="17" t="s">
        <v>285</v>
      </c>
      <c r="H50" s="11" t="s">
        <v>97</v>
      </c>
      <c r="I50" s="37">
        <v>36</v>
      </c>
      <c r="J50" s="40">
        <v>1923.8000000000004</v>
      </c>
      <c r="K50" s="40">
        <v>143.4</v>
      </c>
      <c r="L50" s="40">
        <v>100</v>
      </c>
      <c r="M50" s="40">
        <v>153.4</v>
      </c>
      <c r="N50" s="40">
        <v>143.4</v>
      </c>
      <c r="O50" s="40">
        <v>143.4</v>
      </c>
      <c r="P50" s="40">
        <v>185.4</v>
      </c>
      <c r="Q50" s="40">
        <v>148.4</v>
      </c>
      <c r="R50" s="40">
        <v>185.4</v>
      </c>
      <c r="S50" s="40">
        <v>157</v>
      </c>
      <c r="T50" s="40">
        <v>158.4</v>
      </c>
      <c r="U50" s="40">
        <v>200.4</v>
      </c>
      <c r="V50" s="40">
        <v>205.2</v>
      </c>
    </row>
    <row r="53" spans="1:25" ht="21" x14ac:dyDescent="0.4">
      <c r="A53" s="57" t="s">
        <v>318</v>
      </c>
    </row>
    <row r="55" spans="1:25" ht="22.8" x14ac:dyDescent="0.3">
      <c r="A55" s="14" t="s">
        <v>0</v>
      </c>
      <c r="B55" s="14" t="s">
        <v>1</v>
      </c>
      <c r="C55" s="14" t="s">
        <v>27</v>
      </c>
      <c r="D55" s="14" t="s">
        <v>28</v>
      </c>
      <c r="E55" s="14" t="s">
        <v>29</v>
      </c>
      <c r="F55" s="14" t="s">
        <v>2</v>
      </c>
      <c r="G55" s="14" t="s">
        <v>30</v>
      </c>
      <c r="H55" s="14" t="s">
        <v>31</v>
      </c>
      <c r="I55" s="14" t="s">
        <v>32</v>
      </c>
      <c r="J55" s="14" t="s">
        <v>33</v>
      </c>
      <c r="K55" s="14" t="s">
        <v>34</v>
      </c>
      <c r="L55" s="14" t="s">
        <v>35</v>
      </c>
      <c r="M55" s="39" t="s">
        <v>9</v>
      </c>
      <c r="N55" s="39" t="s">
        <v>10</v>
      </c>
      <c r="O55" s="39" t="s">
        <v>11</v>
      </c>
      <c r="P55" s="39" t="s">
        <v>12</v>
      </c>
      <c r="Q55" s="39" t="s">
        <v>13</v>
      </c>
      <c r="R55" s="39" t="s">
        <v>14</v>
      </c>
      <c r="S55" s="39" t="s">
        <v>15</v>
      </c>
      <c r="T55" s="39" t="s">
        <v>16</v>
      </c>
      <c r="U55" s="39" t="s">
        <v>17</v>
      </c>
      <c r="V55" s="39" t="s">
        <v>18</v>
      </c>
      <c r="W55" s="39" t="s">
        <v>19</v>
      </c>
      <c r="X55" s="39" t="s">
        <v>20</v>
      </c>
      <c r="Y55" s="39" t="s">
        <v>21</v>
      </c>
    </row>
    <row r="56" spans="1:25" ht="15.6" x14ac:dyDescent="0.3">
      <c r="A56" s="9" t="s">
        <v>219</v>
      </c>
      <c r="B56" s="9" t="s">
        <v>239</v>
      </c>
      <c r="C56" s="9" t="s">
        <v>312</v>
      </c>
      <c r="D56" s="12">
        <v>2.6</v>
      </c>
      <c r="E56" s="12">
        <v>4.5</v>
      </c>
      <c r="F56" s="13">
        <v>4</v>
      </c>
      <c r="G56" s="13">
        <v>1448</v>
      </c>
      <c r="H56" s="13">
        <v>1444</v>
      </c>
      <c r="I56" s="25">
        <v>84</v>
      </c>
      <c r="J56" s="25">
        <v>12</v>
      </c>
      <c r="K56" s="25">
        <v>24</v>
      </c>
      <c r="L56" s="52" t="s">
        <v>314</v>
      </c>
      <c r="M56" s="40">
        <v>6498</v>
      </c>
      <c r="N56" s="54">
        <v>486</v>
      </c>
      <c r="O56" s="54">
        <v>504</v>
      </c>
      <c r="P56" s="54">
        <v>594</v>
      </c>
      <c r="Q56" s="54">
        <v>486</v>
      </c>
      <c r="R56" s="54">
        <v>594</v>
      </c>
      <c r="S56" s="54">
        <v>432</v>
      </c>
      <c r="T56" s="54">
        <v>540</v>
      </c>
      <c r="U56" s="54">
        <v>540</v>
      </c>
      <c r="V56" s="54">
        <v>486</v>
      </c>
      <c r="W56" s="54">
        <v>702</v>
      </c>
      <c r="X56" s="54">
        <v>648</v>
      </c>
      <c r="Y56" s="54">
        <v>486</v>
      </c>
    </row>
    <row r="57" spans="1:25" ht="15.6" x14ac:dyDescent="0.3">
      <c r="A57" s="9" t="s">
        <v>222</v>
      </c>
      <c r="B57" s="9" t="s">
        <v>242</v>
      </c>
      <c r="C57" s="9" t="s">
        <v>312</v>
      </c>
      <c r="D57" s="12">
        <v>2.1</v>
      </c>
      <c r="E57" s="12">
        <v>3</v>
      </c>
      <c r="F57" s="13">
        <v>-283</v>
      </c>
      <c r="G57" s="13">
        <v>407</v>
      </c>
      <c r="H57" s="13">
        <v>690</v>
      </c>
      <c r="I57" s="25">
        <v>120</v>
      </c>
      <c r="J57" s="25">
        <v>24</v>
      </c>
      <c r="K57" s="25">
        <v>36</v>
      </c>
      <c r="L57" s="52" t="s">
        <v>314</v>
      </c>
      <c r="M57" s="40">
        <v>2070</v>
      </c>
      <c r="N57" s="54">
        <v>144</v>
      </c>
      <c r="O57" s="54">
        <v>162</v>
      </c>
      <c r="P57" s="54">
        <v>162</v>
      </c>
      <c r="Q57" s="54">
        <v>144</v>
      </c>
      <c r="R57" s="54">
        <v>162</v>
      </c>
      <c r="S57" s="54">
        <v>180</v>
      </c>
      <c r="T57" s="54">
        <v>162</v>
      </c>
      <c r="U57" s="54">
        <v>198</v>
      </c>
      <c r="V57" s="54">
        <v>162</v>
      </c>
      <c r="W57" s="54">
        <v>180</v>
      </c>
      <c r="X57" s="54">
        <v>216</v>
      </c>
      <c r="Y57" s="54">
        <v>198</v>
      </c>
    </row>
    <row r="58" spans="1:25" ht="15.6" x14ac:dyDescent="0.3">
      <c r="A58" s="9" t="s">
        <v>224</v>
      </c>
      <c r="B58" s="9" t="s">
        <v>244</v>
      </c>
      <c r="C58" s="9" t="s">
        <v>253</v>
      </c>
      <c r="D58" s="12">
        <v>5.2</v>
      </c>
      <c r="E58" s="12">
        <v>8</v>
      </c>
      <c r="F58" s="13">
        <v>-54</v>
      </c>
      <c r="G58" s="13">
        <v>92</v>
      </c>
      <c r="H58" s="13">
        <v>146</v>
      </c>
      <c r="I58" s="25">
        <v>18</v>
      </c>
      <c r="J58" s="25">
        <v>4</v>
      </c>
      <c r="K58" s="25">
        <v>6</v>
      </c>
      <c r="L58" s="52" t="s">
        <v>314</v>
      </c>
      <c r="M58" s="40">
        <v>1168</v>
      </c>
      <c r="N58" s="54">
        <v>80</v>
      </c>
      <c r="O58" s="54">
        <v>80</v>
      </c>
      <c r="P58" s="54">
        <v>96</v>
      </c>
      <c r="Q58" s="54">
        <v>80</v>
      </c>
      <c r="R58" s="54">
        <v>80</v>
      </c>
      <c r="S58" s="54">
        <v>96</v>
      </c>
      <c r="T58" s="54">
        <v>104</v>
      </c>
      <c r="U58" s="54">
        <v>96</v>
      </c>
      <c r="V58" s="54">
        <v>120</v>
      </c>
      <c r="W58" s="54">
        <v>96</v>
      </c>
      <c r="X58" s="54">
        <v>112</v>
      </c>
      <c r="Y58" s="54">
        <v>128</v>
      </c>
    </row>
    <row r="59" spans="1:25" ht="15.6" x14ac:dyDescent="0.3">
      <c r="A59" s="9" t="s">
        <v>225</v>
      </c>
      <c r="B59" s="9" t="s">
        <v>245</v>
      </c>
      <c r="C59" s="9" t="s">
        <v>253</v>
      </c>
      <c r="D59" s="12">
        <v>3.29</v>
      </c>
      <c r="E59" s="12">
        <v>5</v>
      </c>
      <c r="F59" s="13">
        <v>-34</v>
      </c>
      <c r="G59" s="13">
        <v>92</v>
      </c>
      <c r="H59" s="13">
        <v>126</v>
      </c>
      <c r="I59" s="25">
        <v>18</v>
      </c>
      <c r="J59" s="25">
        <v>4</v>
      </c>
      <c r="K59" s="25">
        <v>6</v>
      </c>
      <c r="L59" s="52" t="s">
        <v>314</v>
      </c>
      <c r="M59" s="40">
        <v>630</v>
      </c>
      <c r="N59" s="54">
        <v>45</v>
      </c>
      <c r="O59" s="54">
        <v>50</v>
      </c>
      <c r="P59" s="54">
        <v>55</v>
      </c>
      <c r="Q59" s="54">
        <v>45</v>
      </c>
      <c r="R59" s="54">
        <v>45</v>
      </c>
      <c r="S59" s="54">
        <v>50</v>
      </c>
      <c r="T59" s="54">
        <v>45</v>
      </c>
      <c r="U59" s="54">
        <v>50</v>
      </c>
      <c r="V59" s="54">
        <v>50</v>
      </c>
      <c r="W59" s="54">
        <v>60</v>
      </c>
      <c r="X59" s="54">
        <v>65</v>
      </c>
      <c r="Y59" s="54">
        <v>70</v>
      </c>
    </row>
    <row r="60" spans="1:25" ht="15.6" x14ac:dyDescent="0.3">
      <c r="A60" s="9" t="s">
        <v>226</v>
      </c>
      <c r="B60" s="9" t="s">
        <v>246</v>
      </c>
      <c r="C60" s="9" t="s">
        <v>253</v>
      </c>
      <c r="D60" s="12">
        <v>3.29</v>
      </c>
      <c r="E60" s="12">
        <v>5</v>
      </c>
      <c r="F60" s="13">
        <v>-39</v>
      </c>
      <c r="G60" s="13">
        <v>92</v>
      </c>
      <c r="H60" s="13">
        <v>131</v>
      </c>
      <c r="I60" s="25">
        <v>18</v>
      </c>
      <c r="J60" s="25">
        <v>4</v>
      </c>
      <c r="K60" s="25">
        <v>6</v>
      </c>
      <c r="L60" s="52" t="s">
        <v>314</v>
      </c>
      <c r="M60" s="40">
        <v>655</v>
      </c>
      <c r="N60" s="54">
        <v>45</v>
      </c>
      <c r="O60" s="54">
        <v>45</v>
      </c>
      <c r="P60" s="54">
        <v>55</v>
      </c>
      <c r="Q60" s="54">
        <v>45</v>
      </c>
      <c r="R60" s="54">
        <v>45</v>
      </c>
      <c r="S60" s="54">
        <v>55</v>
      </c>
      <c r="T60" s="54">
        <v>50</v>
      </c>
      <c r="U60" s="54">
        <v>55</v>
      </c>
      <c r="V60" s="54">
        <v>55</v>
      </c>
      <c r="W60" s="54">
        <v>60</v>
      </c>
      <c r="X60" s="54">
        <v>70</v>
      </c>
      <c r="Y60" s="54">
        <v>75</v>
      </c>
    </row>
    <row r="63" spans="1:25" ht="21" x14ac:dyDescent="0.3">
      <c r="A63" s="59" t="s">
        <v>319</v>
      </c>
    </row>
    <row r="65" spans="1:12" ht="21" x14ac:dyDescent="0.3">
      <c r="A65" s="50" t="s">
        <v>288</v>
      </c>
      <c r="B65" s="50" t="s">
        <v>289</v>
      </c>
      <c r="C65" s="50" t="s">
        <v>305</v>
      </c>
      <c r="D65" s="50" t="s">
        <v>290</v>
      </c>
      <c r="E65" s="50" t="s">
        <v>294</v>
      </c>
      <c r="F65" s="50" t="s">
        <v>1</v>
      </c>
      <c r="G65" s="50" t="s">
        <v>27</v>
      </c>
      <c r="H65" s="50" t="s">
        <v>306</v>
      </c>
      <c r="I65" s="50" t="s">
        <v>3</v>
      </c>
      <c r="J65" s="50" t="s">
        <v>24</v>
      </c>
      <c r="K65" s="50" t="s">
        <v>7</v>
      </c>
      <c r="L65" s="50" t="s">
        <v>296</v>
      </c>
    </row>
    <row r="66" spans="1:12" ht="15.6" x14ac:dyDescent="0.3">
      <c r="A66" s="30">
        <v>80142</v>
      </c>
      <c r="B66" s="41">
        <v>43952</v>
      </c>
      <c r="C66" s="31">
        <v>5</v>
      </c>
      <c r="D66" s="42">
        <v>34.950000000000003</v>
      </c>
      <c r="E66" s="9" t="s">
        <v>308</v>
      </c>
      <c r="F66" s="9" t="s">
        <v>311</v>
      </c>
      <c r="G66" s="9" t="s">
        <v>310</v>
      </c>
      <c r="H66" s="9">
        <v>5</v>
      </c>
      <c r="I66" s="43" t="s">
        <v>135</v>
      </c>
      <c r="J66" s="43" t="s">
        <v>155</v>
      </c>
      <c r="K66" s="9" t="s">
        <v>186</v>
      </c>
      <c r="L66" s="9" t="s">
        <v>300</v>
      </c>
    </row>
    <row r="67" spans="1:12" ht="15.6" x14ac:dyDescent="0.3">
      <c r="A67" s="30">
        <v>80141</v>
      </c>
      <c r="B67" s="41">
        <v>43953</v>
      </c>
      <c r="C67" s="31">
        <v>5</v>
      </c>
      <c r="D67" s="42">
        <v>33.75</v>
      </c>
      <c r="E67" s="9" t="s">
        <v>223</v>
      </c>
      <c r="F67" s="9" t="s">
        <v>243</v>
      </c>
      <c r="G67" s="9" t="s">
        <v>312</v>
      </c>
      <c r="H67" s="9">
        <v>15</v>
      </c>
      <c r="I67" s="43" t="s">
        <v>140</v>
      </c>
      <c r="J67" s="43" t="s">
        <v>160</v>
      </c>
      <c r="K67" s="9" t="s">
        <v>192</v>
      </c>
      <c r="L67" s="9" t="s">
        <v>301</v>
      </c>
    </row>
    <row r="68" spans="1:12" ht="15.6" x14ac:dyDescent="0.3">
      <c r="A68" s="30">
        <v>80140</v>
      </c>
      <c r="B68" s="41">
        <v>43954</v>
      </c>
      <c r="C68" s="31">
        <v>5</v>
      </c>
      <c r="D68" s="42">
        <v>60</v>
      </c>
      <c r="E68" s="9" t="s">
        <v>218</v>
      </c>
      <c r="F68" s="9" t="s">
        <v>238</v>
      </c>
      <c r="G68" s="9" t="s">
        <v>312</v>
      </c>
      <c r="H68" s="9">
        <v>15</v>
      </c>
      <c r="I68" s="43" t="s">
        <v>139</v>
      </c>
      <c r="J68" s="43" t="s">
        <v>159</v>
      </c>
      <c r="K68" s="9" t="s">
        <v>78</v>
      </c>
      <c r="L68" s="9" t="s">
        <v>300</v>
      </c>
    </row>
    <row r="69" spans="1:12" ht="15.6" x14ac:dyDescent="0.3">
      <c r="A69" s="30">
        <v>80139</v>
      </c>
      <c r="B69" s="41">
        <v>43955</v>
      </c>
      <c r="C69" s="31">
        <v>5</v>
      </c>
      <c r="D69" s="42">
        <v>27.96</v>
      </c>
      <c r="E69" s="9" t="s">
        <v>308</v>
      </c>
      <c r="F69" s="9" t="s">
        <v>311</v>
      </c>
      <c r="G69" s="9" t="s">
        <v>310</v>
      </c>
      <c r="H69" s="9">
        <v>4</v>
      </c>
      <c r="I69" s="43" t="s">
        <v>132</v>
      </c>
      <c r="J69" s="43" t="s">
        <v>152</v>
      </c>
      <c r="K69" s="9" t="s">
        <v>184</v>
      </c>
      <c r="L69" s="9" t="s">
        <v>302</v>
      </c>
    </row>
    <row r="70" spans="1:12" ht="15.6" x14ac:dyDescent="0.3">
      <c r="A70" s="30">
        <v>80138</v>
      </c>
      <c r="B70" s="41">
        <v>43956</v>
      </c>
      <c r="C70" s="31">
        <v>5</v>
      </c>
      <c r="D70" s="42">
        <v>22.400000000000002</v>
      </c>
      <c r="E70" s="9" t="s">
        <v>307</v>
      </c>
      <c r="F70" s="9" t="s">
        <v>309</v>
      </c>
      <c r="G70" s="9" t="s">
        <v>310</v>
      </c>
      <c r="H70" s="9">
        <v>14</v>
      </c>
      <c r="I70" s="43" t="s">
        <v>133</v>
      </c>
      <c r="J70" s="43" t="s">
        <v>153</v>
      </c>
      <c r="K70" s="9" t="s">
        <v>188</v>
      </c>
      <c r="L70" s="9" t="s">
        <v>300</v>
      </c>
    </row>
    <row r="71" spans="1:12" ht="15.6" x14ac:dyDescent="0.3">
      <c r="A71" s="30">
        <v>80137</v>
      </c>
      <c r="B71" s="41">
        <v>43957</v>
      </c>
      <c r="C71" s="31">
        <v>5</v>
      </c>
      <c r="D71" s="42">
        <v>66</v>
      </c>
      <c r="E71" s="9" t="s">
        <v>215</v>
      </c>
      <c r="F71" s="9" t="s">
        <v>235</v>
      </c>
      <c r="G71" s="9" t="s">
        <v>312</v>
      </c>
      <c r="H71" s="9">
        <v>22</v>
      </c>
      <c r="I71" s="43" t="s">
        <v>131</v>
      </c>
      <c r="J71" s="43" t="s">
        <v>151</v>
      </c>
      <c r="K71" s="9" t="s">
        <v>189</v>
      </c>
      <c r="L71" s="9" t="s">
        <v>300</v>
      </c>
    </row>
    <row r="72" spans="1:12" ht="15.6" x14ac:dyDescent="0.3">
      <c r="A72" s="30">
        <v>80136</v>
      </c>
      <c r="B72" s="41">
        <v>43958</v>
      </c>
      <c r="C72" s="31">
        <v>5</v>
      </c>
      <c r="D72" s="42">
        <v>20</v>
      </c>
      <c r="E72" s="9" t="s">
        <v>220</v>
      </c>
      <c r="F72" s="9" t="s">
        <v>240</v>
      </c>
      <c r="G72" s="9" t="s">
        <v>312</v>
      </c>
      <c r="H72" s="9">
        <v>10</v>
      </c>
      <c r="I72" s="43" t="s">
        <v>124</v>
      </c>
      <c r="J72" s="43" t="s">
        <v>144</v>
      </c>
      <c r="K72" s="9" t="s">
        <v>78</v>
      </c>
      <c r="L72" s="9" t="s">
        <v>301</v>
      </c>
    </row>
    <row r="73" spans="1:12" ht="15.6" x14ac:dyDescent="0.3">
      <c r="A73" s="30">
        <v>80135</v>
      </c>
      <c r="B73" s="41">
        <v>43959</v>
      </c>
      <c r="C73" s="31">
        <v>5</v>
      </c>
      <c r="D73" s="42">
        <v>18.899999999999999</v>
      </c>
      <c r="E73" s="9" t="s">
        <v>233</v>
      </c>
      <c r="F73" s="9" t="s">
        <v>256</v>
      </c>
      <c r="G73" s="9" t="s">
        <v>255</v>
      </c>
      <c r="H73" s="9">
        <v>10</v>
      </c>
      <c r="I73" s="43" t="s">
        <v>141</v>
      </c>
      <c r="J73" s="43" t="s">
        <v>161</v>
      </c>
      <c r="K73" s="9" t="s">
        <v>193</v>
      </c>
      <c r="L73" s="9" t="s">
        <v>300</v>
      </c>
    </row>
    <row r="74" spans="1:12" ht="15.6" x14ac:dyDescent="0.3">
      <c r="A74" s="30">
        <v>80134</v>
      </c>
      <c r="B74" s="41">
        <v>43960</v>
      </c>
      <c r="C74" s="31">
        <v>5</v>
      </c>
      <c r="D74" s="42">
        <v>24</v>
      </c>
      <c r="E74" s="9" t="s">
        <v>232</v>
      </c>
      <c r="F74" s="9" t="s">
        <v>252</v>
      </c>
      <c r="G74" s="9" t="s">
        <v>255</v>
      </c>
      <c r="H74" s="9">
        <v>20</v>
      </c>
      <c r="I74" s="43" t="s">
        <v>141</v>
      </c>
      <c r="J74" s="43" t="s">
        <v>161</v>
      </c>
      <c r="K74" s="9" t="s">
        <v>193</v>
      </c>
      <c r="L74" s="9" t="s">
        <v>300</v>
      </c>
    </row>
    <row r="75" spans="1:12" ht="15.6" x14ac:dyDescent="0.3">
      <c r="A75" s="30">
        <v>80133</v>
      </c>
      <c r="B75" s="41">
        <v>43961</v>
      </c>
      <c r="C75" s="31">
        <v>5</v>
      </c>
      <c r="D75" s="42">
        <v>60</v>
      </c>
      <c r="E75" s="9" t="s">
        <v>231</v>
      </c>
      <c r="F75" s="9" t="s">
        <v>251</v>
      </c>
      <c r="G75" s="9" t="s">
        <v>254</v>
      </c>
      <c r="H75" s="9">
        <v>3</v>
      </c>
      <c r="I75" s="43" t="s">
        <v>136</v>
      </c>
      <c r="J75" s="43" t="s">
        <v>156</v>
      </c>
      <c r="K75" s="9" t="s">
        <v>191</v>
      </c>
      <c r="L75" s="9" t="s">
        <v>302</v>
      </c>
    </row>
    <row r="76" spans="1:12" ht="15.6" x14ac:dyDescent="0.3">
      <c r="A76" s="30">
        <v>80132</v>
      </c>
      <c r="B76" s="41">
        <v>43962</v>
      </c>
      <c r="C76" s="31">
        <v>5</v>
      </c>
      <c r="D76" s="42">
        <v>26.700000000000003</v>
      </c>
      <c r="E76" s="9" t="s">
        <v>230</v>
      </c>
      <c r="F76" s="9" t="s">
        <v>250</v>
      </c>
      <c r="G76" s="9" t="s">
        <v>254</v>
      </c>
      <c r="H76" s="9">
        <v>3</v>
      </c>
      <c r="I76" s="43" t="s">
        <v>136</v>
      </c>
      <c r="J76" s="43" t="s">
        <v>156</v>
      </c>
      <c r="K76" s="9" t="s">
        <v>191</v>
      </c>
      <c r="L76" s="9" t="s">
        <v>302</v>
      </c>
    </row>
    <row r="77" spans="1:12" ht="15.6" x14ac:dyDescent="0.3">
      <c r="A77" s="30">
        <v>80131</v>
      </c>
      <c r="B77" s="41">
        <v>43963</v>
      </c>
      <c r="C77" s="31">
        <v>5</v>
      </c>
      <c r="D77" s="42">
        <v>110</v>
      </c>
      <c r="E77" s="9" t="s">
        <v>229</v>
      </c>
      <c r="F77" s="9" t="s">
        <v>249</v>
      </c>
      <c r="G77" s="9" t="s">
        <v>254</v>
      </c>
      <c r="H77" s="9">
        <v>5</v>
      </c>
      <c r="I77" s="43" t="s">
        <v>138</v>
      </c>
      <c r="J77" s="43" t="s">
        <v>158</v>
      </c>
      <c r="K77" s="9" t="s">
        <v>184</v>
      </c>
      <c r="L77" s="9" t="s">
        <v>302</v>
      </c>
    </row>
    <row r="78" spans="1:12" ht="15.6" x14ac:dyDescent="0.3">
      <c r="A78" s="30">
        <v>80130</v>
      </c>
      <c r="B78" s="41">
        <v>43964</v>
      </c>
      <c r="C78" s="31">
        <v>5</v>
      </c>
      <c r="D78" s="42">
        <v>79.95</v>
      </c>
      <c r="E78" s="9" t="s">
        <v>228</v>
      </c>
      <c r="F78" s="9" t="s">
        <v>248</v>
      </c>
      <c r="G78" s="9" t="s">
        <v>254</v>
      </c>
      <c r="H78" s="9">
        <v>5</v>
      </c>
      <c r="I78" s="43" t="s">
        <v>138</v>
      </c>
      <c r="J78" s="43" t="s">
        <v>158</v>
      </c>
      <c r="K78" s="9" t="s">
        <v>184</v>
      </c>
      <c r="L78" s="9" t="s">
        <v>302</v>
      </c>
    </row>
    <row r="79" spans="1:12" ht="15.6" x14ac:dyDescent="0.3">
      <c r="A79" s="30">
        <v>80129</v>
      </c>
      <c r="B79" s="41">
        <v>43965</v>
      </c>
      <c r="C79" s="31">
        <v>5</v>
      </c>
      <c r="D79" s="42">
        <v>110</v>
      </c>
      <c r="E79" s="9" t="s">
        <v>229</v>
      </c>
      <c r="F79" s="9" t="s">
        <v>249</v>
      </c>
      <c r="G79" s="9" t="s">
        <v>254</v>
      </c>
      <c r="H79" s="9">
        <v>5</v>
      </c>
      <c r="I79" s="43" t="s">
        <v>137</v>
      </c>
      <c r="J79" s="43" t="s">
        <v>157</v>
      </c>
      <c r="K79" s="43" t="s">
        <v>181</v>
      </c>
      <c r="L79" s="43" t="s">
        <v>303</v>
      </c>
    </row>
    <row r="80" spans="1:12" ht="15.6" x14ac:dyDescent="0.3">
      <c r="A80" s="30">
        <v>80128</v>
      </c>
      <c r="B80" s="41">
        <v>43966</v>
      </c>
      <c r="C80" s="31">
        <v>5</v>
      </c>
      <c r="D80" s="42">
        <v>79.95</v>
      </c>
      <c r="E80" s="9" t="s">
        <v>228</v>
      </c>
      <c r="F80" s="9" t="s">
        <v>248</v>
      </c>
      <c r="G80" s="9" t="s">
        <v>254</v>
      </c>
      <c r="H80" s="9">
        <v>5</v>
      </c>
      <c r="I80" s="43" t="s">
        <v>137</v>
      </c>
      <c r="J80" s="43" t="s">
        <v>157</v>
      </c>
      <c r="K80" s="43" t="s">
        <v>181</v>
      </c>
      <c r="L80" s="43" t="s">
        <v>303</v>
      </c>
    </row>
    <row r="81" spans="1:12" ht="15.6" x14ac:dyDescent="0.3">
      <c r="A81" s="30">
        <v>80127</v>
      </c>
      <c r="B81" s="41">
        <v>43967</v>
      </c>
      <c r="C81" s="31">
        <v>5</v>
      </c>
      <c r="D81" s="42">
        <v>105</v>
      </c>
      <c r="E81" s="9" t="s">
        <v>222</v>
      </c>
      <c r="F81" s="9" t="s">
        <v>242</v>
      </c>
      <c r="G81" s="9" t="s">
        <v>312</v>
      </c>
      <c r="H81" s="9">
        <v>35</v>
      </c>
      <c r="I81" s="43" t="s">
        <v>125</v>
      </c>
      <c r="J81" s="43" t="s">
        <v>145</v>
      </c>
      <c r="K81" s="43" t="s">
        <v>182</v>
      </c>
      <c r="L81" s="43" t="s">
        <v>300</v>
      </c>
    </row>
    <row r="82" spans="1:12" ht="15.6" x14ac:dyDescent="0.3">
      <c r="A82" s="30">
        <v>80126</v>
      </c>
      <c r="B82" s="41">
        <v>43968</v>
      </c>
      <c r="C82" s="31">
        <v>5</v>
      </c>
      <c r="D82" s="42">
        <v>126</v>
      </c>
      <c r="E82" s="9" t="s">
        <v>227</v>
      </c>
      <c r="F82" s="9" t="s">
        <v>247</v>
      </c>
      <c r="G82" s="9" t="s">
        <v>253</v>
      </c>
      <c r="H82" s="9">
        <v>36</v>
      </c>
      <c r="I82" s="43" t="s">
        <v>123</v>
      </c>
      <c r="J82" s="43" t="s">
        <v>143</v>
      </c>
      <c r="K82" s="43" t="s">
        <v>183</v>
      </c>
      <c r="L82" s="43" t="s">
        <v>300</v>
      </c>
    </row>
    <row r="83" spans="1:12" ht="15.6" x14ac:dyDescent="0.3">
      <c r="A83" s="30">
        <v>80125</v>
      </c>
      <c r="B83" s="41">
        <v>43969</v>
      </c>
      <c r="C83" s="31">
        <v>5</v>
      </c>
      <c r="D83" s="42">
        <v>40</v>
      </c>
      <c r="E83" s="9" t="s">
        <v>226</v>
      </c>
      <c r="F83" s="9" t="s">
        <v>246</v>
      </c>
      <c r="G83" s="9" t="s">
        <v>253</v>
      </c>
      <c r="H83" s="9">
        <v>8</v>
      </c>
      <c r="I83" s="43" t="s">
        <v>134</v>
      </c>
      <c r="J83" s="43" t="s">
        <v>154</v>
      </c>
      <c r="K83" s="43" t="s">
        <v>190</v>
      </c>
      <c r="L83" s="43" t="s">
        <v>301</v>
      </c>
    </row>
    <row r="84" spans="1:12" ht="15.6" x14ac:dyDescent="0.3">
      <c r="A84" s="30">
        <v>80124</v>
      </c>
      <c r="B84" s="41">
        <v>43970</v>
      </c>
      <c r="C84" s="31">
        <v>5</v>
      </c>
      <c r="D84" s="42">
        <v>40</v>
      </c>
      <c r="E84" s="9" t="s">
        <v>225</v>
      </c>
      <c r="F84" s="9" t="s">
        <v>245</v>
      </c>
      <c r="G84" s="9" t="s">
        <v>253</v>
      </c>
      <c r="H84" s="9">
        <v>8</v>
      </c>
      <c r="I84" s="43" t="s">
        <v>134</v>
      </c>
      <c r="J84" s="43" t="s">
        <v>154</v>
      </c>
      <c r="K84" s="43" t="s">
        <v>190</v>
      </c>
      <c r="L84" s="43" t="s">
        <v>301</v>
      </c>
    </row>
    <row r="85" spans="1:12" ht="15.6" x14ac:dyDescent="0.3">
      <c r="A85" s="30">
        <v>80123</v>
      </c>
      <c r="B85" s="41">
        <v>43971</v>
      </c>
      <c r="C85" s="31">
        <v>5</v>
      </c>
      <c r="D85" s="42">
        <v>64</v>
      </c>
      <c r="E85" s="9" t="s">
        <v>224</v>
      </c>
      <c r="F85" s="9" t="s">
        <v>244</v>
      </c>
      <c r="G85" s="9" t="s">
        <v>253</v>
      </c>
      <c r="H85" s="9">
        <v>8</v>
      </c>
      <c r="I85" s="43" t="s">
        <v>123</v>
      </c>
      <c r="J85" s="43" t="s">
        <v>143</v>
      </c>
      <c r="K85" s="43" t="s">
        <v>183</v>
      </c>
      <c r="L85" s="43" t="s">
        <v>300</v>
      </c>
    </row>
    <row r="86" spans="1:12" ht="15.6" x14ac:dyDescent="0.3">
      <c r="A86" s="30">
        <v>80122</v>
      </c>
      <c r="B86" s="41">
        <v>43972</v>
      </c>
      <c r="C86" s="31">
        <v>5</v>
      </c>
      <c r="D86" s="42">
        <v>225</v>
      </c>
      <c r="E86" s="9" t="s">
        <v>223</v>
      </c>
      <c r="F86" s="9" t="s">
        <v>243</v>
      </c>
      <c r="G86" s="9" t="s">
        <v>312</v>
      </c>
      <c r="H86" s="9">
        <v>100</v>
      </c>
      <c r="I86" s="43" t="s">
        <v>123</v>
      </c>
      <c r="J86" s="43" t="s">
        <v>143</v>
      </c>
      <c r="K86" s="43" t="s">
        <v>183</v>
      </c>
      <c r="L86" s="43" t="s">
        <v>300</v>
      </c>
    </row>
    <row r="87" spans="1:12" ht="15.6" x14ac:dyDescent="0.3">
      <c r="A87" s="30">
        <v>80121</v>
      </c>
      <c r="B87" s="41">
        <v>43973</v>
      </c>
      <c r="C87" s="31">
        <v>5</v>
      </c>
      <c r="D87" s="42">
        <v>250</v>
      </c>
      <c r="E87" s="9" t="s">
        <v>221</v>
      </c>
      <c r="F87" s="9" t="s">
        <v>241</v>
      </c>
      <c r="G87" s="9" t="s">
        <v>312</v>
      </c>
      <c r="H87" s="9">
        <v>100</v>
      </c>
      <c r="I87" s="43" t="s">
        <v>103</v>
      </c>
      <c r="J87" s="43" t="s">
        <v>142</v>
      </c>
      <c r="K87" s="43" t="s">
        <v>179</v>
      </c>
      <c r="L87" s="43" t="s">
        <v>300</v>
      </c>
    </row>
    <row r="88" spans="1:12" ht="15.6" x14ac:dyDescent="0.3">
      <c r="A88" s="30">
        <v>80120</v>
      </c>
      <c r="B88" s="41">
        <v>43974</v>
      </c>
      <c r="C88" s="31">
        <v>5</v>
      </c>
      <c r="D88" s="42">
        <v>200</v>
      </c>
      <c r="E88" s="9" t="s">
        <v>220</v>
      </c>
      <c r="F88" s="9" t="s">
        <v>240</v>
      </c>
      <c r="G88" s="9" t="s">
        <v>312</v>
      </c>
      <c r="H88" s="9">
        <v>100</v>
      </c>
      <c r="I88" s="43" t="s">
        <v>130</v>
      </c>
      <c r="J88" s="43" t="s">
        <v>150</v>
      </c>
      <c r="K88" s="43" t="s">
        <v>187</v>
      </c>
      <c r="L88" s="43" t="s">
        <v>300</v>
      </c>
    </row>
    <row r="89" spans="1:12" ht="15.6" x14ac:dyDescent="0.3">
      <c r="A89" s="30">
        <v>80119</v>
      </c>
      <c r="B89" s="41">
        <v>43975</v>
      </c>
      <c r="C89" s="31">
        <v>5</v>
      </c>
      <c r="D89" s="42">
        <v>450</v>
      </c>
      <c r="E89" s="9" t="s">
        <v>219</v>
      </c>
      <c r="F89" s="9" t="s">
        <v>239</v>
      </c>
      <c r="G89" s="9" t="s">
        <v>312</v>
      </c>
      <c r="H89" s="9">
        <v>100</v>
      </c>
      <c r="I89" s="43" t="s">
        <v>129</v>
      </c>
      <c r="J89" s="43" t="s">
        <v>149</v>
      </c>
      <c r="K89" s="43" t="s">
        <v>185</v>
      </c>
      <c r="L89" s="43" t="s">
        <v>301</v>
      </c>
    </row>
    <row r="90" spans="1:12" ht="15.6" x14ac:dyDescent="0.3">
      <c r="A90" s="30">
        <v>80118</v>
      </c>
      <c r="B90" s="41">
        <v>43976</v>
      </c>
      <c r="C90" s="31">
        <v>5</v>
      </c>
      <c r="D90" s="42">
        <v>400</v>
      </c>
      <c r="E90" s="9" t="s">
        <v>218</v>
      </c>
      <c r="F90" s="9" t="s">
        <v>238</v>
      </c>
      <c r="G90" s="9" t="s">
        <v>312</v>
      </c>
      <c r="H90" s="9">
        <v>100</v>
      </c>
      <c r="I90" s="43" t="s">
        <v>128</v>
      </c>
      <c r="J90" s="43" t="s">
        <v>148</v>
      </c>
      <c r="K90" s="43" t="s">
        <v>186</v>
      </c>
      <c r="L90" s="43" t="s">
        <v>303</v>
      </c>
    </row>
    <row r="91" spans="1:12" ht="15.6" x14ac:dyDescent="0.3">
      <c r="A91" s="30">
        <v>80117</v>
      </c>
      <c r="B91" s="41">
        <v>43977</v>
      </c>
      <c r="C91" s="31">
        <v>5</v>
      </c>
      <c r="D91" s="42">
        <v>350</v>
      </c>
      <c r="E91" s="9" t="s">
        <v>217</v>
      </c>
      <c r="F91" s="9" t="s">
        <v>237</v>
      </c>
      <c r="G91" s="9" t="s">
        <v>312</v>
      </c>
      <c r="H91" s="9">
        <v>100</v>
      </c>
      <c r="I91" s="43" t="s">
        <v>126</v>
      </c>
      <c r="J91" s="43" t="s">
        <v>146</v>
      </c>
      <c r="K91" s="43" t="s">
        <v>181</v>
      </c>
      <c r="L91" s="43" t="s">
        <v>302</v>
      </c>
    </row>
    <row r="92" spans="1:12" ht="15.6" x14ac:dyDescent="0.3">
      <c r="A92" s="30">
        <v>80116</v>
      </c>
      <c r="B92" s="41">
        <v>43978</v>
      </c>
      <c r="C92" s="31">
        <v>5</v>
      </c>
      <c r="D92" s="42">
        <v>240</v>
      </c>
      <c r="E92" s="9" t="s">
        <v>216</v>
      </c>
      <c r="F92" s="9" t="s">
        <v>236</v>
      </c>
      <c r="G92" s="9" t="s">
        <v>312</v>
      </c>
      <c r="H92" s="9">
        <v>100</v>
      </c>
      <c r="I92" s="43" t="s">
        <v>123</v>
      </c>
      <c r="J92" s="43" t="s">
        <v>143</v>
      </c>
      <c r="K92" s="43" t="s">
        <v>183</v>
      </c>
      <c r="L92" s="43" t="s">
        <v>300</v>
      </c>
    </row>
    <row r="93" spans="1:12" ht="15.6" x14ac:dyDescent="0.3">
      <c r="A93" s="30">
        <v>80115</v>
      </c>
      <c r="B93" s="41">
        <v>43979</v>
      </c>
      <c r="C93" s="31">
        <v>5</v>
      </c>
      <c r="D93" s="42">
        <v>300</v>
      </c>
      <c r="E93" s="9" t="s">
        <v>215</v>
      </c>
      <c r="F93" s="9" t="s">
        <v>235</v>
      </c>
      <c r="G93" s="9" t="s">
        <v>312</v>
      </c>
      <c r="H93" s="9">
        <v>100</v>
      </c>
      <c r="I93" s="43" t="s">
        <v>127</v>
      </c>
      <c r="J93" s="43" t="s">
        <v>147</v>
      </c>
      <c r="K93" s="43" t="s">
        <v>180</v>
      </c>
      <c r="L93" s="43" t="s">
        <v>300</v>
      </c>
    </row>
    <row r="94" spans="1:12" ht="15.6" x14ac:dyDescent="0.3">
      <c r="A94" s="30">
        <v>80114</v>
      </c>
      <c r="B94" s="41">
        <v>43980</v>
      </c>
      <c r="C94" s="31">
        <v>5</v>
      </c>
      <c r="D94" s="42">
        <v>300</v>
      </c>
      <c r="E94" s="9" t="s">
        <v>214</v>
      </c>
      <c r="F94" s="9" t="s">
        <v>234</v>
      </c>
      <c r="G94" s="9" t="s">
        <v>312</v>
      </c>
      <c r="H94" s="9">
        <v>100</v>
      </c>
      <c r="I94" s="43" t="s">
        <v>103</v>
      </c>
      <c r="J94" s="43" t="s">
        <v>142</v>
      </c>
      <c r="K94" s="43" t="s">
        <v>179</v>
      </c>
      <c r="L94" s="43" t="s">
        <v>300</v>
      </c>
    </row>
    <row r="97" spans="1:12" ht="21" x14ac:dyDescent="0.4">
      <c r="A97" s="57" t="s">
        <v>320</v>
      </c>
    </row>
    <row r="99" spans="1:12" ht="22.8" x14ac:dyDescent="0.3">
      <c r="A99" s="50" t="s">
        <v>298</v>
      </c>
      <c r="B99" s="14" t="s">
        <v>289</v>
      </c>
      <c r="C99" s="50" t="s">
        <v>305</v>
      </c>
      <c r="D99" s="50" t="s">
        <v>290</v>
      </c>
      <c r="E99" s="50" t="s">
        <v>0</v>
      </c>
      <c r="F99" s="50" t="s">
        <v>1</v>
      </c>
      <c r="G99" s="50" t="s">
        <v>27</v>
      </c>
      <c r="H99" s="50" t="s">
        <v>306</v>
      </c>
      <c r="I99" s="50" t="s">
        <v>4</v>
      </c>
      <c r="J99" s="50" t="s">
        <v>5</v>
      </c>
      <c r="K99" s="50" t="s">
        <v>7</v>
      </c>
      <c r="L99" s="50" t="s">
        <v>296</v>
      </c>
    </row>
    <row r="100" spans="1:12" ht="15" x14ac:dyDescent="0.3">
      <c r="A100" s="30">
        <v>446</v>
      </c>
      <c r="B100" s="41">
        <v>44026</v>
      </c>
      <c r="C100" s="31">
        <v>7</v>
      </c>
      <c r="D100" s="71">
        <v>162</v>
      </c>
      <c r="E100" s="72" t="s">
        <v>219</v>
      </c>
      <c r="F100" s="9" t="s">
        <v>239</v>
      </c>
      <c r="G100" s="9" t="s">
        <v>312</v>
      </c>
      <c r="H100" s="9">
        <v>36</v>
      </c>
      <c r="I100" s="9" t="s">
        <v>107</v>
      </c>
      <c r="J100" s="9" t="s">
        <v>40</v>
      </c>
      <c r="K100" s="9" t="s">
        <v>80</v>
      </c>
      <c r="L100" s="9" t="s">
        <v>302</v>
      </c>
    </row>
    <row r="101" spans="1:12" ht="15" x14ac:dyDescent="0.3">
      <c r="A101" s="30">
        <v>445</v>
      </c>
      <c r="B101" s="41">
        <v>44025</v>
      </c>
      <c r="C101" s="31">
        <v>7</v>
      </c>
      <c r="D101" s="71">
        <v>120</v>
      </c>
      <c r="E101" s="72" t="s">
        <v>218</v>
      </c>
      <c r="F101" s="9" t="s">
        <v>238</v>
      </c>
      <c r="G101" s="9" t="s">
        <v>312</v>
      </c>
      <c r="H101" s="9">
        <v>30</v>
      </c>
      <c r="I101" s="9" t="s">
        <v>108</v>
      </c>
      <c r="J101" s="9" t="s">
        <v>41</v>
      </c>
      <c r="K101" s="9" t="s">
        <v>81</v>
      </c>
      <c r="L101" s="9" t="s">
        <v>300</v>
      </c>
    </row>
    <row r="102" spans="1:12" ht="15" x14ac:dyDescent="0.3">
      <c r="A102" s="30">
        <v>444</v>
      </c>
      <c r="B102" s="41">
        <v>44024</v>
      </c>
      <c r="C102" s="31">
        <v>7</v>
      </c>
      <c r="D102" s="71">
        <v>168</v>
      </c>
      <c r="E102" s="72" t="s">
        <v>217</v>
      </c>
      <c r="F102" s="9" t="s">
        <v>237</v>
      </c>
      <c r="G102" s="9" t="s">
        <v>312</v>
      </c>
      <c r="H102" s="9">
        <v>48</v>
      </c>
      <c r="I102" s="9" t="s">
        <v>109</v>
      </c>
      <c r="J102" s="9" t="s">
        <v>42</v>
      </c>
      <c r="K102" s="9" t="s">
        <v>78</v>
      </c>
      <c r="L102" s="9" t="s">
        <v>303</v>
      </c>
    </row>
    <row r="103" spans="1:12" ht="15" x14ac:dyDescent="0.3">
      <c r="A103" s="30">
        <v>441</v>
      </c>
      <c r="B103" s="41">
        <v>44021</v>
      </c>
      <c r="C103" s="31">
        <v>7</v>
      </c>
      <c r="D103" s="71">
        <v>108</v>
      </c>
      <c r="E103" s="72" t="s">
        <v>214</v>
      </c>
      <c r="F103" s="9" t="s">
        <v>234</v>
      </c>
      <c r="G103" s="9" t="s">
        <v>312</v>
      </c>
      <c r="H103" s="9">
        <v>36</v>
      </c>
      <c r="I103" s="9" t="s">
        <v>107</v>
      </c>
      <c r="J103" s="9" t="s">
        <v>40</v>
      </c>
      <c r="K103" s="9" t="s">
        <v>80</v>
      </c>
      <c r="L103" s="9" t="s">
        <v>302</v>
      </c>
    </row>
    <row r="104" spans="1:12" ht="15" x14ac:dyDescent="0.3">
      <c r="A104" s="30">
        <v>428</v>
      </c>
      <c r="B104" s="41">
        <v>44037</v>
      </c>
      <c r="C104" s="31">
        <v>7</v>
      </c>
      <c r="D104" s="71">
        <v>108</v>
      </c>
      <c r="E104" s="72" t="s">
        <v>223</v>
      </c>
      <c r="F104" s="9" t="s">
        <v>243</v>
      </c>
      <c r="G104" s="9" t="s">
        <v>312</v>
      </c>
      <c r="H104" s="9">
        <v>48</v>
      </c>
      <c r="I104" s="9" t="s">
        <v>115</v>
      </c>
      <c r="J104" s="9" t="s">
        <v>48</v>
      </c>
      <c r="K104" s="9" t="s">
        <v>76</v>
      </c>
      <c r="L104" s="9" t="s">
        <v>301</v>
      </c>
    </row>
    <row r="105" spans="1:12" ht="15" x14ac:dyDescent="0.3">
      <c r="A105" s="30">
        <v>424</v>
      </c>
      <c r="B105" s="41">
        <v>44040</v>
      </c>
      <c r="C105" s="31">
        <v>7</v>
      </c>
      <c r="D105" s="71">
        <v>216</v>
      </c>
      <c r="E105" s="72" t="s">
        <v>219</v>
      </c>
      <c r="F105" s="9" t="s">
        <v>239</v>
      </c>
      <c r="G105" s="9" t="s">
        <v>312</v>
      </c>
      <c r="H105" s="9">
        <v>48</v>
      </c>
      <c r="I105" s="9" t="s">
        <v>119</v>
      </c>
      <c r="J105" s="9" t="s">
        <v>52</v>
      </c>
      <c r="K105" s="9" t="s">
        <v>78</v>
      </c>
      <c r="L105" s="9" t="s">
        <v>302</v>
      </c>
    </row>
    <row r="106" spans="1:12" ht="15" x14ac:dyDescent="0.3">
      <c r="A106" s="30">
        <v>422</v>
      </c>
      <c r="B106" s="41">
        <v>44038</v>
      </c>
      <c r="C106" s="31">
        <v>7</v>
      </c>
      <c r="D106" s="71">
        <v>126</v>
      </c>
      <c r="E106" s="72" t="s">
        <v>217</v>
      </c>
      <c r="F106" s="9" t="s">
        <v>237</v>
      </c>
      <c r="G106" s="9" t="s">
        <v>312</v>
      </c>
      <c r="H106" s="9">
        <v>36</v>
      </c>
      <c r="I106" s="9" t="s">
        <v>121</v>
      </c>
      <c r="J106" s="9" t="s">
        <v>54</v>
      </c>
      <c r="K106" s="9" t="s">
        <v>79</v>
      </c>
      <c r="L106" s="9" t="s">
        <v>301</v>
      </c>
    </row>
    <row r="107" spans="1:12" ht="15" x14ac:dyDescent="0.3">
      <c r="A107" s="30">
        <v>406</v>
      </c>
      <c r="B107" s="41">
        <v>44022</v>
      </c>
      <c r="C107" s="31">
        <v>7</v>
      </c>
      <c r="D107" s="71">
        <v>108</v>
      </c>
      <c r="E107" s="72" t="s">
        <v>223</v>
      </c>
      <c r="F107" s="9" t="s">
        <v>243</v>
      </c>
      <c r="G107" s="9" t="s">
        <v>312</v>
      </c>
      <c r="H107" s="9">
        <v>48</v>
      </c>
      <c r="I107" s="9" t="s">
        <v>112</v>
      </c>
      <c r="J107" s="9" t="s">
        <v>45</v>
      </c>
      <c r="K107" s="9" t="s">
        <v>79</v>
      </c>
      <c r="L107" s="9" t="s">
        <v>300</v>
      </c>
    </row>
    <row r="108" spans="1:12" ht="15" x14ac:dyDescent="0.3">
      <c r="A108" s="30">
        <v>402</v>
      </c>
      <c r="B108" s="41">
        <v>44018</v>
      </c>
      <c r="C108" s="31">
        <v>7</v>
      </c>
      <c r="D108" s="71">
        <v>162</v>
      </c>
      <c r="E108" s="72" t="s">
        <v>219</v>
      </c>
      <c r="F108" s="9" t="s">
        <v>239</v>
      </c>
      <c r="G108" s="9" t="s">
        <v>312</v>
      </c>
      <c r="H108" s="9">
        <v>36</v>
      </c>
      <c r="I108" s="9" t="s">
        <v>108</v>
      </c>
      <c r="J108" s="9" t="s">
        <v>41</v>
      </c>
      <c r="K108" s="9" t="s">
        <v>81</v>
      </c>
      <c r="L108" s="9" t="s">
        <v>300</v>
      </c>
    </row>
    <row r="111" spans="1:12" ht="21" x14ac:dyDescent="0.3">
      <c r="A111" s="59" t="s">
        <v>345</v>
      </c>
    </row>
    <row r="113" spans="1:12" ht="22.8" x14ac:dyDescent="0.3">
      <c r="A113" s="50" t="s">
        <v>288</v>
      </c>
      <c r="B113" s="14" t="s">
        <v>289</v>
      </c>
      <c r="C113" s="50" t="s">
        <v>305</v>
      </c>
      <c r="D113" s="50" t="s">
        <v>290</v>
      </c>
      <c r="E113" s="50" t="s">
        <v>294</v>
      </c>
      <c r="F113" s="50" t="s">
        <v>1</v>
      </c>
      <c r="G113" s="50" t="s">
        <v>27</v>
      </c>
      <c r="H113" s="50" t="s">
        <v>306</v>
      </c>
      <c r="I113" s="50" t="s">
        <v>3</v>
      </c>
      <c r="J113" s="50" t="s">
        <v>24</v>
      </c>
      <c r="K113" s="50" t="s">
        <v>7</v>
      </c>
      <c r="L113" s="50" t="s">
        <v>296</v>
      </c>
    </row>
    <row r="114" spans="1:12" ht="15.6" x14ac:dyDescent="0.3">
      <c r="A114" s="30">
        <v>80224</v>
      </c>
      <c r="B114" s="41">
        <v>44046</v>
      </c>
      <c r="C114" s="31">
        <v>8</v>
      </c>
      <c r="D114" s="71">
        <v>400</v>
      </c>
      <c r="E114" s="9" t="s">
        <v>218</v>
      </c>
      <c r="F114" s="9" t="s">
        <v>238</v>
      </c>
      <c r="G114" s="9" t="s">
        <v>312</v>
      </c>
      <c r="H114" s="9">
        <v>100</v>
      </c>
      <c r="I114" s="9" t="s">
        <v>139</v>
      </c>
      <c r="J114" s="43" t="s">
        <v>159</v>
      </c>
      <c r="K114" s="43" t="s">
        <v>78</v>
      </c>
      <c r="L114" s="9" t="s">
        <v>300</v>
      </c>
    </row>
    <row r="115" spans="1:12" ht="15.6" x14ac:dyDescent="0.3">
      <c r="A115" s="30">
        <v>80202</v>
      </c>
      <c r="B115" s="41">
        <v>44068</v>
      </c>
      <c r="C115" s="31">
        <v>8</v>
      </c>
      <c r="D115" s="71">
        <v>144</v>
      </c>
      <c r="E115" s="9" t="s">
        <v>218</v>
      </c>
      <c r="F115" s="9" t="s">
        <v>238</v>
      </c>
      <c r="G115" s="9" t="s">
        <v>312</v>
      </c>
      <c r="H115" s="9">
        <v>36</v>
      </c>
      <c r="I115" s="9" t="s">
        <v>128</v>
      </c>
      <c r="J115" s="43" t="s">
        <v>148</v>
      </c>
      <c r="K115" s="43" t="s">
        <v>186</v>
      </c>
      <c r="L115" s="43" t="s">
        <v>303</v>
      </c>
    </row>
    <row r="118" spans="1:12" ht="21" x14ac:dyDescent="0.4">
      <c r="A118" s="57" t="s">
        <v>321</v>
      </c>
    </row>
    <row r="120" spans="1:12" ht="21" x14ac:dyDescent="0.3">
      <c r="A120" s="50" t="s">
        <v>288</v>
      </c>
      <c r="B120" s="51" t="s">
        <v>289</v>
      </c>
      <c r="C120" s="51" t="s">
        <v>305</v>
      </c>
      <c r="D120" s="50" t="s">
        <v>290</v>
      </c>
      <c r="E120" s="50" t="s">
        <v>294</v>
      </c>
      <c r="F120" s="50" t="s">
        <v>1</v>
      </c>
      <c r="G120" s="50" t="s">
        <v>27</v>
      </c>
      <c r="H120" s="50" t="s">
        <v>306</v>
      </c>
      <c r="I120" s="50" t="s">
        <v>3</v>
      </c>
      <c r="J120" s="50" t="s">
        <v>24</v>
      </c>
      <c r="K120" s="50" t="s">
        <v>7</v>
      </c>
      <c r="L120" s="50" t="s">
        <v>296</v>
      </c>
    </row>
    <row r="121" spans="1:12" ht="15.6" x14ac:dyDescent="0.3">
      <c r="A121" s="30">
        <v>80331</v>
      </c>
      <c r="B121" s="41">
        <v>44177</v>
      </c>
      <c r="C121" s="29">
        <v>12</v>
      </c>
      <c r="D121" s="42">
        <v>110</v>
      </c>
      <c r="E121" s="9" t="s">
        <v>229</v>
      </c>
      <c r="F121" s="9" t="s">
        <v>249</v>
      </c>
      <c r="G121" s="9" t="s">
        <v>254</v>
      </c>
      <c r="H121" s="9">
        <v>5</v>
      </c>
      <c r="I121" s="43" t="s">
        <v>138</v>
      </c>
      <c r="J121" s="43" t="s">
        <v>158</v>
      </c>
      <c r="K121" s="9" t="s">
        <v>184</v>
      </c>
      <c r="L121" s="9" t="s">
        <v>302</v>
      </c>
    </row>
    <row r="122" spans="1:12" ht="15.6" x14ac:dyDescent="0.3">
      <c r="A122" s="30">
        <v>80329</v>
      </c>
      <c r="B122" s="41">
        <v>44179</v>
      </c>
      <c r="C122" s="29">
        <v>12</v>
      </c>
      <c r="D122" s="42">
        <v>110</v>
      </c>
      <c r="E122" s="9" t="s">
        <v>229</v>
      </c>
      <c r="F122" s="9" t="s">
        <v>249</v>
      </c>
      <c r="G122" s="9" t="s">
        <v>254</v>
      </c>
      <c r="H122" s="9">
        <v>5</v>
      </c>
      <c r="I122" s="43" t="s">
        <v>137</v>
      </c>
      <c r="J122" s="43" t="s">
        <v>157</v>
      </c>
      <c r="K122" s="43" t="s">
        <v>181</v>
      </c>
      <c r="L122" s="43" t="s">
        <v>303</v>
      </c>
    </row>
    <row r="123" spans="1:12" ht="15.6" x14ac:dyDescent="0.3">
      <c r="A123" s="30">
        <v>80302</v>
      </c>
      <c r="B123" s="41">
        <v>44147</v>
      </c>
      <c r="C123" s="29">
        <v>11</v>
      </c>
      <c r="D123" s="42">
        <v>110</v>
      </c>
      <c r="E123" s="9" t="s">
        <v>229</v>
      </c>
      <c r="F123" s="9" t="s">
        <v>249</v>
      </c>
      <c r="G123" s="9" t="s">
        <v>254</v>
      </c>
      <c r="H123" s="9">
        <v>5</v>
      </c>
      <c r="I123" s="43" t="s">
        <v>138</v>
      </c>
      <c r="J123" s="43" t="s">
        <v>158</v>
      </c>
      <c r="K123" s="9" t="s">
        <v>184</v>
      </c>
      <c r="L123" s="9" t="s">
        <v>302</v>
      </c>
    </row>
    <row r="124" spans="1:12" ht="15.6" x14ac:dyDescent="0.3">
      <c r="A124" s="30">
        <v>80300</v>
      </c>
      <c r="B124" s="41">
        <v>44149</v>
      </c>
      <c r="C124" s="29">
        <v>11</v>
      </c>
      <c r="D124" s="42">
        <v>110</v>
      </c>
      <c r="E124" s="9" t="s">
        <v>229</v>
      </c>
      <c r="F124" s="9" t="s">
        <v>249</v>
      </c>
      <c r="G124" s="9" t="s">
        <v>254</v>
      </c>
      <c r="H124" s="9">
        <v>5</v>
      </c>
      <c r="I124" s="43" t="s">
        <v>137</v>
      </c>
      <c r="J124" s="43" t="s">
        <v>157</v>
      </c>
      <c r="K124" s="43" t="s">
        <v>181</v>
      </c>
      <c r="L124" s="43" t="s">
        <v>303</v>
      </c>
    </row>
    <row r="125" spans="1:12" ht="15.6" x14ac:dyDescent="0.3">
      <c r="A125" s="30">
        <v>80273</v>
      </c>
      <c r="B125" s="41">
        <v>44116</v>
      </c>
      <c r="C125" s="29">
        <v>10</v>
      </c>
      <c r="D125" s="42">
        <v>110</v>
      </c>
      <c r="E125" s="9" t="s">
        <v>229</v>
      </c>
      <c r="F125" s="9" t="s">
        <v>249</v>
      </c>
      <c r="G125" s="9" t="s">
        <v>254</v>
      </c>
      <c r="H125" s="9">
        <v>5</v>
      </c>
      <c r="I125" s="43" t="s">
        <v>138</v>
      </c>
      <c r="J125" s="43" t="s">
        <v>158</v>
      </c>
      <c r="K125" s="9" t="s">
        <v>184</v>
      </c>
      <c r="L125" s="9" t="s">
        <v>302</v>
      </c>
    </row>
    <row r="126" spans="1:12" ht="15.6" x14ac:dyDescent="0.3">
      <c r="A126" s="30">
        <v>80271</v>
      </c>
      <c r="B126" s="41">
        <v>44118</v>
      </c>
      <c r="C126" s="29">
        <v>10</v>
      </c>
      <c r="D126" s="42">
        <v>110</v>
      </c>
      <c r="E126" s="9" t="s">
        <v>229</v>
      </c>
      <c r="F126" s="9" t="s">
        <v>249</v>
      </c>
      <c r="G126" s="9" t="s">
        <v>254</v>
      </c>
      <c r="H126" s="9">
        <v>5</v>
      </c>
      <c r="I126" s="43" t="s">
        <v>137</v>
      </c>
      <c r="J126" s="43" t="s">
        <v>157</v>
      </c>
      <c r="K126" s="43" t="s">
        <v>181</v>
      </c>
      <c r="L126" s="43" t="s">
        <v>303</v>
      </c>
    </row>
    <row r="127" spans="1:12" ht="15.6" x14ac:dyDescent="0.3">
      <c r="A127" s="30">
        <v>80244</v>
      </c>
      <c r="B127" s="41">
        <v>44086</v>
      </c>
      <c r="C127" s="29">
        <v>9</v>
      </c>
      <c r="D127" s="42">
        <v>154</v>
      </c>
      <c r="E127" s="9" t="s">
        <v>229</v>
      </c>
      <c r="F127" s="9" t="s">
        <v>249</v>
      </c>
      <c r="G127" s="9" t="s">
        <v>254</v>
      </c>
      <c r="H127" s="9">
        <v>7</v>
      </c>
      <c r="I127" s="43" t="s">
        <v>138</v>
      </c>
      <c r="J127" s="43" t="s">
        <v>158</v>
      </c>
      <c r="K127" s="9" t="s">
        <v>184</v>
      </c>
      <c r="L127" s="9" t="s">
        <v>302</v>
      </c>
    </row>
    <row r="128" spans="1:12" ht="15.6" x14ac:dyDescent="0.3">
      <c r="A128" s="30">
        <v>80242</v>
      </c>
      <c r="B128" s="41">
        <v>44088</v>
      </c>
      <c r="C128" s="29">
        <v>9</v>
      </c>
      <c r="D128" s="42">
        <v>132</v>
      </c>
      <c r="E128" s="9" t="s">
        <v>229</v>
      </c>
      <c r="F128" s="9" t="s">
        <v>249</v>
      </c>
      <c r="G128" s="9" t="s">
        <v>254</v>
      </c>
      <c r="H128" s="9">
        <v>6</v>
      </c>
      <c r="I128" s="43" t="s">
        <v>137</v>
      </c>
      <c r="J128" s="43" t="s">
        <v>157</v>
      </c>
      <c r="K128" s="43" t="s">
        <v>181</v>
      </c>
      <c r="L128" s="43" t="s">
        <v>303</v>
      </c>
    </row>
    <row r="129" spans="1:12" ht="15.6" x14ac:dyDescent="0.3">
      <c r="A129" s="30">
        <v>80215</v>
      </c>
      <c r="B129" s="41">
        <v>44055</v>
      </c>
      <c r="C129" s="29">
        <v>8</v>
      </c>
      <c r="D129" s="42">
        <v>110</v>
      </c>
      <c r="E129" s="9" t="s">
        <v>229</v>
      </c>
      <c r="F129" s="9" t="s">
        <v>249</v>
      </c>
      <c r="G129" s="9" t="s">
        <v>254</v>
      </c>
      <c r="H129" s="9">
        <v>5</v>
      </c>
      <c r="I129" s="43" t="s">
        <v>138</v>
      </c>
      <c r="J129" s="43" t="s">
        <v>158</v>
      </c>
      <c r="K129" s="9" t="s">
        <v>184</v>
      </c>
      <c r="L129" s="9" t="s">
        <v>302</v>
      </c>
    </row>
    <row r="130" spans="1:12" ht="15.6" x14ac:dyDescent="0.3">
      <c r="A130" s="30">
        <v>80213</v>
      </c>
      <c r="B130" s="41">
        <v>44057</v>
      </c>
      <c r="C130" s="29">
        <v>8</v>
      </c>
      <c r="D130" s="42">
        <v>110</v>
      </c>
      <c r="E130" s="9" t="s">
        <v>229</v>
      </c>
      <c r="F130" s="9" t="s">
        <v>249</v>
      </c>
      <c r="G130" s="9" t="s">
        <v>254</v>
      </c>
      <c r="H130" s="9">
        <v>5</v>
      </c>
      <c r="I130" s="43" t="s">
        <v>137</v>
      </c>
      <c r="J130" s="43" t="s">
        <v>157</v>
      </c>
      <c r="K130" s="43" t="s">
        <v>181</v>
      </c>
      <c r="L130" s="43" t="s">
        <v>303</v>
      </c>
    </row>
    <row r="131" spans="1:12" ht="15.6" x14ac:dyDescent="0.3">
      <c r="A131" s="30">
        <v>80189</v>
      </c>
      <c r="B131" s="41">
        <v>44021</v>
      </c>
      <c r="C131" s="29">
        <v>7</v>
      </c>
      <c r="D131" s="42">
        <v>2200</v>
      </c>
      <c r="E131" s="9" t="s">
        <v>229</v>
      </c>
      <c r="F131" s="9" t="s">
        <v>249</v>
      </c>
      <c r="G131" s="9" t="s">
        <v>254</v>
      </c>
      <c r="H131" s="9">
        <v>100</v>
      </c>
      <c r="I131" s="43" t="s">
        <v>138</v>
      </c>
      <c r="J131" s="43" t="s">
        <v>158</v>
      </c>
      <c r="K131" s="9" t="s">
        <v>184</v>
      </c>
      <c r="L131" s="9" t="s">
        <v>302</v>
      </c>
    </row>
    <row r="132" spans="1:12" ht="15.6" x14ac:dyDescent="0.3">
      <c r="A132" s="30">
        <v>80187</v>
      </c>
      <c r="B132" s="41">
        <v>44023</v>
      </c>
      <c r="C132" s="29">
        <v>7</v>
      </c>
      <c r="D132" s="42">
        <v>2200</v>
      </c>
      <c r="E132" s="9" t="s">
        <v>229</v>
      </c>
      <c r="F132" s="9" t="s">
        <v>249</v>
      </c>
      <c r="G132" s="9" t="s">
        <v>254</v>
      </c>
      <c r="H132" s="9">
        <v>100</v>
      </c>
      <c r="I132" s="43" t="s">
        <v>137</v>
      </c>
      <c r="J132" s="43" t="s">
        <v>157</v>
      </c>
      <c r="K132" s="43" t="s">
        <v>181</v>
      </c>
      <c r="L132" s="43" t="s">
        <v>303</v>
      </c>
    </row>
    <row r="133" spans="1:12" ht="15.6" x14ac:dyDescent="0.3">
      <c r="A133" s="30">
        <v>80160</v>
      </c>
      <c r="B133" s="41">
        <v>43994</v>
      </c>
      <c r="C133" s="29">
        <v>6</v>
      </c>
      <c r="D133" s="42">
        <v>154</v>
      </c>
      <c r="E133" s="9" t="s">
        <v>229</v>
      </c>
      <c r="F133" s="9" t="s">
        <v>249</v>
      </c>
      <c r="G133" s="9" t="s">
        <v>254</v>
      </c>
      <c r="H133" s="9">
        <v>7</v>
      </c>
      <c r="I133" s="43" t="s">
        <v>138</v>
      </c>
      <c r="J133" s="43" t="s">
        <v>158</v>
      </c>
      <c r="K133" s="9" t="s">
        <v>184</v>
      </c>
      <c r="L133" s="9" t="s">
        <v>302</v>
      </c>
    </row>
    <row r="134" spans="1:12" ht="15.6" x14ac:dyDescent="0.3">
      <c r="A134" s="30">
        <v>80158</v>
      </c>
      <c r="B134" s="41">
        <v>43996</v>
      </c>
      <c r="C134" s="29">
        <v>6</v>
      </c>
      <c r="D134" s="42">
        <v>132</v>
      </c>
      <c r="E134" s="9" t="s">
        <v>229</v>
      </c>
      <c r="F134" s="9" t="s">
        <v>249</v>
      </c>
      <c r="G134" s="9" t="s">
        <v>254</v>
      </c>
      <c r="H134" s="9">
        <v>6</v>
      </c>
      <c r="I134" s="43" t="s">
        <v>137</v>
      </c>
      <c r="J134" s="43" t="s">
        <v>157</v>
      </c>
      <c r="K134" s="43" t="s">
        <v>181</v>
      </c>
      <c r="L134" s="43" t="s">
        <v>303</v>
      </c>
    </row>
    <row r="135" spans="1:12" ht="15.6" x14ac:dyDescent="0.3">
      <c r="A135" s="30">
        <v>80131</v>
      </c>
      <c r="B135" s="41">
        <v>43963</v>
      </c>
      <c r="C135" s="29">
        <v>5</v>
      </c>
      <c r="D135" s="42">
        <v>110</v>
      </c>
      <c r="E135" s="9" t="s">
        <v>229</v>
      </c>
      <c r="F135" s="9" t="s">
        <v>249</v>
      </c>
      <c r="G135" s="9" t="s">
        <v>254</v>
      </c>
      <c r="H135" s="9">
        <v>5</v>
      </c>
      <c r="I135" s="43" t="s">
        <v>138</v>
      </c>
      <c r="J135" s="43" t="s">
        <v>158</v>
      </c>
      <c r="K135" s="9" t="s">
        <v>184</v>
      </c>
      <c r="L135" s="9" t="s">
        <v>302</v>
      </c>
    </row>
    <row r="136" spans="1:12" ht="15.6" x14ac:dyDescent="0.3">
      <c r="A136" s="30">
        <v>80129</v>
      </c>
      <c r="B136" s="41">
        <v>43965</v>
      </c>
      <c r="C136" s="29">
        <v>5</v>
      </c>
      <c r="D136" s="42">
        <v>110</v>
      </c>
      <c r="E136" s="9" t="s">
        <v>229</v>
      </c>
      <c r="F136" s="9" t="s">
        <v>249</v>
      </c>
      <c r="G136" s="9" t="s">
        <v>254</v>
      </c>
      <c r="H136" s="9">
        <v>5</v>
      </c>
      <c r="I136" s="43" t="s">
        <v>137</v>
      </c>
      <c r="J136" s="43" t="s">
        <v>157</v>
      </c>
      <c r="K136" s="43" t="s">
        <v>181</v>
      </c>
      <c r="L136" s="43" t="s">
        <v>303</v>
      </c>
    </row>
    <row r="137" spans="1:12" ht="15.6" x14ac:dyDescent="0.3">
      <c r="A137" s="30">
        <v>80102</v>
      </c>
      <c r="B137" s="41">
        <v>43933</v>
      </c>
      <c r="C137" s="29">
        <v>4</v>
      </c>
      <c r="D137" s="42">
        <v>110</v>
      </c>
      <c r="E137" s="9" t="s">
        <v>229</v>
      </c>
      <c r="F137" s="9" t="s">
        <v>249</v>
      </c>
      <c r="G137" s="9" t="s">
        <v>254</v>
      </c>
      <c r="H137" s="9">
        <v>5</v>
      </c>
      <c r="I137" s="43" t="s">
        <v>138</v>
      </c>
      <c r="J137" s="43" t="s">
        <v>158</v>
      </c>
      <c r="K137" s="9" t="s">
        <v>184</v>
      </c>
      <c r="L137" s="9" t="s">
        <v>302</v>
      </c>
    </row>
    <row r="138" spans="1:12" ht="15.6" x14ac:dyDescent="0.3">
      <c r="A138" s="30">
        <v>80100</v>
      </c>
      <c r="B138" s="41">
        <v>43935</v>
      </c>
      <c r="C138" s="29">
        <v>4</v>
      </c>
      <c r="D138" s="42">
        <v>110</v>
      </c>
      <c r="E138" s="9" t="s">
        <v>229</v>
      </c>
      <c r="F138" s="9" t="s">
        <v>249</v>
      </c>
      <c r="G138" s="9" t="s">
        <v>254</v>
      </c>
      <c r="H138" s="9">
        <v>5</v>
      </c>
      <c r="I138" s="43" t="s">
        <v>137</v>
      </c>
      <c r="J138" s="43" t="s">
        <v>157</v>
      </c>
      <c r="K138" s="43" t="s">
        <v>181</v>
      </c>
      <c r="L138" s="43" t="s">
        <v>303</v>
      </c>
    </row>
    <row r="139" spans="1:12" ht="15.6" x14ac:dyDescent="0.3">
      <c r="A139" s="30">
        <v>80073</v>
      </c>
      <c r="B139" s="41">
        <v>43902</v>
      </c>
      <c r="C139" s="29">
        <v>3</v>
      </c>
      <c r="D139" s="42">
        <v>154</v>
      </c>
      <c r="E139" s="9" t="s">
        <v>229</v>
      </c>
      <c r="F139" s="9" t="s">
        <v>249</v>
      </c>
      <c r="G139" s="9" t="s">
        <v>254</v>
      </c>
      <c r="H139" s="9">
        <v>7</v>
      </c>
      <c r="I139" s="43" t="s">
        <v>138</v>
      </c>
      <c r="J139" s="43" t="s">
        <v>158</v>
      </c>
      <c r="K139" s="9" t="s">
        <v>184</v>
      </c>
      <c r="L139" s="9" t="s">
        <v>302</v>
      </c>
    </row>
    <row r="140" spans="1:12" ht="15.6" x14ac:dyDescent="0.3">
      <c r="A140" s="30">
        <v>80071</v>
      </c>
      <c r="B140" s="41">
        <v>43904</v>
      </c>
      <c r="C140" s="29">
        <v>3</v>
      </c>
      <c r="D140" s="42">
        <v>132</v>
      </c>
      <c r="E140" s="9" t="s">
        <v>229</v>
      </c>
      <c r="F140" s="9" t="s">
        <v>249</v>
      </c>
      <c r="G140" s="9" t="s">
        <v>254</v>
      </c>
      <c r="H140" s="9">
        <v>6</v>
      </c>
      <c r="I140" s="43" t="s">
        <v>137</v>
      </c>
      <c r="J140" s="43" t="s">
        <v>157</v>
      </c>
      <c r="K140" s="43" t="s">
        <v>181</v>
      </c>
      <c r="L140" s="43" t="s">
        <v>303</v>
      </c>
    </row>
    <row r="141" spans="1:12" ht="15.6" x14ac:dyDescent="0.3">
      <c r="A141" s="30">
        <v>80044</v>
      </c>
      <c r="B141" s="41">
        <v>43873</v>
      </c>
      <c r="C141" s="29">
        <v>2</v>
      </c>
      <c r="D141" s="42">
        <v>110</v>
      </c>
      <c r="E141" s="9" t="s">
        <v>229</v>
      </c>
      <c r="F141" s="9" t="s">
        <v>249</v>
      </c>
      <c r="G141" s="9" t="s">
        <v>254</v>
      </c>
      <c r="H141" s="9">
        <v>5</v>
      </c>
      <c r="I141" s="43" t="s">
        <v>138</v>
      </c>
      <c r="J141" s="43" t="s">
        <v>158</v>
      </c>
      <c r="K141" s="9" t="s">
        <v>184</v>
      </c>
      <c r="L141" s="9" t="s">
        <v>302</v>
      </c>
    </row>
    <row r="142" spans="1:12" ht="15.6" x14ac:dyDescent="0.3">
      <c r="A142" s="30">
        <v>80042</v>
      </c>
      <c r="B142" s="41">
        <v>43875</v>
      </c>
      <c r="C142" s="29">
        <v>2</v>
      </c>
      <c r="D142" s="42">
        <v>110</v>
      </c>
      <c r="E142" s="9" t="s">
        <v>229</v>
      </c>
      <c r="F142" s="9" t="s">
        <v>249</v>
      </c>
      <c r="G142" s="9" t="s">
        <v>254</v>
      </c>
      <c r="H142" s="9">
        <v>5</v>
      </c>
      <c r="I142" s="43" t="s">
        <v>137</v>
      </c>
      <c r="J142" s="43" t="s">
        <v>157</v>
      </c>
      <c r="K142" s="43" t="s">
        <v>181</v>
      </c>
      <c r="L142" s="43" t="s">
        <v>303</v>
      </c>
    </row>
    <row r="143" spans="1:12" ht="15.6" x14ac:dyDescent="0.3">
      <c r="A143" s="30">
        <v>80018</v>
      </c>
      <c r="B143" s="41">
        <v>43839</v>
      </c>
      <c r="C143" s="29">
        <v>1</v>
      </c>
      <c r="D143" s="42">
        <v>132</v>
      </c>
      <c r="E143" s="9" t="s">
        <v>229</v>
      </c>
      <c r="F143" s="9" t="s">
        <v>249</v>
      </c>
      <c r="G143" s="9" t="s">
        <v>254</v>
      </c>
      <c r="H143" s="9">
        <v>6</v>
      </c>
      <c r="I143" s="43" t="s">
        <v>138</v>
      </c>
      <c r="J143" s="43" t="s">
        <v>158</v>
      </c>
      <c r="K143" s="9" t="s">
        <v>184</v>
      </c>
      <c r="L143" s="9" t="s">
        <v>302</v>
      </c>
    </row>
    <row r="144" spans="1:12" ht="15.6" x14ac:dyDescent="0.3">
      <c r="A144" s="30">
        <v>80016</v>
      </c>
      <c r="B144" s="41">
        <v>43841</v>
      </c>
      <c r="C144" s="29">
        <v>1</v>
      </c>
      <c r="D144" s="42">
        <v>132</v>
      </c>
      <c r="E144" s="9" t="s">
        <v>229</v>
      </c>
      <c r="F144" s="9" t="s">
        <v>249</v>
      </c>
      <c r="G144" s="9" t="s">
        <v>254</v>
      </c>
      <c r="H144" s="9">
        <v>6</v>
      </c>
      <c r="I144" s="43" t="s">
        <v>137</v>
      </c>
      <c r="J144" s="43" t="s">
        <v>157</v>
      </c>
      <c r="K144" s="43" t="s">
        <v>181</v>
      </c>
      <c r="L144" s="43" t="s">
        <v>303</v>
      </c>
    </row>
    <row r="147" spans="1:12" ht="21" x14ac:dyDescent="0.4">
      <c r="A147" s="57" t="s">
        <v>322</v>
      </c>
    </row>
    <row r="149" spans="1:12" ht="22.8" x14ac:dyDescent="0.3">
      <c r="A149" s="50" t="s">
        <v>288</v>
      </c>
      <c r="B149" s="14" t="s">
        <v>289</v>
      </c>
      <c r="C149" s="50" t="s">
        <v>305</v>
      </c>
      <c r="D149" s="50" t="s">
        <v>290</v>
      </c>
      <c r="E149" s="50" t="s">
        <v>294</v>
      </c>
      <c r="F149" s="50" t="s">
        <v>1</v>
      </c>
      <c r="G149" s="50" t="s">
        <v>27</v>
      </c>
      <c r="H149" s="50" t="s">
        <v>306</v>
      </c>
      <c r="I149" s="50" t="s">
        <v>3</v>
      </c>
      <c r="J149" s="50" t="s">
        <v>24</v>
      </c>
      <c r="K149" s="50" t="s">
        <v>7</v>
      </c>
      <c r="L149" s="50" t="s">
        <v>296</v>
      </c>
    </row>
    <row r="150" spans="1:12" ht="15.6" x14ac:dyDescent="0.3">
      <c r="A150" s="30">
        <v>80090</v>
      </c>
      <c r="B150" s="41">
        <v>43945</v>
      </c>
      <c r="C150" s="31">
        <v>4</v>
      </c>
      <c r="D150" s="71">
        <v>450</v>
      </c>
      <c r="E150" s="9" t="s">
        <v>219</v>
      </c>
      <c r="F150" s="9" t="s">
        <v>239</v>
      </c>
      <c r="G150" s="9" t="s">
        <v>312</v>
      </c>
      <c r="H150" s="9">
        <v>100</v>
      </c>
      <c r="I150" s="9" t="s">
        <v>129</v>
      </c>
      <c r="J150" s="43" t="s">
        <v>149</v>
      </c>
      <c r="K150" s="43" t="s">
        <v>185</v>
      </c>
      <c r="L150" s="43" t="s">
        <v>301</v>
      </c>
    </row>
    <row r="153" spans="1:12" ht="21" x14ac:dyDescent="0.4">
      <c r="A153" s="57" t="s">
        <v>323</v>
      </c>
    </row>
    <row r="155" spans="1:12" ht="22.8" x14ac:dyDescent="0.3">
      <c r="A155" s="50" t="s">
        <v>298</v>
      </c>
      <c r="B155" s="14"/>
      <c r="C155" s="50" t="s">
        <v>289</v>
      </c>
      <c r="D155" s="50" t="s">
        <v>305</v>
      </c>
      <c r="E155" s="50" t="s">
        <v>290</v>
      </c>
      <c r="F155" s="50" t="s">
        <v>0</v>
      </c>
      <c r="G155" s="50" t="s">
        <v>1</v>
      </c>
      <c r="H155" s="50" t="s">
        <v>27</v>
      </c>
      <c r="I155" s="50" t="s">
        <v>306</v>
      </c>
      <c r="J155" s="50" t="s">
        <v>4</v>
      </c>
      <c r="K155" s="50" t="s">
        <v>5</v>
      </c>
      <c r="L155" s="50" t="s">
        <v>7</v>
      </c>
    </row>
    <row r="156" spans="1:12" ht="15" x14ac:dyDescent="0.3">
      <c r="A156" s="30">
        <v>731</v>
      </c>
      <c r="B156" s="31"/>
      <c r="C156" s="41">
        <v>44170</v>
      </c>
      <c r="D156" s="31">
        <v>12</v>
      </c>
      <c r="E156" s="12">
        <v>72</v>
      </c>
      <c r="F156" s="9" t="s">
        <v>218</v>
      </c>
      <c r="G156" s="9" t="s">
        <v>238</v>
      </c>
      <c r="H156" s="9" t="s">
        <v>312</v>
      </c>
      <c r="I156" s="9">
        <v>18</v>
      </c>
      <c r="J156" s="9" t="s">
        <v>107</v>
      </c>
      <c r="K156" s="9" t="s">
        <v>40</v>
      </c>
      <c r="L156" s="9" t="s">
        <v>80</v>
      </c>
    </row>
    <row r="157" spans="1:12" ht="15" x14ac:dyDescent="0.3">
      <c r="A157" s="30">
        <v>665</v>
      </c>
      <c r="B157" s="31"/>
      <c r="C157" s="41">
        <v>44140</v>
      </c>
      <c r="D157" s="31">
        <v>11</v>
      </c>
      <c r="E157" s="12">
        <v>144</v>
      </c>
      <c r="F157" s="9" t="s">
        <v>218</v>
      </c>
      <c r="G157" s="9" t="s">
        <v>238</v>
      </c>
      <c r="H157" s="9" t="s">
        <v>312</v>
      </c>
      <c r="I157" s="9">
        <v>36</v>
      </c>
      <c r="J157" s="9" t="s">
        <v>107</v>
      </c>
      <c r="K157" s="9" t="s">
        <v>40</v>
      </c>
      <c r="L157" s="9" t="s">
        <v>80</v>
      </c>
    </row>
    <row r="158" spans="1:12" ht="15" x14ac:dyDescent="0.3">
      <c r="A158" s="30">
        <v>599</v>
      </c>
      <c r="B158" s="31"/>
      <c r="C158" s="41">
        <v>44109</v>
      </c>
      <c r="D158" s="31">
        <v>10</v>
      </c>
      <c r="E158" s="12">
        <v>144</v>
      </c>
      <c r="F158" s="9" t="s">
        <v>218</v>
      </c>
      <c r="G158" s="9" t="s">
        <v>238</v>
      </c>
      <c r="H158" s="9" t="s">
        <v>312</v>
      </c>
      <c r="I158" s="9">
        <v>36</v>
      </c>
      <c r="J158" s="9" t="s">
        <v>107</v>
      </c>
      <c r="K158" s="9" t="s">
        <v>40</v>
      </c>
      <c r="L158" s="9" t="s">
        <v>80</v>
      </c>
    </row>
    <row r="159" spans="1:12" ht="15" x14ac:dyDescent="0.3">
      <c r="A159" s="30">
        <v>533</v>
      </c>
      <c r="B159" s="31"/>
      <c r="C159" s="41">
        <v>44079</v>
      </c>
      <c r="D159" s="31">
        <v>9</v>
      </c>
      <c r="E159" s="12">
        <v>120</v>
      </c>
      <c r="F159" s="9" t="s">
        <v>218</v>
      </c>
      <c r="G159" s="9" t="s">
        <v>238</v>
      </c>
      <c r="H159" s="9" t="s">
        <v>312</v>
      </c>
      <c r="I159" s="9">
        <v>30</v>
      </c>
      <c r="J159" s="9" t="s">
        <v>107</v>
      </c>
      <c r="K159" s="9" t="s">
        <v>40</v>
      </c>
      <c r="L159" s="9" t="s">
        <v>80</v>
      </c>
    </row>
    <row r="160" spans="1:12" ht="15" x14ac:dyDescent="0.3">
      <c r="A160" s="30">
        <v>467</v>
      </c>
      <c r="B160" s="31"/>
      <c r="C160" s="41">
        <v>44048</v>
      </c>
      <c r="D160" s="31">
        <v>8</v>
      </c>
      <c r="E160" s="12">
        <v>144</v>
      </c>
      <c r="F160" s="9" t="s">
        <v>218</v>
      </c>
      <c r="G160" s="9" t="s">
        <v>238</v>
      </c>
      <c r="H160" s="9" t="s">
        <v>312</v>
      </c>
      <c r="I160" s="9">
        <v>36</v>
      </c>
      <c r="J160" s="9" t="s">
        <v>107</v>
      </c>
      <c r="K160" s="9" t="s">
        <v>40</v>
      </c>
      <c r="L160" s="9" t="s">
        <v>80</v>
      </c>
    </row>
    <row r="161" spans="1:12" ht="15" x14ac:dyDescent="0.3">
      <c r="A161" s="30">
        <v>401</v>
      </c>
      <c r="B161" s="31"/>
      <c r="C161" s="41">
        <v>44017</v>
      </c>
      <c r="D161" s="31">
        <v>7</v>
      </c>
      <c r="E161" s="12">
        <v>72</v>
      </c>
      <c r="F161" s="9" t="s">
        <v>218</v>
      </c>
      <c r="G161" s="9" t="s">
        <v>238</v>
      </c>
      <c r="H161" s="9" t="s">
        <v>312</v>
      </c>
      <c r="I161" s="9">
        <v>18</v>
      </c>
      <c r="J161" s="9" t="s">
        <v>107</v>
      </c>
      <c r="K161" s="9" t="s">
        <v>40</v>
      </c>
      <c r="L161" s="9" t="s">
        <v>80</v>
      </c>
    </row>
    <row r="162" spans="1:12" ht="15" x14ac:dyDescent="0.3">
      <c r="A162" s="30">
        <v>335</v>
      </c>
      <c r="B162" s="31"/>
      <c r="C162" s="41">
        <v>43987</v>
      </c>
      <c r="D162" s="31">
        <v>6</v>
      </c>
      <c r="E162" s="12">
        <v>72</v>
      </c>
      <c r="F162" s="9" t="s">
        <v>218</v>
      </c>
      <c r="G162" s="9" t="s">
        <v>238</v>
      </c>
      <c r="H162" s="9" t="s">
        <v>312</v>
      </c>
      <c r="I162" s="9">
        <v>18</v>
      </c>
      <c r="J162" s="9" t="s">
        <v>107</v>
      </c>
      <c r="K162" s="9" t="s">
        <v>40</v>
      </c>
      <c r="L162" s="9" t="s">
        <v>80</v>
      </c>
    </row>
    <row r="163" spans="1:12" ht="15" x14ac:dyDescent="0.3">
      <c r="A163" s="30">
        <v>269</v>
      </c>
      <c r="B163" s="31"/>
      <c r="C163" s="41">
        <v>43956</v>
      </c>
      <c r="D163" s="31">
        <v>5</v>
      </c>
      <c r="E163" s="12">
        <v>144</v>
      </c>
      <c r="F163" s="9" t="s">
        <v>218</v>
      </c>
      <c r="G163" s="9" t="s">
        <v>238</v>
      </c>
      <c r="H163" s="9" t="s">
        <v>312</v>
      </c>
      <c r="I163" s="9">
        <v>36</v>
      </c>
      <c r="J163" s="9" t="s">
        <v>107</v>
      </c>
      <c r="K163" s="9" t="s">
        <v>40</v>
      </c>
      <c r="L163" s="9" t="s">
        <v>80</v>
      </c>
    </row>
    <row r="164" spans="1:12" ht="15" x14ac:dyDescent="0.3">
      <c r="A164" s="30">
        <v>203</v>
      </c>
      <c r="B164" s="31"/>
      <c r="C164" s="41">
        <v>43926</v>
      </c>
      <c r="D164" s="31">
        <v>4</v>
      </c>
      <c r="E164" s="12">
        <v>72</v>
      </c>
      <c r="F164" s="9" t="s">
        <v>218</v>
      </c>
      <c r="G164" s="9" t="s">
        <v>238</v>
      </c>
      <c r="H164" s="9" t="s">
        <v>312</v>
      </c>
      <c r="I164" s="9">
        <v>18</v>
      </c>
      <c r="J164" s="9" t="s">
        <v>107</v>
      </c>
      <c r="K164" s="9" t="s">
        <v>40</v>
      </c>
      <c r="L164" s="9" t="s">
        <v>80</v>
      </c>
    </row>
    <row r="165" spans="1:12" ht="15" x14ac:dyDescent="0.3">
      <c r="A165" s="30">
        <v>137</v>
      </c>
      <c r="B165" s="31"/>
      <c r="C165" s="41">
        <v>43895</v>
      </c>
      <c r="D165" s="31">
        <v>3</v>
      </c>
      <c r="E165" s="12">
        <v>144</v>
      </c>
      <c r="F165" s="9" t="s">
        <v>218</v>
      </c>
      <c r="G165" s="9" t="s">
        <v>238</v>
      </c>
      <c r="H165" s="9" t="s">
        <v>312</v>
      </c>
      <c r="I165" s="9">
        <v>36</v>
      </c>
      <c r="J165" s="9" t="s">
        <v>107</v>
      </c>
      <c r="K165" s="9" t="s">
        <v>40</v>
      </c>
      <c r="L165" s="9" t="s">
        <v>80</v>
      </c>
    </row>
    <row r="166" spans="1:12" ht="15" x14ac:dyDescent="0.3">
      <c r="A166" s="30">
        <v>71</v>
      </c>
      <c r="B166" s="31"/>
      <c r="C166" s="41">
        <v>43865</v>
      </c>
      <c r="D166" s="31">
        <v>2</v>
      </c>
      <c r="E166" s="12">
        <v>144</v>
      </c>
      <c r="F166" s="9" t="s">
        <v>218</v>
      </c>
      <c r="G166" s="9" t="s">
        <v>238</v>
      </c>
      <c r="H166" s="9" t="s">
        <v>312</v>
      </c>
      <c r="I166" s="9">
        <v>36</v>
      </c>
      <c r="J166" s="9" t="s">
        <v>107</v>
      </c>
      <c r="K166" s="9" t="s">
        <v>40</v>
      </c>
      <c r="L166" s="9" t="s">
        <v>80</v>
      </c>
    </row>
    <row r="167" spans="1:12" ht="15" x14ac:dyDescent="0.3">
      <c r="A167" s="30">
        <v>5</v>
      </c>
      <c r="B167" s="31"/>
      <c r="C167" s="41">
        <v>43835</v>
      </c>
      <c r="D167" s="31">
        <v>1</v>
      </c>
      <c r="E167" s="12">
        <v>72</v>
      </c>
      <c r="F167" s="9" t="s">
        <v>218</v>
      </c>
      <c r="G167" s="9" t="s">
        <v>238</v>
      </c>
      <c r="H167" s="9" t="s">
        <v>312</v>
      </c>
      <c r="I167" s="9">
        <v>18</v>
      </c>
      <c r="J167" s="9" t="s">
        <v>107</v>
      </c>
      <c r="K167" s="9" t="s">
        <v>40</v>
      </c>
      <c r="L167" s="9" t="s">
        <v>80</v>
      </c>
    </row>
    <row r="170" spans="1:12" ht="21" x14ac:dyDescent="0.4">
      <c r="A170" s="57" t="s">
        <v>324</v>
      </c>
    </row>
    <row r="172" spans="1:12" ht="22.8" x14ac:dyDescent="0.3">
      <c r="A172" s="50" t="s">
        <v>298</v>
      </c>
      <c r="B172" s="14" t="s">
        <v>289</v>
      </c>
      <c r="C172" s="50" t="s">
        <v>305</v>
      </c>
      <c r="D172" s="50" t="s">
        <v>290</v>
      </c>
      <c r="E172" s="50" t="s">
        <v>0</v>
      </c>
      <c r="F172" s="50" t="s">
        <v>1</v>
      </c>
      <c r="G172" s="50" t="s">
        <v>27</v>
      </c>
      <c r="H172" s="50" t="s">
        <v>306</v>
      </c>
      <c r="I172" s="50" t="s">
        <v>4</v>
      </c>
      <c r="J172" s="50" t="s">
        <v>5</v>
      </c>
      <c r="K172" s="50" t="s">
        <v>7</v>
      </c>
      <c r="L172" s="50" t="s">
        <v>296</v>
      </c>
    </row>
    <row r="173" spans="1:12" ht="15" x14ac:dyDescent="0.3">
      <c r="A173" s="30">
        <v>583</v>
      </c>
      <c r="B173" s="41">
        <v>44091</v>
      </c>
      <c r="C173" s="31">
        <v>9</v>
      </c>
      <c r="D173" s="71">
        <v>40</v>
      </c>
      <c r="E173" s="72" t="s">
        <v>224</v>
      </c>
      <c r="F173" s="9" t="s">
        <v>244</v>
      </c>
      <c r="G173" s="9" t="s">
        <v>253</v>
      </c>
      <c r="H173" s="9">
        <v>5</v>
      </c>
      <c r="I173" s="9" t="s">
        <v>105</v>
      </c>
      <c r="J173" s="9" t="s">
        <v>38</v>
      </c>
      <c r="K173" s="9" t="s">
        <v>78</v>
      </c>
      <c r="L173" s="9" t="s">
        <v>301</v>
      </c>
    </row>
    <row r="174" spans="1:12" ht="15" x14ac:dyDescent="0.3">
      <c r="A174" s="30">
        <v>580</v>
      </c>
      <c r="B174" s="41">
        <v>44088</v>
      </c>
      <c r="C174" s="31">
        <v>9</v>
      </c>
      <c r="D174" s="71">
        <v>60</v>
      </c>
      <c r="E174" s="72" t="s">
        <v>221</v>
      </c>
      <c r="F174" s="9" t="s">
        <v>241</v>
      </c>
      <c r="G174" s="9" t="s">
        <v>312</v>
      </c>
      <c r="H174" s="9">
        <v>24</v>
      </c>
      <c r="I174" s="9" t="s">
        <v>105</v>
      </c>
      <c r="J174" s="9" t="s">
        <v>38</v>
      </c>
      <c r="K174" s="9" t="s">
        <v>78</v>
      </c>
      <c r="L174" s="9" t="s">
        <v>301</v>
      </c>
    </row>
    <row r="175" spans="1:12" ht="15" x14ac:dyDescent="0.3">
      <c r="A175" s="30">
        <v>570</v>
      </c>
      <c r="B175" s="41">
        <v>44097</v>
      </c>
      <c r="C175" s="31">
        <v>9</v>
      </c>
      <c r="D175" s="71">
        <v>5.67</v>
      </c>
      <c r="E175" s="72" t="s">
        <v>233</v>
      </c>
      <c r="F175" s="9" t="s">
        <v>256</v>
      </c>
      <c r="G175" s="9" t="s">
        <v>255</v>
      </c>
      <c r="H175" s="9">
        <v>3</v>
      </c>
      <c r="I175" s="9" t="s">
        <v>105</v>
      </c>
      <c r="J175" s="9" t="s">
        <v>38</v>
      </c>
      <c r="K175" s="9" t="s">
        <v>78</v>
      </c>
      <c r="L175" s="9" t="s">
        <v>301</v>
      </c>
    </row>
    <row r="176" spans="1:12" ht="15" x14ac:dyDescent="0.3">
      <c r="A176" s="30">
        <v>531</v>
      </c>
      <c r="B176" s="41">
        <v>44077</v>
      </c>
      <c r="C176" s="31">
        <v>9</v>
      </c>
      <c r="D176" s="71">
        <v>57.599999999999994</v>
      </c>
      <c r="E176" s="72" t="s">
        <v>216</v>
      </c>
      <c r="F176" s="9" t="s">
        <v>236</v>
      </c>
      <c r="G176" s="9" t="s">
        <v>312</v>
      </c>
      <c r="H176" s="9">
        <v>24</v>
      </c>
      <c r="I176" s="9" t="s">
        <v>105</v>
      </c>
      <c r="J176" s="9" t="s">
        <v>38</v>
      </c>
      <c r="K176" s="9" t="s">
        <v>78</v>
      </c>
      <c r="L176" s="9" t="s">
        <v>301</v>
      </c>
    </row>
    <row r="179" spans="1:12" ht="21" x14ac:dyDescent="0.4">
      <c r="A179" s="57" t="s">
        <v>325</v>
      </c>
    </row>
    <row r="181" spans="1:12" ht="22.8" x14ac:dyDescent="0.3">
      <c r="A181" s="50" t="s">
        <v>298</v>
      </c>
      <c r="B181" s="14" t="s">
        <v>289</v>
      </c>
      <c r="C181" s="50" t="s">
        <v>305</v>
      </c>
      <c r="D181" s="50" t="s">
        <v>290</v>
      </c>
      <c r="E181" s="50" t="s">
        <v>0</v>
      </c>
      <c r="F181" s="50" t="s">
        <v>1</v>
      </c>
      <c r="G181" s="50" t="s">
        <v>27</v>
      </c>
      <c r="H181" s="50" t="s">
        <v>306</v>
      </c>
      <c r="I181" s="50" t="s">
        <v>4</v>
      </c>
      <c r="J181" s="50" t="s">
        <v>5</v>
      </c>
      <c r="K181" s="50" t="s">
        <v>7</v>
      </c>
      <c r="L181" s="50" t="s">
        <v>296</v>
      </c>
    </row>
    <row r="182" spans="1:12" ht="15" x14ac:dyDescent="0.3">
      <c r="A182" s="30">
        <v>196</v>
      </c>
      <c r="B182" s="41">
        <v>43918</v>
      </c>
      <c r="C182" s="31">
        <v>3</v>
      </c>
      <c r="D182" s="71">
        <v>5.67</v>
      </c>
      <c r="E182" s="72" t="s">
        <v>233</v>
      </c>
      <c r="F182" s="9" t="s">
        <v>256</v>
      </c>
      <c r="G182" s="9" t="s">
        <v>255</v>
      </c>
      <c r="H182" s="9">
        <v>3</v>
      </c>
      <c r="I182" s="9" t="s">
        <v>114</v>
      </c>
      <c r="J182" s="9" t="s">
        <v>47</v>
      </c>
      <c r="K182" s="9" t="s">
        <v>77</v>
      </c>
      <c r="L182" s="9" t="s">
        <v>300</v>
      </c>
    </row>
    <row r="183" spans="1:12" ht="15" x14ac:dyDescent="0.3">
      <c r="A183" s="30">
        <v>192</v>
      </c>
      <c r="B183" s="41">
        <v>43914</v>
      </c>
      <c r="C183" s="31">
        <v>3</v>
      </c>
      <c r="D183" s="71">
        <v>88</v>
      </c>
      <c r="E183" s="72" t="s">
        <v>229</v>
      </c>
      <c r="F183" s="9" t="s">
        <v>249</v>
      </c>
      <c r="G183" s="9" t="s">
        <v>254</v>
      </c>
      <c r="H183" s="9">
        <v>4</v>
      </c>
      <c r="I183" s="9" t="s">
        <v>118</v>
      </c>
      <c r="J183" s="9" t="s">
        <v>51</v>
      </c>
      <c r="K183" s="9" t="s">
        <v>77</v>
      </c>
      <c r="L183" s="9" t="s">
        <v>303</v>
      </c>
    </row>
    <row r="184" spans="1:12" ht="15" x14ac:dyDescent="0.3">
      <c r="A184" s="30">
        <v>165</v>
      </c>
      <c r="B184" s="41">
        <v>43917</v>
      </c>
      <c r="C184" s="31">
        <v>3</v>
      </c>
      <c r="D184" s="71">
        <v>32</v>
      </c>
      <c r="E184" s="72" t="s">
        <v>224</v>
      </c>
      <c r="F184" s="9" t="s">
        <v>244</v>
      </c>
      <c r="G184" s="9" t="s">
        <v>253</v>
      </c>
      <c r="H184" s="9">
        <v>4</v>
      </c>
      <c r="I184" s="9" t="s">
        <v>114</v>
      </c>
      <c r="J184" s="9" t="s">
        <v>47</v>
      </c>
      <c r="K184" s="9" t="s">
        <v>77</v>
      </c>
      <c r="L184" s="9" t="s">
        <v>300</v>
      </c>
    </row>
    <row r="185" spans="1:12" ht="15" x14ac:dyDescent="0.3">
      <c r="A185" s="30">
        <v>161</v>
      </c>
      <c r="B185" s="41">
        <v>43913</v>
      </c>
      <c r="C185" s="31">
        <v>3</v>
      </c>
      <c r="D185" s="71">
        <v>24</v>
      </c>
      <c r="E185" s="72" t="s">
        <v>220</v>
      </c>
      <c r="F185" s="9" t="s">
        <v>240</v>
      </c>
      <c r="G185" s="9" t="s">
        <v>312</v>
      </c>
      <c r="H185" s="9">
        <v>12</v>
      </c>
      <c r="I185" s="9" t="s">
        <v>118</v>
      </c>
      <c r="J185" s="9" t="s">
        <v>51</v>
      </c>
      <c r="K185" s="9" t="s">
        <v>77</v>
      </c>
      <c r="L185" s="9" t="s">
        <v>303</v>
      </c>
    </row>
    <row r="186" spans="1:12" ht="15" x14ac:dyDescent="0.3">
      <c r="A186" s="30">
        <v>148</v>
      </c>
      <c r="B186" s="41">
        <v>43900</v>
      </c>
      <c r="C186" s="31">
        <v>3</v>
      </c>
      <c r="D186" s="71">
        <v>22</v>
      </c>
      <c r="E186" s="72" t="s">
        <v>229</v>
      </c>
      <c r="F186" s="9" t="s">
        <v>249</v>
      </c>
      <c r="G186" s="9" t="s">
        <v>254</v>
      </c>
      <c r="H186" s="9">
        <v>1</v>
      </c>
      <c r="I186" s="9" t="s">
        <v>118</v>
      </c>
      <c r="J186" s="9" t="s">
        <v>51</v>
      </c>
      <c r="K186" s="9" t="s">
        <v>77</v>
      </c>
      <c r="L186" s="9" t="s">
        <v>303</v>
      </c>
    </row>
    <row r="187" spans="1:12" ht="15" x14ac:dyDescent="0.3">
      <c r="A187" s="30">
        <v>144</v>
      </c>
      <c r="B187" s="41">
        <v>43896</v>
      </c>
      <c r="C187" s="31">
        <v>3</v>
      </c>
      <c r="D187" s="71">
        <v>20</v>
      </c>
      <c r="E187" s="72" t="s">
        <v>225</v>
      </c>
      <c r="F187" s="9" t="s">
        <v>245</v>
      </c>
      <c r="G187" s="9" t="s">
        <v>253</v>
      </c>
      <c r="H187" s="9">
        <v>4</v>
      </c>
      <c r="I187" s="9" t="s">
        <v>114</v>
      </c>
      <c r="J187" s="9" t="s">
        <v>47</v>
      </c>
      <c r="K187" s="9" t="s">
        <v>77</v>
      </c>
      <c r="L187" s="9" t="s">
        <v>300</v>
      </c>
    </row>
  </sheetData>
  <conditionalFormatting sqref="L56:L60">
    <cfRule type="cellIs" dxfId="9" priority="1" operator="equal">
      <formula>"Repor Estoque"</formula>
    </cfRule>
  </conditionalFormatting>
  <conditionalFormatting sqref="L56:L60">
    <cfRule type="cellIs" dxfId="8" priority="2" operator="lessThan">
      <formula>$M$24</formula>
    </cfRule>
    <cfRule type="cellIs" dxfId="7" priority="3" operator="lessThan">
      <formula>$M$24</formula>
    </cfRule>
  </conditionalFormatting>
  <conditionalFormatting sqref="L7:L16">
    <cfRule type="cellIs" dxfId="6" priority="4" operator="equal">
      <formula>"Repor Estoque"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lessThan" id="{4C2022CF-EA69-4F13-894B-EB7A91BAF213}">
            <xm:f>Produtos!$M$24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6" operator="lessThan" id="{80ED3979-4B7C-4668-B9BF-47DA353E6F19}">
            <xm:f>Produtos!$M$24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L7:L16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B65"/>
  <sheetViews>
    <sheetView showGridLines="0" workbookViewId="0"/>
  </sheetViews>
  <sheetFormatPr defaultRowHeight="14.4" x14ac:dyDescent="0.3"/>
  <cols>
    <col min="1" max="1" width="19.6640625" customWidth="1"/>
    <col min="2" max="2" width="18.88671875" customWidth="1"/>
  </cols>
  <sheetData>
    <row r="2" spans="1:2" ht="25.8" x14ac:dyDescent="0.5">
      <c r="A2" s="66" t="s">
        <v>330</v>
      </c>
    </row>
    <row r="5" spans="1:2" x14ac:dyDescent="0.3">
      <c r="A5" s="62" t="s">
        <v>326</v>
      </c>
      <c r="B5" t="s">
        <v>329</v>
      </c>
    </row>
    <row r="6" spans="1:2" x14ac:dyDescent="0.3">
      <c r="A6" s="63" t="s">
        <v>312</v>
      </c>
      <c r="B6" s="64">
        <v>2787</v>
      </c>
    </row>
    <row r="7" spans="1:2" x14ac:dyDescent="0.3">
      <c r="A7" s="65" t="s">
        <v>242</v>
      </c>
      <c r="B7" s="64">
        <v>-283</v>
      </c>
    </row>
    <row r="8" spans="1:2" x14ac:dyDescent="0.3">
      <c r="A8" s="65" t="s">
        <v>243</v>
      </c>
      <c r="B8" s="64">
        <v>48</v>
      </c>
    </row>
    <row r="9" spans="1:2" x14ac:dyDescent="0.3">
      <c r="A9" s="65" t="s">
        <v>235</v>
      </c>
      <c r="B9" s="64">
        <v>1118</v>
      </c>
    </row>
    <row r="10" spans="1:2" x14ac:dyDescent="0.3">
      <c r="A10" s="65" t="s">
        <v>238</v>
      </c>
      <c r="B10" s="64">
        <v>498</v>
      </c>
    </row>
    <row r="11" spans="1:2" x14ac:dyDescent="0.3">
      <c r="A11" s="65" t="s">
        <v>236</v>
      </c>
      <c r="B11" s="64">
        <v>338</v>
      </c>
    </row>
    <row r="12" spans="1:2" x14ac:dyDescent="0.3">
      <c r="A12" s="65" t="s">
        <v>240</v>
      </c>
      <c r="B12" s="64">
        <v>592</v>
      </c>
    </row>
    <row r="13" spans="1:2" x14ac:dyDescent="0.3">
      <c r="A13" s="65" t="s">
        <v>239</v>
      </c>
      <c r="B13" s="64">
        <v>4</v>
      </c>
    </row>
    <row r="14" spans="1:2" x14ac:dyDescent="0.3">
      <c r="A14" s="65" t="s">
        <v>237</v>
      </c>
      <c r="B14" s="64">
        <v>56</v>
      </c>
    </row>
    <row r="15" spans="1:2" x14ac:dyDescent="0.3">
      <c r="A15" s="65" t="s">
        <v>234</v>
      </c>
      <c r="B15" s="64">
        <v>288</v>
      </c>
    </row>
    <row r="16" spans="1:2" x14ac:dyDescent="0.3">
      <c r="A16" s="65" t="s">
        <v>241</v>
      </c>
      <c r="B16" s="64">
        <v>128</v>
      </c>
    </row>
    <row r="17" spans="1:2" x14ac:dyDescent="0.3">
      <c r="A17" s="63" t="s">
        <v>254</v>
      </c>
      <c r="B17" s="64">
        <v>591</v>
      </c>
    </row>
    <row r="18" spans="1:2" x14ac:dyDescent="0.3">
      <c r="A18" s="65" t="s">
        <v>248</v>
      </c>
      <c r="B18" s="64">
        <v>157</v>
      </c>
    </row>
    <row r="19" spans="1:2" x14ac:dyDescent="0.3">
      <c r="A19" s="65" t="s">
        <v>249</v>
      </c>
      <c r="B19" s="64">
        <v>248</v>
      </c>
    </row>
    <row r="20" spans="1:2" x14ac:dyDescent="0.3">
      <c r="A20" s="65" t="s">
        <v>250</v>
      </c>
      <c r="B20" s="64">
        <v>20</v>
      </c>
    </row>
    <row r="21" spans="1:2" x14ac:dyDescent="0.3">
      <c r="A21" s="65" t="s">
        <v>251</v>
      </c>
      <c r="B21" s="64">
        <v>166</v>
      </c>
    </row>
    <row r="22" spans="1:2" x14ac:dyDescent="0.3">
      <c r="A22" s="63" t="s">
        <v>253</v>
      </c>
      <c r="B22" s="64">
        <v>86</v>
      </c>
    </row>
    <row r="23" spans="1:2" x14ac:dyDescent="0.3">
      <c r="A23" s="65" t="s">
        <v>244</v>
      </c>
      <c r="B23" s="64">
        <v>-54</v>
      </c>
    </row>
    <row r="24" spans="1:2" x14ac:dyDescent="0.3">
      <c r="A24" s="65" t="s">
        <v>247</v>
      </c>
      <c r="B24" s="64">
        <v>213</v>
      </c>
    </row>
    <row r="25" spans="1:2" x14ac:dyDescent="0.3">
      <c r="A25" s="65" t="s">
        <v>246</v>
      </c>
      <c r="B25" s="64">
        <v>-39</v>
      </c>
    </row>
    <row r="26" spans="1:2" x14ac:dyDescent="0.3">
      <c r="A26" s="65" t="s">
        <v>245</v>
      </c>
      <c r="B26" s="64">
        <v>-34</v>
      </c>
    </row>
    <row r="27" spans="1:2" x14ac:dyDescent="0.3">
      <c r="A27" s="63" t="s">
        <v>310</v>
      </c>
      <c r="B27" s="64">
        <v>987</v>
      </c>
    </row>
    <row r="28" spans="1:2" x14ac:dyDescent="0.3">
      <c r="A28" s="65" t="s">
        <v>309</v>
      </c>
      <c r="B28" s="64">
        <v>344</v>
      </c>
    </row>
    <row r="29" spans="1:2" x14ac:dyDescent="0.3">
      <c r="A29" s="65" t="s">
        <v>311</v>
      </c>
      <c r="B29" s="64">
        <v>643</v>
      </c>
    </row>
    <row r="30" spans="1:2" x14ac:dyDescent="0.3">
      <c r="A30" s="63" t="s">
        <v>255</v>
      </c>
      <c r="B30" s="64">
        <v>526</v>
      </c>
    </row>
    <row r="31" spans="1:2" x14ac:dyDescent="0.3">
      <c r="A31" s="65" t="s">
        <v>256</v>
      </c>
      <c r="B31" s="64">
        <v>204</v>
      </c>
    </row>
    <row r="32" spans="1:2" x14ac:dyDescent="0.3">
      <c r="A32" s="65" t="s">
        <v>252</v>
      </c>
      <c r="B32" s="64">
        <v>322</v>
      </c>
    </row>
    <row r="33" spans="1:2" x14ac:dyDescent="0.3">
      <c r="A33" s="63" t="s">
        <v>328</v>
      </c>
      <c r="B33" s="64">
        <v>4977</v>
      </c>
    </row>
    <row r="34" spans="1:2" x14ac:dyDescent="0.3">
      <c r="A34" s="65"/>
    </row>
    <row r="35" spans="1:2" ht="25.8" x14ac:dyDescent="0.5">
      <c r="A35" s="66"/>
    </row>
    <row r="38" spans="1:2" x14ac:dyDescent="0.3">
      <c r="A38" s="63"/>
      <c r="B38" s="64"/>
    </row>
    <row r="39" spans="1:2" x14ac:dyDescent="0.3">
      <c r="A39" s="65"/>
      <c r="B39" s="64"/>
    </row>
    <row r="40" spans="1:2" x14ac:dyDescent="0.3">
      <c r="A40" s="65"/>
      <c r="B40" s="64"/>
    </row>
    <row r="41" spans="1:2" x14ac:dyDescent="0.3">
      <c r="A41" s="65"/>
      <c r="B41" s="64"/>
    </row>
    <row r="42" spans="1:2" x14ac:dyDescent="0.3">
      <c r="A42" s="65"/>
      <c r="B42" s="64"/>
    </row>
    <row r="43" spans="1:2" x14ac:dyDescent="0.3">
      <c r="A43" s="63"/>
      <c r="B43" s="64"/>
    </row>
    <row r="44" spans="1:2" x14ac:dyDescent="0.3">
      <c r="A44" s="65"/>
      <c r="B44" s="64"/>
    </row>
    <row r="45" spans="1:2" x14ac:dyDescent="0.3">
      <c r="A45" s="65"/>
      <c r="B45" s="64"/>
    </row>
    <row r="46" spans="1:2" x14ac:dyDescent="0.3">
      <c r="A46" s="63"/>
      <c r="B46" s="64"/>
    </row>
    <row r="47" spans="1:2" x14ac:dyDescent="0.3">
      <c r="A47" s="65"/>
      <c r="B47" s="64"/>
    </row>
    <row r="48" spans="1:2" x14ac:dyDescent="0.3">
      <c r="A48" s="65"/>
      <c r="B48" s="64"/>
    </row>
    <row r="49" spans="1:2" x14ac:dyDescent="0.3">
      <c r="A49" s="65"/>
      <c r="B49" s="64"/>
    </row>
    <row r="50" spans="1:2" x14ac:dyDescent="0.3">
      <c r="A50" s="65"/>
      <c r="B50" s="64"/>
    </row>
    <row r="51" spans="1:2" x14ac:dyDescent="0.3">
      <c r="A51" s="63"/>
      <c r="B51" s="64"/>
    </row>
    <row r="52" spans="1:2" x14ac:dyDescent="0.3">
      <c r="A52" s="65"/>
      <c r="B52" s="64"/>
    </row>
    <row r="53" spans="1:2" x14ac:dyDescent="0.3">
      <c r="A53" s="65"/>
      <c r="B53" s="64"/>
    </row>
    <row r="54" spans="1:2" x14ac:dyDescent="0.3">
      <c r="A54" s="65"/>
      <c r="B54" s="64"/>
    </row>
    <row r="55" spans="1:2" x14ac:dyDescent="0.3">
      <c r="A55" s="65"/>
      <c r="B55" s="64"/>
    </row>
    <row r="56" spans="1:2" x14ac:dyDescent="0.3">
      <c r="A56" s="65"/>
      <c r="B56" s="64"/>
    </row>
    <row r="57" spans="1:2" x14ac:dyDescent="0.3">
      <c r="A57" s="65"/>
      <c r="B57" s="64"/>
    </row>
    <row r="58" spans="1:2" x14ac:dyDescent="0.3">
      <c r="A58" s="65"/>
      <c r="B58" s="64"/>
    </row>
    <row r="59" spans="1:2" x14ac:dyDescent="0.3">
      <c r="A59" s="65"/>
      <c r="B59" s="64"/>
    </row>
    <row r="60" spans="1:2" x14ac:dyDescent="0.3">
      <c r="A60" s="65"/>
      <c r="B60" s="64"/>
    </row>
    <row r="61" spans="1:2" x14ac:dyDescent="0.3">
      <c r="A61" s="65"/>
      <c r="B61" s="64"/>
    </row>
    <row r="62" spans="1:2" x14ac:dyDescent="0.3">
      <c r="A62" s="63"/>
      <c r="B62" s="64"/>
    </row>
    <row r="65" spans="1:1" x14ac:dyDescent="0.3">
      <c r="A65" t="s">
        <v>332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30"/>
  <sheetViews>
    <sheetView showGridLines="0" workbookViewId="0"/>
  </sheetViews>
  <sheetFormatPr defaultRowHeight="14.4" x14ac:dyDescent="0.3"/>
  <cols>
    <col min="1" max="1" width="19.6640625" customWidth="1"/>
    <col min="2" max="2" width="18.88671875" customWidth="1"/>
  </cols>
  <sheetData>
    <row r="1" spans="1:2" x14ac:dyDescent="0.3">
      <c r="A1" s="65"/>
    </row>
    <row r="2" spans="1:2" ht="25.8" x14ac:dyDescent="0.5">
      <c r="A2" s="66" t="s">
        <v>331</v>
      </c>
    </row>
    <row r="3" spans="1:2" ht="25.8" x14ac:dyDescent="0.5">
      <c r="A3" s="66"/>
    </row>
    <row r="5" spans="1:2" x14ac:dyDescent="0.3">
      <c r="A5" s="62" t="s">
        <v>326</v>
      </c>
      <c r="B5" t="s">
        <v>327</v>
      </c>
    </row>
    <row r="6" spans="1:2" x14ac:dyDescent="0.3">
      <c r="A6" s="63" t="s">
        <v>302</v>
      </c>
      <c r="B6" s="64">
        <v>9291.9000000000015</v>
      </c>
    </row>
    <row r="7" spans="1:2" x14ac:dyDescent="0.3">
      <c r="A7" s="65" t="s">
        <v>52</v>
      </c>
      <c r="B7" s="64">
        <v>2970.9500000000003</v>
      </c>
    </row>
    <row r="8" spans="1:2" x14ac:dyDescent="0.3">
      <c r="A8" s="65" t="s">
        <v>40</v>
      </c>
      <c r="B8" s="64">
        <v>4650</v>
      </c>
    </row>
    <row r="9" spans="1:2" x14ac:dyDescent="0.3">
      <c r="A9" s="65" t="s">
        <v>50</v>
      </c>
      <c r="B9" s="64">
        <v>1096.9500000000003</v>
      </c>
    </row>
    <row r="10" spans="1:2" x14ac:dyDescent="0.3">
      <c r="A10" s="65" t="s">
        <v>46</v>
      </c>
      <c r="B10" s="64">
        <v>574</v>
      </c>
    </row>
    <row r="11" spans="1:2" x14ac:dyDescent="0.3">
      <c r="A11" s="63" t="s">
        <v>303</v>
      </c>
      <c r="B11" s="64">
        <v>4064.65</v>
      </c>
    </row>
    <row r="12" spans="1:2" x14ac:dyDescent="0.3">
      <c r="A12" s="65" t="s">
        <v>42</v>
      </c>
      <c r="B12" s="64">
        <v>2652.65</v>
      </c>
    </row>
    <row r="13" spans="1:2" x14ac:dyDescent="0.3">
      <c r="A13" s="65" t="s">
        <v>51</v>
      </c>
      <c r="B13" s="64">
        <v>1412</v>
      </c>
    </row>
    <row r="14" spans="1:2" x14ac:dyDescent="0.3">
      <c r="A14" s="63" t="s">
        <v>301</v>
      </c>
      <c r="B14" s="64">
        <v>7756.9199999999992</v>
      </c>
    </row>
    <row r="15" spans="1:2" x14ac:dyDescent="0.3">
      <c r="A15" s="65" t="s">
        <v>48</v>
      </c>
      <c r="B15" s="64">
        <v>1252.8000000000002</v>
      </c>
    </row>
    <row r="16" spans="1:2" x14ac:dyDescent="0.3">
      <c r="A16" s="65" t="s">
        <v>38</v>
      </c>
      <c r="B16" s="64">
        <v>1620.8200000000002</v>
      </c>
    </row>
    <row r="17" spans="1:2" x14ac:dyDescent="0.3">
      <c r="A17" s="65" t="s">
        <v>43</v>
      </c>
      <c r="B17" s="64">
        <v>2959.4999999999986</v>
      </c>
    </row>
    <row r="18" spans="1:2" x14ac:dyDescent="0.3">
      <c r="A18" s="65" t="s">
        <v>54</v>
      </c>
      <c r="B18" s="64">
        <v>1923.8000000000004</v>
      </c>
    </row>
    <row r="19" spans="1:2" x14ac:dyDescent="0.3">
      <c r="A19" s="63" t="s">
        <v>300</v>
      </c>
      <c r="B19" s="64">
        <v>17862.210000000003</v>
      </c>
    </row>
    <row r="20" spans="1:2" x14ac:dyDescent="0.3">
      <c r="A20" s="65" t="s">
        <v>41</v>
      </c>
      <c r="B20" s="64">
        <v>4053.4000000000005</v>
      </c>
    </row>
    <row r="21" spans="1:2" x14ac:dyDescent="0.3">
      <c r="A21" s="65" t="s">
        <v>55</v>
      </c>
      <c r="B21" s="64">
        <v>833.7299999999999</v>
      </c>
    </row>
    <row r="22" spans="1:2" x14ac:dyDescent="0.3">
      <c r="A22" s="65" t="s">
        <v>49</v>
      </c>
      <c r="B22" s="64">
        <v>1271.5</v>
      </c>
    </row>
    <row r="23" spans="1:2" x14ac:dyDescent="0.3">
      <c r="A23" s="65" t="s">
        <v>45</v>
      </c>
      <c r="B23" s="64">
        <v>1753.5500000000002</v>
      </c>
    </row>
    <row r="24" spans="1:2" x14ac:dyDescent="0.3">
      <c r="A24" s="65" t="s">
        <v>53</v>
      </c>
      <c r="B24" s="64">
        <v>1769</v>
      </c>
    </row>
    <row r="25" spans="1:2" x14ac:dyDescent="0.3">
      <c r="A25" s="65" t="s">
        <v>47</v>
      </c>
      <c r="B25" s="64">
        <v>780.17</v>
      </c>
    </row>
    <row r="26" spans="1:2" x14ac:dyDescent="0.3">
      <c r="A26" s="65" t="s">
        <v>37</v>
      </c>
      <c r="B26" s="64">
        <v>1303.5999999999997</v>
      </c>
    </row>
    <row r="27" spans="1:2" x14ac:dyDescent="0.3">
      <c r="A27" s="65" t="s">
        <v>36</v>
      </c>
      <c r="B27" s="64">
        <v>1934.4600000000003</v>
      </c>
    </row>
    <row r="28" spans="1:2" x14ac:dyDescent="0.3">
      <c r="A28" s="65" t="s">
        <v>44</v>
      </c>
      <c r="B28" s="64">
        <v>1756</v>
      </c>
    </row>
    <row r="29" spans="1:2" x14ac:dyDescent="0.3">
      <c r="A29" s="65" t="s">
        <v>39</v>
      </c>
      <c r="B29" s="64">
        <v>2406.8000000000002</v>
      </c>
    </row>
    <row r="30" spans="1:2" x14ac:dyDescent="0.3">
      <c r="A30" s="63" t="s">
        <v>328</v>
      </c>
      <c r="B30" s="64">
        <v>38975.68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3:B63"/>
  <sheetViews>
    <sheetView showGridLines="0" zoomScaleNormal="100" workbookViewId="0"/>
  </sheetViews>
  <sheetFormatPr defaultRowHeight="14.4" x14ac:dyDescent="0.3"/>
  <cols>
    <col min="1" max="1" width="22.88671875" customWidth="1"/>
    <col min="2" max="2" width="19.6640625" bestFit="1" customWidth="1"/>
  </cols>
  <sheetData>
    <row r="3" spans="1:2" ht="25.8" x14ac:dyDescent="0.5">
      <c r="A3" s="66" t="s">
        <v>336</v>
      </c>
    </row>
    <row r="6" spans="1:2" x14ac:dyDescent="0.3">
      <c r="A6" s="62" t="s">
        <v>326</v>
      </c>
      <c r="B6" t="s">
        <v>334</v>
      </c>
    </row>
    <row r="7" spans="1:2" x14ac:dyDescent="0.3">
      <c r="A7" s="63" t="s">
        <v>302</v>
      </c>
      <c r="B7" s="64">
        <v>2467</v>
      </c>
    </row>
    <row r="8" spans="1:2" x14ac:dyDescent="0.3">
      <c r="A8" s="69" t="s">
        <v>158</v>
      </c>
      <c r="B8" s="64">
        <v>324</v>
      </c>
    </row>
    <row r="9" spans="1:2" x14ac:dyDescent="0.3">
      <c r="A9" s="67" t="s">
        <v>248</v>
      </c>
      <c r="B9" s="64">
        <v>162</v>
      </c>
    </row>
    <row r="10" spans="1:2" x14ac:dyDescent="0.3">
      <c r="A10" s="67" t="s">
        <v>249</v>
      </c>
      <c r="B10" s="64">
        <v>162</v>
      </c>
    </row>
    <row r="11" spans="1:2" x14ac:dyDescent="0.3">
      <c r="A11" s="69" t="s">
        <v>146</v>
      </c>
      <c r="B11" s="64">
        <v>1328</v>
      </c>
    </row>
    <row r="12" spans="1:2" x14ac:dyDescent="0.3">
      <c r="A12" s="67" t="s">
        <v>237</v>
      </c>
      <c r="B12" s="64">
        <v>1328</v>
      </c>
    </row>
    <row r="13" spans="1:2" x14ac:dyDescent="0.3">
      <c r="A13" s="69" t="s">
        <v>156</v>
      </c>
      <c r="B13" s="64">
        <v>371</v>
      </c>
    </row>
    <row r="14" spans="1:2" x14ac:dyDescent="0.3">
      <c r="A14" s="67" t="s">
        <v>250</v>
      </c>
      <c r="B14" s="64">
        <v>137</v>
      </c>
    </row>
    <row r="15" spans="1:2" x14ac:dyDescent="0.3">
      <c r="A15" s="67" t="s">
        <v>251</v>
      </c>
      <c r="B15" s="64">
        <v>234</v>
      </c>
    </row>
    <row r="16" spans="1:2" x14ac:dyDescent="0.3">
      <c r="A16" s="69" t="s">
        <v>152</v>
      </c>
      <c r="B16" s="64">
        <v>444</v>
      </c>
    </row>
    <row r="17" spans="1:2" x14ac:dyDescent="0.3">
      <c r="A17" s="67" t="s">
        <v>311</v>
      </c>
      <c r="B17" s="64">
        <v>444</v>
      </c>
    </row>
    <row r="18" spans="1:2" x14ac:dyDescent="0.3">
      <c r="A18" s="63" t="s">
        <v>303</v>
      </c>
      <c r="B18" s="64">
        <v>1168</v>
      </c>
    </row>
    <row r="19" spans="1:2" x14ac:dyDescent="0.3">
      <c r="A19" s="69" t="s">
        <v>157</v>
      </c>
      <c r="B19" s="64">
        <v>224</v>
      </c>
    </row>
    <row r="20" spans="1:2" x14ac:dyDescent="0.3">
      <c r="A20" s="67" t="s">
        <v>248</v>
      </c>
      <c r="B20" s="64">
        <v>65</v>
      </c>
    </row>
    <row r="21" spans="1:2" x14ac:dyDescent="0.3">
      <c r="A21" s="67" t="s">
        <v>249</v>
      </c>
      <c r="B21" s="64">
        <v>159</v>
      </c>
    </row>
    <row r="22" spans="1:2" x14ac:dyDescent="0.3">
      <c r="A22" s="69" t="s">
        <v>148</v>
      </c>
      <c r="B22" s="64">
        <v>944</v>
      </c>
    </row>
    <row r="23" spans="1:2" x14ac:dyDescent="0.3">
      <c r="A23" s="67" t="s">
        <v>238</v>
      </c>
      <c r="B23" s="64">
        <v>944</v>
      </c>
    </row>
    <row r="24" spans="1:2" x14ac:dyDescent="0.3">
      <c r="A24" s="63" t="s">
        <v>301</v>
      </c>
      <c r="B24" s="64">
        <v>2428</v>
      </c>
    </row>
    <row r="25" spans="1:2" x14ac:dyDescent="0.3">
      <c r="A25" s="69" t="s">
        <v>160</v>
      </c>
      <c r="B25" s="64">
        <v>484</v>
      </c>
    </row>
    <row r="26" spans="1:2" x14ac:dyDescent="0.3">
      <c r="A26" s="67" t="s">
        <v>243</v>
      </c>
      <c r="B26" s="64">
        <v>484</v>
      </c>
    </row>
    <row r="27" spans="1:2" x14ac:dyDescent="0.3">
      <c r="A27" s="69" t="s">
        <v>149</v>
      </c>
      <c r="B27" s="64">
        <v>1448</v>
      </c>
    </row>
    <row r="28" spans="1:2" x14ac:dyDescent="0.3">
      <c r="A28" s="67" t="s">
        <v>239</v>
      </c>
      <c r="B28" s="64">
        <v>1448</v>
      </c>
    </row>
    <row r="29" spans="1:2" x14ac:dyDescent="0.3">
      <c r="A29" s="69" t="s">
        <v>154</v>
      </c>
      <c r="B29" s="64">
        <v>184</v>
      </c>
    </row>
    <row r="30" spans="1:2" x14ac:dyDescent="0.3">
      <c r="A30" s="67" t="s">
        <v>246</v>
      </c>
      <c r="B30" s="64">
        <v>92</v>
      </c>
    </row>
    <row r="31" spans="1:2" x14ac:dyDescent="0.3">
      <c r="A31" s="67" t="s">
        <v>245</v>
      </c>
      <c r="B31" s="64">
        <v>92</v>
      </c>
    </row>
    <row r="32" spans="1:2" x14ac:dyDescent="0.3">
      <c r="A32" s="69" t="s">
        <v>144</v>
      </c>
      <c r="B32" s="64">
        <v>312</v>
      </c>
    </row>
    <row r="33" spans="1:2" x14ac:dyDescent="0.3">
      <c r="A33" s="67" t="s">
        <v>240</v>
      </c>
      <c r="B33" s="64">
        <v>312</v>
      </c>
    </row>
    <row r="34" spans="1:2" x14ac:dyDescent="0.3">
      <c r="A34" s="63" t="s">
        <v>300</v>
      </c>
      <c r="B34" s="64">
        <v>9661</v>
      </c>
    </row>
    <row r="35" spans="1:2" x14ac:dyDescent="0.3">
      <c r="A35" s="69" t="s">
        <v>161</v>
      </c>
      <c r="B35" s="64">
        <v>731</v>
      </c>
    </row>
    <row r="36" spans="1:2" x14ac:dyDescent="0.3">
      <c r="A36" s="67" t="s">
        <v>256</v>
      </c>
      <c r="B36" s="64">
        <v>312</v>
      </c>
    </row>
    <row r="37" spans="1:2" x14ac:dyDescent="0.3">
      <c r="A37" s="67" t="s">
        <v>252</v>
      </c>
      <c r="B37" s="64">
        <v>419</v>
      </c>
    </row>
    <row r="38" spans="1:2" x14ac:dyDescent="0.3">
      <c r="A38" s="69" t="s">
        <v>142</v>
      </c>
      <c r="B38" s="64">
        <v>2056</v>
      </c>
    </row>
    <row r="39" spans="1:2" x14ac:dyDescent="0.3">
      <c r="A39" s="67" t="s">
        <v>234</v>
      </c>
      <c r="B39" s="64">
        <v>1124</v>
      </c>
    </row>
    <row r="40" spans="1:2" x14ac:dyDescent="0.3">
      <c r="A40" s="67" t="s">
        <v>241</v>
      </c>
      <c r="B40" s="64">
        <v>932</v>
      </c>
    </row>
    <row r="41" spans="1:2" x14ac:dyDescent="0.3">
      <c r="A41" s="69" t="s">
        <v>145</v>
      </c>
      <c r="B41" s="64">
        <v>407</v>
      </c>
    </row>
    <row r="42" spans="1:2" x14ac:dyDescent="0.3">
      <c r="A42" s="67" t="s">
        <v>242</v>
      </c>
      <c r="B42" s="64">
        <v>407</v>
      </c>
    </row>
    <row r="43" spans="1:2" x14ac:dyDescent="0.3">
      <c r="A43" s="69" t="s">
        <v>153</v>
      </c>
      <c r="B43" s="64">
        <v>504</v>
      </c>
    </row>
    <row r="44" spans="1:2" x14ac:dyDescent="0.3">
      <c r="A44" s="67" t="s">
        <v>309</v>
      </c>
      <c r="B44" s="64">
        <v>504</v>
      </c>
    </row>
    <row r="45" spans="1:2" x14ac:dyDescent="0.3">
      <c r="A45" s="69" t="s">
        <v>151</v>
      </c>
      <c r="B45" s="64">
        <v>570</v>
      </c>
    </row>
    <row r="46" spans="1:2" x14ac:dyDescent="0.3">
      <c r="A46" s="67" t="s">
        <v>235</v>
      </c>
      <c r="B46" s="64">
        <v>570</v>
      </c>
    </row>
    <row r="47" spans="1:2" x14ac:dyDescent="0.3">
      <c r="A47" s="69" t="s">
        <v>147</v>
      </c>
      <c r="B47" s="64">
        <v>1124</v>
      </c>
    </row>
    <row r="48" spans="1:2" x14ac:dyDescent="0.3">
      <c r="A48" s="67" t="s">
        <v>235</v>
      </c>
      <c r="B48" s="64">
        <v>1124</v>
      </c>
    </row>
    <row r="49" spans="1:2" x14ac:dyDescent="0.3">
      <c r="A49" s="69" t="s">
        <v>159</v>
      </c>
      <c r="B49" s="64">
        <v>484</v>
      </c>
    </row>
    <row r="50" spans="1:2" x14ac:dyDescent="0.3">
      <c r="A50" s="67" t="s">
        <v>238</v>
      </c>
      <c r="B50" s="64">
        <v>484</v>
      </c>
    </row>
    <row r="51" spans="1:2" x14ac:dyDescent="0.3">
      <c r="A51" s="69" t="s">
        <v>150</v>
      </c>
      <c r="B51" s="64">
        <v>884</v>
      </c>
    </row>
    <row r="52" spans="1:2" x14ac:dyDescent="0.3">
      <c r="A52" s="67" t="s">
        <v>240</v>
      </c>
      <c r="B52" s="64">
        <v>884</v>
      </c>
    </row>
    <row r="53" spans="1:2" x14ac:dyDescent="0.3">
      <c r="A53" s="69" t="s">
        <v>143</v>
      </c>
      <c r="B53" s="64">
        <v>2568</v>
      </c>
    </row>
    <row r="54" spans="1:2" x14ac:dyDescent="0.3">
      <c r="A54" s="67" t="s">
        <v>243</v>
      </c>
      <c r="B54" s="64">
        <v>932</v>
      </c>
    </row>
    <row r="55" spans="1:2" x14ac:dyDescent="0.3">
      <c r="A55" s="67" t="s">
        <v>236</v>
      </c>
      <c r="B55" s="64">
        <v>1124</v>
      </c>
    </row>
    <row r="56" spans="1:2" x14ac:dyDescent="0.3">
      <c r="A56" s="67" t="s">
        <v>244</v>
      </c>
      <c r="B56" s="64">
        <v>92</v>
      </c>
    </row>
    <row r="57" spans="1:2" x14ac:dyDescent="0.3">
      <c r="A57" s="67" t="s">
        <v>247</v>
      </c>
      <c r="B57" s="64">
        <v>420</v>
      </c>
    </row>
    <row r="58" spans="1:2" x14ac:dyDescent="0.3">
      <c r="A58" s="69" t="s">
        <v>155</v>
      </c>
      <c r="B58" s="64">
        <v>333</v>
      </c>
    </row>
    <row r="59" spans="1:2" x14ac:dyDescent="0.3">
      <c r="A59" s="67" t="s">
        <v>311</v>
      </c>
      <c r="B59" s="64">
        <v>333</v>
      </c>
    </row>
    <row r="60" spans="1:2" x14ac:dyDescent="0.3">
      <c r="A60" s="63" t="s">
        <v>333</v>
      </c>
      <c r="B60" s="64"/>
    </row>
    <row r="61" spans="1:2" x14ac:dyDescent="0.3">
      <c r="A61" s="69" t="s">
        <v>333</v>
      </c>
      <c r="B61" s="64"/>
    </row>
    <row r="62" spans="1:2" x14ac:dyDescent="0.3">
      <c r="A62" s="67" t="s">
        <v>333</v>
      </c>
      <c r="B62" s="64"/>
    </row>
    <row r="63" spans="1:2" x14ac:dyDescent="0.3">
      <c r="A63" s="63" t="s">
        <v>328</v>
      </c>
      <c r="B63" s="64">
        <v>15724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2:B284"/>
  <sheetViews>
    <sheetView showGridLines="0" workbookViewId="0"/>
  </sheetViews>
  <sheetFormatPr defaultRowHeight="14.4" x14ac:dyDescent="0.3"/>
  <cols>
    <col min="1" max="1" width="21" customWidth="1"/>
    <col min="2" max="2" width="19.6640625" bestFit="1" customWidth="1"/>
  </cols>
  <sheetData>
    <row r="2" spans="1:2" ht="25.8" x14ac:dyDescent="0.5">
      <c r="A2" s="66" t="s">
        <v>337</v>
      </c>
    </row>
    <row r="5" spans="1:2" x14ac:dyDescent="0.3">
      <c r="A5" s="62" t="s">
        <v>326</v>
      </c>
      <c r="B5" t="s">
        <v>334</v>
      </c>
    </row>
    <row r="6" spans="1:2" x14ac:dyDescent="0.3">
      <c r="A6" s="63">
        <v>1</v>
      </c>
      <c r="B6" s="64">
        <v>1148</v>
      </c>
    </row>
    <row r="7" spans="1:2" x14ac:dyDescent="0.3">
      <c r="A7" s="65" t="s">
        <v>242</v>
      </c>
      <c r="B7" s="64">
        <v>36</v>
      </c>
    </row>
    <row r="8" spans="1:2" x14ac:dyDescent="0.3">
      <c r="A8" s="65" t="s">
        <v>243</v>
      </c>
      <c r="B8" s="64">
        <v>100</v>
      </c>
    </row>
    <row r="9" spans="1:2" x14ac:dyDescent="0.3">
      <c r="A9" s="65" t="s">
        <v>235</v>
      </c>
      <c r="B9" s="64">
        <v>124</v>
      </c>
    </row>
    <row r="10" spans="1:2" x14ac:dyDescent="0.3">
      <c r="A10" s="65" t="s">
        <v>238</v>
      </c>
      <c r="B10" s="64">
        <v>100</v>
      </c>
    </row>
    <row r="11" spans="1:2" x14ac:dyDescent="0.3">
      <c r="A11" s="65" t="s">
        <v>236</v>
      </c>
      <c r="B11" s="64">
        <v>100</v>
      </c>
    </row>
    <row r="12" spans="1:2" x14ac:dyDescent="0.3">
      <c r="A12" s="65" t="s">
        <v>240</v>
      </c>
      <c r="B12" s="64">
        <v>112</v>
      </c>
    </row>
    <row r="13" spans="1:2" x14ac:dyDescent="0.3">
      <c r="A13" s="65" t="s">
        <v>239</v>
      </c>
      <c r="B13" s="64">
        <v>100</v>
      </c>
    </row>
    <row r="14" spans="1:2" x14ac:dyDescent="0.3">
      <c r="A14" s="65" t="s">
        <v>237</v>
      </c>
      <c r="B14" s="64">
        <v>100</v>
      </c>
    </row>
    <row r="15" spans="1:2" x14ac:dyDescent="0.3">
      <c r="A15" s="65" t="s">
        <v>234</v>
      </c>
      <c r="B15" s="64">
        <v>100</v>
      </c>
    </row>
    <row r="16" spans="1:2" x14ac:dyDescent="0.3">
      <c r="A16" s="65" t="s">
        <v>241</v>
      </c>
      <c r="B16" s="64">
        <v>100</v>
      </c>
    </row>
    <row r="17" spans="1:2" x14ac:dyDescent="0.3">
      <c r="A17" s="65" t="s">
        <v>256</v>
      </c>
      <c r="B17" s="64">
        <v>12</v>
      </c>
    </row>
    <row r="18" spans="1:2" x14ac:dyDescent="0.3">
      <c r="A18" s="65" t="s">
        <v>252</v>
      </c>
      <c r="B18" s="64">
        <v>24</v>
      </c>
    </row>
    <row r="19" spans="1:2" x14ac:dyDescent="0.3">
      <c r="A19" s="65" t="s">
        <v>309</v>
      </c>
      <c r="B19" s="64">
        <v>16</v>
      </c>
    </row>
    <row r="20" spans="1:2" x14ac:dyDescent="0.3">
      <c r="A20" s="65" t="s">
        <v>248</v>
      </c>
      <c r="B20" s="64">
        <v>12</v>
      </c>
    </row>
    <row r="21" spans="1:2" x14ac:dyDescent="0.3">
      <c r="A21" s="65" t="s">
        <v>249</v>
      </c>
      <c r="B21" s="64">
        <v>12</v>
      </c>
    </row>
    <row r="22" spans="1:2" x14ac:dyDescent="0.3">
      <c r="A22" s="65" t="s">
        <v>244</v>
      </c>
      <c r="B22" s="64">
        <v>12</v>
      </c>
    </row>
    <row r="23" spans="1:2" x14ac:dyDescent="0.3">
      <c r="A23" s="65" t="s">
        <v>247</v>
      </c>
      <c r="B23" s="64">
        <v>48</v>
      </c>
    </row>
    <row r="24" spans="1:2" x14ac:dyDescent="0.3">
      <c r="A24" s="65" t="s">
        <v>250</v>
      </c>
      <c r="B24" s="64">
        <v>4</v>
      </c>
    </row>
    <row r="25" spans="1:2" x14ac:dyDescent="0.3">
      <c r="A25" s="65" t="s">
        <v>251</v>
      </c>
      <c r="B25" s="64">
        <v>4</v>
      </c>
    </row>
    <row r="26" spans="1:2" x14ac:dyDescent="0.3">
      <c r="A26" s="65" t="s">
        <v>246</v>
      </c>
      <c r="B26" s="64">
        <v>12</v>
      </c>
    </row>
    <row r="27" spans="1:2" x14ac:dyDescent="0.3">
      <c r="A27" s="65" t="s">
        <v>311</v>
      </c>
      <c r="B27" s="64">
        <v>8</v>
      </c>
    </row>
    <row r="28" spans="1:2" x14ac:dyDescent="0.3">
      <c r="A28" s="65" t="s">
        <v>245</v>
      </c>
      <c r="B28" s="64">
        <v>12</v>
      </c>
    </row>
    <row r="29" spans="1:2" x14ac:dyDescent="0.3">
      <c r="A29" s="63">
        <v>2</v>
      </c>
      <c r="B29" s="64">
        <v>1131</v>
      </c>
    </row>
    <row r="30" spans="1:2" x14ac:dyDescent="0.3">
      <c r="A30" s="65" t="s">
        <v>242</v>
      </c>
      <c r="B30" s="64">
        <v>35</v>
      </c>
    </row>
    <row r="31" spans="1:2" x14ac:dyDescent="0.3">
      <c r="A31" s="65" t="s">
        <v>243</v>
      </c>
      <c r="B31" s="64">
        <v>112</v>
      </c>
    </row>
    <row r="32" spans="1:2" x14ac:dyDescent="0.3">
      <c r="A32" s="65" t="s">
        <v>235</v>
      </c>
      <c r="B32" s="64">
        <v>122</v>
      </c>
    </row>
    <row r="33" spans="1:2" x14ac:dyDescent="0.3">
      <c r="A33" s="65" t="s">
        <v>238</v>
      </c>
      <c r="B33" s="64">
        <v>112</v>
      </c>
    </row>
    <row r="34" spans="1:2" x14ac:dyDescent="0.3">
      <c r="A34" s="65" t="s">
        <v>236</v>
      </c>
      <c r="B34" s="64">
        <v>100</v>
      </c>
    </row>
    <row r="35" spans="1:2" x14ac:dyDescent="0.3">
      <c r="A35" s="65" t="s">
        <v>240</v>
      </c>
      <c r="B35" s="64">
        <v>110</v>
      </c>
    </row>
    <row r="36" spans="1:2" x14ac:dyDescent="0.3">
      <c r="A36" s="65" t="s">
        <v>239</v>
      </c>
      <c r="B36" s="64">
        <v>100</v>
      </c>
    </row>
    <row r="37" spans="1:2" x14ac:dyDescent="0.3">
      <c r="A37" s="65" t="s">
        <v>237</v>
      </c>
      <c r="B37" s="64">
        <v>100</v>
      </c>
    </row>
    <row r="38" spans="1:2" x14ac:dyDescent="0.3">
      <c r="A38" s="65" t="s">
        <v>234</v>
      </c>
      <c r="B38" s="64">
        <v>100</v>
      </c>
    </row>
    <row r="39" spans="1:2" x14ac:dyDescent="0.3">
      <c r="A39" s="65" t="s">
        <v>241</v>
      </c>
      <c r="B39" s="64">
        <v>100</v>
      </c>
    </row>
    <row r="40" spans="1:2" x14ac:dyDescent="0.3">
      <c r="A40" s="65" t="s">
        <v>256</v>
      </c>
      <c r="B40" s="64">
        <v>10</v>
      </c>
    </row>
    <row r="41" spans="1:2" x14ac:dyDescent="0.3">
      <c r="A41" s="65" t="s">
        <v>252</v>
      </c>
      <c r="B41" s="64">
        <v>20</v>
      </c>
    </row>
    <row r="42" spans="1:2" x14ac:dyDescent="0.3">
      <c r="A42" s="65" t="s">
        <v>309</v>
      </c>
      <c r="B42" s="64">
        <v>14</v>
      </c>
    </row>
    <row r="43" spans="1:2" x14ac:dyDescent="0.3">
      <c r="A43" s="65" t="s">
        <v>248</v>
      </c>
      <c r="B43" s="64">
        <v>10</v>
      </c>
    </row>
    <row r="44" spans="1:2" x14ac:dyDescent="0.3">
      <c r="A44" s="65" t="s">
        <v>249</v>
      </c>
      <c r="B44" s="64">
        <v>10</v>
      </c>
    </row>
    <row r="45" spans="1:2" x14ac:dyDescent="0.3">
      <c r="A45" s="65" t="s">
        <v>244</v>
      </c>
      <c r="B45" s="64">
        <v>8</v>
      </c>
    </row>
    <row r="46" spans="1:2" x14ac:dyDescent="0.3">
      <c r="A46" s="65" t="s">
        <v>247</v>
      </c>
      <c r="B46" s="64">
        <v>36</v>
      </c>
    </row>
    <row r="47" spans="1:2" x14ac:dyDescent="0.3">
      <c r="A47" s="65" t="s">
        <v>250</v>
      </c>
      <c r="B47" s="64">
        <v>3</v>
      </c>
    </row>
    <row r="48" spans="1:2" x14ac:dyDescent="0.3">
      <c r="A48" s="65" t="s">
        <v>251</v>
      </c>
      <c r="B48" s="64">
        <v>3</v>
      </c>
    </row>
    <row r="49" spans="1:2" x14ac:dyDescent="0.3">
      <c r="A49" s="65" t="s">
        <v>246</v>
      </c>
      <c r="B49" s="64">
        <v>8</v>
      </c>
    </row>
    <row r="50" spans="1:2" x14ac:dyDescent="0.3">
      <c r="A50" s="65" t="s">
        <v>311</v>
      </c>
      <c r="B50" s="64">
        <v>10</v>
      </c>
    </row>
    <row r="51" spans="1:2" x14ac:dyDescent="0.3">
      <c r="A51" s="65" t="s">
        <v>245</v>
      </c>
      <c r="B51" s="64">
        <v>8</v>
      </c>
    </row>
    <row r="52" spans="1:2" x14ac:dyDescent="0.3">
      <c r="A52" s="63">
        <v>3</v>
      </c>
      <c r="B52" s="64">
        <v>1116</v>
      </c>
    </row>
    <row r="53" spans="1:2" x14ac:dyDescent="0.3">
      <c r="A53" s="65" t="s">
        <v>242</v>
      </c>
      <c r="B53" s="64">
        <v>30</v>
      </c>
    </row>
    <row r="54" spans="1:2" x14ac:dyDescent="0.3">
      <c r="A54" s="65" t="s">
        <v>243</v>
      </c>
      <c r="B54" s="64">
        <v>115</v>
      </c>
    </row>
    <row r="55" spans="1:2" x14ac:dyDescent="0.3">
      <c r="A55" s="65" t="s">
        <v>235</v>
      </c>
      <c r="B55" s="64">
        <v>120</v>
      </c>
    </row>
    <row r="56" spans="1:2" x14ac:dyDescent="0.3">
      <c r="A56" s="65" t="s">
        <v>238</v>
      </c>
      <c r="B56" s="64">
        <v>115</v>
      </c>
    </row>
    <row r="57" spans="1:2" x14ac:dyDescent="0.3">
      <c r="A57" s="65" t="s">
        <v>236</v>
      </c>
      <c r="B57" s="64">
        <v>100</v>
      </c>
    </row>
    <row r="58" spans="1:2" x14ac:dyDescent="0.3">
      <c r="A58" s="65" t="s">
        <v>240</v>
      </c>
      <c r="B58" s="64">
        <v>112</v>
      </c>
    </row>
    <row r="59" spans="1:2" x14ac:dyDescent="0.3">
      <c r="A59" s="65" t="s">
        <v>239</v>
      </c>
      <c r="B59" s="64">
        <v>100</v>
      </c>
    </row>
    <row r="60" spans="1:2" x14ac:dyDescent="0.3">
      <c r="A60" s="65" t="s">
        <v>237</v>
      </c>
      <c r="B60" s="64">
        <v>100</v>
      </c>
    </row>
    <row r="61" spans="1:2" x14ac:dyDescent="0.3">
      <c r="A61" s="65" t="s">
        <v>234</v>
      </c>
      <c r="B61" s="64">
        <v>100</v>
      </c>
    </row>
    <row r="62" spans="1:2" x14ac:dyDescent="0.3">
      <c r="A62" s="65" t="s">
        <v>241</v>
      </c>
      <c r="B62" s="64">
        <v>100</v>
      </c>
    </row>
    <row r="63" spans="1:2" x14ac:dyDescent="0.3">
      <c r="A63" s="65" t="s">
        <v>256</v>
      </c>
      <c r="B63" s="64">
        <v>12</v>
      </c>
    </row>
    <row r="64" spans="1:2" x14ac:dyDescent="0.3">
      <c r="A64" s="65" t="s">
        <v>252</v>
      </c>
      <c r="B64" s="64">
        <v>23</v>
      </c>
    </row>
    <row r="65" spans="1:2" x14ac:dyDescent="0.3">
      <c r="A65" s="65" t="s">
        <v>309</v>
      </c>
      <c r="B65" s="64">
        <v>10</v>
      </c>
    </row>
    <row r="66" spans="1:2" x14ac:dyDescent="0.3">
      <c r="A66" s="65" t="s">
        <v>248</v>
      </c>
      <c r="B66" s="64">
        <v>13</v>
      </c>
    </row>
    <row r="67" spans="1:2" x14ac:dyDescent="0.3">
      <c r="A67" s="65" t="s">
        <v>249</v>
      </c>
      <c r="B67" s="64">
        <v>13</v>
      </c>
    </row>
    <row r="68" spans="1:2" x14ac:dyDescent="0.3">
      <c r="A68" s="65" t="s">
        <v>244</v>
      </c>
      <c r="B68" s="64">
        <v>4</v>
      </c>
    </row>
    <row r="69" spans="1:2" x14ac:dyDescent="0.3">
      <c r="A69" s="65" t="s">
        <v>247</v>
      </c>
      <c r="B69" s="64">
        <v>24</v>
      </c>
    </row>
    <row r="70" spans="1:2" x14ac:dyDescent="0.3">
      <c r="A70" s="65" t="s">
        <v>250</v>
      </c>
      <c r="B70" s="64">
        <v>4</v>
      </c>
    </row>
    <row r="71" spans="1:2" x14ac:dyDescent="0.3">
      <c r="A71" s="65" t="s">
        <v>251</v>
      </c>
      <c r="B71" s="64">
        <v>4</v>
      </c>
    </row>
    <row r="72" spans="1:2" x14ac:dyDescent="0.3">
      <c r="A72" s="65" t="s">
        <v>246</v>
      </c>
      <c r="B72" s="64">
        <v>4</v>
      </c>
    </row>
    <row r="73" spans="1:2" x14ac:dyDescent="0.3">
      <c r="A73" s="65" t="s">
        <v>311</v>
      </c>
      <c r="B73" s="64">
        <v>9</v>
      </c>
    </row>
    <row r="74" spans="1:2" x14ac:dyDescent="0.3">
      <c r="A74" s="65" t="s">
        <v>245</v>
      </c>
      <c r="B74" s="64">
        <v>4</v>
      </c>
    </row>
    <row r="75" spans="1:2" x14ac:dyDescent="0.3">
      <c r="A75" s="63">
        <v>4</v>
      </c>
      <c r="B75" s="64">
        <v>1137</v>
      </c>
    </row>
    <row r="76" spans="1:2" x14ac:dyDescent="0.3">
      <c r="A76" s="65" t="s">
        <v>242</v>
      </c>
      <c r="B76" s="64">
        <v>35</v>
      </c>
    </row>
    <row r="77" spans="1:2" x14ac:dyDescent="0.3">
      <c r="A77" s="65" t="s">
        <v>243</v>
      </c>
      <c r="B77" s="64">
        <v>115</v>
      </c>
    </row>
    <row r="78" spans="1:2" x14ac:dyDescent="0.3">
      <c r="A78" s="65" t="s">
        <v>235</v>
      </c>
      <c r="B78" s="64">
        <v>120</v>
      </c>
    </row>
    <row r="79" spans="1:2" x14ac:dyDescent="0.3">
      <c r="A79" s="65" t="s">
        <v>238</v>
      </c>
      <c r="B79" s="64">
        <v>115</v>
      </c>
    </row>
    <row r="80" spans="1:2" x14ac:dyDescent="0.3">
      <c r="A80" s="65" t="s">
        <v>236</v>
      </c>
      <c r="B80" s="64">
        <v>100</v>
      </c>
    </row>
    <row r="81" spans="1:2" x14ac:dyDescent="0.3">
      <c r="A81" s="65" t="s">
        <v>240</v>
      </c>
      <c r="B81" s="64">
        <v>112</v>
      </c>
    </row>
    <row r="82" spans="1:2" x14ac:dyDescent="0.3">
      <c r="A82" s="65" t="s">
        <v>239</v>
      </c>
      <c r="B82" s="64">
        <v>100</v>
      </c>
    </row>
    <row r="83" spans="1:2" x14ac:dyDescent="0.3">
      <c r="A83" s="65" t="s">
        <v>237</v>
      </c>
      <c r="B83" s="64">
        <v>100</v>
      </c>
    </row>
    <row r="84" spans="1:2" x14ac:dyDescent="0.3">
      <c r="A84" s="65" t="s">
        <v>234</v>
      </c>
      <c r="B84" s="64">
        <v>100</v>
      </c>
    </row>
    <row r="85" spans="1:2" x14ac:dyDescent="0.3">
      <c r="A85" s="65" t="s">
        <v>241</v>
      </c>
      <c r="B85" s="64">
        <v>100</v>
      </c>
    </row>
    <row r="86" spans="1:2" x14ac:dyDescent="0.3">
      <c r="A86" s="65" t="s">
        <v>256</v>
      </c>
      <c r="B86" s="64">
        <v>12</v>
      </c>
    </row>
    <row r="87" spans="1:2" x14ac:dyDescent="0.3">
      <c r="A87" s="65" t="s">
        <v>252</v>
      </c>
      <c r="B87" s="64">
        <v>23</v>
      </c>
    </row>
    <row r="88" spans="1:2" x14ac:dyDescent="0.3">
      <c r="A88" s="65" t="s">
        <v>309</v>
      </c>
      <c r="B88" s="64">
        <v>10</v>
      </c>
    </row>
    <row r="89" spans="1:2" x14ac:dyDescent="0.3">
      <c r="A89" s="65" t="s">
        <v>248</v>
      </c>
      <c r="B89" s="64">
        <v>10</v>
      </c>
    </row>
    <row r="90" spans="1:2" x14ac:dyDescent="0.3">
      <c r="A90" s="65" t="s">
        <v>249</v>
      </c>
      <c r="B90" s="64">
        <v>10</v>
      </c>
    </row>
    <row r="91" spans="1:2" x14ac:dyDescent="0.3">
      <c r="A91" s="65" t="s">
        <v>244</v>
      </c>
      <c r="B91" s="64">
        <v>8</v>
      </c>
    </row>
    <row r="92" spans="1:2" x14ac:dyDescent="0.3">
      <c r="A92" s="65" t="s">
        <v>247</v>
      </c>
      <c r="B92" s="64">
        <v>36</v>
      </c>
    </row>
    <row r="93" spans="1:2" x14ac:dyDescent="0.3">
      <c r="A93" s="65" t="s">
        <v>250</v>
      </c>
      <c r="B93" s="64">
        <v>3</v>
      </c>
    </row>
    <row r="94" spans="1:2" x14ac:dyDescent="0.3">
      <c r="A94" s="65" t="s">
        <v>251</v>
      </c>
      <c r="B94" s="64">
        <v>3</v>
      </c>
    </row>
    <row r="95" spans="1:2" x14ac:dyDescent="0.3">
      <c r="A95" s="65" t="s">
        <v>246</v>
      </c>
      <c r="B95" s="64">
        <v>8</v>
      </c>
    </row>
    <row r="96" spans="1:2" x14ac:dyDescent="0.3">
      <c r="A96" s="65" t="s">
        <v>311</v>
      </c>
      <c r="B96" s="64">
        <v>9</v>
      </c>
    </row>
    <row r="97" spans="1:2" x14ac:dyDescent="0.3">
      <c r="A97" s="65" t="s">
        <v>245</v>
      </c>
      <c r="B97" s="64">
        <v>8</v>
      </c>
    </row>
    <row r="98" spans="1:2" x14ac:dyDescent="0.3">
      <c r="A98" s="63">
        <v>5</v>
      </c>
      <c r="B98" s="64">
        <v>1136</v>
      </c>
    </row>
    <row r="99" spans="1:2" x14ac:dyDescent="0.3">
      <c r="A99" s="65" t="s">
        <v>242</v>
      </c>
      <c r="B99" s="64">
        <v>35</v>
      </c>
    </row>
    <row r="100" spans="1:2" x14ac:dyDescent="0.3">
      <c r="A100" s="65" t="s">
        <v>243</v>
      </c>
      <c r="B100" s="64">
        <v>115</v>
      </c>
    </row>
    <row r="101" spans="1:2" x14ac:dyDescent="0.3">
      <c r="A101" s="65" t="s">
        <v>235</v>
      </c>
      <c r="B101" s="64">
        <v>122</v>
      </c>
    </row>
    <row r="102" spans="1:2" x14ac:dyDescent="0.3">
      <c r="A102" s="65" t="s">
        <v>238</v>
      </c>
      <c r="B102" s="64">
        <v>115</v>
      </c>
    </row>
    <row r="103" spans="1:2" x14ac:dyDescent="0.3">
      <c r="A103" s="65" t="s">
        <v>236</v>
      </c>
      <c r="B103" s="64">
        <v>100</v>
      </c>
    </row>
    <row r="104" spans="1:2" x14ac:dyDescent="0.3">
      <c r="A104" s="65" t="s">
        <v>240</v>
      </c>
      <c r="B104" s="64">
        <v>110</v>
      </c>
    </row>
    <row r="105" spans="1:2" x14ac:dyDescent="0.3">
      <c r="A105" s="65" t="s">
        <v>239</v>
      </c>
      <c r="B105" s="64">
        <v>100</v>
      </c>
    </row>
    <row r="106" spans="1:2" x14ac:dyDescent="0.3">
      <c r="A106" s="65" t="s">
        <v>237</v>
      </c>
      <c r="B106" s="64">
        <v>100</v>
      </c>
    </row>
    <row r="107" spans="1:2" x14ac:dyDescent="0.3">
      <c r="A107" s="65" t="s">
        <v>234</v>
      </c>
      <c r="B107" s="64">
        <v>100</v>
      </c>
    </row>
    <row r="108" spans="1:2" x14ac:dyDescent="0.3">
      <c r="A108" s="65" t="s">
        <v>241</v>
      </c>
      <c r="B108" s="64">
        <v>100</v>
      </c>
    </row>
    <row r="109" spans="1:2" x14ac:dyDescent="0.3">
      <c r="A109" s="65" t="s">
        <v>256</v>
      </c>
      <c r="B109" s="64">
        <v>10</v>
      </c>
    </row>
    <row r="110" spans="1:2" x14ac:dyDescent="0.3">
      <c r="A110" s="65" t="s">
        <v>252</v>
      </c>
      <c r="B110" s="64">
        <v>20</v>
      </c>
    </row>
    <row r="111" spans="1:2" x14ac:dyDescent="0.3">
      <c r="A111" s="65" t="s">
        <v>309</v>
      </c>
      <c r="B111" s="64">
        <v>14</v>
      </c>
    </row>
    <row r="112" spans="1:2" x14ac:dyDescent="0.3">
      <c r="A112" s="65" t="s">
        <v>248</v>
      </c>
      <c r="B112" s="64">
        <v>10</v>
      </c>
    </row>
    <row r="113" spans="1:2" x14ac:dyDescent="0.3">
      <c r="A113" s="65" t="s">
        <v>249</v>
      </c>
      <c r="B113" s="64">
        <v>10</v>
      </c>
    </row>
    <row r="114" spans="1:2" x14ac:dyDescent="0.3">
      <c r="A114" s="65" t="s">
        <v>244</v>
      </c>
      <c r="B114" s="64">
        <v>8</v>
      </c>
    </row>
    <row r="115" spans="1:2" x14ac:dyDescent="0.3">
      <c r="A115" s="65" t="s">
        <v>247</v>
      </c>
      <c r="B115" s="64">
        <v>36</v>
      </c>
    </row>
    <row r="116" spans="1:2" x14ac:dyDescent="0.3">
      <c r="A116" s="65" t="s">
        <v>250</v>
      </c>
      <c r="B116" s="64">
        <v>3</v>
      </c>
    </row>
    <row r="117" spans="1:2" x14ac:dyDescent="0.3">
      <c r="A117" s="65" t="s">
        <v>251</v>
      </c>
      <c r="B117" s="64">
        <v>3</v>
      </c>
    </row>
    <row r="118" spans="1:2" x14ac:dyDescent="0.3">
      <c r="A118" s="65" t="s">
        <v>246</v>
      </c>
      <c r="B118" s="64">
        <v>8</v>
      </c>
    </row>
    <row r="119" spans="1:2" x14ac:dyDescent="0.3">
      <c r="A119" s="65" t="s">
        <v>311</v>
      </c>
      <c r="B119" s="64">
        <v>9</v>
      </c>
    </row>
    <row r="120" spans="1:2" x14ac:dyDescent="0.3">
      <c r="A120" s="65" t="s">
        <v>245</v>
      </c>
      <c r="B120" s="64">
        <v>8</v>
      </c>
    </row>
    <row r="121" spans="1:2" x14ac:dyDescent="0.3">
      <c r="A121" s="63">
        <v>6</v>
      </c>
      <c r="B121" s="64">
        <v>1216</v>
      </c>
    </row>
    <row r="122" spans="1:2" x14ac:dyDescent="0.3">
      <c r="A122" s="65" t="s">
        <v>242</v>
      </c>
      <c r="B122" s="64">
        <v>30</v>
      </c>
    </row>
    <row r="123" spans="1:2" x14ac:dyDescent="0.3">
      <c r="A123" s="65" t="s">
        <v>243</v>
      </c>
      <c r="B123" s="64">
        <v>115</v>
      </c>
    </row>
    <row r="124" spans="1:2" x14ac:dyDescent="0.3">
      <c r="A124" s="65" t="s">
        <v>235</v>
      </c>
      <c r="B124" s="64">
        <v>120</v>
      </c>
    </row>
    <row r="125" spans="1:2" x14ac:dyDescent="0.3">
      <c r="A125" s="65" t="s">
        <v>238</v>
      </c>
      <c r="B125" s="64">
        <v>115</v>
      </c>
    </row>
    <row r="126" spans="1:2" x14ac:dyDescent="0.3">
      <c r="A126" s="65" t="s">
        <v>236</v>
      </c>
      <c r="B126" s="64">
        <v>100</v>
      </c>
    </row>
    <row r="127" spans="1:2" x14ac:dyDescent="0.3">
      <c r="A127" s="65" t="s">
        <v>240</v>
      </c>
      <c r="B127" s="64">
        <v>112</v>
      </c>
    </row>
    <row r="128" spans="1:2" x14ac:dyDescent="0.3">
      <c r="A128" s="65" t="s">
        <v>239</v>
      </c>
      <c r="B128" s="64">
        <v>200</v>
      </c>
    </row>
    <row r="129" spans="1:2" x14ac:dyDescent="0.3">
      <c r="A129" s="65" t="s">
        <v>237</v>
      </c>
      <c r="B129" s="64">
        <v>100</v>
      </c>
    </row>
    <row r="130" spans="1:2" x14ac:dyDescent="0.3">
      <c r="A130" s="65" t="s">
        <v>234</v>
      </c>
      <c r="B130" s="64">
        <v>100</v>
      </c>
    </row>
    <row r="131" spans="1:2" x14ac:dyDescent="0.3">
      <c r="A131" s="65" t="s">
        <v>241</v>
      </c>
      <c r="B131" s="64">
        <v>100</v>
      </c>
    </row>
    <row r="132" spans="1:2" x14ac:dyDescent="0.3">
      <c r="A132" s="65" t="s">
        <v>256</v>
      </c>
      <c r="B132" s="64">
        <v>12</v>
      </c>
    </row>
    <row r="133" spans="1:2" x14ac:dyDescent="0.3">
      <c r="A133" s="65" t="s">
        <v>252</v>
      </c>
      <c r="B133" s="64">
        <v>23</v>
      </c>
    </row>
    <row r="134" spans="1:2" x14ac:dyDescent="0.3">
      <c r="A134" s="65" t="s">
        <v>309</v>
      </c>
      <c r="B134" s="64">
        <v>10</v>
      </c>
    </row>
    <row r="135" spans="1:2" x14ac:dyDescent="0.3">
      <c r="A135" s="65" t="s">
        <v>248</v>
      </c>
      <c r="B135" s="64">
        <v>13</v>
      </c>
    </row>
    <row r="136" spans="1:2" x14ac:dyDescent="0.3">
      <c r="A136" s="65" t="s">
        <v>249</v>
      </c>
      <c r="B136" s="64">
        <v>13</v>
      </c>
    </row>
    <row r="137" spans="1:2" x14ac:dyDescent="0.3">
      <c r="A137" s="65" t="s">
        <v>244</v>
      </c>
      <c r="B137" s="64">
        <v>4</v>
      </c>
    </row>
    <row r="138" spans="1:2" x14ac:dyDescent="0.3">
      <c r="A138" s="65" t="s">
        <v>247</v>
      </c>
      <c r="B138" s="64">
        <v>24</v>
      </c>
    </row>
    <row r="139" spans="1:2" x14ac:dyDescent="0.3">
      <c r="A139" s="65" t="s">
        <v>250</v>
      </c>
      <c r="B139" s="64">
        <v>4</v>
      </c>
    </row>
    <row r="140" spans="1:2" x14ac:dyDescent="0.3">
      <c r="A140" s="65" t="s">
        <v>251</v>
      </c>
      <c r="B140" s="64">
        <v>4</v>
      </c>
    </row>
    <row r="141" spans="1:2" x14ac:dyDescent="0.3">
      <c r="A141" s="65" t="s">
        <v>246</v>
      </c>
      <c r="B141" s="64">
        <v>4</v>
      </c>
    </row>
    <row r="142" spans="1:2" x14ac:dyDescent="0.3">
      <c r="A142" s="65" t="s">
        <v>311</v>
      </c>
      <c r="B142" s="64">
        <v>9</v>
      </c>
    </row>
    <row r="143" spans="1:2" x14ac:dyDescent="0.3">
      <c r="A143" s="65" t="s">
        <v>245</v>
      </c>
      <c r="B143" s="64">
        <v>4</v>
      </c>
    </row>
    <row r="144" spans="1:2" x14ac:dyDescent="0.3">
      <c r="A144" s="63">
        <v>7</v>
      </c>
      <c r="B144" s="64">
        <v>1950</v>
      </c>
    </row>
    <row r="145" spans="1:2" x14ac:dyDescent="0.3">
      <c r="A145" s="65" t="s">
        <v>242</v>
      </c>
      <c r="B145" s="64">
        <v>36</v>
      </c>
    </row>
    <row r="146" spans="1:2" x14ac:dyDescent="0.3">
      <c r="A146" s="65" t="s">
        <v>243</v>
      </c>
      <c r="B146" s="64">
        <v>100</v>
      </c>
    </row>
    <row r="147" spans="1:2" x14ac:dyDescent="0.3">
      <c r="A147" s="65" t="s">
        <v>235</v>
      </c>
      <c r="B147" s="64">
        <v>200</v>
      </c>
    </row>
    <row r="148" spans="1:2" x14ac:dyDescent="0.3">
      <c r="A148" s="65" t="s">
        <v>238</v>
      </c>
      <c r="B148" s="64">
        <v>100</v>
      </c>
    </row>
    <row r="149" spans="1:2" x14ac:dyDescent="0.3">
      <c r="A149" s="65" t="s">
        <v>236</v>
      </c>
      <c r="B149" s="64">
        <v>100</v>
      </c>
    </row>
    <row r="150" spans="1:2" x14ac:dyDescent="0.3">
      <c r="A150" s="65" t="s">
        <v>240</v>
      </c>
      <c r="B150" s="64">
        <v>200</v>
      </c>
    </row>
    <row r="151" spans="1:2" x14ac:dyDescent="0.3">
      <c r="A151" s="65" t="s">
        <v>239</v>
      </c>
      <c r="B151" s="64">
        <v>100</v>
      </c>
    </row>
    <row r="152" spans="1:2" x14ac:dyDescent="0.3">
      <c r="A152" s="65" t="s">
        <v>237</v>
      </c>
      <c r="B152" s="64">
        <v>100</v>
      </c>
    </row>
    <row r="153" spans="1:2" x14ac:dyDescent="0.3">
      <c r="A153" s="65" t="s">
        <v>234</v>
      </c>
      <c r="B153" s="64">
        <v>100</v>
      </c>
    </row>
    <row r="154" spans="1:2" x14ac:dyDescent="0.3">
      <c r="A154" s="65" t="s">
        <v>241</v>
      </c>
      <c r="B154" s="64">
        <v>100</v>
      </c>
    </row>
    <row r="155" spans="1:2" x14ac:dyDescent="0.3">
      <c r="A155" s="65" t="s">
        <v>256</v>
      </c>
      <c r="B155" s="64">
        <v>100</v>
      </c>
    </row>
    <row r="156" spans="1:2" x14ac:dyDescent="0.3">
      <c r="A156" s="65" t="s">
        <v>252</v>
      </c>
      <c r="B156" s="64">
        <v>100</v>
      </c>
    </row>
    <row r="157" spans="1:2" x14ac:dyDescent="0.3">
      <c r="A157" s="65" t="s">
        <v>309</v>
      </c>
      <c r="B157" s="64">
        <v>16</v>
      </c>
    </row>
    <row r="158" spans="1:2" x14ac:dyDescent="0.3">
      <c r="A158" s="65" t="s">
        <v>248</v>
      </c>
      <c r="B158" s="64">
        <v>106</v>
      </c>
    </row>
    <row r="159" spans="1:2" x14ac:dyDescent="0.3">
      <c r="A159" s="65" t="s">
        <v>249</v>
      </c>
      <c r="B159" s="64">
        <v>200</v>
      </c>
    </row>
    <row r="160" spans="1:2" x14ac:dyDescent="0.3">
      <c r="A160" s="65" t="s">
        <v>244</v>
      </c>
      <c r="B160" s="64">
        <v>12</v>
      </c>
    </row>
    <row r="161" spans="1:2" x14ac:dyDescent="0.3">
      <c r="A161" s="65" t="s">
        <v>247</v>
      </c>
      <c r="B161" s="64">
        <v>48</v>
      </c>
    </row>
    <row r="162" spans="1:2" x14ac:dyDescent="0.3">
      <c r="A162" s="65" t="s">
        <v>250</v>
      </c>
      <c r="B162" s="64">
        <v>100</v>
      </c>
    </row>
    <row r="163" spans="1:2" x14ac:dyDescent="0.3">
      <c r="A163" s="65" t="s">
        <v>251</v>
      </c>
      <c r="B163" s="64">
        <v>100</v>
      </c>
    </row>
    <row r="164" spans="1:2" x14ac:dyDescent="0.3">
      <c r="A164" s="65" t="s">
        <v>246</v>
      </c>
      <c r="B164" s="64">
        <v>12</v>
      </c>
    </row>
    <row r="165" spans="1:2" x14ac:dyDescent="0.3">
      <c r="A165" s="65" t="s">
        <v>311</v>
      </c>
      <c r="B165" s="64">
        <v>8</v>
      </c>
    </row>
    <row r="166" spans="1:2" x14ac:dyDescent="0.3">
      <c r="A166" s="65" t="s">
        <v>245</v>
      </c>
      <c r="B166" s="64">
        <v>12</v>
      </c>
    </row>
    <row r="167" spans="1:2" x14ac:dyDescent="0.3">
      <c r="A167" s="63">
        <v>8</v>
      </c>
      <c r="B167" s="64">
        <v>1040</v>
      </c>
    </row>
    <row r="168" spans="1:2" x14ac:dyDescent="0.3">
      <c r="A168" s="65" t="s">
        <v>242</v>
      </c>
      <c r="B168" s="64">
        <v>35</v>
      </c>
    </row>
    <row r="169" spans="1:2" x14ac:dyDescent="0.3">
      <c r="A169" s="65" t="s">
        <v>243</v>
      </c>
      <c r="B169" s="64">
        <v>136</v>
      </c>
    </row>
    <row r="170" spans="1:2" x14ac:dyDescent="0.3">
      <c r="A170" s="65" t="s">
        <v>235</v>
      </c>
      <c r="B170" s="64">
        <v>44</v>
      </c>
    </row>
    <row r="171" spans="1:2" x14ac:dyDescent="0.3">
      <c r="A171" s="65" t="s">
        <v>238</v>
      </c>
      <c r="B171" s="64">
        <v>136</v>
      </c>
    </row>
    <row r="172" spans="1:2" x14ac:dyDescent="0.3">
      <c r="A172" s="65" t="s">
        <v>236</v>
      </c>
      <c r="B172" s="64">
        <v>24</v>
      </c>
    </row>
    <row r="173" spans="1:2" x14ac:dyDescent="0.3">
      <c r="A173" s="65" t="s">
        <v>240</v>
      </c>
      <c r="B173" s="64">
        <v>36</v>
      </c>
    </row>
    <row r="174" spans="1:2" x14ac:dyDescent="0.3">
      <c r="A174" s="65" t="s">
        <v>239</v>
      </c>
      <c r="B174" s="64">
        <v>100</v>
      </c>
    </row>
    <row r="175" spans="1:2" x14ac:dyDescent="0.3">
      <c r="A175" s="65" t="s">
        <v>237</v>
      </c>
      <c r="B175" s="64">
        <v>48</v>
      </c>
    </row>
    <row r="176" spans="1:2" x14ac:dyDescent="0.3">
      <c r="A176" s="65" t="s">
        <v>234</v>
      </c>
      <c r="B176" s="64">
        <v>24</v>
      </c>
    </row>
    <row r="177" spans="1:2" x14ac:dyDescent="0.3">
      <c r="A177" s="65" t="s">
        <v>241</v>
      </c>
      <c r="B177" s="64">
        <v>36</v>
      </c>
    </row>
    <row r="178" spans="1:2" x14ac:dyDescent="0.3">
      <c r="A178" s="65" t="s">
        <v>256</v>
      </c>
      <c r="B178" s="64">
        <v>12</v>
      </c>
    </row>
    <row r="179" spans="1:2" x14ac:dyDescent="0.3">
      <c r="A179" s="65" t="s">
        <v>252</v>
      </c>
      <c r="B179" s="64">
        <v>23</v>
      </c>
    </row>
    <row r="180" spans="1:2" x14ac:dyDescent="0.3">
      <c r="A180" s="65" t="s">
        <v>309</v>
      </c>
      <c r="B180" s="64">
        <v>100</v>
      </c>
    </row>
    <row r="181" spans="1:2" x14ac:dyDescent="0.3">
      <c r="A181" s="65" t="s">
        <v>248</v>
      </c>
      <c r="B181" s="64">
        <v>10</v>
      </c>
    </row>
    <row r="182" spans="1:2" x14ac:dyDescent="0.3">
      <c r="A182" s="65" t="s">
        <v>249</v>
      </c>
      <c r="B182" s="64">
        <v>10</v>
      </c>
    </row>
    <row r="183" spans="1:2" x14ac:dyDescent="0.3">
      <c r="A183" s="65" t="s">
        <v>244</v>
      </c>
      <c r="B183" s="64">
        <v>8</v>
      </c>
    </row>
    <row r="184" spans="1:2" x14ac:dyDescent="0.3">
      <c r="A184" s="65" t="s">
        <v>247</v>
      </c>
      <c r="B184" s="64">
        <v>36</v>
      </c>
    </row>
    <row r="185" spans="1:2" x14ac:dyDescent="0.3">
      <c r="A185" s="65" t="s">
        <v>250</v>
      </c>
      <c r="B185" s="64">
        <v>3</v>
      </c>
    </row>
    <row r="186" spans="1:2" x14ac:dyDescent="0.3">
      <c r="A186" s="65" t="s">
        <v>251</v>
      </c>
      <c r="B186" s="64">
        <v>3</v>
      </c>
    </row>
    <row r="187" spans="1:2" x14ac:dyDescent="0.3">
      <c r="A187" s="65" t="s">
        <v>246</v>
      </c>
      <c r="B187" s="64">
        <v>8</v>
      </c>
    </row>
    <row r="188" spans="1:2" x14ac:dyDescent="0.3">
      <c r="A188" s="65" t="s">
        <v>311</v>
      </c>
      <c r="B188" s="64">
        <v>200</v>
      </c>
    </row>
    <row r="189" spans="1:2" x14ac:dyDescent="0.3">
      <c r="A189" s="65" t="s">
        <v>245</v>
      </c>
      <c r="B189" s="64">
        <v>8</v>
      </c>
    </row>
    <row r="190" spans="1:2" x14ac:dyDescent="0.3">
      <c r="A190" s="63">
        <v>9</v>
      </c>
      <c r="B190" s="64">
        <v>1455</v>
      </c>
    </row>
    <row r="191" spans="1:2" x14ac:dyDescent="0.3">
      <c r="A191" s="65" t="s">
        <v>242</v>
      </c>
      <c r="B191" s="64">
        <v>30</v>
      </c>
    </row>
    <row r="192" spans="1:2" x14ac:dyDescent="0.3">
      <c r="A192" s="65" t="s">
        <v>243</v>
      </c>
      <c r="B192" s="64">
        <v>124</v>
      </c>
    </row>
    <row r="193" spans="1:2" x14ac:dyDescent="0.3">
      <c r="A193" s="65" t="s">
        <v>235</v>
      </c>
      <c r="B193" s="64">
        <v>200</v>
      </c>
    </row>
    <row r="194" spans="1:2" x14ac:dyDescent="0.3">
      <c r="A194" s="65" t="s">
        <v>238</v>
      </c>
      <c r="B194" s="64">
        <v>136</v>
      </c>
    </row>
    <row r="195" spans="1:2" x14ac:dyDescent="0.3">
      <c r="A195" s="65" t="s">
        <v>236</v>
      </c>
      <c r="B195" s="64">
        <v>100</v>
      </c>
    </row>
    <row r="196" spans="1:2" x14ac:dyDescent="0.3">
      <c r="A196" s="65" t="s">
        <v>240</v>
      </c>
      <c r="B196" s="64">
        <v>36</v>
      </c>
    </row>
    <row r="197" spans="1:2" x14ac:dyDescent="0.3">
      <c r="A197" s="65" t="s">
        <v>239</v>
      </c>
      <c r="B197" s="64">
        <v>200</v>
      </c>
    </row>
    <row r="198" spans="1:2" x14ac:dyDescent="0.3">
      <c r="A198" s="65" t="s">
        <v>237</v>
      </c>
      <c r="B198" s="64">
        <v>100</v>
      </c>
    </row>
    <row r="199" spans="1:2" x14ac:dyDescent="0.3">
      <c r="A199" s="65" t="s">
        <v>234</v>
      </c>
      <c r="B199" s="64">
        <v>100</v>
      </c>
    </row>
    <row r="200" spans="1:2" x14ac:dyDescent="0.3">
      <c r="A200" s="65" t="s">
        <v>241</v>
      </c>
      <c r="B200" s="64">
        <v>24</v>
      </c>
    </row>
    <row r="201" spans="1:2" x14ac:dyDescent="0.3">
      <c r="A201" s="65" t="s">
        <v>256</v>
      </c>
      <c r="B201" s="64">
        <v>12</v>
      </c>
    </row>
    <row r="202" spans="1:2" x14ac:dyDescent="0.3">
      <c r="A202" s="65" t="s">
        <v>252</v>
      </c>
      <c r="B202" s="64">
        <v>23</v>
      </c>
    </row>
    <row r="203" spans="1:2" x14ac:dyDescent="0.3">
      <c r="A203" s="65" t="s">
        <v>309</v>
      </c>
      <c r="B203" s="64">
        <v>100</v>
      </c>
    </row>
    <row r="204" spans="1:2" x14ac:dyDescent="0.3">
      <c r="A204" s="65" t="s">
        <v>248</v>
      </c>
      <c r="B204" s="64">
        <v>13</v>
      </c>
    </row>
    <row r="205" spans="1:2" x14ac:dyDescent="0.3">
      <c r="A205" s="65" t="s">
        <v>249</v>
      </c>
      <c r="B205" s="64">
        <v>13</v>
      </c>
    </row>
    <row r="206" spans="1:2" x14ac:dyDescent="0.3">
      <c r="A206" s="65" t="s">
        <v>244</v>
      </c>
      <c r="B206" s="64">
        <v>4</v>
      </c>
    </row>
    <row r="207" spans="1:2" x14ac:dyDescent="0.3">
      <c r="A207" s="65" t="s">
        <v>247</v>
      </c>
      <c r="B207" s="64">
        <v>24</v>
      </c>
    </row>
    <row r="208" spans="1:2" x14ac:dyDescent="0.3">
      <c r="A208" s="65" t="s">
        <v>250</v>
      </c>
      <c r="B208" s="64">
        <v>4</v>
      </c>
    </row>
    <row r="209" spans="1:2" x14ac:dyDescent="0.3">
      <c r="A209" s="65" t="s">
        <v>251</v>
      </c>
      <c r="B209" s="64">
        <v>4</v>
      </c>
    </row>
    <row r="210" spans="1:2" x14ac:dyDescent="0.3">
      <c r="A210" s="65" t="s">
        <v>246</v>
      </c>
      <c r="B210" s="64">
        <v>4</v>
      </c>
    </row>
    <row r="211" spans="1:2" x14ac:dyDescent="0.3">
      <c r="A211" s="65" t="s">
        <v>311</v>
      </c>
      <c r="B211" s="64">
        <v>200</v>
      </c>
    </row>
    <row r="212" spans="1:2" x14ac:dyDescent="0.3">
      <c r="A212" s="65" t="s">
        <v>245</v>
      </c>
      <c r="B212" s="64">
        <v>4</v>
      </c>
    </row>
    <row r="213" spans="1:2" x14ac:dyDescent="0.3">
      <c r="A213" s="63">
        <v>10</v>
      </c>
      <c r="B213" s="64">
        <v>1461</v>
      </c>
    </row>
    <row r="214" spans="1:2" x14ac:dyDescent="0.3">
      <c r="A214" s="65" t="s">
        <v>242</v>
      </c>
      <c r="B214" s="64">
        <v>35</v>
      </c>
    </row>
    <row r="215" spans="1:2" x14ac:dyDescent="0.3">
      <c r="A215" s="65" t="s">
        <v>243</v>
      </c>
      <c r="B215" s="64">
        <v>136</v>
      </c>
    </row>
    <row r="216" spans="1:2" x14ac:dyDescent="0.3">
      <c r="A216" s="65" t="s">
        <v>235</v>
      </c>
      <c r="B216" s="64">
        <v>200</v>
      </c>
    </row>
    <row r="217" spans="1:2" x14ac:dyDescent="0.3">
      <c r="A217" s="65" t="s">
        <v>238</v>
      </c>
      <c r="B217" s="64">
        <v>136</v>
      </c>
    </row>
    <row r="218" spans="1:2" x14ac:dyDescent="0.3">
      <c r="A218" s="65" t="s">
        <v>236</v>
      </c>
      <c r="B218" s="64">
        <v>100</v>
      </c>
    </row>
    <row r="219" spans="1:2" x14ac:dyDescent="0.3">
      <c r="A219" s="65" t="s">
        <v>240</v>
      </c>
      <c r="B219" s="64">
        <v>22</v>
      </c>
    </row>
    <row r="220" spans="1:2" x14ac:dyDescent="0.3">
      <c r="A220" s="65" t="s">
        <v>239</v>
      </c>
      <c r="B220" s="64">
        <v>200</v>
      </c>
    </row>
    <row r="221" spans="1:2" x14ac:dyDescent="0.3">
      <c r="A221" s="65" t="s">
        <v>237</v>
      </c>
      <c r="B221" s="64">
        <v>80</v>
      </c>
    </row>
    <row r="222" spans="1:2" x14ac:dyDescent="0.3">
      <c r="A222" s="65" t="s">
        <v>234</v>
      </c>
      <c r="B222" s="64">
        <v>100</v>
      </c>
    </row>
    <row r="223" spans="1:2" x14ac:dyDescent="0.3">
      <c r="A223" s="65" t="s">
        <v>241</v>
      </c>
      <c r="B223" s="64">
        <v>36</v>
      </c>
    </row>
    <row r="224" spans="1:2" x14ac:dyDescent="0.3">
      <c r="A224" s="65" t="s">
        <v>256</v>
      </c>
      <c r="B224" s="64">
        <v>10</v>
      </c>
    </row>
    <row r="225" spans="1:2" x14ac:dyDescent="0.3">
      <c r="A225" s="65" t="s">
        <v>252</v>
      </c>
      <c r="B225" s="64">
        <v>20</v>
      </c>
    </row>
    <row r="226" spans="1:2" x14ac:dyDescent="0.3">
      <c r="A226" s="65" t="s">
        <v>309</v>
      </c>
      <c r="B226" s="64">
        <v>100</v>
      </c>
    </row>
    <row r="227" spans="1:2" x14ac:dyDescent="0.3">
      <c r="A227" s="65" t="s">
        <v>248</v>
      </c>
      <c r="B227" s="64">
        <v>10</v>
      </c>
    </row>
    <row r="228" spans="1:2" x14ac:dyDescent="0.3">
      <c r="A228" s="65" t="s">
        <v>249</v>
      </c>
      <c r="B228" s="64">
        <v>10</v>
      </c>
    </row>
    <row r="229" spans="1:2" x14ac:dyDescent="0.3">
      <c r="A229" s="65" t="s">
        <v>244</v>
      </c>
      <c r="B229" s="64">
        <v>8</v>
      </c>
    </row>
    <row r="230" spans="1:2" x14ac:dyDescent="0.3">
      <c r="A230" s="65" t="s">
        <v>247</v>
      </c>
      <c r="B230" s="64">
        <v>36</v>
      </c>
    </row>
    <row r="231" spans="1:2" x14ac:dyDescent="0.3">
      <c r="A231" s="65" t="s">
        <v>250</v>
      </c>
      <c r="B231" s="64">
        <v>3</v>
      </c>
    </row>
    <row r="232" spans="1:2" x14ac:dyDescent="0.3">
      <c r="A232" s="65" t="s">
        <v>251</v>
      </c>
      <c r="B232" s="64">
        <v>3</v>
      </c>
    </row>
    <row r="233" spans="1:2" x14ac:dyDescent="0.3">
      <c r="A233" s="65" t="s">
        <v>246</v>
      </c>
      <c r="B233" s="64">
        <v>8</v>
      </c>
    </row>
    <row r="234" spans="1:2" x14ac:dyDescent="0.3">
      <c r="A234" s="65" t="s">
        <v>311</v>
      </c>
      <c r="B234" s="64">
        <v>200</v>
      </c>
    </row>
    <row r="235" spans="1:2" x14ac:dyDescent="0.3">
      <c r="A235" s="65" t="s">
        <v>245</v>
      </c>
      <c r="B235" s="64">
        <v>8</v>
      </c>
    </row>
    <row r="236" spans="1:2" x14ac:dyDescent="0.3">
      <c r="A236" s="63">
        <v>11</v>
      </c>
      <c r="B236" s="64">
        <v>1603</v>
      </c>
    </row>
    <row r="237" spans="1:2" x14ac:dyDescent="0.3">
      <c r="A237" s="65" t="s">
        <v>242</v>
      </c>
      <c r="B237" s="64">
        <v>35</v>
      </c>
    </row>
    <row r="238" spans="1:2" x14ac:dyDescent="0.3">
      <c r="A238" s="65" t="s">
        <v>243</v>
      </c>
      <c r="B238" s="64">
        <v>136</v>
      </c>
    </row>
    <row r="239" spans="1:2" x14ac:dyDescent="0.3">
      <c r="A239" s="65" t="s">
        <v>235</v>
      </c>
      <c r="B239" s="64">
        <v>200</v>
      </c>
    </row>
    <row r="240" spans="1:2" x14ac:dyDescent="0.3">
      <c r="A240" s="65" t="s">
        <v>238</v>
      </c>
      <c r="B240" s="64">
        <v>136</v>
      </c>
    </row>
    <row r="241" spans="1:2" x14ac:dyDescent="0.3">
      <c r="A241" s="65" t="s">
        <v>236</v>
      </c>
      <c r="B241" s="64">
        <v>100</v>
      </c>
    </row>
    <row r="242" spans="1:2" x14ac:dyDescent="0.3">
      <c r="A242" s="65" t="s">
        <v>240</v>
      </c>
      <c r="B242" s="64">
        <v>124</v>
      </c>
    </row>
    <row r="243" spans="1:2" x14ac:dyDescent="0.3">
      <c r="A243" s="65" t="s">
        <v>239</v>
      </c>
      <c r="B243" s="64">
        <v>48</v>
      </c>
    </row>
    <row r="244" spans="1:2" x14ac:dyDescent="0.3">
      <c r="A244" s="65" t="s">
        <v>237</v>
      </c>
      <c r="B244" s="64">
        <v>100</v>
      </c>
    </row>
    <row r="245" spans="1:2" x14ac:dyDescent="0.3">
      <c r="A245" s="65" t="s">
        <v>234</v>
      </c>
      <c r="B245" s="64">
        <v>100</v>
      </c>
    </row>
    <row r="246" spans="1:2" x14ac:dyDescent="0.3">
      <c r="A246" s="65" t="s">
        <v>241</v>
      </c>
      <c r="B246" s="64">
        <v>36</v>
      </c>
    </row>
    <row r="247" spans="1:2" x14ac:dyDescent="0.3">
      <c r="A247" s="65" t="s">
        <v>256</v>
      </c>
      <c r="B247" s="64">
        <v>100</v>
      </c>
    </row>
    <row r="248" spans="1:2" x14ac:dyDescent="0.3">
      <c r="A248" s="65" t="s">
        <v>252</v>
      </c>
      <c r="B248" s="64">
        <v>100</v>
      </c>
    </row>
    <row r="249" spans="1:2" x14ac:dyDescent="0.3">
      <c r="A249" s="65" t="s">
        <v>309</v>
      </c>
      <c r="B249" s="64">
        <v>100</v>
      </c>
    </row>
    <row r="250" spans="1:2" x14ac:dyDescent="0.3">
      <c r="A250" s="65" t="s">
        <v>248</v>
      </c>
      <c r="B250" s="64">
        <v>10</v>
      </c>
    </row>
    <row r="251" spans="1:2" x14ac:dyDescent="0.3">
      <c r="A251" s="65" t="s">
        <v>249</v>
      </c>
      <c r="B251" s="64">
        <v>10</v>
      </c>
    </row>
    <row r="252" spans="1:2" x14ac:dyDescent="0.3">
      <c r="A252" s="65" t="s">
        <v>244</v>
      </c>
      <c r="B252" s="64">
        <v>8</v>
      </c>
    </row>
    <row r="253" spans="1:2" x14ac:dyDescent="0.3">
      <c r="A253" s="65" t="s">
        <v>247</v>
      </c>
      <c r="B253" s="64">
        <v>36</v>
      </c>
    </row>
    <row r="254" spans="1:2" x14ac:dyDescent="0.3">
      <c r="A254" s="65" t="s">
        <v>250</v>
      </c>
      <c r="B254" s="64">
        <v>3</v>
      </c>
    </row>
    <row r="255" spans="1:2" x14ac:dyDescent="0.3">
      <c r="A255" s="65" t="s">
        <v>251</v>
      </c>
      <c r="B255" s="64">
        <v>100</v>
      </c>
    </row>
    <row r="256" spans="1:2" x14ac:dyDescent="0.3">
      <c r="A256" s="65" t="s">
        <v>246</v>
      </c>
      <c r="B256" s="64">
        <v>8</v>
      </c>
    </row>
    <row r="257" spans="1:2" x14ac:dyDescent="0.3">
      <c r="A257" s="65" t="s">
        <v>311</v>
      </c>
      <c r="B257" s="64">
        <v>105</v>
      </c>
    </row>
    <row r="258" spans="1:2" x14ac:dyDescent="0.3">
      <c r="A258" s="65" t="s">
        <v>245</v>
      </c>
      <c r="B258" s="64">
        <v>8</v>
      </c>
    </row>
    <row r="259" spans="1:2" x14ac:dyDescent="0.3">
      <c r="A259" s="63">
        <v>12</v>
      </c>
      <c r="B259" s="64">
        <v>1331</v>
      </c>
    </row>
    <row r="260" spans="1:2" x14ac:dyDescent="0.3">
      <c r="A260" s="65" t="s">
        <v>242</v>
      </c>
      <c r="B260" s="64">
        <v>35</v>
      </c>
    </row>
    <row r="261" spans="1:2" x14ac:dyDescent="0.3">
      <c r="A261" s="65" t="s">
        <v>243</v>
      </c>
      <c r="B261" s="64">
        <v>112</v>
      </c>
    </row>
    <row r="262" spans="1:2" x14ac:dyDescent="0.3">
      <c r="A262" s="65" t="s">
        <v>235</v>
      </c>
      <c r="B262" s="64">
        <v>122</v>
      </c>
    </row>
    <row r="263" spans="1:2" x14ac:dyDescent="0.3">
      <c r="A263" s="65" t="s">
        <v>238</v>
      </c>
      <c r="B263" s="64">
        <v>112</v>
      </c>
    </row>
    <row r="264" spans="1:2" x14ac:dyDescent="0.3">
      <c r="A264" s="65" t="s">
        <v>236</v>
      </c>
      <c r="B264" s="64">
        <v>100</v>
      </c>
    </row>
    <row r="265" spans="1:2" x14ac:dyDescent="0.3">
      <c r="A265" s="65" t="s">
        <v>240</v>
      </c>
      <c r="B265" s="64">
        <v>110</v>
      </c>
    </row>
    <row r="266" spans="1:2" x14ac:dyDescent="0.3">
      <c r="A266" s="65" t="s">
        <v>239</v>
      </c>
      <c r="B266" s="64">
        <v>100</v>
      </c>
    </row>
    <row r="267" spans="1:2" x14ac:dyDescent="0.3">
      <c r="A267" s="65" t="s">
        <v>237</v>
      </c>
      <c r="B267" s="64">
        <v>300</v>
      </c>
    </row>
    <row r="268" spans="1:2" x14ac:dyDescent="0.3">
      <c r="A268" s="65" t="s">
        <v>234</v>
      </c>
      <c r="B268" s="64">
        <v>100</v>
      </c>
    </row>
    <row r="269" spans="1:2" x14ac:dyDescent="0.3">
      <c r="A269" s="65" t="s">
        <v>241</v>
      </c>
      <c r="B269" s="64">
        <v>100</v>
      </c>
    </row>
    <row r="270" spans="1:2" x14ac:dyDescent="0.3">
      <c r="A270" s="65" t="s">
        <v>256</v>
      </c>
      <c r="B270" s="64">
        <v>10</v>
      </c>
    </row>
    <row r="271" spans="1:2" x14ac:dyDescent="0.3">
      <c r="A271" s="65" t="s">
        <v>252</v>
      </c>
      <c r="B271" s="64">
        <v>20</v>
      </c>
    </row>
    <row r="272" spans="1:2" x14ac:dyDescent="0.3">
      <c r="A272" s="65" t="s">
        <v>309</v>
      </c>
      <c r="B272" s="64">
        <v>14</v>
      </c>
    </row>
    <row r="273" spans="1:2" x14ac:dyDescent="0.3">
      <c r="A273" s="65" t="s">
        <v>248</v>
      </c>
      <c r="B273" s="64">
        <v>10</v>
      </c>
    </row>
    <row r="274" spans="1:2" x14ac:dyDescent="0.3">
      <c r="A274" s="65" t="s">
        <v>249</v>
      </c>
      <c r="B274" s="64">
        <v>10</v>
      </c>
    </row>
    <row r="275" spans="1:2" x14ac:dyDescent="0.3">
      <c r="A275" s="65" t="s">
        <v>244</v>
      </c>
      <c r="B275" s="64">
        <v>8</v>
      </c>
    </row>
    <row r="276" spans="1:2" x14ac:dyDescent="0.3">
      <c r="A276" s="65" t="s">
        <v>247</v>
      </c>
      <c r="B276" s="64">
        <v>36</v>
      </c>
    </row>
    <row r="277" spans="1:2" x14ac:dyDescent="0.3">
      <c r="A277" s="65" t="s">
        <v>250</v>
      </c>
      <c r="B277" s="64">
        <v>3</v>
      </c>
    </row>
    <row r="278" spans="1:2" x14ac:dyDescent="0.3">
      <c r="A278" s="65" t="s">
        <v>251</v>
      </c>
      <c r="B278" s="64">
        <v>3</v>
      </c>
    </row>
    <row r="279" spans="1:2" x14ac:dyDescent="0.3">
      <c r="A279" s="65" t="s">
        <v>246</v>
      </c>
      <c r="B279" s="64">
        <v>8</v>
      </c>
    </row>
    <row r="280" spans="1:2" x14ac:dyDescent="0.3">
      <c r="A280" s="65" t="s">
        <v>311</v>
      </c>
      <c r="B280" s="64">
        <v>10</v>
      </c>
    </row>
    <row r="281" spans="1:2" x14ac:dyDescent="0.3">
      <c r="A281" s="65" t="s">
        <v>245</v>
      </c>
      <c r="B281" s="64">
        <v>8</v>
      </c>
    </row>
    <row r="282" spans="1:2" x14ac:dyDescent="0.3">
      <c r="A282" s="63" t="s">
        <v>335</v>
      </c>
      <c r="B282" s="64"/>
    </row>
    <row r="283" spans="1:2" x14ac:dyDescent="0.3">
      <c r="A283" s="65" t="s">
        <v>333</v>
      </c>
      <c r="B283" s="64"/>
    </row>
    <row r="284" spans="1:2" x14ac:dyDescent="0.3">
      <c r="A284" s="63" t="s">
        <v>328</v>
      </c>
      <c r="B284" s="64">
        <v>15724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2:B262"/>
  <sheetViews>
    <sheetView showGridLines="0" zoomScale="85" zoomScaleNormal="85" workbookViewId="0"/>
  </sheetViews>
  <sheetFormatPr defaultRowHeight="14.4" x14ac:dyDescent="0.3"/>
  <cols>
    <col min="1" max="1" width="20" bestFit="1" customWidth="1"/>
    <col min="2" max="2" width="19.6640625" bestFit="1" customWidth="1"/>
  </cols>
  <sheetData>
    <row r="2" spans="1:2" ht="25.8" x14ac:dyDescent="0.5">
      <c r="A2" s="66" t="s">
        <v>338</v>
      </c>
    </row>
    <row r="5" spans="1:2" x14ac:dyDescent="0.3">
      <c r="A5" s="62" t="s">
        <v>326</v>
      </c>
      <c r="B5" t="s">
        <v>334</v>
      </c>
    </row>
    <row r="6" spans="1:2" x14ac:dyDescent="0.3">
      <c r="A6" s="63" t="s">
        <v>161</v>
      </c>
      <c r="B6" s="64">
        <v>731</v>
      </c>
    </row>
    <row r="7" spans="1:2" x14ac:dyDescent="0.3">
      <c r="A7" s="65">
        <v>1</v>
      </c>
      <c r="B7" s="64">
        <v>36</v>
      </c>
    </row>
    <row r="8" spans="1:2" x14ac:dyDescent="0.3">
      <c r="A8" s="65">
        <v>2</v>
      </c>
      <c r="B8" s="64">
        <v>30</v>
      </c>
    </row>
    <row r="9" spans="1:2" x14ac:dyDescent="0.3">
      <c r="A9" s="65">
        <v>3</v>
      </c>
      <c r="B9" s="64">
        <v>35</v>
      </c>
    </row>
    <row r="10" spans="1:2" x14ac:dyDescent="0.3">
      <c r="A10" s="65">
        <v>4</v>
      </c>
      <c r="B10" s="64">
        <v>35</v>
      </c>
    </row>
    <row r="11" spans="1:2" x14ac:dyDescent="0.3">
      <c r="A11" s="65">
        <v>5</v>
      </c>
      <c r="B11" s="64">
        <v>30</v>
      </c>
    </row>
    <row r="12" spans="1:2" x14ac:dyDescent="0.3">
      <c r="A12" s="65">
        <v>6</v>
      </c>
      <c r="B12" s="64">
        <v>35</v>
      </c>
    </row>
    <row r="13" spans="1:2" x14ac:dyDescent="0.3">
      <c r="A13" s="65">
        <v>7</v>
      </c>
      <c r="B13" s="64">
        <v>200</v>
      </c>
    </row>
    <row r="14" spans="1:2" x14ac:dyDescent="0.3">
      <c r="A14" s="65">
        <v>8</v>
      </c>
      <c r="B14" s="64">
        <v>35</v>
      </c>
    </row>
    <row r="15" spans="1:2" x14ac:dyDescent="0.3">
      <c r="A15" s="65">
        <v>9</v>
      </c>
      <c r="B15" s="64">
        <v>35</v>
      </c>
    </row>
    <row r="16" spans="1:2" x14ac:dyDescent="0.3">
      <c r="A16" s="65">
        <v>10</v>
      </c>
      <c r="B16" s="64">
        <v>30</v>
      </c>
    </row>
    <row r="17" spans="1:2" x14ac:dyDescent="0.3">
      <c r="A17" s="65">
        <v>11</v>
      </c>
      <c r="B17" s="64">
        <v>200</v>
      </c>
    </row>
    <row r="18" spans="1:2" x14ac:dyDescent="0.3">
      <c r="A18" s="65">
        <v>12</v>
      </c>
      <c r="B18" s="64">
        <v>30</v>
      </c>
    </row>
    <row r="19" spans="1:2" x14ac:dyDescent="0.3">
      <c r="A19" s="63" t="s">
        <v>142</v>
      </c>
      <c r="B19" s="64">
        <v>2056</v>
      </c>
    </row>
    <row r="20" spans="1:2" x14ac:dyDescent="0.3">
      <c r="A20" s="65">
        <v>1</v>
      </c>
      <c r="B20" s="64">
        <v>200</v>
      </c>
    </row>
    <row r="21" spans="1:2" x14ac:dyDescent="0.3">
      <c r="A21" s="65">
        <v>2</v>
      </c>
      <c r="B21" s="64">
        <v>200</v>
      </c>
    </row>
    <row r="22" spans="1:2" x14ac:dyDescent="0.3">
      <c r="A22" s="65">
        <v>3</v>
      </c>
      <c r="B22" s="64">
        <v>200</v>
      </c>
    </row>
    <row r="23" spans="1:2" x14ac:dyDescent="0.3">
      <c r="A23" s="65">
        <v>4</v>
      </c>
      <c r="B23" s="64">
        <v>200</v>
      </c>
    </row>
    <row r="24" spans="1:2" x14ac:dyDescent="0.3">
      <c r="A24" s="65">
        <v>5</v>
      </c>
      <c r="B24" s="64">
        <v>200</v>
      </c>
    </row>
    <row r="25" spans="1:2" x14ac:dyDescent="0.3">
      <c r="A25" s="65">
        <v>6</v>
      </c>
      <c r="B25" s="64">
        <v>200</v>
      </c>
    </row>
    <row r="26" spans="1:2" x14ac:dyDescent="0.3">
      <c r="A26" s="65">
        <v>7</v>
      </c>
      <c r="B26" s="64">
        <v>200</v>
      </c>
    </row>
    <row r="27" spans="1:2" x14ac:dyDescent="0.3">
      <c r="A27" s="65">
        <v>8</v>
      </c>
      <c r="B27" s="64">
        <v>60</v>
      </c>
    </row>
    <row r="28" spans="1:2" x14ac:dyDescent="0.3">
      <c r="A28" s="65">
        <v>9</v>
      </c>
      <c r="B28" s="64">
        <v>124</v>
      </c>
    </row>
    <row r="29" spans="1:2" x14ac:dyDescent="0.3">
      <c r="A29" s="65">
        <v>10</v>
      </c>
      <c r="B29" s="64">
        <v>136</v>
      </c>
    </row>
    <row r="30" spans="1:2" x14ac:dyDescent="0.3">
      <c r="A30" s="65">
        <v>11</v>
      </c>
      <c r="B30" s="64">
        <v>136</v>
      </c>
    </row>
    <row r="31" spans="1:2" x14ac:dyDescent="0.3">
      <c r="A31" s="65">
        <v>12</v>
      </c>
      <c r="B31" s="64">
        <v>200</v>
      </c>
    </row>
    <row r="32" spans="1:2" x14ac:dyDescent="0.3">
      <c r="A32" s="63" t="s">
        <v>145</v>
      </c>
      <c r="B32" s="64">
        <v>407</v>
      </c>
    </row>
    <row r="33" spans="1:2" x14ac:dyDescent="0.3">
      <c r="A33" s="65">
        <v>1</v>
      </c>
      <c r="B33" s="64">
        <v>36</v>
      </c>
    </row>
    <row r="34" spans="1:2" x14ac:dyDescent="0.3">
      <c r="A34" s="65">
        <v>2</v>
      </c>
      <c r="B34" s="64">
        <v>35</v>
      </c>
    </row>
    <row r="35" spans="1:2" x14ac:dyDescent="0.3">
      <c r="A35" s="65">
        <v>3</v>
      </c>
      <c r="B35" s="64">
        <v>30</v>
      </c>
    </row>
    <row r="36" spans="1:2" x14ac:dyDescent="0.3">
      <c r="A36" s="65">
        <v>4</v>
      </c>
      <c r="B36" s="64">
        <v>35</v>
      </c>
    </row>
    <row r="37" spans="1:2" x14ac:dyDescent="0.3">
      <c r="A37" s="65">
        <v>5</v>
      </c>
      <c r="B37" s="64">
        <v>35</v>
      </c>
    </row>
    <row r="38" spans="1:2" x14ac:dyDescent="0.3">
      <c r="A38" s="65">
        <v>6</v>
      </c>
      <c r="B38" s="64">
        <v>30</v>
      </c>
    </row>
    <row r="39" spans="1:2" x14ac:dyDescent="0.3">
      <c r="A39" s="65">
        <v>7</v>
      </c>
      <c r="B39" s="64">
        <v>36</v>
      </c>
    </row>
    <row r="40" spans="1:2" x14ac:dyDescent="0.3">
      <c r="A40" s="65">
        <v>8</v>
      </c>
      <c r="B40" s="64">
        <v>35</v>
      </c>
    </row>
    <row r="41" spans="1:2" x14ac:dyDescent="0.3">
      <c r="A41" s="65">
        <v>9</v>
      </c>
      <c r="B41" s="64">
        <v>30</v>
      </c>
    </row>
    <row r="42" spans="1:2" x14ac:dyDescent="0.3">
      <c r="A42" s="65">
        <v>10</v>
      </c>
      <c r="B42" s="64">
        <v>35</v>
      </c>
    </row>
    <row r="43" spans="1:2" x14ac:dyDescent="0.3">
      <c r="A43" s="65">
        <v>11</v>
      </c>
      <c r="B43" s="64">
        <v>35</v>
      </c>
    </row>
    <row r="44" spans="1:2" x14ac:dyDescent="0.3">
      <c r="A44" s="65">
        <v>12</v>
      </c>
      <c r="B44" s="64">
        <v>35</v>
      </c>
    </row>
    <row r="45" spans="1:2" x14ac:dyDescent="0.3">
      <c r="A45" s="63" t="s">
        <v>160</v>
      </c>
      <c r="B45" s="64">
        <v>484</v>
      </c>
    </row>
    <row r="46" spans="1:2" x14ac:dyDescent="0.3">
      <c r="A46" s="65">
        <v>2</v>
      </c>
      <c r="B46" s="64">
        <v>12</v>
      </c>
    </row>
    <row r="47" spans="1:2" x14ac:dyDescent="0.3">
      <c r="A47" s="65">
        <v>3</v>
      </c>
      <c r="B47" s="64">
        <v>15</v>
      </c>
    </row>
    <row r="48" spans="1:2" x14ac:dyDescent="0.3">
      <c r="A48" s="65">
        <v>4</v>
      </c>
      <c r="B48" s="64">
        <v>15</v>
      </c>
    </row>
    <row r="49" spans="1:2" x14ac:dyDescent="0.3">
      <c r="A49" s="65">
        <v>5</v>
      </c>
      <c r="B49" s="64">
        <v>15</v>
      </c>
    </row>
    <row r="50" spans="1:2" x14ac:dyDescent="0.3">
      <c r="A50" s="65">
        <v>6</v>
      </c>
      <c r="B50" s="64">
        <v>15</v>
      </c>
    </row>
    <row r="51" spans="1:2" x14ac:dyDescent="0.3">
      <c r="A51" s="65">
        <v>8</v>
      </c>
      <c r="B51" s="64">
        <v>100</v>
      </c>
    </row>
    <row r="52" spans="1:2" x14ac:dyDescent="0.3">
      <c r="A52" s="65">
        <v>9</v>
      </c>
      <c r="B52" s="64">
        <v>100</v>
      </c>
    </row>
    <row r="53" spans="1:2" x14ac:dyDescent="0.3">
      <c r="A53" s="65">
        <v>10</v>
      </c>
      <c r="B53" s="64">
        <v>100</v>
      </c>
    </row>
    <row r="54" spans="1:2" x14ac:dyDescent="0.3">
      <c r="A54" s="65">
        <v>11</v>
      </c>
      <c r="B54" s="64">
        <v>100</v>
      </c>
    </row>
    <row r="55" spans="1:2" x14ac:dyDescent="0.3">
      <c r="A55" s="65">
        <v>12</v>
      </c>
      <c r="B55" s="64">
        <v>12</v>
      </c>
    </row>
    <row r="56" spans="1:2" x14ac:dyDescent="0.3">
      <c r="A56" s="63" t="s">
        <v>153</v>
      </c>
      <c r="B56" s="64">
        <v>504</v>
      </c>
    </row>
    <row r="57" spans="1:2" x14ac:dyDescent="0.3">
      <c r="A57" s="65">
        <v>1</v>
      </c>
      <c r="B57" s="64">
        <v>16</v>
      </c>
    </row>
    <row r="58" spans="1:2" x14ac:dyDescent="0.3">
      <c r="A58" s="65">
        <v>2</v>
      </c>
      <c r="B58" s="64">
        <v>14</v>
      </c>
    </row>
    <row r="59" spans="1:2" x14ac:dyDescent="0.3">
      <c r="A59" s="65">
        <v>3</v>
      </c>
      <c r="B59" s="64">
        <v>10</v>
      </c>
    </row>
    <row r="60" spans="1:2" x14ac:dyDescent="0.3">
      <c r="A60" s="65">
        <v>4</v>
      </c>
      <c r="B60" s="64">
        <v>10</v>
      </c>
    </row>
    <row r="61" spans="1:2" x14ac:dyDescent="0.3">
      <c r="A61" s="65">
        <v>5</v>
      </c>
      <c r="B61" s="64">
        <v>14</v>
      </c>
    </row>
    <row r="62" spans="1:2" x14ac:dyDescent="0.3">
      <c r="A62" s="65">
        <v>6</v>
      </c>
      <c r="B62" s="64">
        <v>10</v>
      </c>
    </row>
    <row r="63" spans="1:2" x14ac:dyDescent="0.3">
      <c r="A63" s="65">
        <v>7</v>
      </c>
      <c r="B63" s="64">
        <v>16</v>
      </c>
    </row>
    <row r="64" spans="1:2" x14ac:dyDescent="0.3">
      <c r="A64" s="65">
        <v>8</v>
      </c>
      <c r="B64" s="64">
        <v>100</v>
      </c>
    </row>
    <row r="65" spans="1:2" x14ac:dyDescent="0.3">
      <c r="A65" s="65">
        <v>9</v>
      </c>
      <c r="B65" s="64">
        <v>100</v>
      </c>
    </row>
    <row r="66" spans="1:2" x14ac:dyDescent="0.3">
      <c r="A66" s="65">
        <v>10</v>
      </c>
      <c r="B66" s="64">
        <v>100</v>
      </c>
    </row>
    <row r="67" spans="1:2" x14ac:dyDescent="0.3">
      <c r="A67" s="65">
        <v>11</v>
      </c>
      <c r="B67" s="64">
        <v>100</v>
      </c>
    </row>
    <row r="68" spans="1:2" x14ac:dyDescent="0.3">
      <c r="A68" s="65">
        <v>12</v>
      </c>
      <c r="B68" s="64">
        <v>14</v>
      </c>
    </row>
    <row r="69" spans="1:2" x14ac:dyDescent="0.3">
      <c r="A69" s="63" t="s">
        <v>157</v>
      </c>
      <c r="B69" s="64">
        <v>224</v>
      </c>
    </row>
    <row r="70" spans="1:2" x14ac:dyDescent="0.3">
      <c r="A70" s="65">
        <v>1</v>
      </c>
      <c r="B70" s="64">
        <v>12</v>
      </c>
    </row>
    <row r="71" spans="1:2" x14ac:dyDescent="0.3">
      <c r="A71" s="65">
        <v>2</v>
      </c>
      <c r="B71" s="64">
        <v>10</v>
      </c>
    </row>
    <row r="72" spans="1:2" x14ac:dyDescent="0.3">
      <c r="A72" s="65">
        <v>3</v>
      </c>
      <c r="B72" s="64">
        <v>12</v>
      </c>
    </row>
    <row r="73" spans="1:2" x14ac:dyDescent="0.3">
      <c r="A73" s="65">
        <v>4</v>
      </c>
      <c r="B73" s="64">
        <v>10</v>
      </c>
    </row>
    <row r="74" spans="1:2" x14ac:dyDescent="0.3">
      <c r="A74" s="65">
        <v>5</v>
      </c>
      <c r="B74" s="64">
        <v>10</v>
      </c>
    </row>
    <row r="75" spans="1:2" x14ac:dyDescent="0.3">
      <c r="A75" s="65">
        <v>6</v>
      </c>
      <c r="B75" s="64">
        <v>12</v>
      </c>
    </row>
    <row r="76" spans="1:2" x14ac:dyDescent="0.3">
      <c r="A76" s="65">
        <v>7</v>
      </c>
      <c r="B76" s="64">
        <v>106</v>
      </c>
    </row>
    <row r="77" spans="1:2" x14ac:dyDescent="0.3">
      <c r="A77" s="65">
        <v>8</v>
      </c>
      <c r="B77" s="64">
        <v>10</v>
      </c>
    </row>
    <row r="78" spans="1:2" x14ac:dyDescent="0.3">
      <c r="A78" s="65">
        <v>9</v>
      </c>
      <c r="B78" s="64">
        <v>12</v>
      </c>
    </row>
    <row r="79" spans="1:2" x14ac:dyDescent="0.3">
      <c r="A79" s="65">
        <v>10</v>
      </c>
      <c r="B79" s="64">
        <v>10</v>
      </c>
    </row>
    <row r="80" spans="1:2" x14ac:dyDescent="0.3">
      <c r="A80" s="65">
        <v>11</v>
      </c>
      <c r="B80" s="64">
        <v>10</v>
      </c>
    </row>
    <row r="81" spans="1:2" x14ac:dyDescent="0.3">
      <c r="A81" s="65">
        <v>12</v>
      </c>
      <c r="B81" s="64">
        <v>10</v>
      </c>
    </row>
    <row r="82" spans="1:2" x14ac:dyDescent="0.3">
      <c r="A82" s="63" t="s">
        <v>158</v>
      </c>
      <c r="B82" s="64">
        <v>324</v>
      </c>
    </row>
    <row r="83" spans="1:2" x14ac:dyDescent="0.3">
      <c r="A83" s="65">
        <v>1</v>
      </c>
      <c r="B83" s="64">
        <v>12</v>
      </c>
    </row>
    <row r="84" spans="1:2" x14ac:dyDescent="0.3">
      <c r="A84" s="65">
        <v>2</v>
      </c>
      <c r="B84" s="64">
        <v>10</v>
      </c>
    </row>
    <row r="85" spans="1:2" x14ac:dyDescent="0.3">
      <c r="A85" s="65">
        <v>3</v>
      </c>
      <c r="B85" s="64">
        <v>14</v>
      </c>
    </row>
    <row r="86" spans="1:2" x14ac:dyDescent="0.3">
      <c r="A86" s="65">
        <v>4</v>
      </c>
      <c r="B86" s="64">
        <v>10</v>
      </c>
    </row>
    <row r="87" spans="1:2" x14ac:dyDescent="0.3">
      <c r="A87" s="65">
        <v>5</v>
      </c>
      <c r="B87" s="64">
        <v>10</v>
      </c>
    </row>
    <row r="88" spans="1:2" x14ac:dyDescent="0.3">
      <c r="A88" s="65">
        <v>6</v>
      </c>
      <c r="B88" s="64">
        <v>14</v>
      </c>
    </row>
    <row r="89" spans="1:2" x14ac:dyDescent="0.3">
      <c r="A89" s="65">
        <v>7</v>
      </c>
      <c r="B89" s="64">
        <v>200</v>
      </c>
    </row>
    <row r="90" spans="1:2" x14ac:dyDescent="0.3">
      <c r="A90" s="65">
        <v>8</v>
      </c>
      <c r="B90" s="64">
        <v>10</v>
      </c>
    </row>
    <row r="91" spans="1:2" x14ac:dyDescent="0.3">
      <c r="A91" s="65">
        <v>9</v>
      </c>
      <c r="B91" s="64">
        <v>14</v>
      </c>
    </row>
    <row r="92" spans="1:2" x14ac:dyDescent="0.3">
      <c r="A92" s="65">
        <v>10</v>
      </c>
      <c r="B92" s="64">
        <v>10</v>
      </c>
    </row>
    <row r="93" spans="1:2" x14ac:dyDescent="0.3">
      <c r="A93" s="65">
        <v>11</v>
      </c>
      <c r="B93" s="64">
        <v>10</v>
      </c>
    </row>
    <row r="94" spans="1:2" x14ac:dyDescent="0.3">
      <c r="A94" s="65">
        <v>12</v>
      </c>
      <c r="B94" s="64">
        <v>10</v>
      </c>
    </row>
    <row r="95" spans="1:2" x14ac:dyDescent="0.3">
      <c r="A95" s="63" t="s">
        <v>146</v>
      </c>
      <c r="B95" s="64">
        <v>1328</v>
      </c>
    </row>
    <row r="96" spans="1:2" x14ac:dyDescent="0.3">
      <c r="A96" s="65">
        <v>1</v>
      </c>
      <c r="B96" s="64">
        <v>100</v>
      </c>
    </row>
    <row r="97" spans="1:2" x14ac:dyDescent="0.3">
      <c r="A97" s="65">
        <v>2</v>
      </c>
      <c r="B97" s="64">
        <v>100</v>
      </c>
    </row>
    <row r="98" spans="1:2" x14ac:dyDescent="0.3">
      <c r="A98" s="65">
        <v>3</v>
      </c>
      <c r="B98" s="64">
        <v>100</v>
      </c>
    </row>
    <row r="99" spans="1:2" x14ac:dyDescent="0.3">
      <c r="A99" s="65">
        <v>4</v>
      </c>
      <c r="B99" s="64">
        <v>100</v>
      </c>
    </row>
    <row r="100" spans="1:2" x14ac:dyDescent="0.3">
      <c r="A100" s="65">
        <v>5</v>
      </c>
      <c r="B100" s="64">
        <v>100</v>
      </c>
    </row>
    <row r="101" spans="1:2" x14ac:dyDescent="0.3">
      <c r="A101" s="65">
        <v>6</v>
      </c>
      <c r="B101" s="64">
        <v>100</v>
      </c>
    </row>
    <row r="102" spans="1:2" x14ac:dyDescent="0.3">
      <c r="A102" s="65">
        <v>7</v>
      </c>
      <c r="B102" s="64">
        <v>100</v>
      </c>
    </row>
    <row r="103" spans="1:2" x14ac:dyDescent="0.3">
      <c r="A103" s="65">
        <v>8</v>
      </c>
      <c r="B103" s="64">
        <v>48</v>
      </c>
    </row>
    <row r="104" spans="1:2" x14ac:dyDescent="0.3">
      <c r="A104" s="65">
        <v>9</v>
      </c>
      <c r="B104" s="64">
        <v>100</v>
      </c>
    </row>
    <row r="105" spans="1:2" x14ac:dyDescent="0.3">
      <c r="A105" s="65">
        <v>10</v>
      </c>
      <c r="B105" s="64">
        <v>80</v>
      </c>
    </row>
    <row r="106" spans="1:2" x14ac:dyDescent="0.3">
      <c r="A106" s="65">
        <v>11</v>
      </c>
      <c r="B106" s="64">
        <v>100</v>
      </c>
    </row>
    <row r="107" spans="1:2" x14ac:dyDescent="0.3">
      <c r="A107" s="65">
        <v>12</v>
      </c>
      <c r="B107" s="64">
        <v>300</v>
      </c>
    </row>
    <row r="108" spans="1:2" x14ac:dyDescent="0.3">
      <c r="A108" s="63" t="s">
        <v>151</v>
      </c>
      <c r="B108" s="64">
        <v>570</v>
      </c>
    </row>
    <row r="109" spans="1:2" x14ac:dyDescent="0.3">
      <c r="A109" s="65">
        <v>1</v>
      </c>
      <c r="B109" s="64">
        <v>24</v>
      </c>
    </row>
    <row r="110" spans="1:2" x14ac:dyDescent="0.3">
      <c r="A110" s="65">
        <v>2</v>
      </c>
      <c r="B110" s="64">
        <v>22</v>
      </c>
    </row>
    <row r="111" spans="1:2" x14ac:dyDescent="0.3">
      <c r="A111" s="65">
        <v>3</v>
      </c>
      <c r="B111" s="64">
        <v>20</v>
      </c>
    </row>
    <row r="112" spans="1:2" x14ac:dyDescent="0.3">
      <c r="A112" s="65">
        <v>4</v>
      </c>
      <c r="B112" s="64">
        <v>20</v>
      </c>
    </row>
    <row r="113" spans="1:2" x14ac:dyDescent="0.3">
      <c r="A113" s="65">
        <v>5</v>
      </c>
      <c r="B113" s="64">
        <v>22</v>
      </c>
    </row>
    <row r="114" spans="1:2" x14ac:dyDescent="0.3">
      <c r="A114" s="65">
        <v>6</v>
      </c>
      <c r="B114" s="64">
        <v>20</v>
      </c>
    </row>
    <row r="115" spans="1:2" x14ac:dyDescent="0.3">
      <c r="A115" s="65">
        <v>7</v>
      </c>
      <c r="B115" s="64">
        <v>100</v>
      </c>
    </row>
    <row r="116" spans="1:2" x14ac:dyDescent="0.3">
      <c r="A116" s="65">
        <v>8</v>
      </c>
      <c r="B116" s="64">
        <v>20</v>
      </c>
    </row>
    <row r="117" spans="1:2" x14ac:dyDescent="0.3">
      <c r="A117" s="65">
        <v>9</v>
      </c>
      <c r="B117" s="64">
        <v>100</v>
      </c>
    </row>
    <row r="118" spans="1:2" x14ac:dyDescent="0.3">
      <c r="A118" s="65">
        <v>10</v>
      </c>
      <c r="B118" s="64">
        <v>100</v>
      </c>
    </row>
    <row r="119" spans="1:2" x14ac:dyDescent="0.3">
      <c r="A119" s="65">
        <v>11</v>
      </c>
      <c r="B119" s="64">
        <v>100</v>
      </c>
    </row>
    <row r="120" spans="1:2" x14ac:dyDescent="0.3">
      <c r="A120" s="65">
        <v>12</v>
      </c>
      <c r="B120" s="64">
        <v>22</v>
      </c>
    </row>
    <row r="121" spans="1:2" x14ac:dyDescent="0.3">
      <c r="A121" s="63" t="s">
        <v>149</v>
      </c>
      <c r="B121" s="64">
        <v>1448</v>
      </c>
    </row>
    <row r="122" spans="1:2" x14ac:dyDescent="0.3">
      <c r="A122" s="65">
        <v>1</v>
      </c>
      <c r="B122" s="64">
        <v>100</v>
      </c>
    </row>
    <row r="123" spans="1:2" x14ac:dyDescent="0.3">
      <c r="A123" s="65">
        <v>2</v>
      </c>
      <c r="B123" s="64">
        <v>100</v>
      </c>
    </row>
    <row r="124" spans="1:2" x14ac:dyDescent="0.3">
      <c r="A124" s="65">
        <v>3</v>
      </c>
      <c r="B124" s="64">
        <v>100</v>
      </c>
    </row>
    <row r="125" spans="1:2" x14ac:dyDescent="0.3">
      <c r="A125" s="65">
        <v>4</v>
      </c>
      <c r="B125" s="64">
        <v>100</v>
      </c>
    </row>
    <row r="126" spans="1:2" x14ac:dyDescent="0.3">
      <c r="A126" s="65">
        <v>5</v>
      </c>
      <c r="B126" s="64">
        <v>100</v>
      </c>
    </row>
    <row r="127" spans="1:2" x14ac:dyDescent="0.3">
      <c r="A127" s="65">
        <v>6</v>
      </c>
      <c r="B127" s="64">
        <v>200</v>
      </c>
    </row>
    <row r="128" spans="1:2" x14ac:dyDescent="0.3">
      <c r="A128" s="65">
        <v>7</v>
      </c>
      <c r="B128" s="64">
        <v>100</v>
      </c>
    </row>
    <row r="129" spans="1:2" x14ac:dyDescent="0.3">
      <c r="A129" s="65">
        <v>8</v>
      </c>
      <c r="B129" s="64">
        <v>100</v>
      </c>
    </row>
    <row r="130" spans="1:2" x14ac:dyDescent="0.3">
      <c r="A130" s="65">
        <v>9</v>
      </c>
      <c r="B130" s="64">
        <v>200</v>
      </c>
    </row>
    <row r="131" spans="1:2" x14ac:dyDescent="0.3">
      <c r="A131" s="65">
        <v>10</v>
      </c>
      <c r="B131" s="64">
        <v>200</v>
      </c>
    </row>
    <row r="132" spans="1:2" x14ac:dyDescent="0.3">
      <c r="A132" s="65">
        <v>11</v>
      </c>
      <c r="B132" s="64">
        <v>48</v>
      </c>
    </row>
    <row r="133" spans="1:2" x14ac:dyDescent="0.3">
      <c r="A133" s="65">
        <v>12</v>
      </c>
      <c r="B133" s="64">
        <v>100</v>
      </c>
    </row>
    <row r="134" spans="1:2" x14ac:dyDescent="0.3">
      <c r="A134" s="63" t="s">
        <v>147</v>
      </c>
      <c r="B134" s="64">
        <v>1124</v>
      </c>
    </row>
    <row r="135" spans="1:2" x14ac:dyDescent="0.3">
      <c r="A135" s="65">
        <v>1</v>
      </c>
      <c r="B135" s="64">
        <v>100</v>
      </c>
    </row>
    <row r="136" spans="1:2" x14ac:dyDescent="0.3">
      <c r="A136" s="65">
        <v>2</v>
      </c>
      <c r="B136" s="64">
        <v>100</v>
      </c>
    </row>
    <row r="137" spans="1:2" x14ac:dyDescent="0.3">
      <c r="A137" s="65">
        <v>3</v>
      </c>
      <c r="B137" s="64">
        <v>100</v>
      </c>
    </row>
    <row r="138" spans="1:2" x14ac:dyDescent="0.3">
      <c r="A138" s="65">
        <v>4</v>
      </c>
      <c r="B138" s="64">
        <v>100</v>
      </c>
    </row>
    <row r="139" spans="1:2" x14ac:dyDescent="0.3">
      <c r="A139" s="65">
        <v>5</v>
      </c>
      <c r="B139" s="64">
        <v>100</v>
      </c>
    </row>
    <row r="140" spans="1:2" x14ac:dyDescent="0.3">
      <c r="A140" s="65">
        <v>6</v>
      </c>
      <c r="B140" s="64">
        <v>100</v>
      </c>
    </row>
    <row r="141" spans="1:2" x14ac:dyDescent="0.3">
      <c r="A141" s="65">
        <v>7</v>
      </c>
      <c r="B141" s="64">
        <v>100</v>
      </c>
    </row>
    <row r="142" spans="1:2" x14ac:dyDescent="0.3">
      <c r="A142" s="65">
        <v>8</v>
      </c>
      <c r="B142" s="64">
        <v>24</v>
      </c>
    </row>
    <row r="143" spans="1:2" x14ac:dyDescent="0.3">
      <c r="A143" s="65">
        <v>9</v>
      </c>
      <c r="B143" s="64">
        <v>100</v>
      </c>
    </row>
    <row r="144" spans="1:2" x14ac:dyDescent="0.3">
      <c r="A144" s="65">
        <v>10</v>
      </c>
      <c r="B144" s="64">
        <v>100</v>
      </c>
    </row>
    <row r="145" spans="1:2" x14ac:dyDescent="0.3">
      <c r="A145" s="65">
        <v>11</v>
      </c>
      <c r="B145" s="64">
        <v>100</v>
      </c>
    </row>
    <row r="146" spans="1:2" x14ac:dyDescent="0.3">
      <c r="A146" s="65">
        <v>12</v>
      </c>
      <c r="B146" s="64">
        <v>100</v>
      </c>
    </row>
    <row r="147" spans="1:2" x14ac:dyDescent="0.3">
      <c r="A147" s="63" t="s">
        <v>156</v>
      </c>
      <c r="B147" s="64">
        <v>371</v>
      </c>
    </row>
    <row r="148" spans="1:2" x14ac:dyDescent="0.3">
      <c r="A148" s="65">
        <v>1</v>
      </c>
      <c r="B148" s="64">
        <v>8</v>
      </c>
    </row>
    <row r="149" spans="1:2" x14ac:dyDescent="0.3">
      <c r="A149" s="65">
        <v>2</v>
      </c>
      <c r="B149" s="64">
        <v>6</v>
      </c>
    </row>
    <row r="150" spans="1:2" x14ac:dyDescent="0.3">
      <c r="A150" s="65">
        <v>3</v>
      </c>
      <c r="B150" s="64">
        <v>8</v>
      </c>
    </row>
    <row r="151" spans="1:2" x14ac:dyDescent="0.3">
      <c r="A151" s="65">
        <v>4</v>
      </c>
      <c r="B151" s="64">
        <v>6</v>
      </c>
    </row>
    <row r="152" spans="1:2" x14ac:dyDescent="0.3">
      <c r="A152" s="65">
        <v>5</v>
      </c>
      <c r="B152" s="64">
        <v>6</v>
      </c>
    </row>
    <row r="153" spans="1:2" x14ac:dyDescent="0.3">
      <c r="A153" s="65">
        <v>6</v>
      </c>
      <c r="B153" s="64">
        <v>8</v>
      </c>
    </row>
    <row r="154" spans="1:2" x14ac:dyDescent="0.3">
      <c r="A154" s="65">
        <v>7</v>
      </c>
      <c r="B154" s="64">
        <v>200</v>
      </c>
    </row>
    <row r="155" spans="1:2" x14ac:dyDescent="0.3">
      <c r="A155" s="65">
        <v>8</v>
      </c>
      <c r="B155" s="64">
        <v>6</v>
      </c>
    </row>
    <row r="156" spans="1:2" x14ac:dyDescent="0.3">
      <c r="A156" s="65">
        <v>9</v>
      </c>
      <c r="B156" s="64">
        <v>8</v>
      </c>
    </row>
    <row r="157" spans="1:2" x14ac:dyDescent="0.3">
      <c r="A157" s="65">
        <v>10</v>
      </c>
      <c r="B157" s="64">
        <v>6</v>
      </c>
    </row>
    <row r="158" spans="1:2" x14ac:dyDescent="0.3">
      <c r="A158" s="65">
        <v>11</v>
      </c>
      <c r="B158" s="64">
        <v>103</v>
      </c>
    </row>
    <row r="159" spans="1:2" x14ac:dyDescent="0.3">
      <c r="A159" s="65">
        <v>12</v>
      </c>
      <c r="B159" s="64">
        <v>6</v>
      </c>
    </row>
    <row r="160" spans="1:2" x14ac:dyDescent="0.3">
      <c r="A160" s="63" t="s">
        <v>148</v>
      </c>
      <c r="B160" s="64">
        <v>944</v>
      </c>
    </row>
    <row r="161" spans="1:2" x14ac:dyDescent="0.3">
      <c r="A161" s="65">
        <v>1</v>
      </c>
      <c r="B161" s="64">
        <v>100</v>
      </c>
    </row>
    <row r="162" spans="1:2" x14ac:dyDescent="0.3">
      <c r="A162" s="65">
        <v>2</v>
      </c>
      <c r="B162" s="64">
        <v>100</v>
      </c>
    </row>
    <row r="163" spans="1:2" x14ac:dyDescent="0.3">
      <c r="A163" s="65">
        <v>3</v>
      </c>
      <c r="B163" s="64">
        <v>100</v>
      </c>
    </row>
    <row r="164" spans="1:2" x14ac:dyDescent="0.3">
      <c r="A164" s="65">
        <v>4</v>
      </c>
      <c r="B164" s="64">
        <v>100</v>
      </c>
    </row>
    <row r="165" spans="1:2" x14ac:dyDescent="0.3">
      <c r="A165" s="65">
        <v>5</v>
      </c>
      <c r="B165" s="64">
        <v>100</v>
      </c>
    </row>
    <row r="166" spans="1:2" x14ac:dyDescent="0.3">
      <c r="A166" s="65">
        <v>6</v>
      </c>
      <c r="B166" s="64">
        <v>100</v>
      </c>
    </row>
    <row r="167" spans="1:2" x14ac:dyDescent="0.3">
      <c r="A167" s="65">
        <v>7</v>
      </c>
      <c r="B167" s="64">
        <v>100</v>
      </c>
    </row>
    <row r="168" spans="1:2" x14ac:dyDescent="0.3">
      <c r="A168" s="65">
        <v>8</v>
      </c>
      <c r="B168" s="64">
        <v>36</v>
      </c>
    </row>
    <row r="169" spans="1:2" x14ac:dyDescent="0.3">
      <c r="A169" s="65">
        <v>9</v>
      </c>
      <c r="B169" s="64">
        <v>36</v>
      </c>
    </row>
    <row r="170" spans="1:2" x14ac:dyDescent="0.3">
      <c r="A170" s="65">
        <v>10</v>
      </c>
      <c r="B170" s="64">
        <v>36</v>
      </c>
    </row>
    <row r="171" spans="1:2" x14ac:dyDescent="0.3">
      <c r="A171" s="65">
        <v>11</v>
      </c>
      <c r="B171" s="64">
        <v>36</v>
      </c>
    </row>
    <row r="172" spans="1:2" x14ac:dyDescent="0.3">
      <c r="A172" s="65">
        <v>12</v>
      </c>
      <c r="B172" s="64">
        <v>100</v>
      </c>
    </row>
    <row r="173" spans="1:2" x14ac:dyDescent="0.3">
      <c r="A173" s="63" t="s">
        <v>152</v>
      </c>
      <c r="B173" s="64">
        <v>444</v>
      </c>
    </row>
    <row r="174" spans="1:2" x14ac:dyDescent="0.3">
      <c r="A174" s="65">
        <v>1</v>
      </c>
      <c r="B174" s="64">
        <v>8</v>
      </c>
    </row>
    <row r="175" spans="1:2" x14ac:dyDescent="0.3">
      <c r="A175" s="65">
        <v>2</v>
      </c>
      <c r="B175" s="64">
        <v>6</v>
      </c>
    </row>
    <row r="176" spans="1:2" x14ac:dyDescent="0.3">
      <c r="A176" s="65">
        <v>3</v>
      </c>
      <c r="B176" s="64">
        <v>4</v>
      </c>
    </row>
    <row r="177" spans="1:2" x14ac:dyDescent="0.3">
      <c r="A177" s="65">
        <v>4</v>
      </c>
      <c r="B177" s="64">
        <v>4</v>
      </c>
    </row>
    <row r="178" spans="1:2" x14ac:dyDescent="0.3">
      <c r="A178" s="65">
        <v>5</v>
      </c>
      <c r="B178" s="64">
        <v>4</v>
      </c>
    </row>
    <row r="179" spans="1:2" x14ac:dyDescent="0.3">
      <c r="A179" s="65">
        <v>6</v>
      </c>
      <c r="B179" s="64">
        <v>4</v>
      </c>
    </row>
    <row r="180" spans="1:2" x14ac:dyDescent="0.3">
      <c r="A180" s="65">
        <v>7</v>
      </c>
      <c r="B180" s="64">
        <v>8</v>
      </c>
    </row>
    <row r="181" spans="1:2" x14ac:dyDescent="0.3">
      <c r="A181" s="65">
        <v>8</v>
      </c>
      <c r="B181" s="64">
        <v>100</v>
      </c>
    </row>
    <row r="182" spans="1:2" x14ac:dyDescent="0.3">
      <c r="A182" s="65">
        <v>9</v>
      </c>
      <c r="B182" s="64">
        <v>100</v>
      </c>
    </row>
    <row r="183" spans="1:2" x14ac:dyDescent="0.3">
      <c r="A183" s="65">
        <v>10</v>
      </c>
      <c r="B183" s="64">
        <v>100</v>
      </c>
    </row>
    <row r="184" spans="1:2" x14ac:dyDescent="0.3">
      <c r="A184" s="65">
        <v>11</v>
      </c>
      <c r="B184" s="64">
        <v>100</v>
      </c>
    </row>
    <row r="185" spans="1:2" x14ac:dyDescent="0.3">
      <c r="A185" s="65">
        <v>12</v>
      </c>
      <c r="B185" s="64">
        <v>6</v>
      </c>
    </row>
    <row r="186" spans="1:2" x14ac:dyDescent="0.3">
      <c r="A186" s="63" t="s">
        <v>159</v>
      </c>
      <c r="B186" s="64">
        <v>484</v>
      </c>
    </row>
    <row r="187" spans="1:2" x14ac:dyDescent="0.3">
      <c r="A187" s="65">
        <v>2</v>
      </c>
      <c r="B187" s="64">
        <v>12</v>
      </c>
    </row>
    <row r="188" spans="1:2" x14ac:dyDescent="0.3">
      <c r="A188" s="65">
        <v>3</v>
      </c>
      <c r="B188" s="64">
        <v>15</v>
      </c>
    </row>
    <row r="189" spans="1:2" x14ac:dyDescent="0.3">
      <c r="A189" s="65">
        <v>4</v>
      </c>
      <c r="B189" s="64">
        <v>15</v>
      </c>
    </row>
    <row r="190" spans="1:2" x14ac:dyDescent="0.3">
      <c r="A190" s="65">
        <v>5</v>
      </c>
      <c r="B190" s="64">
        <v>15</v>
      </c>
    </row>
    <row r="191" spans="1:2" x14ac:dyDescent="0.3">
      <c r="A191" s="65">
        <v>6</v>
      </c>
      <c r="B191" s="64">
        <v>15</v>
      </c>
    </row>
    <row r="192" spans="1:2" x14ac:dyDescent="0.3">
      <c r="A192" s="65">
        <v>8</v>
      </c>
      <c r="B192" s="64">
        <v>100</v>
      </c>
    </row>
    <row r="193" spans="1:2" x14ac:dyDescent="0.3">
      <c r="A193" s="65">
        <v>9</v>
      </c>
      <c r="B193" s="64">
        <v>100</v>
      </c>
    </row>
    <row r="194" spans="1:2" x14ac:dyDescent="0.3">
      <c r="A194" s="65">
        <v>10</v>
      </c>
      <c r="B194" s="64">
        <v>100</v>
      </c>
    </row>
    <row r="195" spans="1:2" x14ac:dyDescent="0.3">
      <c r="A195" s="65">
        <v>11</v>
      </c>
      <c r="B195" s="64">
        <v>100</v>
      </c>
    </row>
    <row r="196" spans="1:2" x14ac:dyDescent="0.3">
      <c r="A196" s="65">
        <v>12</v>
      </c>
      <c r="B196" s="64">
        <v>12</v>
      </c>
    </row>
    <row r="197" spans="1:2" x14ac:dyDescent="0.3">
      <c r="A197" s="63" t="s">
        <v>154</v>
      </c>
      <c r="B197" s="64">
        <v>184</v>
      </c>
    </row>
    <row r="198" spans="1:2" x14ac:dyDescent="0.3">
      <c r="A198" s="65">
        <v>1</v>
      </c>
      <c r="B198" s="64">
        <v>24</v>
      </c>
    </row>
    <row r="199" spans="1:2" x14ac:dyDescent="0.3">
      <c r="A199" s="65">
        <v>2</v>
      </c>
      <c r="B199" s="64">
        <v>16</v>
      </c>
    </row>
    <row r="200" spans="1:2" x14ac:dyDescent="0.3">
      <c r="A200" s="65">
        <v>3</v>
      </c>
      <c r="B200" s="64">
        <v>8</v>
      </c>
    </row>
    <row r="201" spans="1:2" x14ac:dyDescent="0.3">
      <c r="A201" s="65">
        <v>4</v>
      </c>
      <c r="B201" s="64">
        <v>16</v>
      </c>
    </row>
    <row r="202" spans="1:2" x14ac:dyDescent="0.3">
      <c r="A202" s="65">
        <v>5</v>
      </c>
      <c r="B202" s="64">
        <v>16</v>
      </c>
    </row>
    <row r="203" spans="1:2" x14ac:dyDescent="0.3">
      <c r="A203" s="65">
        <v>6</v>
      </c>
      <c r="B203" s="64">
        <v>8</v>
      </c>
    </row>
    <row r="204" spans="1:2" x14ac:dyDescent="0.3">
      <c r="A204" s="65">
        <v>7</v>
      </c>
      <c r="B204" s="64">
        <v>24</v>
      </c>
    </row>
    <row r="205" spans="1:2" x14ac:dyDescent="0.3">
      <c r="A205" s="65">
        <v>8</v>
      </c>
      <c r="B205" s="64">
        <v>16</v>
      </c>
    </row>
    <row r="206" spans="1:2" x14ac:dyDescent="0.3">
      <c r="A206" s="65">
        <v>9</v>
      </c>
      <c r="B206" s="64">
        <v>8</v>
      </c>
    </row>
    <row r="207" spans="1:2" x14ac:dyDescent="0.3">
      <c r="A207" s="65">
        <v>10</v>
      </c>
      <c r="B207" s="64">
        <v>16</v>
      </c>
    </row>
    <row r="208" spans="1:2" x14ac:dyDescent="0.3">
      <c r="A208" s="65">
        <v>11</v>
      </c>
      <c r="B208" s="64">
        <v>16</v>
      </c>
    </row>
    <row r="209" spans="1:2" x14ac:dyDescent="0.3">
      <c r="A209" s="65">
        <v>12</v>
      </c>
      <c r="B209" s="64">
        <v>16</v>
      </c>
    </row>
    <row r="210" spans="1:2" x14ac:dyDescent="0.3">
      <c r="A210" s="63" t="s">
        <v>150</v>
      </c>
      <c r="B210" s="64">
        <v>884</v>
      </c>
    </row>
    <row r="211" spans="1:2" x14ac:dyDescent="0.3">
      <c r="A211" s="65">
        <v>1</v>
      </c>
      <c r="B211" s="64">
        <v>100</v>
      </c>
    </row>
    <row r="212" spans="1:2" x14ac:dyDescent="0.3">
      <c r="A212" s="65">
        <v>2</v>
      </c>
      <c r="B212" s="64">
        <v>100</v>
      </c>
    </row>
    <row r="213" spans="1:2" x14ac:dyDescent="0.3">
      <c r="A213" s="65">
        <v>3</v>
      </c>
      <c r="B213" s="64">
        <v>100</v>
      </c>
    </row>
    <row r="214" spans="1:2" x14ac:dyDescent="0.3">
      <c r="A214" s="65">
        <v>4</v>
      </c>
      <c r="B214" s="64">
        <v>100</v>
      </c>
    </row>
    <row r="215" spans="1:2" x14ac:dyDescent="0.3">
      <c r="A215" s="65">
        <v>5</v>
      </c>
      <c r="B215" s="64">
        <v>100</v>
      </c>
    </row>
    <row r="216" spans="1:2" x14ac:dyDescent="0.3">
      <c r="A216" s="65">
        <v>6</v>
      </c>
      <c r="B216" s="64">
        <v>100</v>
      </c>
    </row>
    <row r="217" spans="1:2" x14ac:dyDescent="0.3">
      <c r="A217" s="65">
        <v>7</v>
      </c>
      <c r="B217" s="64">
        <v>100</v>
      </c>
    </row>
    <row r="218" spans="1:2" x14ac:dyDescent="0.3">
      <c r="A218" s="65">
        <v>8</v>
      </c>
      <c r="B218" s="64">
        <v>24</v>
      </c>
    </row>
    <row r="219" spans="1:2" x14ac:dyDescent="0.3">
      <c r="A219" s="65">
        <v>9</v>
      </c>
      <c r="B219" s="64">
        <v>24</v>
      </c>
    </row>
    <row r="220" spans="1:2" x14ac:dyDescent="0.3">
      <c r="A220" s="65">
        <v>10</v>
      </c>
      <c r="B220" s="64">
        <v>12</v>
      </c>
    </row>
    <row r="221" spans="1:2" x14ac:dyDescent="0.3">
      <c r="A221" s="65">
        <v>11</v>
      </c>
      <c r="B221" s="64">
        <v>24</v>
      </c>
    </row>
    <row r="222" spans="1:2" x14ac:dyDescent="0.3">
      <c r="A222" s="65">
        <v>12</v>
      </c>
      <c r="B222" s="64">
        <v>100</v>
      </c>
    </row>
    <row r="223" spans="1:2" x14ac:dyDescent="0.3">
      <c r="A223" s="63" t="s">
        <v>144</v>
      </c>
      <c r="B223" s="64">
        <v>312</v>
      </c>
    </row>
    <row r="224" spans="1:2" x14ac:dyDescent="0.3">
      <c r="A224" s="65">
        <v>1</v>
      </c>
      <c r="B224" s="64">
        <v>12</v>
      </c>
    </row>
    <row r="225" spans="1:2" x14ac:dyDescent="0.3">
      <c r="A225" s="65">
        <v>2</v>
      </c>
      <c r="B225" s="64">
        <v>10</v>
      </c>
    </row>
    <row r="226" spans="1:2" x14ac:dyDescent="0.3">
      <c r="A226" s="65">
        <v>3</v>
      </c>
      <c r="B226" s="64">
        <v>12</v>
      </c>
    </row>
    <row r="227" spans="1:2" x14ac:dyDescent="0.3">
      <c r="A227" s="65">
        <v>4</v>
      </c>
      <c r="B227" s="64">
        <v>12</v>
      </c>
    </row>
    <row r="228" spans="1:2" x14ac:dyDescent="0.3">
      <c r="A228" s="65">
        <v>5</v>
      </c>
      <c r="B228" s="64">
        <v>10</v>
      </c>
    </row>
    <row r="229" spans="1:2" x14ac:dyDescent="0.3">
      <c r="A229" s="65">
        <v>6</v>
      </c>
      <c r="B229" s="64">
        <v>12</v>
      </c>
    </row>
    <row r="230" spans="1:2" x14ac:dyDescent="0.3">
      <c r="A230" s="65">
        <v>7</v>
      </c>
      <c r="B230" s="64">
        <v>100</v>
      </c>
    </row>
    <row r="231" spans="1:2" x14ac:dyDescent="0.3">
      <c r="A231" s="65">
        <v>8</v>
      </c>
      <c r="B231" s="64">
        <v>12</v>
      </c>
    </row>
    <row r="232" spans="1:2" x14ac:dyDescent="0.3">
      <c r="A232" s="65">
        <v>9</v>
      </c>
      <c r="B232" s="64">
        <v>12</v>
      </c>
    </row>
    <row r="233" spans="1:2" x14ac:dyDescent="0.3">
      <c r="A233" s="65">
        <v>10</v>
      </c>
      <c r="B233" s="64">
        <v>10</v>
      </c>
    </row>
    <row r="234" spans="1:2" x14ac:dyDescent="0.3">
      <c r="A234" s="65">
        <v>11</v>
      </c>
      <c r="B234" s="64">
        <v>100</v>
      </c>
    </row>
    <row r="235" spans="1:2" x14ac:dyDescent="0.3">
      <c r="A235" s="65">
        <v>12</v>
      </c>
      <c r="B235" s="64">
        <v>10</v>
      </c>
    </row>
    <row r="236" spans="1:2" x14ac:dyDescent="0.3">
      <c r="A236" s="63" t="s">
        <v>143</v>
      </c>
      <c r="B236" s="64">
        <v>2568</v>
      </c>
    </row>
    <row r="237" spans="1:2" x14ac:dyDescent="0.3">
      <c r="A237" s="65">
        <v>1</v>
      </c>
      <c r="B237" s="64">
        <v>260</v>
      </c>
    </row>
    <row r="238" spans="1:2" x14ac:dyDescent="0.3">
      <c r="A238" s="65">
        <v>2</v>
      </c>
      <c r="B238" s="64">
        <v>244</v>
      </c>
    </row>
    <row r="239" spans="1:2" x14ac:dyDescent="0.3">
      <c r="A239" s="65">
        <v>3</v>
      </c>
      <c r="B239" s="64">
        <v>228</v>
      </c>
    </row>
    <row r="240" spans="1:2" x14ac:dyDescent="0.3">
      <c r="A240" s="65">
        <v>4</v>
      </c>
      <c r="B240" s="64">
        <v>244</v>
      </c>
    </row>
    <row r="241" spans="1:2" x14ac:dyDescent="0.3">
      <c r="A241" s="65">
        <v>5</v>
      </c>
      <c r="B241" s="64">
        <v>244</v>
      </c>
    </row>
    <row r="242" spans="1:2" x14ac:dyDescent="0.3">
      <c r="A242" s="65">
        <v>6</v>
      </c>
      <c r="B242" s="64">
        <v>228</v>
      </c>
    </row>
    <row r="243" spans="1:2" x14ac:dyDescent="0.3">
      <c r="A243" s="65">
        <v>7</v>
      </c>
      <c r="B243" s="64">
        <v>260</v>
      </c>
    </row>
    <row r="244" spans="1:2" x14ac:dyDescent="0.3">
      <c r="A244" s="65">
        <v>8</v>
      </c>
      <c r="B244" s="64">
        <v>104</v>
      </c>
    </row>
    <row r="245" spans="1:2" x14ac:dyDescent="0.3">
      <c r="A245" s="65">
        <v>9</v>
      </c>
      <c r="B245" s="64">
        <v>152</v>
      </c>
    </row>
    <row r="246" spans="1:2" x14ac:dyDescent="0.3">
      <c r="A246" s="65">
        <v>10</v>
      </c>
      <c r="B246" s="64">
        <v>180</v>
      </c>
    </row>
    <row r="247" spans="1:2" x14ac:dyDescent="0.3">
      <c r="A247" s="65">
        <v>11</v>
      </c>
      <c r="B247" s="64">
        <v>180</v>
      </c>
    </row>
    <row r="248" spans="1:2" x14ac:dyDescent="0.3">
      <c r="A248" s="65">
        <v>12</v>
      </c>
      <c r="B248" s="64">
        <v>244</v>
      </c>
    </row>
    <row r="249" spans="1:2" x14ac:dyDescent="0.3">
      <c r="A249" s="63" t="s">
        <v>155</v>
      </c>
      <c r="B249" s="64">
        <v>333</v>
      </c>
    </row>
    <row r="250" spans="1:2" x14ac:dyDescent="0.3">
      <c r="A250" s="65">
        <v>2</v>
      </c>
      <c r="B250" s="64">
        <v>4</v>
      </c>
    </row>
    <row r="251" spans="1:2" x14ac:dyDescent="0.3">
      <c r="A251" s="65">
        <v>3</v>
      </c>
      <c r="B251" s="64">
        <v>5</v>
      </c>
    </row>
    <row r="252" spans="1:2" x14ac:dyDescent="0.3">
      <c r="A252" s="65">
        <v>4</v>
      </c>
      <c r="B252" s="64">
        <v>5</v>
      </c>
    </row>
    <row r="253" spans="1:2" x14ac:dyDescent="0.3">
      <c r="A253" s="65">
        <v>5</v>
      </c>
      <c r="B253" s="64">
        <v>5</v>
      </c>
    </row>
    <row r="254" spans="1:2" x14ac:dyDescent="0.3">
      <c r="A254" s="65">
        <v>6</v>
      </c>
      <c r="B254" s="64">
        <v>5</v>
      </c>
    </row>
    <row r="255" spans="1:2" x14ac:dyDescent="0.3">
      <c r="A255" s="65">
        <v>8</v>
      </c>
      <c r="B255" s="64">
        <v>100</v>
      </c>
    </row>
    <row r="256" spans="1:2" x14ac:dyDescent="0.3">
      <c r="A256" s="65">
        <v>9</v>
      </c>
      <c r="B256" s="64">
        <v>100</v>
      </c>
    </row>
    <row r="257" spans="1:2" x14ac:dyDescent="0.3">
      <c r="A257" s="65">
        <v>10</v>
      </c>
      <c r="B257" s="64">
        <v>100</v>
      </c>
    </row>
    <row r="258" spans="1:2" x14ac:dyDescent="0.3">
      <c r="A258" s="65">
        <v>11</v>
      </c>
      <c r="B258" s="64">
        <v>5</v>
      </c>
    </row>
    <row r="259" spans="1:2" x14ac:dyDescent="0.3">
      <c r="A259" s="65">
        <v>12</v>
      </c>
      <c r="B259" s="64">
        <v>4</v>
      </c>
    </row>
    <row r="260" spans="1:2" x14ac:dyDescent="0.3">
      <c r="A260" s="63" t="s">
        <v>333</v>
      </c>
      <c r="B260" s="64"/>
    </row>
    <row r="261" spans="1:2" x14ac:dyDescent="0.3">
      <c r="A261" s="65" t="s">
        <v>335</v>
      </c>
      <c r="B261" s="64"/>
    </row>
    <row r="262" spans="1:2" x14ac:dyDescent="0.3">
      <c r="A262" s="63" t="s">
        <v>328</v>
      </c>
      <c r="B262" s="64">
        <v>15724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2:B315"/>
  <sheetViews>
    <sheetView showGridLines="0" zoomScale="85" zoomScaleNormal="85" workbookViewId="0"/>
  </sheetViews>
  <sheetFormatPr defaultRowHeight="14.4" x14ac:dyDescent="0.3"/>
  <cols>
    <col min="1" max="1" width="23.5546875" customWidth="1"/>
    <col min="2" max="2" width="19.6640625" bestFit="1" customWidth="1"/>
  </cols>
  <sheetData>
    <row r="2" spans="1:2" ht="28.8" x14ac:dyDescent="0.55000000000000004">
      <c r="A2" s="68" t="s">
        <v>339</v>
      </c>
    </row>
    <row r="5" spans="1:2" x14ac:dyDescent="0.3">
      <c r="A5" s="62" t="s">
        <v>326</v>
      </c>
      <c r="B5" t="s">
        <v>334</v>
      </c>
    </row>
    <row r="6" spans="1:2" x14ac:dyDescent="0.3">
      <c r="A6" s="63">
        <v>1</v>
      </c>
      <c r="B6" s="64">
        <v>1148</v>
      </c>
    </row>
    <row r="7" spans="1:2" x14ac:dyDescent="0.3">
      <c r="A7" s="69" t="s">
        <v>242</v>
      </c>
      <c r="B7" s="64">
        <v>36</v>
      </c>
    </row>
    <row r="8" spans="1:2" x14ac:dyDescent="0.3">
      <c r="A8" s="67" t="s">
        <v>145</v>
      </c>
      <c r="B8" s="64">
        <v>36</v>
      </c>
    </row>
    <row r="9" spans="1:2" x14ac:dyDescent="0.3">
      <c r="A9" s="69" t="s">
        <v>243</v>
      </c>
      <c r="B9" s="64">
        <v>100</v>
      </c>
    </row>
    <row r="10" spans="1:2" x14ac:dyDescent="0.3">
      <c r="A10" s="67" t="s">
        <v>143</v>
      </c>
      <c r="B10" s="64">
        <v>100</v>
      </c>
    </row>
    <row r="11" spans="1:2" x14ac:dyDescent="0.3">
      <c r="A11" s="69" t="s">
        <v>235</v>
      </c>
      <c r="B11" s="64">
        <v>124</v>
      </c>
    </row>
    <row r="12" spans="1:2" x14ac:dyDescent="0.3">
      <c r="A12" s="67" t="s">
        <v>151</v>
      </c>
      <c r="B12" s="64">
        <v>24</v>
      </c>
    </row>
    <row r="13" spans="1:2" x14ac:dyDescent="0.3">
      <c r="A13" s="67" t="s">
        <v>147</v>
      </c>
      <c r="B13" s="64">
        <v>100</v>
      </c>
    </row>
    <row r="14" spans="1:2" x14ac:dyDescent="0.3">
      <c r="A14" s="69" t="s">
        <v>238</v>
      </c>
      <c r="B14" s="64">
        <v>100</v>
      </c>
    </row>
    <row r="15" spans="1:2" x14ac:dyDescent="0.3">
      <c r="A15" s="67" t="s">
        <v>148</v>
      </c>
      <c r="B15" s="64">
        <v>100</v>
      </c>
    </row>
    <row r="16" spans="1:2" x14ac:dyDescent="0.3">
      <c r="A16" s="69" t="s">
        <v>236</v>
      </c>
      <c r="B16" s="64">
        <v>100</v>
      </c>
    </row>
    <row r="17" spans="1:2" x14ac:dyDescent="0.3">
      <c r="A17" s="67" t="s">
        <v>143</v>
      </c>
      <c r="B17" s="64">
        <v>100</v>
      </c>
    </row>
    <row r="18" spans="1:2" x14ac:dyDescent="0.3">
      <c r="A18" s="69" t="s">
        <v>240</v>
      </c>
      <c r="B18" s="64">
        <v>112</v>
      </c>
    </row>
    <row r="19" spans="1:2" x14ac:dyDescent="0.3">
      <c r="A19" s="67" t="s">
        <v>150</v>
      </c>
      <c r="B19" s="64">
        <v>100</v>
      </c>
    </row>
    <row r="20" spans="1:2" x14ac:dyDescent="0.3">
      <c r="A20" s="67" t="s">
        <v>144</v>
      </c>
      <c r="B20" s="64">
        <v>12</v>
      </c>
    </row>
    <row r="21" spans="1:2" x14ac:dyDescent="0.3">
      <c r="A21" s="69" t="s">
        <v>239</v>
      </c>
      <c r="B21" s="64">
        <v>100</v>
      </c>
    </row>
    <row r="22" spans="1:2" x14ac:dyDescent="0.3">
      <c r="A22" s="67" t="s">
        <v>149</v>
      </c>
      <c r="B22" s="64">
        <v>100</v>
      </c>
    </row>
    <row r="23" spans="1:2" x14ac:dyDescent="0.3">
      <c r="A23" s="69" t="s">
        <v>237</v>
      </c>
      <c r="B23" s="64">
        <v>100</v>
      </c>
    </row>
    <row r="24" spans="1:2" x14ac:dyDescent="0.3">
      <c r="A24" s="67" t="s">
        <v>146</v>
      </c>
      <c r="B24" s="64">
        <v>100</v>
      </c>
    </row>
    <row r="25" spans="1:2" x14ac:dyDescent="0.3">
      <c r="A25" s="69" t="s">
        <v>234</v>
      </c>
      <c r="B25" s="64">
        <v>100</v>
      </c>
    </row>
    <row r="26" spans="1:2" x14ac:dyDescent="0.3">
      <c r="A26" s="67" t="s">
        <v>142</v>
      </c>
      <c r="B26" s="64">
        <v>100</v>
      </c>
    </row>
    <row r="27" spans="1:2" x14ac:dyDescent="0.3">
      <c r="A27" s="69" t="s">
        <v>241</v>
      </c>
      <c r="B27" s="64">
        <v>100</v>
      </c>
    </row>
    <row r="28" spans="1:2" x14ac:dyDescent="0.3">
      <c r="A28" s="67" t="s">
        <v>142</v>
      </c>
      <c r="B28" s="64">
        <v>100</v>
      </c>
    </row>
    <row r="29" spans="1:2" x14ac:dyDescent="0.3">
      <c r="A29" s="69" t="s">
        <v>256</v>
      </c>
      <c r="B29" s="64">
        <v>12</v>
      </c>
    </row>
    <row r="30" spans="1:2" x14ac:dyDescent="0.3">
      <c r="A30" s="67" t="s">
        <v>161</v>
      </c>
      <c r="B30" s="64">
        <v>12</v>
      </c>
    </row>
    <row r="31" spans="1:2" x14ac:dyDescent="0.3">
      <c r="A31" s="69" t="s">
        <v>252</v>
      </c>
      <c r="B31" s="64">
        <v>24</v>
      </c>
    </row>
    <row r="32" spans="1:2" x14ac:dyDescent="0.3">
      <c r="A32" s="67" t="s">
        <v>161</v>
      </c>
      <c r="B32" s="64">
        <v>24</v>
      </c>
    </row>
    <row r="33" spans="1:2" x14ac:dyDescent="0.3">
      <c r="A33" s="69" t="s">
        <v>309</v>
      </c>
      <c r="B33" s="64">
        <v>16</v>
      </c>
    </row>
    <row r="34" spans="1:2" x14ac:dyDescent="0.3">
      <c r="A34" s="67" t="s">
        <v>153</v>
      </c>
      <c r="B34" s="64">
        <v>16</v>
      </c>
    </row>
    <row r="35" spans="1:2" x14ac:dyDescent="0.3">
      <c r="A35" s="69" t="s">
        <v>248</v>
      </c>
      <c r="B35" s="64">
        <v>12</v>
      </c>
    </row>
    <row r="36" spans="1:2" x14ac:dyDescent="0.3">
      <c r="A36" s="67" t="s">
        <v>157</v>
      </c>
      <c r="B36" s="64">
        <v>6</v>
      </c>
    </row>
    <row r="37" spans="1:2" x14ac:dyDescent="0.3">
      <c r="A37" s="67" t="s">
        <v>158</v>
      </c>
      <c r="B37" s="64">
        <v>6</v>
      </c>
    </row>
    <row r="38" spans="1:2" x14ac:dyDescent="0.3">
      <c r="A38" s="69" t="s">
        <v>249</v>
      </c>
      <c r="B38" s="64">
        <v>12</v>
      </c>
    </row>
    <row r="39" spans="1:2" x14ac:dyDescent="0.3">
      <c r="A39" s="67" t="s">
        <v>157</v>
      </c>
      <c r="B39" s="64">
        <v>6</v>
      </c>
    </row>
    <row r="40" spans="1:2" x14ac:dyDescent="0.3">
      <c r="A40" s="67" t="s">
        <v>158</v>
      </c>
      <c r="B40" s="64">
        <v>6</v>
      </c>
    </row>
    <row r="41" spans="1:2" x14ac:dyDescent="0.3">
      <c r="A41" s="69" t="s">
        <v>244</v>
      </c>
      <c r="B41" s="64">
        <v>12</v>
      </c>
    </row>
    <row r="42" spans="1:2" x14ac:dyDescent="0.3">
      <c r="A42" s="67" t="s">
        <v>143</v>
      </c>
      <c r="B42" s="64">
        <v>12</v>
      </c>
    </row>
    <row r="43" spans="1:2" x14ac:dyDescent="0.3">
      <c r="A43" s="69" t="s">
        <v>247</v>
      </c>
      <c r="B43" s="64">
        <v>48</v>
      </c>
    </row>
    <row r="44" spans="1:2" x14ac:dyDescent="0.3">
      <c r="A44" s="67" t="s">
        <v>143</v>
      </c>
      <c r="B44" s="64">
        <v>48</v>
      </c>
    </row>
    <row r="45" spans="1:2" x14ac:dyDescent="0.3">
      <c r="A45" s="69" t="s">
        <v>250</v>
      </c>
      <c r="B45" s="64">
        <v>4</v>
      </c>
    </row>
    <row r="46" spans="1:2" x14ac:dyDescent="0.3">
      <c r="A46" s="67" t="s">
        <v>156</v>
      </c>
      <c r="B46" s="64">
        <v>4</v>
      </c>
    </row>
    <row r="47" spans="1:2" x14ac:dyDescent="0.3">
      <c r="A47" s="69" t="s">
        <v>251</v>
      </c>
      <c r="B47" s="64">
        <v>4</v>
      </c>
    </row>
    <row r="48" spans="1:2" x14ac:dyDescent="0.3">
      <c r="A48" s="67" t="s">
        <v>156</v>
      </c>
      <c r="B48" s="64">
        <v>4</v>
      </c>
    </row>
    <row r="49" spans="1:2" x14ac:dyDescent="0.3">
      <c r="A49" s="69" t="s">
        <v>246</v>
      </c>
      <c r="B49" s="64">
        <v>12</v>
      </c>
    </row>
    <row r="50" spans="1:2" x14ac:dyDescent="0.3">
      <c r="A50" s="67" t="s">
        <v>154</v>
      </c>
      <c r="B50" s="64">
        <v>12</v>
      </c>
    </row>
    <row r="51" spans="1:2" x14ac:dyDescent="0.3">
      <c r="A51" s="69" t="s">
        <v>311</v>
      </c>
      <c r="B51" s="64">
        <v>8</v>
      </c>
    </row>
    <row r="52" spans="1:2" x14ac:dyDescent="0.3">
      <c r="A52" s="67" t="s">
        <v>152</v>
      </c>
      <c r="B52" s="64">
        <v>8</v>
      </c>
    </row>
    <row r="53" spans="1:2" x14ac:dyDescent="0.3">
      <c r="A53" s="69" t="s">
        <v>245</v>
      </c>
      <c r="B53" s="64">
        <v>12</v>
      </c>
    </row>
    <row r="54" spans="1:2" x14ac:dyDescent="0.3">
      <c r="A54" s="67" t="s">
        <v>154</v>
      </c>
      <c r="B54" s="64">
        <v>12</v>
      </c>
    </row>
    <row r="55" spans="1:2" x14ac:dyDescent="0.3">
      <c r="A55" s="63">
        <v>2</v>
      </c>
      <c r="B55" s="64">
        <v>1131</v>
      </c>
    </row>
    <row r="56" spans="1:2" x14ac:dyDescent="0.3">
      <c r="A56" s="69" t="s">
        <v>242</v>
      </c>
      <c r="B56" s="64">
        <v>35</v>
      </c>
    </row>
    <row r="57" spans="1:2" x14ac:dyDescent="0.3">
      <c r="A57" s="67" t="s">
        <v>145</v>
      </c>
      <c r="B57" s="64">
        <v>35</v>
      </c>
    </row>
    <row r="58" spans="1:2" x14ac:dyDescent="0.3">
      <c r="A58" s="69" t="s">
        <v>243</v>
      </c>
      <c r="B58" s="64">
        <v>112</v>
      </c>
    </row>
    <row r="59" spans="1:2" x14ac:dyDescent="0.3">
      <c r="A59" s="67" t="s">
        <v>160</v>
      </c>
      <c r="B59" s="64">
        <v>12</v>
      </c>
    </row>
    <row r="60" spans="1:2" x14ac:dyDescent="0.3">
      <c r="A60" s="67" t="s">
        <v>143</v>
      </c>
      <c r="B60" s="64">
        <v>100</v>
      </c>
    </row>
    <row r="61" spans="1:2" x14ac:dyDescent="0.3">
      <c r="A61" s="69" t="s">
        <v>235</v>
      </c>
      <c r="B61" s="64">
        <v>122</v>
      </c>
    </row>
    <row r="62" spans="1:2" x14ac:dyDescent="0.3">
      <c r="A62" s="67" t="s">
        <v>151</v>
      </c>
      <c r="B62" s="64">
        <v>22</v>
      </c>
    </row>
    <row r="63" spans="1:2" x14ac:dyDescent="0.3">
      <c r="A63" s="67" t="s">
        <v>147</v>
      </c>
      <c r="B63" s="64">
        <v>100</v>
      </c>
    </row>
    <row r="64" spans="1:2" x14ac:dyDescent="0.3">
      <c r="A64" s="69" t="s">
        <v>238</v>
      </c>
      <c r="B64" s="64">
        <v>112</v>
      </c>
    </row>
    <row r="65" spans="1:2" x14ac:dyDescent="0.3">
      <c r="A65" s="67" t="s">
        <v>148</v>
      </c>
      <c r="B65" s="64">
        <v>100</v>
      </c>
    </row>
    <row r="66" spans="1:2" x14ac:dyDescent="0.3">
      <c r="A66" s="67" t="s">
        <v>159</v>
      </c>
      <c r="B66" s="64">
        <v>12</v>
      </c>
    </row>
    <row r="67" spans="1:2" x14ac:dyDescent="0.3">
      <c r="A67" s="69" t="s">
        <v>236</v>
      </c>
      <c r="B67" s="64">
        <v>100</v>
      </c>
    </row>
    <row r="68" spans="1:2" x14ac:dyDescent="0.3">
      <c r="A68" s="67" t="s">
        <v>143</v>
      </c>
      <c r="B68" s="64">
        <v>100</v>
      </c>
    </row>
    <row r="69" spans="1:2" x14ac:dyDescent="0.3">
      <c r="A69" s="69" t="s">
        <v>240</v>
      </c>
      <c r="B69" s="64">
        <v>110</v>
      </c>
    </row>
    <row r="70" spans="1:2" x14ac:dyDescent="0.3">
      <c r="A70" s="67" t="s">
        <v>150</v>
      </c>
      <c r="B70" s="64">
        <v>100</v>
      </c>
    </row>
    <row r="71" spans="1:2" x14ac:dyDescent="0.3">
      <c r="A71" s="67" t="s">
        <v>144</v>
      </c>
      <c r="B71" s="64">
        <v>10</v>
      </c>
    </row>
    <row r="72" spans="1:2" x14ac:dyDescent="0.3">
      <c r="A72" s="69" t="s">
        <v>239</v>
      </c>
      <c r="B72" s="64">
        <v>100</v>
      </c>
    </row>
    <row r="73" spans="1:2" x14ac:dyDescent="0.3">
      <c r="A73" s="67" t="s">
        <v>149</v>
      </c>
      <c r="B73" s="64">
        <v>100</v>
      </c>
    </row>
    <row r="74" spans="1:2" x14ac:dyDescent="0.3">
      <c r="A74" s="69" t="s">
        <v>237</v>
      </c>
      <c r="B74" s="64">
        <v>100</v>
      </c>
    </row>
    <row r="75" spans="1:2" x14ac:dyDescent="0.3">
      <c r="A75" s="67" t="s">
        <v>146</v>
      </c>
      <c r="B75" s="64">
        <v>100</v>
      </c>
    </row>
    <row r="76" spans="1:2" x14ac:dyDescent="0.3">
      <c r="A76" s="69" t="s">
        <v>234</v>
      </c>
      <c r="B76" s="64">
        <v>100</v>
      </c>
    </row>
    <row r="77" spans="1:2" x14ac:dyDescent="0.3">
      <c r="A77" s="67" t="s">
        <v>142</v>
      </c>
      <c r="B77" s="64">
        <v>100</v>
      </c>
    </row>
    <row r="78" spans="1:2" x14ac:dyDescent="0.3">
      <c r="A78" s="69" t="s">
        <v>241</v>
      </c>
      <c r="B78" s="64">
        <v>100</v>
      </c>
    </row>
    <row r="79" spans="1:2" x14ac:dyDescent="0.3">
      <c r="A79" s="67" t="s">
        <v>142</v>
      </c>
      <c r="B79" s="64">
        <v>100</v>
      </c>
    </row>
    <row r="80" spans="1:2" x14ac:dyDescent="0.3">
      <c r="A80" s="69" t="s">
        <v>256</v>
      </c>
      <c r="B80" s="64">
        <v>10</v>
      </c>
    </row>
    <row r="81" spans="1:2" x14ac:dyDescent="0.3">
      <c r="A81" s="67" t="s">
        <v>161</v>
      </c>
      <c r="B81" s="64">
        <v>10</v>
      </c>
    </row>
    <row r="82" spans="1:2" x14ac:dyDescent="0.3">
      <c r="A82" s="69" t="s">
        <v>252</v>
      </c>
      <c r="B82" s="64">
        <v>20</v>
      </c>
    </row>
    <row r="83" spans="1:2" x14ac:dyDescent="0.3">
      <c r="A83" s="67" t="s">
        <v>161</v>
      </c>
      <c r="B83" s="64">
        <v>20</v>
      </c>
    </row>
    <row r="84" spans="1:2" x14ac:dyDescent="0.3">
      <c r="A84" s="69" t="s">
        <v>309</v>
      </c>
      <c r="B84" s="64">
        <v>14</v>
      </c>
    </row>
    <row r="85" spans="1:2" x14ac:dyDescent="0.3">
      <c r="A85" s="67" t="s">
        <v>153</v>
      </c>
      <c r="B85" s="64">
        <v>14</v>
      </c>
    </row>
    <row r="86" spans="1:2" x14ac:dyDescent="0.3">
      <c r="A86" s="69" t="s">
        <v>248</v>
      </c>
      <c r="B86" s="64">
        <v>10</v>
      </c>
    </row>
    <row r="87" spans="1:2" x14ac:dyDescent="0.3">
      <c r="A87" s="67" t="s">
        <v>157</v>
      </c>
      <c r="B87" s="64">
        <v>5</v>
      </c>
    </row>
    <row r="88" spans="1:2" x14ac:dyDescent="0.3">
      <c r="A88" s="67" t="s">
        <v>158</v>
      </c>
      <c r="B88" s="64">
        <v>5</v>
      </c>
    </row>
    <row r="89" spans="1:2" x14ac:dyDescent="0.3">
      <c r="A89" s="69" t="s">
        <v>249</v>
      </c>
      <c r="B89" s="64">
        <v>10</v>
      </c>
    </row>
    <row r="90" spans="1:2" x14ac:dyDescent="0.3">
      <c r="A90" s="67" t="s">
        <v>157</v>
      </c>
      <c r="B90" s="64">
        <v>5</v>
      </c>
    </row>
    <row r="91" spans="1:2" x14ac:dyDescent="0.3">
      <c r="A91" s="67" t="s">
        <v>158</v>
      </c>
      <c r="B91" s="64">
        <v>5</v>
      </c>
    </row>
    <row r="92" spans="1:2" x14ac:dyDescent="0.3">
      <c r="A92" s="69" t="s">
        <v>244</v>
      </c>
      <c r="B92" s="64">
        <v>8</v>
      </c>
    </row>
    <row r="93" spans="1:2" x14ac:dyDescent="0.3">
      <c r="A93" s="67" t="s">
        <v>143</v>
      </c>
      <c r="B93" s="64">
        <v>8</v>
      </c>
    </row>
    <row r="94" spans="1:2" x14ac:dyDescent="0.3">
      <c r="A94" s="69" t="s">
        <v>247</v>
      </c>
      <c r="B94" s="64">
        <v>36</v>
      </c>
    </row>
    <row r="95" spans="1:2" x14ac:dyDescent="0.3">
      <c r="A95" s="67" t="s">
        <v>143</v>
      </c>
      <c r="B95" s="64">
        <v>36</v>
      </c>
    </row>
    <row r="96" spans="1:2" x14ac:dyDescent="0.3">
      <c r="A96" s="69" t="s">
        <v>250</v>
      </c>
      <c r="B96" s="64">
        <v>3</v>
      </c>
    </row>
    <row r="97" spans="1:2" x14ac:dyDescent="0.3">
      <c r="A97" s="67" t="s">
        <v>156</v>
      </c>
      <c r="B97" s="64">
        <v>3</v>
      </c>
    </row>
    <row r="98" spans="1:2" x14ac:dyDescent="0.3">
      <c r="A98" s="69" t="s">
        <v>251</v>
      </c>
      <c r="B98" s="64">
        <v>3</v>
      </c>
    </row>
    <row r="99" spans="1:2" x14ac:dyDescent="0.3">
      <c r="A99" s="67" t="s">
        <v>156</v>
      </c>
      <c r="B99" s="64">
        <v>3</v>
      </c>
    </row>
    <row r="100" spans="1:2" x14ac:dyDescent="0.3">
      <c r="A100" s="69" t="s">
        <v>246</v>
      </c>
      <c r="B100" s="64">
        <v>8</v>
      </c>
    </row>
    <row r="101" spans="1:2" x14ac:dyDescent="0.3">
      <c r="A101" s="67" t="s">
        <v>154</v>
      </c>
      <c r="B101" s="64">
        <v>8</v>
      </c>
    </row>
    <row r="102" spans="1:2" x14ac:dyDescent="0.3">
      <c r="A102" s="69" t="s">
        <v>311</v>
      </c>
      <c r="B102" s="64">
        <v>10</v>
      </c>
    </row>
    <row r="103" spans="1:2" x14ac:dyDescent="0.3">
      <c r="A103" s="67" t="s">
        <v>152</v>
      </c>
      <c r="B103" s="64">
        <v>6</v>
      </c>
    </row>
    <row r="104" spans="1:2" x14ac:dyDescent="0.3">
      <c r="A104" s="67" t="s">
        <v>155</v>
      </c>
      <c r="B104" s="64">
        <v>4</v>
      </c>
    </row>
    <row r="105" spans="1:2" x14ac:dyDescent="0.3">
      <c r="A105" s="69" t="s">
        <v>245</v>
      </c>
      <c r="B105" s="64">
        <v>8</v>
      </c>
    </row>
    <row r="106" spans="1:2" x14ac:dyDescent="0.3">
      <c r="A106" s="67" t="s">
        <v>154</v>
      </c>
      <c r="B106" s="64">
        <v>8</v>
      </c>
    </row>
    <row r="107" spans="1:2" x14ac:dyDescent="0.3">
      <c r="A107" s="63">
        <v>3</v>
      </c>
      <c r="B107" s="64">
        <v>1116</v>
      </c>
    </row>
    <row r="108" spans="1:2" x14ac:dyDescent="0.3">
      <c r="A108" s="69" t="s">
        <v>242</v>
      </c>
      <c r="B108" s="64">
        <v>30</v>
      </c>
    </row>
    <row r="109" spans="1:2" x14ac:dyDescent="0.3">
      <c r="A109" s="67" t="s">
        <v>145</v>
      </c>
      <c r="B109" s="64">
        <v>30</v>
      </c>
    </row>
    <row r="110" spans="1:2" x14ac:dyDescent="0.3">
      <c r="A110" s="69" t="s">
        <v>243</v>
      </c>
      <c r="B110" s="64">
        <v>115</v>
      </c>
    </row>
    <row r="111" spans="1:2" x14ac:dyDescent="0.3">
      <c r="A111" s="67" t="s">
        <v>160</v>
      </c>
      <c r="B111" s="64">
        <v>15</v>
      </c>
    </row>
    <row r="112" spans="1:2" x14ac:dyDescent="0.3">
      <c r="A112" s="67" t="s">
        <v>143</v>
      </c>
      <c r="B112" s="64">
        <v>100</v>
      </c>
    </row>
    <row r="113" spans="1:2" x14ac:dyDescent="0.3">
      <c r="A113" s="69" t="s">
        <v>235</v>
      </c>
      <c r="B113" s="64">
        <v>120</v>
      </c>
    </row>
    <row r="114" spans="1:2" x14ac:dyDescent="0.3">
      <c r="A114" s="67" t="s">
        <v>151</v>
      </c>
      <c r="B114" s="64">
        <v>20</v>
      </c>
    </row>
    <row r="115" spans="1:2" x14ac:dyDescent="0.3">
      <c r="A115" s="67" t="s">
        <v>147</v>
      </c>
      <c r="B115" s="64">
        <v>100</v>
      </c>
    </row>
    <row r="116" spans="1:2" x14ac:dyDescent="0.3">
      <c r="A116" s="69" t="s">
        <v>238</v>
      </c>
      <c r="B116" s="64">
        <v>115</v>
      </c>
    </row>
    <row r="117" spans="1:2" x14ac:dyDescent="0.3">
      <c r="A117" s="67" t="s">
        <v>148</v>
      </c>
      <c r="B117" s="64">
        <v>100</v>
      </c>
    </row>
    <row r="118" spans="1:2" x14ac:dyDescent="0.3">
      <c r="A118" s="67" t="s">
        <v>159</v>
      </c>
      <c r="B118" s="64">
        <v>15</v>
      </c>
    </row>
    <row r="119" spans="1:2" x14ac:dyDescent="0.3">
      <c r="A119" s="69" t="s">
        <v>236</v>
      </c>
      <c r="B119" s="64">
        <v>100</v>
      </c>
    </row>
    <row r="120" spans="1:2" x14ac:dyDescent="0.3">
      <c r="A120" s="67" t="s">
        <v>143</v>
      </c>
      <c r="B120" s="64">
        <v>100</v>
      </c>
    </row>
    <row r="121" spans="1:2" x14ac:dyDescent="0.3">
      <c r="A121" s="69" t="s">
        <v>240</v>
      </c>
      <c r="B121" s="64">
        <v>112</v>
      </c>
    </row>
    <row r="122" spans="1:2" x14ac:dyDescent="0.3">
      <c r="A122" s="67" t="s">
        <v>150</v>
      </c>
      <c r="B122" s="64">
        <v>100</v>
      </c>
    </row>
    <row r="123" spans="1:2" x14ac:dyDescent="0.3">
      <c r="A123" s="67" t="s">
        <v>144</v>
      </c>
      <c r="B123" s="64">
        <v>12</v>
      </c>
    </row>
    <row r="124" spans="1:2" x14ac:dyDescent="0.3">
      <c r="A124" s="69" t="s">
        <v>239</v>
      </c>
      <c r="B124" s="64">
        <v>100</v>
      </c>
    </row>
    <row r="125" spans="1:2" x14ac:dyDescent="0.3">
      <c r="A125" s="67" t="s">
        <v>149</v>
      </c>
      <c r="B125" s="64">
        <v>100</v>
      </c>
    </row>
    <row r="126" spans="1:2" x14ac:dyDescent="0.3">
      <c r="A126" s="69" t="s">
        <v>237</v>
      </c>
      <c r="B126" s="64">
        <v>100</v>
      </c>
    </row>
    <row r="127" spans="1:2" x14ac:dyDescent="0.3">
      <c r="A127" s="67" t="s">
        <v>146</v>
      </c>
      <c r="B127" s="64">
        <v>100</v>
      </c>
    </row>
    <row r="128" spans="1:2" x14ac:dyDescent="0.3">
      <c r="A128" s="69" t="s">
        <v>234</v>
      </c>
      <c r="B128" s="64">
        <v>100</v>
      </c>
    </row>
    <row r="129" spans="1:2" x14ac:dyDescent="0.3">
      <c r="A129" s="67" t="s">
        <v>142</v>
      </c>
      <c r="B129" s="64">
        <v>100</v>
      </c>
    </row>
    <row r="130" spans="1:2" x14ac:dyDescent="0.3">
      <c r="A130" s="69" t="s">
        <v>241</v>
      </c>
      <c r="B130" s="64">
        <v>100</v>
      </c>
    </row>
    <row r="131" spans="1:2" x14ac:dyDescent="0.3">
      <c r="A131" s="67" t="s">
        <v>142</v>
      </c>
      <c r="B131" s="64">
        <v>100</v>
      </c>
    </row>
    <row r="132" spans="1:2" x14ac:dyDescent="0.3">
      <c r="A132" s="69" t="s">
        <v>256</v>
      </c>
      <c r="B132" s="64">
        <v>12</v>
      </c>
    </row>
    <row r="133" spans="1:2" x14ac:dyDescent="0.3">
      <c r="A133" s="67" t="s">
        <v>161</v>
      </c>
      <c r="B133" s="64">
        <v>12</v>
      </c>
    </row>
    <row r="134" spans="1:2" x14ac:dyDescent="0.3">
      <c r="A134" s="69" t="s">
        <v>252</v>
      </c>
      <c r="B134" s="64">
        <v>23</v>
      </c>
    </row>
    <row r="135" spans="1:2" x14ac:dyDescent="0.3">
      <c r="A135" s="67" t="s">
        <v>161</v>
      </c>
      <c r="B135" s="64">
        <v>23</v>
      </c>
    </row>
    <row r="136" spans="1:2" x14ac:dyDescent="0.3">
      <c r="A136" s="69" t="s">
        <v>309</v>
      </c>
      <c r="B136" s="64">
        <v>10</v>
      </c>
    </row>
    <row r="137" spans="1:2" x14ac:dyDescent="0.3">
      <c r="A137" s="67" t="s">
        <v>153</v>
      </c>
      <c r="B137" s="64">
        <v>10</v>
      </c>
    </row>
    <row r="138" spans="1:2" x14ac:dyDescent="0.3">
      <c r="A138" s="69" t="s">
        <v>248</v>
      </c>
      <c r="B138" s="64">
        <v>13</v>
      </c>
    </row>
    <row r="139" spans="1:2" x14ac:dyDescent="0.3">
      <c r="A139" s="67" t="s">
        <v>157</v>
      </c>
      <c r="B139" s="64">
        <v>6</v>
      </c>
    </row>
    <row r="140" spans="1:2" x14ac:dyDescent="0.3">
      <c r="A140" s="67" t="s">
        <v>158</v>
      </c>
      <c r="B140" s="64">
        <v>7</v>
      </c>
    </row>
    <row r="141" spans="1:2" x14ac:dyDescent="0.3">
      <c r="A141" s="69" t="s">
        <v>249</v>
      </c>
      <c r="B141" s="64">
        <v>13</v>
      </c>
    </row>
    <row r="142" spans="1:2" x14ac:dyDescent="0.3">
      <c r="A142" s="67" t="s">
        <v>157</v>
      </c>
      <c r="B142" s="64">
        <v>6</v>
      </c>
    </row>
    <row r="143" spans="1:2" x14ac:dyDescent="0.3">
      <c r="A143" s="67" t="s">
        <v>158</v>
      </c>
      <c r="B143" s="64">
        <v>7</v>
      </c>
    </row>
    <row r="144" spans="1:2" x14ac:dyDescent="0.3">
      <c r="A144" s="69" t="s">
        <v>244</v>
      </c>
      <c r="B144" s="64">
        <v>4</v>
      </c>
    </row>
    <row r="145" spans="1:2" x14ac:dyDescent="0.3">
      <c r="A145" s="67" t="s">
        <v>143</v>
      </c>
      <c r="B145" s="64">
        <v>4</v>
      </c>
    </row>
    <row r="146" spans="1:2" x14ac:dyDescent="0.3">
      <c r="A146" s="69" t="s">
        <v>247</v>
      </c>
      <c r="B146" s="64">
        <v>24</v>
      </c>
    </row>
    <row r="147" spans="1:2" x14ac:dyDescent="0.3">
      <c r="A147" s="67" t="s">
        <v>143</v>
      </c>
      <c r="B147" s="64">
        <v>24</v>
      </c>
    </row>
    <row r="148" spans="1:2" x14ac:dyDescent="0.3">
      <c r="A148" s="69" t="s">
        <v>250</v>
      </c>
      <c r="B148" s="64">
        <v>4</v>
      </c>
    </row>
    <row r="149" spans="1:2" x14ac:dyDescent="0.3">
      <c r="A149" s="67" t="s">
        <v>156</v>
      </c>
      <c r="B149" s="64">
        <v>4</v>
      </c>
    </row>
    <row r="150" spans="1:2" x14ac:dyDescent="0.3">
      <c r="A150" s="69" t="s">
        <v>251</v>
      </c>
      <c r="B150" s="64">
        <v>4</v>
      </c>
    </row>
    <row r="151" spans="1:2" x14ac:dyDescent="0.3">
      <c r="A151" s="67" t="s">
        <v>156</v>
      </c>
      <c r="B151" s="64">
        <v>4</v>
      </c>
    </row>
    <row r="152" spans="1:2" x14ac:dyDescent="0.3">
      <c r="A152" s="69" t="s">
        <v>246</v>
      </c>
      <c r="B152" s="64">
        <v>4</v>
      </c>
    </row>
    <row r="153" spans="1:2" x14ac:dyDescent="0.3">
      <c r="A153" s="67" t="s">
        <v>154</v>
      </c>
      <c r="B153" s="64">
        <v>4</v>
      </c>
    </row>
    <row r="154" spans="1:2" x14ac:dyDescent="0.3">
      <c r="A154" s="69" t="s">
        <v>311</v>
      </c>
      <c r="B154" s="64">
        <v>9</v>
      </c>
    </row>
    <row r="155" spans="1:2" x14ac:dyDescent="0.3">
      <c r="A155" s="67" t="s">
        <v>152</v>
      </c>
      <c r="B155" s="64">
        <v>4</v>
      </c>
    </row>
    <row r="156" spans="1:2" x14ac:dyDescent="0.3">
      <c r="A156" s="67" t="s">
        <v>155</v>
      </c>
      <c r="B156" s="64">
        <v>5</v>
      </c>
    </row>
    <row r="157" spans="1:2" x14ac:dyDescent="0.3">
      <c r="A157" s="69" t="s">
        <v>245</v>
      </c>
      <c r="B157" s="64">
        <v>4</v>
      </c>
    </row>
    <row r="158" spans="1:2" x14ac:dyDescent="0.3">
      <c r="A158" s="67" t="s">
        <v>154</v>
      </c>
      <c r="B158" s="64">
        <v>4</v>
      </c>
    </row>
    <row r="159" spans="1:2" x14ac:dyDescent="0.3">
      <c r="A159" s="63">
        <v>4</v>
      </c>
      <c r="B159" s="64">
        <v>1137</v>
      </c>
    </row>
    <row r="160" spans="1:2" x14ac:dyDescent="0.3">
      <c r="A160" s="69" t="s">
        <v>242</v>
      </c>
      <c r="B160" s="64">
        <v>35</v>
      </c>
    </row>
    <row r="161" spans="1:2" x14ac:dyDescent="0.3">
      <c r="A161" s="67" t="s">
        <v>145</v>
      </c>
      <c r="B161" s="64">
        <v>35</v>
      </c>
    </row>
    <row r="162" spans="1:2" x14ac:dyDescent="0.3">
      <c r="A162" s="69" t="s">
        <v>243</v>
      </c>
      <c r="B162" s="64">
        <v>115</v>
      </c>
    </row>
    <row r="163" spans="1:2" x14ac:dyDescent="0.3">
      <c r="A163" s="67" t="s">
        <v>160</v>
      </c>
      <c r="B163" s="64">
        <v>15</v>
      </c>
    </row>
    <row r="164" spans="1:2" x14ac:dyDescent="0.3">
      <c r="A164" s="67" t="s">
        <v>143</v>
      </c>
      <c r="B164" s="64">
        <v>100</v>
      </c>
    </row>
    <row r="165" spans="1:2" x14ac:dyDescent="0.3">
      <c r="A165" s="69" t="s">
        <v>235</v>
      </c>
      <c r="B165" s="64">
        <v>120</v>
      </c>
    </row>
    <row r="166" spans="1:2" x14ac:dyDescent="0.3">
      <c r="A166" s="67" t="s">
        <v>151</v>
      </c>
      <c r="B166" s="64">
        <v>20</v>
      </c>
    </row>
    <row r="167" spans="1:2" x14ac:dyDescent="0.3">
      <c r="A167" s="67" t="s">
        <v>147</v>
      </c>
      <c r="B167" s="64">
        <v>100</v>
      </c>
    </row>
    <row r="168" spans="1:2" x14ac:dyDescent="0.3">
      <c r="A168" s="69" t="s">
        <v>238</v>
      </c>
      <c r="B168" s="64">
        <v>115</v>
      </c>
    </row>
    <row r="169" spans="1:2" x14ac:dyDescent="0.3">
      <c r="A169" s="67" t="s">
        <v>148</v>
      </c>
      <c r="B169" s="64">
        <v>100</v>
      </c>
    </row>
    <row r="170" spans="1:2" x14ac:dyDescent="0.3">
      <c r="A170" s="67" t="s">
        <v>159</v>
      </c>
      <c r="B170" s="64">
        <v>15</v>
      </c>
    </row>
    <row r="171" spans="1:2" x14ac:dyDescent="0.3">
      <c r="A171" s="69" t="s">
        <v>236</v>
      </c>
      <c r="B171" s="64">
        <v>100</v>
      </c>
    </row>
    <row r="172" spans="1:2" x14ac:dyDescent="0.3">
      <c r="A172" s="67" t="s">
        <v>143</v>
      </c>
      <c r="B172" s="64">
        <v>100</v>
      </c>
    </row>
    <row r="173" spans="1:2" x14ac:dyDescent="0.3">
      <c r="A173" s="69" t="s">
        <v>240</v>
      </c>
      <c r="B173" s="64">
        <v>112</v>
      </c>
    </row>
    <row r="174" spans="1:2" x14ac:dyDescent="0.3">
      <c r="A174" s="67" t="s">
        <v>150</v>
      </c>
      <c r="B174" s="64">
        <v>100</v>
      </c>
    </row>
    <row r="175" spans="1:2" x14ac:dyDescent="0.3">
      <c r="A175" s="67" t="s">
        <v>144</v>
      </c>
      <c r="B175" s="64">
        <v>12</v>
      </c>
    </row>
    <row r="176" spans="1:2" x14ac:dyDescent="0.3">
      <c r="A176" s="69" t="s">
        <v>239</v>
      </c>
      <c r="B176" s="64">
        <v>100</v>
      </c>
    </row>
    <row r="177" spans="1:2" x14ac:dyDescent="0.3">
      <c r="A177" s="67" t="s">
        <v>149</v>
      </c>
      <c r="B177" s="64">
        <v>100</v>
      </c>
    </row>
    <row r="178" spans="1:2" x14ac:dyDescent="0.3">
      <c r="A178" s="69" t="s">
        <v>237</v>
      </c>
      <c r="B178" s="64">
        <v>100</v>
      </c>
    </row>
    <row r="179" spans="1:2" x14ac:dyDescent="0.3">
      <c r="A179" s="67" t="s">
        <v>146</v>
      </c>
      <c r="B179" s="64">
        <v>100</v>
      </c>
    </row>
    <row r="180" spans="1:2" x14ac:dyDescent="0.3">
      <c r="A180" s="69" t="s">
        <v>234</v>
      </c>
      <c r="B180" s="64">
        <v>100</v>
      </c>
    </row>
    <row r="181" spans="1:2" x14ac:dyDescent="0.3">
      <c r="A181" s="67" t="s">
        <v>142</v>
      </c>
      <c r="B181" s="64">
        <v>100</v>
      </c>
    </row>
    <row r="182" spans="1:2" x14ac:dyDescent="0.3">
      <c r="A182" s="69" t="s">
        <v>241</v>
      </c>
      <c r="B182" s="64">
        <v>100</v>
      </c>
    </row>
    <row r="183" spans="1:2" x14ac:dyDescent="0.3">
      <c r="A183" s="67" t="s">
        <v>142</v>
      </c>
      <c r="B183" s="64">
        <v>100</v>
      </c>
    </row>
    <row r="184" spans="1:2" x14ac:dyDescent="0.3">
      <c r="A184" s="69" t="s">
        <v>256</v>
      </c>
      <c r="B184" s="64">
        <v>12</v>
      </c>
    </row>
    <row r="185" spans="1:2" x14ac:dyDescent="0.3">
      <c r="A185" s="67" t="s">
        <v>161</v>
      </c>
      <c r="B185" s="64">
        <v>12</v>
      </c>
    </row>
    <row r="186" spans="1:2" x14ac:dyDescent="0.3">
      <c r="A186" s="69" t="s">
        <v>252</v>
      </c>
      <c r="B186" s="64">
        <v>23</v>
      </c>
    </row>
    <row r="187" spans="1:2" x14ac:dyDescent="0.3">
      <c r="A187" s="67" t="s">
        <v>161</v>
      </c>
      <c r="B187" s="64">
        <v>23</v>
      </c>
    </row>
    <row r="188" spans="1:2" x14ac:dyDescent="0.3">
      <c r="A188" s="69" t="s">
        <v>309</v>
      </c>
      <c r="B188" s="64">
        <v>10</v>
      </c>
    </row>
    <row r="189" spans="1:2" x14ac:dyDescent="0.3">
      <c r="A189" s="67" t="s">
        <v>153</v>
      </c>
      <c r="B189" s="64">
        <v>10</v>
      </c>
    </row>
    <row r="190" spans="1:2" x14ac:dyDescent="0.3">
      <c r="A190" s="69" t="s">
        <v>248</v>
      </c>
      <c r="B190" s="64">
        <v>10</v>
      </c>
    </row>
    <row r="191" spans="1:2" x14ac:dyDescent="0.3">
      <c r="A191" s="67" t="s">
        <v>157</v>
      </c>
      <c r="B191" s="64">
        <v>5</v>
      </c>
    </row>
    <row r="192" spans="1:2" x14ac:dyDescent="0.3">
      <c r="A192" s="67" t="s">
        <v>158</v>
      </c>
      <c r="B192" s="64">
        <v>5</v>
      </c>
    </row>
    <row r="193" spans="1:2" x14ac:dyDescent="0.3">
      <c r="A193" s="69" t="s">
        <v>249</v>
      </c>
      <c r="B193" s="64">
        <v>10</v>
      </c>
    </row>
    <row r="194" spans="1:2" x14ac:dyDescent="0.3">
      <c r="A194" s="67" t="s">
        <v>157</v>
      </c>
      <c r="B194" s="64">
        <v>5</v>
      </c>
    </row>
    <row r="195" spans="1:2" x14ac:dyDescent="0.3">
      <c r="A195" s="67" t="s">
        <v>158</v>
      </c>
      <c r="B195" s="64">
        <v>5</v>
      </c>
    </row>
    <row r="196" spans="1:2" x14ac:dyDescent="0.3">
      <c r="A196" s="69" t="s">
        <v>244</v>
      </c>
      <c r="B196" s="64">
        <v>8</v>
      </c>
    </row>
    <row r="197" spans="1:2" x14ac:dyDescent="0.3">
      <c r="A197" s="67" t="s">
        <v>143</v>
      </c>
      <c r="B197" s="64">
        <v>8</v>
      </c>
    </row>
    <row r="198" spans="1:2" x14ac:dyDescent="0.3">
      <c r="A198" s="69" t="s">
        <v>247</v>
      </c>
      <c r="B198" s="64">
        <v>36</v>
      </c>
    </row>
    <row r="199" spans="1:2" x14ac:dyDescent="0.3">
      <c r="A199" s="67" t="s">
        <v>143</v>
      </c>
      <c r="B199" s="64">
        <v>36</v>
      </c>
    </row>
    <row r="200" spans="1:2" x14ac:dyDescent="0.3">
      <c r="A200" s="69" t="s">
        <v>250</v>
      </c>
      <c r="B200" s="64">
        <v>3</v>
      </c>
    </row>
    <row r="201" spans="1:2" x14ac:dyDescent="0.3">
      <c r="A201" s="67" t="s">
        <v>156</v>
      </c>
      <c r="B201" s="64">
        <v>3</v>
      </c>
    </row>
    <row r="202" spans="1:2" x14ac:dyDescent="0.3">
      <c r="A202" s="69" t="s">
        <v>251</v>
      </c>
      <c r="B202" s="64">
        <v>3</v>
      </c>
    </row>
    <row r="203" spans="1:2" x14ac:dyDescent="0.3">
      <c r="A203" s="67" t="s">
        <v>156</v>
      </c>
      <c r="B203" s="64">
        <v>3</v>
      </c>
    </row>
    <row r="204" spans="1:2" x14ac:dyDescent="0.3">
      <c r="A204" s="69" t="s">
        <v>246</v>
      </c>
      <c r="B204" s="64">
        <v>8</v>
      </c>
    </row>
    <row r="205" spans="1:2" x14ac:dyDescent="0.3">
      <c r="A205" s="67" t="s">
        <v>154</v>
      </c>
      <c r="B205" s="64">
        <v>8</v>
      </c>
    </row>
    <row r="206" spans="1:2" x14ac:dyDescent="0.3">
      <c r="A206" s="69" t="s">
        <v>311</v>
      </c>
      <c r="B206" s="64">
        <v>9</v>
      </c>
    </row>
    <row r="207" spans="1:2" x14ac:dyDescent="0.3">
      <c r="A207" s="67" t="s">
        <v>152</v>
      </c>
      <c r="B207" s="64">
        <v>4</v>
      </c>
    </row>
    <row r="208" spans="1:2" x14ac:dyDescent="0.3">
      <c r="A208" s="67" t="s">
        <v>155</v>
      </c>
      <c r="B208" s="64">
        <v>5</v>
      </c>
    </row>
    <row r="209" spans="1:2" x14ac:dyDescent="0.3">
      <c r="A209" s="69" t="s">
        <v>245</v>
      </c>
      <c r="B209" s="64">
        <v>8</v>
      </c>
    </row>
    <row r="210" spans="1:2" x14ac:dyDescent="0.3">
      <c r="A210" s="67" t="s">
        <v>154</v>
      </c>
      <c r="B210" s="64">
        <v>8</v>
      </c>
    </row>
    <row r="211" spans="1:2" x14ac:dyDescent="0.3">
      <c r="A211" s="63">
        <v>5</v>
      </c>
      <c r="B211" s="64">
        <v>1136</v>
      </c>
    </row>
    <row r="212" spans="1:2" x14ac:dyDescent="0.3">
      <c r="A212" s="69" t="s">
        <v>242</v>
      </c>
      <c r="B212" s="64">
        <v>35</v>
      </c>
    </row>
    <row r="213" spans="1:2" x14ac:dyDescent="0.3">
      <c r="A213" s="67" t="s">
        <v>145</v>
      </c>
      <c r="B213" s="64">
        <v>35</v>
      </c>
    </row>
    <row r="214" spans="1:2" x14ac:dyDescent="0.3">
      <c r="A214" s="69" t="s">
        <v>243</v>
      </c>
      <c r="B214" s="64">
        <v>115</v>
      </c>
    </row>
    <row r="215" spans="1:2" x14ac:dyDescent="0.3">
      <c r="A215" s="67" t="s">
        <v>160</v>
      </c>
      <c r="B215" s="64">
        <v>15</v>
      </c>
    </row>
    <row r="216" spans="1:2" x14ac:dyDescent="0.3">
      <c r="A216" s="67" t="s">
        <v>143</v>
      </c>
      <c r="B216" s="64">
        <v>100</v>
      </c>
    </row>
    <row r="217" spans="1:2" x14ac:dyDescent="0.3">
      <c r="A217" s="69" t="s">
        <v>235</v>
      </c>
      <c r="B217" s="64">
        <v>122</v>
      </c>
    </row>
    <row r="218" spans="1:2" x14ac:dyDescent="0.3">
      <c r="A218" s="67" t="s">
        <v>151</v>
      </c>
      <c r="B218" s="64">
        <v>22</v>
      </c>
    </row>
    <row r="219" spans="1:2" x14ac:dyDescent="0.3">
      <c r="A219" s="67" t="s">
        <v>147</v>
      </c>
      <c r="B219" s="64">
        <v>100</v>
      </c>
    </row>
    <row r="220" spans="1:2" x14ac:dyDescent="0.3">
      <c r="A220" s="69" t="s">
        <v>238</v>
      </c>
      <c r="B220" s="64">
        <v>115</v>
      </c>
    </row>
    <row r="221" spans="1:2" x14ac:dyDescent="0.3">
      <c r="A221" s="67" t="s">
        <v>148</v>
      </c>
      <c r="B221" s="64">
        <v>100</v>
      </c>
    </row>
    <row r="222" spans="1:2" x14ac:dyDescent="0.3">
      <c r="A222" s="67" t="s">
        <v>159</v>
      </c>
      <c r="B222" s="64">
        <v>15</v>
      </c>
    </row>
    <row r="223" spans="1:2" x14ac:dyDescent="0.3">
      <c r="A223" s="69" t="s">
        <v>236</v>
      </c>
      <c r="B223" s="64">
        <v>100</v>
      </c>
    </row>
    <row r="224" spans="1:2" x14ac:dyDescent="0.3">
      <c r="A224" s="67" t="s">
        <v>143</v>
      </c>
      <c r="B224" s="64">
        <v>100</v>
      </c>
    </row>
    <row r="225" spans="1:2" x14ac:dyDescent="0.3">
      <c r="A225" s="69" t="s">
        <v>240</v>
      </c>
      <c r="B225" s="64">
        <v>110</v>
      </c>
    </row>
    <row r="226" spans="1:2" x14ac:dyDescent="0.3">
      <c r="A226" s="67" t="s">
        <v>150</v>
      </c>
      <c r="B226" s="64">
        <v>100</v>
      </c>
    </row>
    <row r="227" spans="1:2" x14ac:dyDescent="0.3">
      <c r="A227" s="67" t="s">
        <v>144</v>
      </c>
      <c r="B227" s="64">
        <v>10</v>
      </c>
    </row>
    <row r="228" spans="1:2" x14ac:dyDescent="0.3">
      <c r="A228" s="69" t="s">
        <v>239</v>
      </c>
      <c r="B228" s="64">
        <v>100</v>
      </c>
    </row>
    <row r="229" spans="1:2" x14ac:dyDescent="0.3">
      <c r="A229" s="67" t="s">
        <v>149</v>
      </c>
      <c r="B229" s="64">
        <v>100</v>
      </c>
    </row>
    <row r="230" spans="1:2" x14ac:dyDescent="0.3">
      <c r="A230" s="69" t="s">
        <v>237</v>
      </c>
      <c r="B230" s="64">
        <v>100</v>
      </c>
    </row>
    <row r="231" spans="1:2" x14ac:dyDescent="0.3">
      <c r="A231" s="67" t="s">
        <v>146</v>
      </c>
      <c r="B231" s="64">
        <v>100</v>
      </c>
    </row>
    <row r="232" spans="1:2" x14ac:dyDescent="0.3">
      <c r="A232" s="69" t="s">
        <v>234</v>
      </c>
      <c r="B232" s="64">
        <v>100</v>
      </c>
    </row>
    <row r="233" spans="1:2" x14ac:dyDescent="0.3">
      <c r="A233" s="67" t="s">
        <v>142</v>
      </c>
      <c r="B233" s="64">
        <v>100</v>
      </c>
    </row>
    <row r="234" spans="1:2" x14ac:dyDescent="0.3">
      <c r="A234" s="69" t="s">
        <v>241</v>
      </c>
      <c r="B234" s="64">
        <v>100</v>
      </c>
    </row>
    <row r="235" spans="1:2" x14ac:dyDescent="0.3">
      <c r="A235" s="67" t="s">
        <v>142</v>
      </c>
      <c r="B235" s="64">
        <v>100</v>
      </c>
    </row>
    <row r="236" spans="1:2" x14ac:dyDescent="0.3">
      <c r="A236" s="69" t="s">
        <v>256</v>
      </c>
      <c r="B236" s="64">
        <v>10</v>
      </c>
    </row>
    <row r="237" spans="1:2" x14ac:dyDescent="0.3">
      <c r="A237" s="67" t="s">
        <v>161</v>
      </c>
      <c r="B237" s="64">
        <v>10</v>
      </c>
    </row>
    <row r="238" spans="1:2" x14ac:dyDescent="0.3">
      <c r="A238" s="69" t="s">
        <v>252</v>
      </c>
      <c r="B238" s="64">
        <v>20</v>
      </c>
    </row>
    <row r="239" spans="1:2" x14ac:dyDescent="0.3">
      <c r="A239" s="67" t="s">
        <v>161</v>
      </c>
      <c r="B239" s="64">
        <v>20</v>
      </c>
    </row>
    <row r="240" spans="1:2" x14ac:dyDescent="0.3">
      <c r="A240" s="69" t="s">
        <v>309</v>
      </c>
      <c r="B240" s="64">
        <v>14</v>
      </c>
    </row>
    <row r="241" spans="1:2" x14ac:dyDescent="0.3">
      <c r="A241" s="67" t="s">
        <v>153</v>
      </c>
      <c r="B241" s="64">
        <v>14</v>
      </c>
    </row>
    <row r="242" spans="1:2" x14ac:dyDescent="0.3">
      <c r="A242" s="69" t="s">
        <v>248</v>
      </c>
      <c r="B242" s="64">
        <v>10</v>
      </c>
    </row>
    <row r="243" spans="1:2" x14ac:dyDescent="0.3">
      <c r="A243" s="67" t="s">
        <v>157</v>
      </c>
      <c r="B243" s="64">
        <v>5</v>
      </c>
    </row>
    <row r="244" spans="1:2" x14ac:dyDescent="0.3">
      <c r="A244" s="67" t="s">
        <v>158</v>
      </c>
      <c r="B244" s="64">
        <v>5</v>
      </c>
    </row>
    <row r="245" spans="1:2" x14ac:dyDescent="0.3">
      <c r="A245" s="69" t="s">
        <v>249</v>
      </c>
      <c r="B245" s="64">
        <v>10</v>
      </c>
    </row>
    <row r="246" spans="1:2" x14ac:dyDescent="0.3">
      <c r="A246" s="67" t="s">
        <v>157</v>
      </c>
      <c r="B246" s="64">
        <v>5</v>
      </c>
    </row>
    <row r="247" spans="1:2" x14ac:dyDescent="0.3">
      <c r="A247" s="67" t="s">
        <v>158</v>
      </c>
      <c r="B247" s="64">
        <v>5</v>
      </c>
    </row>
    <row r="248" spans="1:2" x14ac:dyDescent="0.3">
      <c r="A248" s="69" t="s">
        <v>244</v>
      </c>
      <c r="B248" s="64">
        <v>8</v>
      </c>
    </row>
    <row r="249" spans="1:2" x14ac:dyDescent="0.3">
      <c r="A249" s="67" t="s">
        <v>143</v>
      </c>
      <c r="B249" s="64">
        <v>8</v>
      </c>
    </row>
    <row r="250" spans="1:2" x14ac:dyDescent="0.3">
      <c r="A250" s="69" t="s">
        <v>247</v>
      </c>
      <c r="B250" s="64">
        <v>36</v>
      </c>
    </row>
    <row r="251" spans="1:2" x14ac:dyDescent="0.3">
      <c r="A251" s="67" t="s">
        <v>143</v>
      </c>
      <c r="B251" s="64">
        <v>36</v>
      </c>
    </row>
    <row r="252" spans="1:2" x14ac:dyDescent="0.3">
      <c r="A252" s="69" t="s">
        <v>250</v>
      </c>
      <c r="B252" s="64">
        <v>3</v>
      </c>
    </row>
    <row r="253" spans="1:2" x14ac:dyDescent="0.3">
      <c r="A253" s="67" t="s">
        <v>156</v>
      </c>
      <c r="B253" s="64">
        <v>3</v>
      </c>
    </row>
    <row r="254" spans="1:2" x14ac:dyDescent="0.3">
      <c r="A254" s="69" t="s">
        <v>251</v>
      </c>
      <c r="B254" s="64">
        <v>3</v>
      </c>
    </row>
    <row r="255" spans="1:2" x14ac:dyDescent="0.3">
      <c r="A255" s="67" t="s">
        <v>156</v>
      </c>
      <c r="B255" s="64">
        <v>3</v>
      </c>
    </row>
    <row r="256" spans="1:2" x14ac:dyDescent="0.3">
      <c r="A256" s="69" t="s">
        <v>246</v>
      </c>
      <c r="B256" s="64">
        <v>8</v>
      </c>
    </row>
    <row r="257" spans="1:2" x14ac:dyDescent="0.3">
      <c r="A257" s="67" t="s">
        <v>154</v>
      </c>
      <c r="B257" s="64">
        <v>8</v>
      </c>
    </row>
    <row r="258" spans="1:2" x14ac:dyDescent="0.3">
      <c r="A258" s="69" t="s">
        <v>311</v>
      </c>
      <c r="B258" s="64">
        <v>9</v>
      </c>
    </row>
    <row r="259" spans="1:2" x14ac:dyDescent="0.3">
      <c r="A259" s="67" t="s">
        <v>152</v>
      </c>
      <c r="B259" s="64">
        <v>4</v>
      </c>
    </row>
    <row r="260" spans="1:2" x14ac:dyDescent="0.3">
      <c r="A260" s="67" t="s">
        <v>155</v>
      </c>
      <c r="B260" s="64">
        <v>5</v>
      </c>
    </row>
    <row r="261" spans="1:2" x14ac:dyDescent="0.3">
      <c r="A261" s="69" t="s">
        <v>245</v>
      </c>
      <c r="B261" s="64">
        <v>8</v>
      </c>
    </row>
    <row r="262" spans="1:2" x14ac:dyDescent="0.3">
      <c r="A262" s="67" t="s">
        <v>154</v>
      </c>
      <c r="B262" s="64">
        <v>8</v>
      </c>
    </row>
    <row r="263" spans="1:2" x14ac:dyDescent="0.3">
      <c r="A263" s="63">
        <v>6</v>
      </c>
      <c r="B263" s="64">
        <v>1216</v>
      </c>
    </row>
    <row r="264" spans="1:2" x14ac:dyDescent="0.3">
      <c r="A264" s="69" t="s">
        <v>242</v>
      </c>
      <c r="B264" s="64">
        <v>30</v>
      </c>
    </row>
    <row r="265" spans="1:2" x14ac:dyDescent="0.3">
      <c r="A265" s="67" t="s">
        <v>145</v>
      </c>
      <c r="B265" s="64">
        <v>30</v>
      </c>
    </row>
    <row r="266" spans="1:2" x14ac:dyDescent="0.3">
      <c r="A266" s="69" t="s">
        <v>243</v>
      </c>
      <c r="B266" s="64">
        <v>115</v>
      </c>
    </row>
    <row r="267" spans="1:2" x14ac:dyDescent="0.3">
      <c r="A267" s="67" t="s">
        <v>160</v>
      </c>
      <c r="B267" s="64">
        <v>15</v>
      </c>
    </row>
    <row r="268" spans="1:2" x14ac:dyDescent="0.3">
      <c r="A268" s="67" t="s">
        <v>143</v>
      </c>
      <c r="B268" s="64">
        <v>100</v>
      </c>
    </row>
    <row r="269" spans="1:2" x14ac:dyDescent="0.3">
      <c r="A269" s="69" t="s">
        <v>235</v>
      </c>
      <c r="B269" s="64">
        <v>120</v>
      </c>
    </row>
    <row r="270" spans="1:2" x14ac:dyDescent="0.3">
      <c r="A270" s="67" t="s">
        <v>151</v>
      </c>
      <c r="B270" s="64">
        <v>20</v>
      </c>
    </row>
    <row r="271" spans="1:2" x14ac:dyDescent="0.3">
      <c r="A271" s="67" t="s">
        <v>147</v>
      </c>
      <c r="B271" s="64">
        <v>100</v>
      </c>
    </row>
    <row r="272" spans="1:2" x14ac:dyDescent="0.3">
      <c r="A272" s="69" t="s">
        <v>238</v>
      </c>
      <c r="B272" s="64">
        <v>115</v>
      </c>
    </row>
    <row r="273" spans="1:2" x14ac:dyDescent="0.3">
      <c r="A273" s="67" t="s">
        <v>148</v>
      </c>
      <c r="B273" s="64">
        <v>100</v>
      </c>
    </row>
    <row r="274" spans="1:2" x14ac:dyDescent="0.3">
      <c r="A274" s="67" t="s">
        <v>159</v>
      </c>
      <c r="B274" s="64">
        <v>15</v>
      </c>
    </row>
    <row r="275" spans="1:2" x14ac:dyDescent="0.3">
      <c r="A275" s="69" t="s">
        <v>236</v>
      </c>
      <c r="B275" s="64">
        <v>100</v>
      </c>
    </row>
    <row r="276" spans="1:2" x14ac:dyDescent="0.3">
      <c r="A276" s="67" t="s">
        <v>143</v>
      </c>
      <c r="B276" s="64">
        <v>100</v>
      </c>
    </row>
    <row r="277" spans="1:2" x14ac:dyDescent="0.3">
      <c r="A277" s="69" t="s">
        <v>240</v>
      </c>
      <c r="B277" s="64">
        <v>112</v>
      </c>
    </row>
    <row r="278" spans="1:2" x14ac:dyDescent="0.3">
      <c r="A278" s="67" t="s">
        <v>150</v>
      </c>
      <c r="B278" s="64">
        <v>100</v>
      </c>
    </row>
    <row r="279" spans="1:2" x14ac:dyDescent="0.3">
      <c r="A279" s="67" t="s">
        <v>144</v>
      </c>
      <c r="B279" s="64">
        <v>12</v>
      </c>
    </row>
    <row r="280" spans="1:2" x14ac:dyDescent="0.3">
      <c r="A280" s="69" t="s">
        <v>239</v>
      </c>
      <c r="B280" s="64">
        <v>200</v>
      </c>
    </row>
    <row r="281" spans="1:2" x14ac:dyDescent="0.3">
      <c r="A281" s="67" t="s">
        <v>149</v>
      </c>
      <c r="B281" s="64">
        <v>200</v>
      </c>
    </row>
    <row r="282" spans="1:2" x14ac:dyDescent="0.3">
      <c r="A282" s="69" t="s">
        <v>237</v>
      </c>
      <c r="B282" s="64">
        <v>100</v>
      </c>
    </row>
    <row r="283" spans="1:2" x14ac:dyDescent="0.3">
      <c r="A283" s="67" t="s">
        <v>146</v>
      </c>
      <c r="B283" s="64">
        <v>100</v>
      </c>
    </row>
    <row r="284" spans="1:2" x14ac:dyDescent="0.3">
      <c r="A284" s="69" t="s">
        <v>234</v>
      </c>
      <c r="B284" s="64">
        <v>100</v>
      </c>
    </row>
    <row r="285" spans="1:2" x14ac:dyDescent="0.3">
      <c r="A285" s="67" t="s">
        <v>142</v>
      </c>
      <c r="B285" s="64">
        <v>100</v>
      </c>
    </row>
    <row r="286" spans="1:2" x14ac:dyDescent="0.3">
      <c r="A286" s="69" t="s">
        <v>241</v>
      </c>
      <c r="B286" s="64">
        <v>100</v>
      </c>
    </row>
    <row r="287" spans="1:2" x14ac:dyDescent="0.3">
      <c r="A287" s="67" t="s">
        <v>142</v>
      </c>
      <c r="B287" s="64">
        <v>100</v>
      </c>
    </row>
    <row r="288" spans="1:2" x14ac:dyDescent="0.3">
      <c r="A288" s="69" t="s">
        <v>256</v>
      </c>
      <c r="B288" s="64">
        <v>12</v>
      </c>
    </row>
    <row r="289" spans="1:2" x14ac:dyDescent="0.3">
      <c r="A289" s="67" t="s">
        <v>161</v>
      </c>
      <c r="B289" s="64">
        <v>12</v>
      </c>
    </row>
    <row r="290" spans="1:2" x14ac:dyDescent="0.3">
      <c r="A290" s="69" t="s">
        <v>252</v>
      </c>
      <c r="B290" s="64">
        <v>23</v>
      </c>
    </row>
    <row r="291" spans="1:2" x14ac:dyDescent="0.3">
      <c r="A291" s="67" t="s">
        <v>161</v>
      </c>
      <c r="B291" s="64">
        <v>23</v>
      </c>
    </row>
    <row r="292" spans="1:2" x14ac:dyDescent="0.3">
      <c r="A292" s="69" t="s">
        <v>309</v>
      </c>
      <c r="B292" s="64">
        <v>10</v>
      </c>
    </row>
    <row r="293" spans="1:2" x14ac:dyDescent="0.3">
      <c r="A293" s="67" t="s">
        <v>153</v>
      </c>
      <c r="B293" s="64">
        <v>10</v>
      </c>
    </row>
    <row r="294" spans="1:2" x14ac:dyDescent="0.3">
      <c r="A294" s="69" t="s">
        <v>248</v>
      </c>
      <c r="B294" s="64">
        <v>13</v>
      </c>
    </row>
    <row r="295" spans="1:2" x14ac:dyDescent="0.3">
      <c r="A295" s="67" t="s">
        <v>157</v>
      </c>
      <c r="B295" s="64">
        <v>6</v>
      </c>
    </row>
    <row r="296" spans="1:2" x14ac:dyDescent="0.3">
      <c r="A296" s="67" t="s">
        <v>158</v>
      </c>
      <c r="B296" s="64">
        <v>7</v>
      </c>
    </row>
    <row r="297" spans="1:2" x14ac:dyDescent="0.3">
      <c r="A297" s="69" t="s">
        <v>249</v>
      </c>
      <c r="B297" s="64">
        <v>13</v>
      </c>
    </row>
    <row r="298" spans="1:2" x14ac:dyDescent="0.3">
      <c r="A298" s="67" t="s">
        <v>157</v>
      </c>
      <c r="B298" s="64">
        <v>6</v>
      </c>
    </row>
    <row r="299" spans="1:2" x14ac:dyDescent="0.3">
      <c r="A299" s="67" t="s">
        <v>158</v>
      </c>
      <c r="B299" s="64">
        <v>7</v>
      </c>
    </row>
    <row r="300" spans="1:2" x14ac:dyDescent="0.3">
      <c r="A300" s="69" t="s">
        <v>244</v>
      </c>
      <c r="B300" s="64">
        <v>4</v>
      </c>
    </row>
    <row r="301" spans="1:2" x14ac:dyDescent="0.3">
      <c r="A301" s="67" t="s">
        <v>143</v>
      </c>
      <c r="B301" s="64">
        <v>4</v>
      </c>
    </row>
    <row r="302" spans="1:2" x14ac:dyDescent="0.3">
      <c r="A302" s="69" t="s">
        <v>247</v>
      </c>
      <c r="B302" s="64">
        <v>24</v>
      </c>
    </row>
    <row r="303" spans="1:2" x14ac:dyDescent="0.3">
      <c r="A303" s="67" t="s">
        <v>143</v>
      </c>
      <c r="B303" s="64">
        <v>24</v>
      </c>
    </row>
    <row r="304" spans="1:2" x14ac:dyDescent="0.3">
      <c r="A304" s="69" t="s">
        <v>250</v>
      </c>
      <c r="B304" s="64">
        <v>4</v>
      </c>
    </row>
    <row r="305" spans="1:2" x14ac:dyDescent="0.3">
      <c r="A305" s="67" t="s">
        <v>156</v>
      </c>
      <c r="B305" s="64">
        <v>4</v>
      </c>
    </row>
    <row r="306" spans="1:2" x14ac:dyDescent="0.3">
      <c r="A306" s="69" t="s">
        <v>251</v>
      </c>
      <c r="B306" s="64">
        <v>4</v>
      </c>
    </row>
    <row r="307" spans="1:2" x14ac:dyDescent="0.3">
      <c r="A307" s="67" t="s">
        <v>156</v>
      </c>
      <c r="B307" s="64">
        <v>4</v>
      </c>
    </row>
    <row r="308" spans="1:2" x14ac:dyDescent="0.3">
      <c r="A308" s="69" t="s">
        <v>246</v>
      </c>
      <c r="B308" s="64">
        <v>4</v>
      </c>
    </row>
    <row r="309" spans="1:2" x14ac:dyDescent="0.3">
      <c r="A309" s="67" t="s">
        <v>154</v>
      </c>
      <c r="B309" s="64">
        <v>4</v>
      </c>
    </row>
    <row r="310" spans="1:2" x14ac:dyDescent="0.3">
      <c r="A310" s="69" t="s">
        <v>311</v>
      </c>
      <c r="B310" s="64">
        <v>9</v>
      </c>
    </row>
    <row r="311" spans="1:2" x14ac:dyDescent="0.3">
      <c r="A311" s="67" t="s">
        <v>152</v>
      </c>
      <c r="B311" s="64">
        <v>4</v>
      </c>
    </row>
    <row r="312" spans="1:2" x14ac:dyDescent="0.3">
      <c r="A312" s="67" t="s">
        <v>155</v>
      </c>
      <c r="B312" s="64">
        <v>5</v>
      </c>
    </row>
    <row r="313" spans="1:2" x14ac:dyDescent="0.3">
      <c r="A313" s="69" t="s">
        <v>245</v>
      </c>
      <c r="B313" s="64">
        <v>4</v>
      </c>
    </row>
    <row r="314" spans="1:2" x14ac:dyDescent="0.3">
      <c r="A314" s="67" t="s">
        <v>154</v>
      </c>
      <c r="B314" s="64">
        <v>4</v>
      </c>
    </row>
    <row r="315" spans="1:2" x14ac:dyDescent="0.3">
      <c r="A315" s="63" t="s">
        <v>328</v>
      </c>
      <c r="B315" s="64">
        <v>6884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2:B91"/>
  <sheetViews>
    <sheetView showGridLines="0" zoomScaleNormal="100" workbookViewId="0"/>
  </sheetViews>
  <sheetFormatPr defaultRowHeight="14.4" x14ac:dyDescent="0.3"/>
  <cols>
    <col min="1" max="1" width="21" customWidth="1"/>
    <col min="2" max="3" width="19.6640625" bestFit="1" customWidth="1"/>
  </cols>
  <sheetData>
    <row r="2" spans="1:2" ht="25.8" x14ac:dyDescent="0.5">
      <c r="A2" s="66" t="s">
        <v>340</v>
      </c>
    </row>
    <row r="5" spans="1:2" x14ac:dyDescent="0.3">
      <c r="A5" s="62" t="s">
        <v>326</v>
      </c>
      <c r="B5" t="s">
        <v>334</v>
      </c>
    </row>
    <row r="6" spans="1:2" x14ac:dyDescent="0.3">
      <c r="A6" s="63" t="s">
        <v>48</v>
      </c>
      <c r="B6" s="64">
        <v>514</v>
      </c>
    </row>
    <row r="7" spans="1:2" x14ac:dyDescent="0.3">
      <c r="A7" s="65" t="s">
        <v>243</v>
      </c>
      <c r="B7" s="64">
        <v>432</v>
      </c>
    </row>
    <row r="8" spans="1:2" x14ac:dyDescent="0.3">
      <c r="A8" s="65" t="s">
        <v>252</v>
      </c>
      <c r="B8" s="64">
        <v>34</v>
      </c>
    </row>
    <row r="9" spans="1:2" x14ac:dyDescent="0.3">
      <c r="A9" s="65" t="s">
        <v>246</v>
      </c>
      <c r="B9" s="64">
        <v>48</v>
      </c>
    </row>
    <row r="10" spans="1:2" x14ac:dyDescent="0.3">
      <c r="A10" s="63" t="s">
        <v>52</v>
      </c>
      <c r="B10" s="64">
        <v>569</v>
      </c>
    </row>
    <row r="11" spans="1:2" x14ac:dyDescent="0.3">
      <c r="A11" s="65" t="s">
        <v>239</v>
      </c>
      <c r="B11" s="64">
        <v>516</v>
      </c>
    </row>
    <row r="12" spans="1:2" x14ac:dyDescent="0.3">
      <c r="A12" s="65" t="s">
        <v>248</v>
      </c>
      <c r="B12" s="64">
        <v>25</v>
      </c>
    </row>
    <row r="13" spans="1:2" x14ac:dyDescent="0.3">
      <c r="A13" s="65" t="s">
        <v>250</v>
      </c>
      <c r="B13" s="64">
        <v>28</v>
      </c>
    </row>
    <row r="14" spans="1:2" x14ac:dyDescent="0.3">
      <c r="A14" s="63" t="s">
        <v>40</v>
      </c>
      <c r="B14" s="64">
        <v>1087</v>
      </c>
    </row>
    <row r="15" spans="1:2" x14ac:dyDescent="0.3">
      <c r="A15" s="65" t="s">
        <v>238</v>
      </c>
      <c r="B15" s="64">
        <v>336</v>
      </c>
    </row>
    <row r="16" spans="1:2" x14ac:dyDescent="0.3">
      <c r="A16" s="65" t="s">
        <v>239</v>
      </c>
      <c r="B16" s="64">
        <v>396</v>
      </c>
    </row>
    <row r="17" spans="1:2" x14ac:dyDescent="0.3">
      <c r="A17" s="65" t="s">
        <v>234</v>
      </c>
      <c r="B17" s="64">
        <v>328</v>
      </c>
    </row>
    <row r="18" spans="1:2" x14ac:dyDescent="0.3">
      <c r="A18" s="65" t="s">
        <v>251</v>
      </c>
      <c r="B18" s="64">
        <v>27</v>
      </c>
    </row>
    <row r="19" spans="1:2" x14ac:dyDescent="0.3">
      <c r="A19" s="63" t="s">
        <v>41</v>
      </c>
      <c r="B19" s="64">
        <v>909</v>
      </c>
    </row>
    <row r="20" spans="1:2" x14ac:dyDescent="0.3">
      <c r="A20" s="65" t="s">
        <v>238</v>
      </c>
      <c r="B20" s="64">
        <v>288</v>
      </c>
    </row>
    <row r="21" spans="1:2" x14ac:dyDescent="0.3">
      <c r="A21" s="65" t="s">
        <v>239</v>
      </c>
      <c r="B21" s="64">
        <v>532</v>
      </c>
    </row>
    <row r="22" spans="1:2" x14ac:dyDescent="0.3">
      <c r="A22" s="65" t="s">
        <v>309</v>
      </c>
      <c r="B22" s="64">
        <v>39</v>
      </c>
    </row>
    <row r="23" spans="1:2" x14ac:dyDescent="0.3">
      <c r="A23" s="65" t="s">
        <v>250</v>
      </c>
      <c r="B23" s="64">
        <v>50</v>
      </c>
    </row>
    <row r="24" spans="1:2" x14ac:dyDescent="0.3">
      <c r="A24" s="63" t="s">
        <v>38</v>
      </c>
      <c r="B24" s="64">
        <v>556</v>
      </c>
    </row>
    <row r="25" spans="1:2" x14ac:dyDescent="0.3">
      <c r="A25" s="65" t="s">
        <v>236</v>
      </c>
      <c r="B25" s="64">
        <v>210</v>
      </c>
    </row>
    <row r="26" spans="1:2" x14ac:dyDescent="0.3">
      <c r="A26" s="65" t="s">
        <v>241</v>
      </c>
      <c r="B26" s="64">
        <v>258</v>
      </c>
    </row>
    <row r="27" spans="1:2" x14ac:dyDescent="0.3">
      <c r="A27" s="65" t="s">
        <v>256</v>
      </c>
      <c r="B27" s="64">
        <v>38</v>
      </c>
    </row>
    <row r="28" spans="1:2" x14ac:dyDescent="0.3">
      <c r="A28" s="65" t="s">
        <v>244</v>
      </c>
      <c r="B28" s="64">
        <v>50</v>
      </c>
    </row>
    <row r="29" spans="1:2" x14ac:dyDescent="0.3">
      <c r="A29" s="63" t="s">
        <v>55</v>
      </c>
      <c r="B29" s="64">
        <v>299</v>
      </c>
    </row>
    <row r="30" spans="1:2" x14ac:dyDescent="0.3">
      <c r="A30" s="65" t="s">
        <v>236</v>
      </c>
      <c r="B30" s="64">
        <v>234</v>
      </c>
    </row>
    <row r="31" spans="1:2" x14ac:dyDescent="0.3">
      <c r="A31" s="65" t="s">
        <v>256</v>
      </c>
      <c r="B31" s="64">
        <v>17</v>
      </c>
    </row>
    <row r="32" spans="1:2" x14ac:dyDescent="0.3">
      <c r="A32" s="65" t="s">
        <v>245</v>
      </c>
      <c r="B32" s="64">
        <v>48</v>
      </c>
    </row>
    <row r="33" spans="1:2" x14ac:dyDescent="0.3">
      <c r="A33" s="63" t="s">
        <v>49</v>
      </c>
      <c r="B33" s="64">
        <v>269</v>
      </c>
    </row>
    <row r="34" spans="1:2" x14ac:dyDescent="0.3">
      <c r="A34" s="65" t="s">
        <v>242</v>
      </c>
      <c r="B34" s="64">
        <v>198</v>
      </c>
    </row>
    <row r="35" spans="1:2" x14ac:dyDescent="0.3">
      <c r="A35" s="65" t="s">
        <v>247</v>
      </c>
      <c r="B35" s="64">
        <v>45</v>
      </c>
    </row>
    <row r="36" spans="1:2" x14ac:dyDescent="0.3">
      <c r="A36" s="65" t="s">
        <v>251</v>
      </c>
      <c r="B36" s="64">
        <v>26</v>
      </c>
    </row>
    <row r="37" spans="1:2" x14ac:dyDescent="0.3">
      <c r="A37" s="63" t="s">
        <v>42</v>
      </c>
      <c r="B37" s="64">
        <v>694</v>
      </c>
    </row>
    <row r="38" spans="1:2" x14ac:dyDescent="0.3">
      <c r="A38" s="65" t="s">
        <v>240</v>
      </c>
      <c r="B38" s="64">
        <v>216</v>
      </c>
    </row>
    <row r="39" spans="1:2" x14ac:dyDescent="0.3">
      <c r="A39" s="65" t="s">
        <v>237</v>
      </c>
      <c r="B39" s="64">
        <v>420</v>
      </c>
    </row>
    <row r="40" spans="1:2" x14ac:dyDescent="0.3">
      <c r="A40" s="65" t="s">
        <v>249</v>
      </c>
      <c r="B40" s="64">
        <v>23</v>
      </c>
    </row>
    <row r="41" spans="1:2" x14ac:dyDescent="0.3">
      <c r="A41" s="65" t="s">
        <v>311</v>
      </c>
      <c r="B41" s="64">
        <v>35</v>
      </c>
    </row>
    <row r="42" spans="1:2" x14ac:dyDescent="0.3">
      <c r="A42" s="63" t="s">
        <v>45</v>
      </c>
      <c r="B42" s="64">
        <v>643</v>
      </c>
    </row>
    <row r="43" spans="1:2" x14ac:dyDescent="0.3">
      <c r="A43" s="65" t="s">
        <v>243</v>
      </c>
      <c r="B43" s="64">
        <v>564</v>
      </c>
    </row>
    <row r="44" spans="1:2" x14ac:dyDescent="0.3">
      <c r="A44" s="65" t="s">
        <v>246</v>
      </c>
      <c r="B44" s="64">
        <v>34</v>
      </c>
    </row>
    <row r="45" spans="1:2" x14ac:dyDescent="0.3">
      <c r="A45" s="65" t="s">
        <v>311</v>
      </c>
      <c r="B45" s="64">
        <v>45</v>
      </c>
    </row>
    <row r="46" spans="1:2" x14ac:dyDescent="0.3">
      <c r="A46" s="63" t="s">
        <v>53</v>
      </c>
      <c r="B46" s="64">
        <v>391</v>
      </c>
    </row>
    <row r="47" spans="1:2" x14ac:dyDescent="0.3">
      <c r="A47" s="65" t="s">
        <v>238</v>
      </c>
      <c r="B47" s="64">
        <v>306</v>
      </c>
    </row>
    <row r="48" spans="1:2" x14ac:dyDescent="0.3">
      <c r="A48" s="65" t="s">
        <v>247</v>
      </c>
      <c r="B48" s="64">
        <v>70</v>
      </c>
    </row>
    <row r="49" spans="1:2" x14ac:dyDescent="0.3">
      <c r="A49" s="65" t="s">
        <v>251</v>
      </c>
      <c r="B49" s="64">
        <v>15</v>
      </c>
    </row>
    <row r="50" spans="1:2" x14ac:dyDescent="0.3">
      <c r="A50" s="63" t="s">
        <v>50</v>
      </c>
      <c r="B50" s="64">
        <v>258</v>
      </c>
    </row>
    <row r="51" spans="1:2" x14ac:dyDescent="0.3">
      <c r="A51" s="65" t="s">
        <v>241</v>
      </c>
      <c r="B51" s="64">
        <v>204</v>
      </c>
    </row>
    <row r="52" spans="1:2" x14ac:dyDescent="0.3">
      <c r="A52" s="65" t="s">
        <v>248</v>
      </c>
      <c r="B52" s="64">
        <v>15</v>
      </c>
    </row>
    <row r="53" spans="1:2" x14ac:dyDescent="0.3">
      <c r="A53" s="65" t="s">
        <v>250</v>
      </c>
      <c r="B53" s="64">
        <v>39</v>
      </c>
    </row>
    <row r="54" spans="1:2" x14ac:dyDescent="0.3">
      <c r="A54" s="63" t="s">
        <v>46</v>
      </c>
      <c r="B54" s="64">
        <v>131</v>
      </c>
    </row>
    <row r="55" spans="1:2" x14ac:dyDescent="0.3">
      <c r="A55" s="65" t="s">
        <v>309</v>
      </c>
      <c r="B55" s="64">
        <v>60</v>
      </c>
    </row>
    <row r="56" spans="1:2" x14ac:dyDescent="0.3">
      <c r="A56" s="65" t="s">
        <v>244</v>
      </c>
      <c r="B56" s="64">
        <v>41</v>
      </c>
    </row>
    <row r="57" spans="1:2" x14ac:dyDescent="0.3">
      <c r="A57" s="65" t="s">
        <v>245</v>
      </c>
      <c r="B57" s="64">
        <v>30</v>
      </c>
    </row>
    <row r="58" spans="1:2" x14ac:dyDescent="0.3">
      <c r="A58" s="63" t="s">
        <v>47</v>
      </c>
      <c r="B58" s="64">
        <v>156</v>
      </c>
    </row>
    <row r="59" spans="1:2" x14ac:dyDescent="0.3">
      <c r="A59" s="65" t="s">
        <v>256</v>
      </c>
      <c r="B59" s="64">
        <v>53</v>
      </c>
    </row>
    <row r="60" spans="1:2" x14ac:dyDescent="0.3">
      <c r="A60" s="65" t="s">
        <v>244</v>
      </c>
      <c r="B60" s="64">
        <v>55</v>
      </c>
    </row>
    <row r="61" spans="1:2" x14ac:dyDescent="0.3">
      <c r="A61" s="65" t="s">
        <v>245</v>
      </c>
      <c r="B61" s="64">
        <v>48</v>
      </c>
    </row>
    <row r="62" spans="1:2" x14ac:dyDescent="0.3">
      <c r="A62" s="63" t="s">
        <v>43</v>
      </c>
      <c r="B62" s="64">
        <v>982</v>
      </c>
    </row>
    <row r="63" spans="1:2" x14ac:dyDescent="0.3">
      <c r="A63" s="65" t="s">
        <v>236</v>
      </c>
      <c r="B63" s="64">
        <v>342</v>
      </c>
    </row>
    <row r="64" spans="1:2" x14ac:dyDescent="0.3">
      <c r="A64" s="65" t="s">
        <v>234</v>
      </c>
      <c r="B64" s="64">
        <v>268</v>
      </c>
    </row>
    <row r="65" spans="1:2" x14ac:dyDescent="0.3">
      <c r="A65" s="65" t="s">
        <v>241</v>
      </c>
      <c r="B65" s="64">
        <v>342</v>
      </c>
    </row>
    <row r="66" spans="1:2" x14ac:dyDescent="0.3">
      <c r="A66" s="65" t="s">
        <v>248</v>
      </c>
      <c r="B66" s="64">
        <v>30</v>
      </c>
    </row>
    <row r="67" spans="1:2" x14ac:dyDescent="0.3">
      <c r="A67" s="63" t="s">
        <v>37</v>
      </c>
      <c r="B67" s="64">
        <v>463</v>
      </c>
    </row>
    <row r="68" spans="1:2" x14ac:dyDescent="0.3">
      <c r="A68" s="65" t="s">
        <v>242</v>
      </c>
      <c r="B68" s="64">
        <v>234</v>
      </c>
    </row>
    <row r="69" spans="1:2" x14ac:dyDescent="0.3">
      <c r="A69" s="65" t="s">
        <v>235</v>
      </c>
      <c r="B69" s="64">
        <v>168</v>
      </c>
    </row>
    <row r="70" spans="1:2" x14ac:dyDescent="0.3">
      <c r="A70" s="65" t="s">
        <v>309</v>
      </c>
      <c r="B70" s="64">
        <v>61</v>
      </c>
    </row>
    <row r="71" spans="1:2" x14ac:dyDescent="0.3">
      <c r="A71" s="63" t="s">
        <v>54</v>
      </c>
      <c r="B71" s="64">
        <v>551</v>
      </c>
    </row>
    <row r="72" spans="1:2" x14ac:dyDescent="0.3">
      <c r="A72" s="65" t="s">
        <v>237</v>
      </c>
      <c r="B72" s="64">
        <v>468</v>
      </c>
    </row>
    <row r="73" spans="1:2" x14ac:dyDescent="0.3">
      <c r="A73" s="65" t="s">
        <v>252</v>
      </c>
      <c r="B73" s="64">
        <v>34</v>
      </c>
    </row>
    <row r="74" spans="1:2" x14ac:dyDescent="0.3">
      <c r="A74" s="65" t="s">
        <v>246</v>
      </c>
      <c r="B74" s="64">
        <v>49</v>
      </c>
    </row>
    <row r="75" spans="1:2" x14ac:dyDescent="0.3">
      <c r="A75" s="63" t="s">
        <v>36</v>
      </c>
      <c r="B75" s="64">
        <v>666</v>
      </c>
    </row>
    <row r="76" spans="1:2" x14ac:dyDescent="0.3">
      <c r="A76" s="65" t="s">
        <v>243</v>
      </c>
      <c r="B76" s="64">
        <v>372</v>
      </c>
    </row>
    <row r="77" spans="1:2" x14ac:dyDescent="0.3">
      <c r="A77" s="65" t="s">
        <v>234</v>
      </c>
      <c r="B77" s="64">
        <v>240</v>
      </c>
    </row>
    <row r="78" spans="1:2" x14ac:dyDescent="0.3">
      <c r="A78" s="65" t="s">
        <v>311</v>
      </c>
      <c r="B78" s="64">
        <v>54</v>
      </c>
    </row>
    <row r="79" spans="1:2" x14ac:dyDescent="0.3">
      <c r="A79" s="63" t="s">
        <v>44</v>
      </c>
      <c r="B79" s="64">
        <v>570</v>
      </c>
    </row>
    <row r="80" spans="1:2" x14ac:dyDescent="0.3">
      <c r="A80" s="65" t="s">
        <v>242</v>
      </c>
      <c r="B80" s="64">
        <v>258</v>
      </c>
    </row>
    <row r="81" spans="1:2" x14ac:dyDescent="0.3">
      <c r="A81" s="65" t="s">
        <v>235</v>
      </c>
      <c r="B81" s="64">
        <v>220</v>
      </c>
    </row>
    <row r="82" spans="1:2" x14ac:dyDescent="0.3">
      <c r="A82" s="65" t="s">
        <v>247</v>
      </c>
      <c r="B82" s="64">
        <v>92</v>
      </c>
    </row>
    <row r="83" spans="1:2" x14ac:dyDescent="0.3">
      <c r="A83" s="63" t="s">
        <v>39</v>
      </c>
      <c r="B83" s="64">
        <v>833</v>
      </c>
    </row>
    <row r="84" spans="1:2" x14ac:dyDescent="0.3">
      <c r="A84" s="65" t="s">
        <v>235</v>
      </c>
      <c r="B84" s="64">
        <v>188</v>
      </c>
    </row>
    <row r="85" spans="1:2" x14ac:dyDescent="0.3">
      <c r="A85" s="65" t="s">
        <v>240</v>
      </c>
      <c r="B85" s="64">
        <v>232</v>
      </c>
    </row>
    <row r="86" spans="1:2" x14ac:dyDescent="0.3">
      <c r="A86" s="65" t="s">
        <v>237</v>
      </c>
      <c r="B86" s="64">
        <v>384</v>
      </c>
    </row>
    <row r="87" spans="1:2" x14ac:dyDescent="0.3">
      <c r="A87" s="65" t="s">
        <v>252</v>
      </c>
      <c r="B87" s="64">
        <v>29</v>
      </c>
    </row>
    <row r="88" spans="1:2" x14ac:dyDescent="0.3">
      <c r="A88" s="63" t="s">
        <v>51</v>
      </c>
      <c r="B88" s="64">
        <v>206</v>
      </c>
    </row>
    <row r="89" spans="1:2" x14ac:dyDescent="0.3">
      <c r="A89" s="65" t="s">
        <v>240</v>
      </c>
      <c r="B89" s="64">
        <v>156</v>
      </c>
    </row>
    <row r="90" spans="1:2" x14ac:dyDescent="0.3">
      <c r="A90" s="65" t="s">
        <v>249</v>
      </c>
      <c r="B90" s="64">
        <v>50</v>
      </c>
    </row>
    <row r="91" spans="1:2" x14ac:dyDescent="0.3">
      <c r="A91" s="63" t="s">
        <v>328</v>
      </c>
      <c r="B91" s="64">
        <v>10747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B69"/>
  <sheetViews>
    <sheetView showGridLines="0" workbookViewId="0"/>
  </sheetViews>
  <sheetFormatPr defaultRowHeight="14.4" x14ac:dyDescent="0.3"/>
  <cols>
    <col min="1" max="2" width="19.6640625" bestFit="1" customWidth="1"/>
    <col min="3" max="3" width="12.88671875" bestFit="1" customWidth="1"/>
  </cols>
  <sheetData>
    <row r="2" spans="1:2" ht="25.8" x14ac:dyDescent="0.5">
      <c r="A2" s="66" t="s">
        <v>341</v>
      </c>
    </row>
    <row r="5" spans="1:2" x14ac:dyDescent="0.3">
      <c r="A5" s="62" t="s">
        <v>326</v>
      </c>
      <c r="B5" t="s">
        <v>334</v>
      </c>
    </row>
    <row r="6" spans="1:2" x14ac:dyDescent="0.3">
      <c r="A6" s="63">
        <v>10</v>
      </c>
      <c r="B6" s="64">
        <v>1030</v>
      </c>
    </row>
    <row r="7" spans="1:2" x14ac:dyDescent="0.3">
      <c r="A7" s="65" t="s">
        <v>48</v>
      </c>
      <c r="B7" s="64">
        <v>54</v>
      </c>
    </row>
    <row r="8" spans="1:2" x14ac:dyDescent="0.3">
      <c r="A8" s="65" t="s">
        <v>52</v>
      </c>
      <c r="B8" s="64">
        <v>52</v>
      </c>
    </row>
    <row r="9" spans="1:2" x14ac:dyDescent="0.3">
      <c r="A9" s="65" t="s">
        <v>40</v>
      </c>
      <c r="B9" s="64">
        <v>122</v>
      </c>
    </row>
    <row r="10" spans="1:2" x14ac:dyDescent="0.3">
      <c r="A10" s="65" t="s">
        <v>41</v>
      </c>
      <c r="B10" s="64">
        <v>103</v>
      </c>
    </row>
    <row r="11" spans="1:2" x14ac:dyDescent="0.3">
      <c r="A11" s="65" t="s">
        <v>38</v>
      </c>
      <c r="B11" s="64">
        <v>44</v>
      </c>
    </row>
    <row r="12" spans="1:2" x14ac:dyDescent="0.3">
      <c r="A12" s="65" t="s">
        <v>55</v>
      </c>
      <c r="B12" s="64">
        <v>25</v>
      </c>
    </row>
    <row r="13" spans="1:2" x14ac:dyDescent="0.3">
      <c r="A13" s="65" t="s">
        <v>49</v>
      </c>
      <c r="B13" s="64">
        <v>18</v>
      </c>
    </row>
    <row r="14" spans="1:2" x14ac:dyDescent="0.3">
      <c r="A14" s="65" t="s">
        <v>42</v>
      </c>
      <c r="B14" s="64">
        <v>77</v>
      </c>
    </row>
    <row r="15" spans="1:2" x14ac:dyDescent="0.3">
      <c r="A15" s="65" t="s">
        <v>45</v>
      </c>
      <c r="B15" s="64">
        <v>66</v>
      </c>
    </row>
    <row r="16" spans="1:2" x14ac:dyDescent="0.3">
      <c r="A16" s="65" t="s">
        <v>53</v>
      </c>
      <c r="B16" s="64">
        <v>29</v>
      </c>
    </row>
    <row r="17" spans="1:2" x14ac:dyDescent="0.3">
      <c r="A17" s="65" t="s">
        <v>50</v>
      </c>
      <c r="B17" s="64">
        <v>16</v>
      </c>
    </row>
    <row r="18" spans="1:2" x14ac:dyDescent="0.3">
      <c r="A18" s="65" t="s">
        <v>46</v>
      </c>
      <c r="B18" s="64">
        <v>10</v>
      </c>
    </row>
    <row r="19" spans="1:2" x14ac:dyDescent="0.3">
      <c r="A19" s="65" t="s">
        <v>47</v>
      </c>
      <c r="B19" s="64">
        <v>13</v>
      </c>
    </row>
    <row r="20" spans="1:2" x14ac:dyDescent="0.3">
      <c r="A20" s="65" t="s">
        <v>43</v>
      </c>
      <c r="B20" s="64">
        <v>91</v>
      </c>
    </row>
    <row r="21" spans="1:2" x14ac:dyDescent="0.3">
      <c r="A21" s="65" t="s">
        <v>37</v>
      </c>
      <c r="B21" s="64">
        <v>48</v>
      </c>
    </row>
    <row r="22" spans="1:2" x14ac:dyDescent="0.3">
      <c r="A22" s="65" t="s">
        <v>54</v>
      </c>
      <c r="B22" s="64">
        <v>44</v>
      </c>
    </row>
    <row r="23" spans="1:2" x14ac:dyDescent="0.3">
      <c r="A23" s="65" t="s">
        <v>36</v>
      </c>
      <c r="B23" s="64">
        <v>76</v>
      </c>
    </row>
    <row r="24" spans="1:2" x14ac:dyDescent="0.3">
      <c r="A24" s="65" t="s">
        <v>44</v>
      </c>
      <c r="B24" s="64">
        <v>54</v>
      </c>
    </row>
    <row r="25" spans="1:2" x14ac:dyDescent="0.3">
      <c r="A25" s="65" t="s">
        <v>39</v>
      </c>
      <c r="B25" s="64">
        <v>73</v>
      </c>
    </row>
    <row r="26" spans="1:2" x14ac:dyDescent="0.3">
      <c r="A26" s="65" t="s">
        <v>51</v>
      </c>
      <c r="B26" s="64">
        <v>15</v>
      </c>
    </row>
    <row r="27" spans="1:2" x14ac:dyDescent="0.3">
      <c r="A27" s="63">
        <v>11</v>
      </c>
      <c r="B27" s="64">
        <v>1083</v>
      </c>
    </row>
    <row r="28" spans="1:2" x14ac:dyDescent="0.3">
      <c r="A28" s="65" t="s">
        <v>48</v>
      </c>
      <c r="B28" s="64">
        <v>18</v>
      </c>
    </row>
    <row r="29" spans="1:2" x14ac:dyDescent="0.3">
      <c r="A29" s="65" t="s">
        <v>52</v>
      </c>
      <c r="B29" s="64">
        <v>40</v>
      </c>
    </row>
    <row r="30" spans="1:2" x14ac:dyDescent="0.3">
      <c r="A30" s="65" t="s">
        <v>40</v>
      </c>
      <c r="B30" s="64">
        <v>123</v>
      </c>
    </row>
    <row r="31" spans="1:2" x14ac:dyDescent="0.3">
      <c r="A31" s="65" t="s">
        <v>41</v>
      </c>
      <c r="B31" s="64">
        <v>104</v>
      </c>
    </row>
    <row r="32" spans="1:2" x14ac:dyDescent="0.3">
      <c r="A32" s="65" t="s">
        <v>38</v>
      </c>
      <c r="B32" s="64">
        <v>45</v>
      </c>
    </row>
    <row r="33" spans="1:2" x14ac:dyDescent="0.3">
      <c r="A33" s="65" t="s">
        <v>55</v>
      </c>
      <c r="B33" s="64">
        <v>31</v>
      </c>
    </row>
    <row r="34" spans="1:2" x14ac:dyDescent="0.3">
      <c r="A34" s="65" t="s">
        <v>49</v>
      </c>
      <c r="B34" s="64">
        <v>30</v>
      </c>
    </row>
    <row r="35" spans="1:2" x14ac:dyDescent="0.3">
      <c r="A35" s="65" t="s">
        <v>42</v>
      </c>
      <c r="B35" s="64">
        <v>77</v>
      </c>
    </row>
    <row r="36" spans="1:2" x14ac:dyDescent="0.3">
      <c r="A36" s="65" t="s">
        <v>45</v>
      </c>
      <c r="B36" s="64">
        <v>68</v>
      </c>
    </row>
    <row r="37" spans="1:2" x14ac:dyDescent="0.3">
      <c r="A37" s="65" t="s">
        <v>53</v>
      </c>
      <c r="B37" s="64">
        <v>35</v>
      </c>
    </row>
    <row r="38" spans="1:2" x14ac:dyDescent="0.3">
      <c r="A38" s="65" t="s">
        <v>50</v>
      </c>
      <c r="B38" s="64">
        <v>28</v>
      </c>
    </row>
    <row r="39" spans="1:2" x14ac:dyDescent="0.3">
      <c r="A39" s="65" t="s">
        <v>46</v>
      </c>
      <c r="B39" s="64">
        <v>11</v>
      </c>
    </row>
    <row r="40" spans="1:2" x14ac:dyDescent="0.3">
      <c r="A40" s="65" t="s">
        <v>47</v>
      </c>
      <c r="B40" s="64">
        <v>15</v>
      </c>
    </row>
    <row r="41" spans="1:2" x14ac:dyDescent="0.3">
      <c r="A41" s="65" t="s">
        <v>43</v>
      </c>
      <c r="B41" s="64">
        <v>110</v>
      </c>
    </row>
    <row r="42" spans="1:2" x14ac:dyDescent="0.3">
      <c r="A42" s="65" t="s">
        <v>37</v>
      </c>
      <c r="B42" s="64">
        <v>46</v>
      </c>
    </row>
    <row r="43" spans="1:2" x14ac:dyDescent="0.3">
      <c r="A43" s="65" t="s">
        <v>54</v>
      </c>
      <c r="B43" s="64">
        <v>56</v>
      </c>
    </row>
    <row r="44" spans="1:2" x14ac:dyDescent="0.3">
      <c r="A44" s="65" t="s">
        <v>36</v>
      </c>
      <c r="B44" s="64">
        <v>78</v>
      </c>
    </row>
    <row r="45" spans="1:2" x14ac:dyDescent="0.3">
      <c r="A45" s="65" t="s">
        <v>44</v>
      </c>
      <c r="B45" s="64">
        <v>60</v>
      </c>
    </row>
    <row r="46" spans="1:2" x14ac:dyDescent="0.3">
      <c r="A46" s="65" t="s">
        <v>39</v>
      </c>
      <c r="B46" s="64">
        <v>89</v>
      </c>
    </row>
    <row r="47" spans="1:2" x14ac:dyDescent="0.3">
      <c r="A47" s="65" t="s">
        <v>51</v>
      </c>
      <c r="B47" s="64">
        <v>19</v>
      </c>
    </row>
    <row r="48" spans="1:2" x14ac:dyDescent="0.3">
      <c r="A48" s="63">
        <v>12</v>
      </c>
      <c r="B48" s="64">
        <v>1030</v>
      </c>
    </row>
    <row r="49" spans="1:2" x14ac:dyDescent="0.3">
      <c r="A49" s="65" t="s">
        <v>48</v>
      </c>
      <c r="B49" s="64">
        <v>19</v>
      </c>
    </row>
    <row r="50" spans="1:2" x14ac:dyDescent="0.3">
      <c r="A50" s="65" t="s">
        <v>52</v>
      </c>
      <c r="B50" s="64">
        <v>41</v>
      </c>
    </row>
    <row r="51" spans="1:2" x14ac:dyDescent="0.3">
      <c r="A51" s="65" t="s">
        <v>40</v>
      </c>
      <c r="B51" s="64">
        <v>105</v>
      </c>
    </row>
    <row r="52" spans="1:2" x14ac:dyDescent="0.3">
      <c r="A52" s="65" t="s">
        <v>41</v>
      </c>
      <c r="B52" s="64">
        <v>70</v>
      </c>
    </row>
    <row r="53" spans="1:2" x14ac:dyDescent="0.3">
      <c r="A53" s="65" t="s">
        <v>38</v>
      </c>
      <c r="B53" s="64">
        <v>63</v>
      </c>
    </row>
    <row r="54" spans="1:2" x14ac:dyDescent="0.3">
      <c r="A54" s="65" t="s">
        <v>55</v>
      </c>
      <c r="B54" s="64">
        <v>33</v>
      </c>
    </row>
    <row r="55" spans="1:2" x14ac:dyDescent="0.3">
      <c r="A55" s="65" t="s">
        <v>49</v>
      </c>
      <c r="B55" s="64">
        <v>38</v>
      </c>
    </row>
    <row r="56" spans="1:2" x14ac:dyDescent="0.3">
      <c r="A56" s="65" t="s">
        <v>42</v>
      </c>
      <c r="B56" s="64">
        <v>90</v>
      </c>
    </row>
    <row r="57" spans="1:2" x14ac:dyDescent="0.3">
      <c r="A57" s="65" t="s">
        <v>45</v>
      </c>
      <c r="B57" s="64">
        <v>32</v>
      </c>
    </row>
    <row r="58" spans="1:2" x14ac:dyDescent="0.3">
      <c r="A58" s="65" t="s">
        <v>53</v>
      </c>
      <c r="B58" s="64">
        <v>36</v>
      </c>
    </row>
    <row r="59" spans="1:2" x14ac:dyDescent="0.3">
      <c r="A59" s="65" t="s">
        <v>50</v>
      </c>
      <c r="B59" s="64">
        <v>29</v>
      </c>
    </row>
    <row r="60" spans="1:2" x14ac:dyDescent="0.3">
      <c r="A60" s="65" t="s">
        <v>46</v>
      </c>
      <c r="B60" s="64">
        <v>13</v>
      </c>
    </row>
    <row r="61" spans="1:2" x14ac:dyDescent="0.3">
      <c r="A61" s="65" t="s">
        <v>47</v>
      </c>
      <c r="B61" s="64">
        <v>16</v>
      </c>
    </row>
    <row r="62" spans="1:2" x14ac:dyDescent="0.3">
      <c r="A62" s="65" t="s">
        <v>43</v>
      </c>
      <c r="B62" s="64">
        <v>98</v>
      </c>
    </row>
    <row r="63" spans="1:2" x14ac:dyDescent="0.3">
      <c r="A63" s="65" t="s">
        <v>37</v>
      </c>
      <c r="B63" s="64">
        <v>44</v>
      </c>
    </row>
    <row r="64" spans="1:2" x14ac:dyDescent="0.3">
      <c r="A64" s="65" t="s">
        <v>54</v>
      </c>
      <c r="B64" s="64">
        <v>60</v>
      </c>
    </row>
    <row r="65" spans="1:2" x14ac:dyDescent="0.3">
      <c r="A65" s="65" t="s">
        <v>36</v>
      </c>
      <c r="B65" s="64">
        <v>78</v>
      </c>
    </row>
    <row r="66" spans="1:2" x14ac:dyDescent="0.3">
      <c r="A66" s="65" t="s">
        <v>44</v>
      </c>
      <c r="B66" s="64">
        <v>54</v>
      </c>
    </row>
    <row r="67" spans="1:2" x14ac:dyDescent="0.3">
      <c r="A67" s="65" t="s">
        <v>39</v>
      </c>
      <c r="B67" s="64">
        <v>89</v>
      </c>
    </row>
    <row r="68" spans="1:2" x14ac:dyDescent="0.3">
      <c r="A68" s="65" t="s">
        <v>51</v>
      </c>
      <c r="B68" s="64">
        <v>22</v>
      </c>
    </row>
    <row r="69" spans="1:2" x14ac:dyDescent="0.3">
      <c r="A69" s="63" t="s">
        <v>328</v>
      </c>
      <c r="B69" s="64">
        <v>3143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B158"/>
  <sheetViews>
    <sheetView showGridLines="0" zoomScale="85" zoomScaleNormal="85" workbookViewId="0"/>
  </sheetViews>
  <sheetFormatPr defaultRowHeight="14.4" x14ac:dyDescent="0.3"/>
  <cols>
    <col min="1" max="1" width="19.88671875" customWidth="1"/>
    <col min="2" max="2" width="19.6640625" customWidth="1"/>
    <col min="3" max="3" width="9.33203125" customWidth="1"/>
    <col min="4" max="4" width="13.6640625" bestFit="1" customWidth="1"/>
    <col min="5" max="5" width="13.88671875" bestFit="1" customWidth="1"/>
    <col min="6" max="6" width="12.88671875" bestFit="1" customWidth="1"/>
    <col min="7" max="7" width="16" bestFit="1" customWidth="1"/>
    <col min="8" max="8" width="11.6640625" bestFit="1" customWidth="1"/>
    <col min="9" max="9" width="10.6640625" bestFit="1" customWidth="1"/>
    <col min="10" max="10" width="9.88671875" bestFit="1" customWidth="1"/>
    <col min="11" max="11" width="14.6640625" bestFit="1" customWidth="1"/>
    <col min="12" max="12" width="12.44140625" bestFit="1" customWidth="1"/>
    <col min="13" max="13" width="15.109375" bestFit="1" customWidth="1"/>
    <col min="14" max="14" width="12.109375" bestFit="1" customWidth="1"/>
    <col min="15" max="15" width="10.33203125" bestFit="1" customWidth="1"/>
    <col min="16" max="16" width="10.88671875" bestFit="1" customWidth="1"/>
    <col min="17" max="17" width="16" bestFit="1" customWidth="1"/>
    <col min="18" max="18" width="13.5546875" bestFit="1" customWidth="1"/>
    <col min="19" max="19" width="11.5546875" bestFit="1" customWidth="1"/>
    <col min="20" max="20" width="14.6640625" bestFit="1" customWidth="1"/>
    <col min="21" max="22" width="10.6640625" bestFit="1" customWidth="1"/>
  </cols>
  <sheetData>
    <row r="2" spans="1:2" ht="25.8" x14ac:dyDescent="0.5">
      <c r="A2" s="66" t="s">
        <v>342</v>
      </c>
    </row>
    <row r="5" spans="1:2" x14ac:dyDescent="0.3">
      <c r="A5" s="62" t="s">
        <v>326</v>
      </c>
      <c r="B5" t="s">
        <v>334</v>
      </c>
    </row>
    <row r="6" spans="1:2" x14ac:dyDescent="0.3">
      <c r="A6" s="63" t="s">
        <v>242</v>
      </c>
      <c r="B6" s="64">
        <v>48</v>
      </c>
    </row>
    <row r="7" spans="1:2" x14ac:dyDescent="0.3">
      <c r="A7" s="69" t="s">
        <v>49</v>
      </c>
      <c r="B7" s="64">
        <v>12</v>
      </c>
    </row>
    <row r="8" spans="1:2" x14ac:dyDescent="0.3">
      <c r="A8" s="67">
        <v>1</v>
      </c>
      <c r="B8" s="64">
        <v>12</v>
      </c>
    </row>
    <row r="9" spans="1:2" x14ac:dyDescent="0.3">
      <c r="A9" s="69" t="s">
        <v>37</v>
      </c>
      <c r="B9" s="64">
        <v>18</v>
      </c>
    </row>
    <row r="10" spans="1:2" x14ac:dyDescent="0.3">
      <c r="A10" s="67">
        <v>1</v>
      </c>
      <c r="B10" s="64">
        <v>18</v>
      </c>
    </row>
    <row r="11" spans="1:2" x14ac:dyDescent="0.3">
      <c r="A11" s="69" t="s">
        <v>44</v>
      </c>
      <c r="B11" s="64">
        <v>18</v>
      </c>
    </row>
    <row r="12" spans="1:2" x14ac:dyDescent="0.3">
      <c r="A12" s="67">
        <v>1</v>
      </c>
      <c r="B12" s="64">
        <v>18</v>
      </c>
    </row>
    <row r="13" spans="1:2" x14ac:dyDescent="0.3">
      <c r="A13" s="63" t="s">
        <v>243</v>
      </c>
      <c r="B13" s="64">
        <v>120</v>
      </c>
    </row>
    <row r="14" spans="1:2" x14ac:dyDescent="0.3">
      <c r="A14" s="69" t="s">
        <v>48</v>
      </c>
      <c r="B14" s="64">
        <v>48</v>
      </c>
    </row>
    <row r="15" spans="1:2" x14ac:dyDescent="0.3">
      <c r="A15" s="67">
        <v>1</v>
      </c>
      <c r="B15" s="64">
        <v>48</v>
      </c>
    </row>
    <row r="16" spans="1:2" x14ac:dyDescent="0.3">
      <c r="A16" s="69" t="s">
        <v>45</v>
      </c>
      <c r="B16" s="64">
        <v>48</v>
      </c>
    </row>
    <row r="17" spans="1:2" x14ac:dyDescent="0.3">
      <c r="A17" s="67">
        <v>1</v>
      </c>
      <c r="B17" s="64">
        <v>48</v>
      </c>
    </row>
    <row r="18" spans="1:2" x14ac:dyDescent="0.3">
      <c r="A18" s="69" t="s">
        <v>36</v>
      </c>
      <c r="B18" s="64">
        <v>24</v>
      </c>
    </row>
    <row r="19" spans="1:2" x14ac:dyDescent="0.3">
      <c r="A19" s="67">
        <v>1</v>
      </c>
      <c r="B19" s="64">
        <v>24</v>
      </c>
    </row>
    <row r="20" spans="1:2" x14ac:dyDescent="0.3">
      <c r="A20" s="63" t="s">
        <v>235</v>
      </c>
      <c r="B20" s="64">
        <v>36</v>
      </c>
    </row>
    <row r="21" spans="1:2" x14ac:dyDescent="0.3">
      <c r="A21" s="69" t="s">
        <v>37</v>
      </c>
      <c r="B21" s="64">
        <v>8</v>
      </c>
    </row>
    <row r="22" spans="1:2" x14ac:dyDescent="0.3">
      <c r="A22" s="67">
        <v>1</v>
      </c>
      <c r="B22" s="64">
        <v>8</v>
      </c>
    </row>
    <row r="23" spans="1:2" x14ac:dyDescent="0.3">
      <c r="A23" s="69" t="s">
        <v>44</v>
      </c>
      <c r="B23" s="64">
        <v>16</v>
      </c>
    </row>
    <row r="24" spans="1:2" x14ac:dyDescent="0.3">
      <c r="A24" s="67">
        <v>1</v>
      </c>
      <c r="B24" s="64">
        <v>16</v>
      </c>
    </row>
    <row r="25" spans="1:2" x14ac:dyDescent="0.3">
      <c r="A25" s="69" t="s">
        <v>39</v>
      </c>
      <c r="B25" s="64">
        <v>12</v>
      </c>
    </row>
    <row r="26" spans="1:2" x14ac:dyDescent="0.3">
      <c r="A26" s="67">
        <v>1</v>
      </c>
      <c r="B26" s="64">
        <v>12</v>
      </c>
    </row>
    <row r="27" spans="1:2" x14ac:dyDescent="0.3">
      <c r="A27" s="63" t="s">
        <v>238</v>
      </c>
      <c r="B27" s="64">
        <v>60</v>
      </c>
    </row>
    <row r="28" spans="1:2" x14ac:dyDescent="0.3">
      <c r="A28" s="69" t="s">
        <v>40</v>
      </c>
      <c r="B28" s="64">
        <v>18</v>
      </c>
    </row>
    <row r="29" spans="1:2" x14ac:dyDescent="0.3">
      <c r="A29" s="67">
        <v>1</v>
      </c>
      <c r="B29" s="64">
        <v>18</v>
      </c>
    </row>
    <row r="30" spans="1:2" x14ac:dyDescent="0.3">
      <c r="A30" s="69" t="s">
        <v>41</v>
      </c>
      <c r="B30" s="64">
        <v>18</v>
      </c>
    </row>
    <row r="31" spans="1:2" x14ac:dyDescent="0.3">
      <c r="A31" s="67">
        <v>1</v>
      </c>
      <c r="B31" s="64">
        <v>18</v>
      </c>
    </row>
    <row r="32" spans="1:2" x14ac:dyDescent="0.3">
      <c r="A32" s="69" t="s">
        <v>53</v>
      </c>
      <c r="B32" s="64">
        <v>24</v>
      </c>
    </row>
    <row r="33" spans="1:2" x14ac:dyDescent="0.3">
      <c r="A33" s="67">
        <v>1</v>
      </c>
      <c r="B33" s="64">
        <v>24</v>
      </c>
    </row>
    <row r="34" spans="1:2" x14ac:dyDescent="0.3">
      <c r="A34" s="63" t="s">
        <v>236</v>
      </c>
      <c r="B34" s="64">
        <v>54</v>
      </c>
    </row>
    <row r="35" spans="1:2" x14ac:dyDescent="0.3">
      <c r="A35" s="69" t="s">
        <v>38</v>
      </c>
      <c r="B35" s="64">
        <v>12</v>
      </c>
    </row>
    <row r="36" spans="1:2" x14ac:dyDescent="0.3">
      <c r="A36" s="67">
        <v>1</v>
      </c>
      <c r="B36" s="64">
        <v>12</v>
      </c>
    </row>
    <row r="37" spans="1:2" x14ac:dyDescent="0.3">
      <c r="A37" s="69" t="s">
        <v>55</v>
      </c>
      <c r="B37" s="64">
        <v>18</v>
      </c>
    </row>
    <row r="38" spans="1:2" x14ac:dyDescent="0.3">
      <c r="A38" s="67">
        <v>1</v>
      </c>
      <c r="B38" s="64">
        <v>18</v>
      </c>
    </row>
    <row r="39" spans="1:2" x14ac:dyDescent="0.3">
      <c r="A39" s="69" t="s">
        <v>43</v>
      </c>
      <c r="B39" s="64">
        <v>24</v>
      </c>
    </row>
    <row r="40" spans="1:2" x14ac:dyDescent="0.3">
      <c r="A40" s="67">
        <v>1</v>
      </c>
      <c r="B40" s="64">
        <v>24</v>
      </c>
    </row>
    <row r="41" spans="1:2" x14ac:dyDescent="0.3">
      <c r="A41" s="63" t="s">
        <v>240</v>
      </c>
      <c r="B41" s="64">
        <v>32</v>
      </c>
    </row>
    <row r="42" spans="1:2" x14ac:dyDescent="0.3">
      <c r="A42" s="69" t="s">
        <v>42</v>
      </c>
      <c r="B42" s="64">
        <v>8</v>
      </c>
    </row>
    <row r="43" spans="1:2" x14ac:dyDescent="0.3">
      <c r="A43" s="67">
        <v>1</v>
      </c>
      <c r="B43" s="64">
        <v>8</v>
      </c>
    </row>
    <row r="44" spans="1:2" x14ac:dyDescent="0.3">
      <c r="A44" s="69" t="s">
        <v>39</v>
      </c>
      <c r="B44" s="64">
        <v>12</v>
      </c>
    </row>
    <row r="45" spans="1:2" x14ac:dyDescent="0.3">
      <c r="A45" s="67">
        <v>1</v>
      </c>
      <c r="B45" s="64">
        <v>12</v>
      </c>
    </row>
    <row r="46" spans="1:2" x14ac:dyDescent="0.3">
      <c r="A46" s="69" t="s">
        <v>51</v>
      </c>
      <c r="B46" s="64">
        <v>12</v>
      </c>
    </row>
    <row r="47" spans="1:2" x14ac:dyDescent="0.3">
      <c r="A47" s="67">
        <v>1</v>
      </c>
      <c r="B47" s="64">
        <v>12</v>
      </c>
    </row>
    <row r="48" spans="1:2" x14ac:dyDescent="0.3">
      <c r="A48" s="63" t="s">
        <v>239</v>
      </c>
      <c r="B48" s="64">
        <v>108</v>
      </c>
    </row>
    <row r="49" spans="1:2" x14ac:dyDescent="0.3">
      <c r="A49" s="69" t="s">
        <v>52</v>
      </c>
      <c r="B49" s="64">
        <v>48</v>
      </c>
    </row>
    <row r="50" spans="1:2" x14ac:dyDescent="0.3">
      <c r="A50" s="67">
        <v>1</v>
      </c>
      <c r="B50" s="64">
        <v>48</v>
      </c>
    </row>
    <row r="51" spans="1:2" x14ac:dyDescent="0.3">
      <c r="A51" s="69" t="s">
        <v>40</v>
      </c>
      <c r="B51" s="64">
        <v>24</v>
      </c>
    </row>
    <row r="52" spans="1:2" x14ac:dyDescent="0.3">
      <c r="A52" s="67">
        <v>1</v>
      </c>
      <c r="B52" s="64">
        <v>24</v>
      </c>
    </row>
    <row r="53" spans="1:2" x14ac:dyDescent="0.3">
      <c r="A53" s="69" t="s">
        <v>41</v>
      </c>
      <c r="B53" s="64">
        <v>36</v>
      </c>
    </row>
    <row r="54" spans="1:2" x14ac:dyDescent="0.3">
      <c r="A54" s="67">
        <v>1</v>
      </c>
      <c r="B54" s="64">
        <v>36</v>
      </c>
    </row>
    <row r="55" spans="1:2" x14ac:dyDescent="0.3">
      <c r="A55" s="63" t="s">
        <v>237</v>
      </c>
      <c r="B55" s="64">
        <v>84</v>
      </c>
    </row>
    <row r="56" spans="1:2" x14ac:dyDescent="0.3">
      <c r="A56" s="69" t="s">
        <v>42</v>
      </c>
      <c r="B56" s="64">
        <v>24</v>
      </c>
    </row>
    <row r="57" spans="1:2" x14ac:dyDescent="0.3">
      <c r="A57" s="67">
        <v>1</v>
      </c>
      <c r="B57" s="64">
        <v>24</v>
      </c>
    </row>
    <row r="58" spans="1:2" x14ac:dyDescent="0.3">
      <c r="A58" s="69" t="s">
        <v>54</v>
      </c>
      <c r="B58" s="64">
        <v>36</v>
      </c>
    </row>
    <row r="59" spans="1:2" x14ac:dyDescent="0.3">
      <c r="A59" s="67">
        <v>1</v>
      </c>
      <c r="B59" s="64">
        <v>36</v>
      </c>
    </row>
    <row r="60" spans="1:2" x14ac:dyDescent="0.3">
      <c r="A60" s="69" t="s">
        <v>39</v>
      </c>
      <c r="B60" s="64">
        <v>24</v>
      </c>
    </row>
    <row r="61" spans="1:2" x14ac:dyDescent="0.3">
      <c r="A61" s="67">
        <v>1</v>
      </c>
      <c r="B61" s="64">
        <v>24</v>
      </c>
    </row>
    <row r="62" spans="1:2" x14ac:dyDescent="0.3">
      <c r="A62" s="63" t="s">
        <v>234</v>
      </c>
      <c r="B62" s="64">
        <v>64</v>
      </c>
    </row>
    <row r="63" spans="1:2" x14ac:dyDescent="0.3">
      <c r="A63" s="69" t="s">
        <v>40</v>
      </c>
      <c r="B63" s="64">
        <v>24</v>
      </c>
    </row>
    <row r="64" spans="1:2" x14ac:dyDescent="0.3">
      <c r="A64" s="67">
        <v>1</v>
      </c>
      <c r="B64" s="64">
        <v>24</v>
      </c>
    </row>
    <row r="65" spans="1:2" x14ac:dyDescent="0.3">
      <c r="A65" s="69" t="s">
        <v>43</v>
      </c>
      <c r="B65" s="64">
        <v>16</v>
      </c>
    </row>
    <row r="66" spans="1:2" x14ac:dyDescent="0.3">
      <c r="A66" s="67">
        <v>1</v>
      </c>
      <c r="B66" s="64">
        <v>16</v>
      </c>
    </row>
    <row r="67" spans="1:2" x14ac:dyDescent="0.3">
      <c r="A67" s="69" t="s">
        <v>36</v>
      </c>
      <c r="B67" s="64">
        <v>24</v>
      </c>
    </row>
    <row r="68" spans="1:2" x14ac:dyDescent="0.3">
      <c r="A68" s="67">
        <v>1</v>
      </c>
      <c r="B68" s="64">
        <v>24</v>
      </c>
    </row>
    <row r="69" spans="1:2" x14ac:dyDescent="0.3">
      <c r="A69" s="63" t="s">
        <v>241</v>
      </c>
      <c r="B69" s="64">
        <v>60</v>
      </c>
    </row>
    <row r="70" spans="1:2" x14ac:dyDescent="0.3">
      <c r="A70" s="69" t="s">
        <v>38</v>
      </c>
      <c r="B70" s="64">
        <v>24</v>
      </c>
    </row>
    <row r="71" spans="1:2" x14ac:dyDescent="0.3">
      <c r="A71" s="67">
        <v>1</v>
      </c>
      <c r="B71" s="64">
        <v>24</v>
      </c>
    </row>
    <row r="72" spans="1:2" x14ac:dyDescent="0.3">
      <c r="A72" s="69" t="s">
        <v>50</v>
      </c>
      <c r="B72" s="64">
        <v>12</v>
      </c>
    </row>
    <row r="73" spans="1:2" x14ac:dyDescent="0.3">
      <c r="A73" s="67">
        <v>1</v>
      </c>
      <c r="B73" s="64">
        <v>12</v>
      </c>
    </row>
    <row r="74" spans="1:2" x14ac:dyDescent="0.3">
      <c r="A74" s="69" t="s">
        <v>43</v>
      </c>
      <c r="B74" s="64">
        <v>24</v>
      </c>
    </row>
    <row r="75" spans="1:2" x14ac:dyDescent="0.3">
      <c r="A75" s="67">
        <v>1</v>
      </c>
      <c r="B75" s="64">
        <v>24</v>
      </c>
    </row>
    <row r="76" spans="1:2" x14ac:dyDescent="0.3">
      <c r="A76" s="63" t="s">
        <v>256</v>
      </c>
      <c r="B76" s="64">
        <v>9</v>
      </c>
    </row>
    <row r="77" spans="1:2" x14ac:dyDescent="0.3">
      <c r="A77" s="69" t="s">
        <v>38</v>
      </c>
      <c r="B77" s="64">
        <v>3</v>
      </c>
    </row>
    <row r="78" spans="1:2" x14ac:dyDescent="0.3">
      <c r="A78" s="67">
        <v>1</v>
      </c>
      <c r="B78" s="64">
        <v>3</v>
      </c>
    </row>
    <row r="79" spans="1:2" x14ac:dyDescent="0.3">
      <c r="A79" s="69" t="s">
        <v>55</v>
      </c>
      <c r="B79" s="64">
        <v>1</v>
      </c>
    </row>
    <row r="80" spans="1:2" x14ac:dyDescent="0.3">
      <c r="A80" s="67">
        <v>1</v>
      </c>
      <c r="B80" s="64">
        <v>1</v>
      </c>
    </row>
    <row r="81" spans="1:2" x14ac:dyDescent="0.3">
      <c r="A81" s="69" t="s">
        <v>47</v>
      </c>
      <c r="B81" s="64">
        <v>5</v>
      </c>
    </row>
    <row r="82" spans="1:2" x14ac:dyDescent="0.3">
      <c r="A82" s="67">
        <v>1</v>
      </c>
      <c r="B82" s="64">
        <v>5</v>
      </c>
    </row>
    <row r="83" spans="1:2" x14ac:dyDescent="0.3">
      <c r="A83" s="63" t="s">
        <v>252</v>
      </c>
      <c r="B83" s="64">
        <v>5</v>
      </c>
    </row>
    <row r="84" spans="1:2" x14ac:dyDescent="0.3">
      <c r="A84" s="69" t="s">
        <v>48</v>
      </c>
      <c r="B84" s="64">
        <v>2</v>
      </c>
    </row>
    <row r="85" spans="1:2" x14ac:dyDescent="0.3">
      <c r="A85" s="67">
        <v>1</v>
      </c>
      <c r="B85" s="64">
        <v>2</v>
      </c>
    </row>
    <row r="86" spans="1:2" x14ac:dyDescent="0.3">
      <c r="A86" s="69" t="s">
        <v>54</v>
      </c>
      <c r="B86" s="64">
        <v>2</v>
      </c>
    </row>
    <row r="87" spans="1:2" x14ac:dyDescent="0.3">
      <c r="A87" s="67">
        <v>1</v>
      </c>
      <c r="B87" s="64">
        <v>2</v>
      </c>
    </row>
    <row r="88" spans="1:2" x14ac:dyDescent="0.3">
      <c r="A88" s="69" t="s">
        <v>39</v>
      </c>
      <c r="B88" s="64">
        <v>1</v>
      </c>
    </row>
    <row r="89" spans="1:2" x14ac:dyDescent="0.3">
      <c r="A89" s="67">
        <v>1</v>
      </c>
      <c r="B89" s="64">
        <v>1</v>
      </c>
    </row>
    <row r="90" spans="1:2" x14ac:dyDescent="0.3">
      <c r="A90" s="63" t="s">
        <v>309</v>
      </c>
      <c r="B90" s="64">
        <v>14</v>
      </c>
    </row>
    <row r="91" spans="1:2" x14ac:dyDescent="0.3">
      <c r="A91" s="69" t="s">
        <v>41</v>
      </c>
      <c r="B91" s="64">
        <v>3</v>
      </c>
    </row>
    <row r="92" spans="1:2" x14ac:dyDescent="0.3">
      <c r="A92" s="67">
        <v>1</v>
      </c>
      <c r="B92" s="64">
        <v>3</v>
      </c>
    </row>
    <row r="93" spans="1:2" x14ac:dyDescent="0.3">
      <c r="A93" s="69" t="s">
        <v>46</v>
      </c>
      <c r="B93" s="64">
        <v>5</v>
      </c>
    </row>
    <row r="94" spans="1:2" x14ac:dyDescent="0.3">
      <c r="A94" s="67">
        <v>1</v>
      </c>
      <c r="B94" s="64">
        <v>5</v>
      </c>
    </row>
    <row r="95" spans="1:2" x14ac:dyDescent="0.3">
      <c r="A95" s="69" t="s">
        <v>37</v>
      </c>
      <c r="B95" s="64">
        <v>6</v>
      </c>
    </row>
    <row r="96" spans="1:2" x14ac:dyDescent="0.3">
      <c r="A96" s="67">
        <v>1</v>
      </c>
      <c r="B96" s="64">
        <v>6</v>
      </c>
    </row>
    <row r="97" spans="1:2" x14ac:dyDescent="0.3">
      <c r="A97" s="63" t="s">
        <v>248</v>
      </c>
      <c r="B97" s="64">
        <v>6</v>
      </c>
    </row>
    <row r="98" spans="1:2" x14ac:dyDescent="0.3">
      <c r="A98" s="69" t="s">
        <v>52</v>
      </c>
      <c r="B98" s="64">
        <v>2</v>
      </c>
    </row>
    <row r="99" spans="1:2" x14ac:dyDescent="0.3">
      <c r="A99" s="67">
        <v>1</v>
      </c>
      <c r="B99" s="64">
        <v>2</v>
      </c>
    </row>
    <row r="100" spans="1:2" x14ac:dyDescent="0.3">
      <c r="A100" s="69" t="s">
        <v>50</v>
      </c>
      <c r="B100" s="64">
        <v>1</v>
      </c>
    </row>
    <row r="101" spans="1:2" x14ac:dyDescent="0.3">
      <c r="A101" s="67">
        <v>1</v>
      </c>
      <c r="B101" s="64">
        <v>1</v>
      </c>
    </row>
    <row r="102" spans="1:2" x14ac:dyDescent="0.3">
      <c r="A102" s="69" t="s">
        <v>43</v>
      </c>
      <c r="B102" s="64">
        <v>3</v>
      </c>
    </row>
    <row r="103" spans="1:2" x14ac:dyDescent="0.3">
      <c r="A103" s="67">
        <v>1</v>
      </c>
      <c r="B103" s="64">
        <v>3</v>
      </c>
    </row>
    <row r="104" spans="1:2" x14ac:dyDescent="0.3">
      <c r="A104" s="63" t="s">
        <v>249</v>
      </c>
      <c r="B104" s="64">
        <v>6</v>
      </c>
    </row>
    <row r="105" spans="1:2" x14ac:dyDescent="0.3">
      <c r="A105" s="69" t="s">
        <v>42</v>
      </c>
      <c r="B105" s="64">
        <v>2</v>
      </c>
    </row>
    <row r="106" spans="1:2" x14ac:dyDescent="0.3">
      <c r="A106" s="67">
        <v>1</v>
      </c>
      <c r="B106" s="64">
        <v>2</v>
      </c>
    </row>
    <row r="107" spans="1:2" x14ac:dyDescent="0.3">
      <c r="A107" s="69" t="s">
        <v>51</v>
      </c>
      <c r="B107" s="64">
        <v>4</v>
      </c>
    </row>
    <row r="108" spans="1:2" x14ac:dyDescent="0.3">
      <c r="A108" s="67">
        <v>1</v>
      </c>
      <c r="B108" s="64">
        <v>4</v>
      </c>
    </row>
    <row r="109" spans="1:2" x14ac:dyDescent="0.3">
      <c r="A109" s="63" t="s">
        <v>244</v>
      </c>
      <c r="B109" s="64">
        <v>10</v>
      </c>
    </row>
    <row r="110" spans="1:2" x14ac:dyDescent="0.3">
      <c r="A110" s="69" t="s">
        <v>38</v>
      </c>
      <c r="B110" s="64">
        <v>3</v>
      </c>
    </row>
    <row r="111" spans="1:2" x14ac:dyDescent="0.3">
      <c r="A111" s="67">
        <v>1</v>
      </c>
      <c r="B111" s="64">
        <v>3</v>
      </c>
    </row>
    <row r="112" spans="1:2" x14ac:dyDescent="0.3">
      <c r="A112" s="69" t="s">
        <v>46</v>
      </c>
      <c r="B112" s="64">
        <v>3</v>
      </c>
    </row>
    <row r="113" spans="1:2" x14ac:dyDescent="0.3">
      <c r="A113" s="67">
        <v>1</v>
      </c>
      <c r="B113" s="64">
        <v>3</v>
      </c>
    </row>
    <row r="114" spans="1:2" x14ac:dyDescent="0.3">
      <c r="A114" s="69" t="s">
        <v>47</v>
      </c>
      <c r="B114" s="64">
        <v>4</v>
      </c>
    </row>
    <row r="115" spans="1:2" x14ac:dyDescent="0.3">
      <c r="A115" s="67">
        <v>1</v>
      </c>
      <c r="B115" s="64">
        <v>4</v>
      </c>
    </row>
    <row r="116" spans="1:2" x14ac:dyDescent="0.3">
      <c r="A116" s="63" t="s">
        <v>247</v>
      </c>
      <c r="B116" s="64">
        <v>12</v>
      </c>
    </row>
    <row r="117" spans="1:2" x14ac:dyDescent="0.3">
      <c r="A117" s="69" t="s">
        <v>49</v>
      </c>
      <c r="B117" s="64">
        <v>2</v>
      </c>
    </row>
    <row r="118" spans="1:2" x14ac:dyDescent="0.3">
      <c r="A118" s="67">
        <v>1</v>
      </c>
      <c r="B118" s="64">
        <v>2</v>
      </c>
    </row>
    <row r="119" spans="1:2" x14ac:dyDescent="0.3">
      <c r="A119" s="69" t="s">
        <v>53</v>
      </c>
      <c r="B119" s="64">
        <v>4</v>
      </c>
    </row>
    <row r="120" spans="1:2" x14ac:dyDescent="0.3">
      <c r="A120" s="67">
        <v>1</v>
      </c>
      <c r="B120" s="64">
        <v>4</v>
      </c>
    </row>
    <row r="121" spans="1:2" x14ac:dyDescent="0.3">
      <c r="A121" s="69" t="s">
        <v>44</v>
      </c>
      <c r="B121" s="64">
        <v>6</v>
      </c>
    </row>
    <row r="122" spans="1:2" x14ac:dyDescent="0.3">
      <c r="A122" s="67">
        <v>1</v>
      </c>
      <c r="B122" s="64">
        <v>6</v>
      </c>
    </row>
    <row r="123" spans="1:2" x14ac:dyDescent="0.3">
      <c r="A123" s="63" t="s">
        <v>250</v>
      </c>
      <c r="B123" s="64">
        <v>9</v>
      </c>
    </row>
    <row r="124" spans="1:2" x14ac:dyDescent="0.3">
      <c r="A124" s="69" t="s">
        <v>52</v>
      </c>
      <c r="B124" s="64">
        <v>2</v>
      </c>
    </row>
    <row r="125" spans="1:2" x14ac:dyDescent="0.3">
      <c r="A125" s="67">
        <v>1</v>
      </c>
      <c r="B125" s="64">
        <v>2</v>
      </c>
    </row>
    <row r="126" spans="1:2" x14ac:dyDescent="0.3">
      <c r="A126" s="69" t="s">
        <v>41</v>
      </c>
      <c r="B126" s="64">
        <v>4</v>
      </c>
    </row>
    <row r="127" spans="1:2" x14ac:dyDescent="0.3">
      <c r="A127" s="67">
        <v>1</v>
      </c>
      <c r="B127" s="64">
        <v>4</v>
      </c>
    </row>
    <row r="128" spans="1:2" x14ac:dyDescent="0.3">
      <c r="A128" s="69" t="s">
        <v>50</v>
      </c>
      <c r="B128" s="64">
        <v>3</v>
      </c>
    </row>
    <row r="129" spans="1:2" x14ac:dyDescent="0.3">
      <c r="A129" s="67">
        <v>1</v>
      </c>
      <c r="B129" s="64">
        <v>3</v>
      </c>
    </row>
    <row r="130" spans="1:2" x14ac:dyDescent="0.3">
      <c r="A130" s="63" t="s">
        <v>251</v>
      </c>
      <c r="B130" s="64">
        <v>4</v>
      </c>
    </row>
    <row r="131" spans="1:2" x14ac:dyDescent="0.3">
      <c r="A131" s="69" t="s">
        <v>40</v>
      </c>
      <c r="B131" s="64">
        <v>2</v>
      </c>
    </row>
    <row r="132" spans="1:2" x14ac:dyDescent="0.3">
      <c r="A132" s="67">
        <v>1</v>
      </c>
      <c r="B132" s="64">
        <v>2</v>
      </c>
    </row>
    <row r="133" spans="1:2" x14ac:dyDescent="0.3">
      <c r="A133" s="69" t="s">
        <v>49</v>
      </c>
      <c r="B133" s="64">
        <v>1</v>
      </c>
    </row>
    <row r="134" spans="1:2" x14ac:dyDescent="0.3">
      <c r="A134" s="67">
        <v>1</v>
      </c>
      <c r="B134" s="64">
        <v>1</v>
      </c>
    </row>
    <row r="135" spans="1:2" x14ac:dyDescent="0.3">
      <c r="A135" s="69" t="s">
        <v>53</v>
      </c>
      <c r="B135" s="64">
        <v>1</v>
      </c>
    </row>
    <row r="136" spans="1:2" x14ac:dyDescent="0.3">
      <c r="A136" s="67">
        <v>1</v>
      </c>
      <c r="B136" s="64">
        <v>1</v>
      </c>
    </row>
    <row r="137" spans="1:2" x14ac:dyDescent="0.3">
      <c r="A137" s="63" t="s">
        <v>246</v>
      </c>
      <c r="B137" s="64">
        <v>9</v>
      </c>
    </row>
    <row r="138" spans="1:2" x14ac:dyDescent="0.3">
      <c r="A138" s="69" t="s">
        <v>48</v>
      </c>
      <c r="B138" s="64">
        <v>4</v>
      </c>
    </row>
    <row r="139" spans="1:2" x14ac:dyDescent="0.3">
      <c r="A139" s="67">
        <v>1</v>
      </c>
      <c r="B139" s="64">
        <v>4</v>
      </c>
    </row>
    <row r="140" spans="1:2" x14ac:dyDescent="0.3">
      <c r="A140" s="69" t="s">
        <v>45</v>
      </c>
      <c r="B140" s="64">
        <v>2</v>
      </c>
    </row>
    <row r="141" spans="1:2" x14ac:dyDescent="0.3">
      <c r="A141" s="67">
        <v>1</v>
      </c>
      <c r="B141" s="64">
        <v>2</v>
      </c>
    </row>
    <row r="142" spans="1:2" x14ac:dyDescent="0.3">
      <c r="A142" s="69" t="s">
        <v>54</v>
      </c>
      <c r="B142" s="64">
        <v>3</v>
      </c>
    </row>
    <row r="143" spans="1:2" x14ac:dyDescent="0.3">
      <c r="A143" s="67">
        <v>1</v>
      </c>
      <c r="B143" s="64">
        <v>3</v>
      </c>
    </row>
    <row r="144" spans="1:2" x14ac:dyDescent="0.3">
      <c r="A144" s="63" t="s">
        <v>311</v>
      </c>
      <c r="B144" s="64">
        <v>9</v>
      </c>
    </row>
    <row r="145" spans="1:2" x14ac:dyDescent="0.3">
      <c r="A145" s="69" t="s">
        <v>42</v>
      </c>
      <c r="B145" s="64">
        <v>2</v>
      </c>
    </row>
    <row r="146" spans="1:2" x14ac:dyDescent="0.3">
      <c r="A146" s="67">
        <v>1</v>
      </c>
      <c r="B146" s="64">
        <v>2</v>
      </c>
    </row>
    <row r="147" spans="1:2" x14ac:dyDescent="0.3">
      <c r="A147" s="69" t="s">
        <v>45</v>
      </c>
      <c r="B147" s="64">
        <v>3</v>
      </c>
    </row>
    <row r="148" spans="1:2" x14ac:dyDescent="0.3">
      <c r="A148" s="67">
        <v>1</v>
      </c>
      <c r="B148" s="64">
        <v>3</v>
      </c>
    </row>
    <row r="149" spans="1:2" x14ac:dyDescent="0.3">
      <c r="A149" s="69" t="s">
        <v>36</v>
      </c>
      <c r="B149" s="64">
        <v>4</v>
      </c>
    </row>
    <row r="150" spans="1:2" x14ac:dyDescent="0.3">
      <c r="A150" s="67">
        <v>1</v>
      </c>
      <c r="B150" s="64">
        <v>4</v>
      </c>
    </row>
    <row r="151" spans="1:2" x14ac:dyDescent="0.3">
      <c r="A151" s="63" t="s">
        <v>245</v>
      </c>
      <c r="B151" s="64">
        <v>9</v>
      </c>
    </row>
    <row r="152" spans="1:2" x14ac:dyDescent="0.3">
      <c r="A152" s="69" t="s">
        <v>55</v>
      </c>
      <c r="B152" s="64">
        <v>3</v>
      </c>
    </row>
    <row r="153" spans="1:2" x14ac:dyDescent="0.3">
      <c r="A153" s="67">
        <v>1</v>
      </c>
      <c r="B153" s="64">
        <v>3</v>
      </c>
    </row>
    <row r="154" spans="1:2" x14ac:dyDescent="0.3">
      <c r="A154" s="69" t="s">
        <v>46</v>
      </c>
      <c r="B154" s="64">
        <v>2</v>
      </c>
    </row>
    <row r="155" spans="1:2" x14ac:dyDescent="0.3">
      <c r="A155" s="67">
        <v>1</v>
      </c>
      <c r="B155" s="64">
        <v>2</v>
      </c>
    </row>
    <row r="156" spans="1:2" x14ac:dyDescent="0.3">
      <c r="A156" s="69" t="s">
        <v>47</v>
      </c>
      <c r="B156" s="64">
        <v>4</v>
      </c>
    </row>
    <row r="157" spans="1:2" x14ac:dyDescent="0.3">
      <c r="A157" s="67">
        <v>1</v>
      </c>
      <c r="B157" s="64">
        <v>4</v>
      </c>
    </row>
    <row r="158" spans="1:2" x14ac:dyDescent="0.3">
      <c r="A158" s="63" t="s">
        <v>328</v>
      </c>
      <c r="B158" s="64">
        <v>768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2:B15"/>
  <sheetViews>
    <sheetView showGridLines="0" workbookViewId="0"/>
  </sheetViews>
  <sheetFormatPr defaultRowHeight="14.4" x14ac:dyDescent="0.3"/>
  <cols>
    <col min="1" max="1" width="22" bestFit="1" customWidth="1"/>
    <col min="2" max="2" width="19.44140625" customWidth="1"/>
    <col min="3" max="3" width="16.33203125" customWidth="1"/>
  </cols>
  <sheetData>
    <row r="2" spans="1:2" ht="25.8" x14ac:dyDescent="0.5">
      <c r="A2" s="66" t="s">
        <v>344</v>
      </c>
    </row>
    <row r="5" spans="1:2" x14ac:dyDescent="0.3">
      <c r="A5" s="62" t="s">
        <v>326</v>
      </c>
      <c r="B5" t="s">
        <v>343</v>
      </c>
    </row>
    <row r="6" spans="1:2" x14ac:dyDescent="0.3">
      <c r="A6" s="63" t="s">
        <v>312</v>
      </c>
      <c r="B6" s="64">
        <v>4.7</v>
      </c>
    </row>
    <row r="7" spans="1:2" x14ac:dyDescent="0.3">
      <c r="A7" s="70" t="s">
        <v>314</v>
      </c>
      <c r="B7" s="64">
        <v>4.7</v>
      </c>
    </row>
    <row r="8" spans="1:2" x14ac:dyDescent="0.3">
      <c r="A8" s="67" t="s">
        <v>242</v>
      </c>
      <c r="B8" s="64">
        <v>2.1</v>
      </c>
    </row>
    <row r="9" spans="1:2" x14ac:dyDescent="0.3">
      <c r="A9" s="67" t="s">
        <v>239</v>
      </c>
      <c r="B9" s="64">
        <v>2.6</v>
      </c>
    </row>
    <row r="10" spans="1:2" x14ac:dyDescent="0.3">
      <c r="A10" s="63" t="s">
        <v>253</v>
      </c>
      <c r="B10" s="64">
        <v>11.780000000000001</v>
      </c>
    </row>
    <row r="11" spans="1:2" x14ac:dyDescent="0.3">
      <c r="A11" s="70" t="s">
        <v>314</v>
      </c>
      <c r="B11" s="64">
        <v>11.780000000000001</v>
      </c>
    </row>
    <row r="12" spans="1:2" x14ac:dyDescent="0.3">
      <c r="A12" s="67" t="s">
        <v>244</v>
      </c>
      <c r="B12" s="64">
        <v>5.2</v>
      </c>
    </row>
    <row r="13" spans="1:2" x14ac:dyDescent="0.3">
      <c r="A13" s="67" t="s">
        <v>246</v>
      </c>
      <c r="B13" s="64">
        <v>3.29</v>
      </c>
    </row>
    <row r="14" spans="1:2" x14ac:dyDescent="0.3">
      <c r="A14" s="67" t="s">
        <v>245</v>
      </c>
      <c r="B14" s="64">
        <v>3.29</v>
      </c>
    </row>
    <row r="15" spans="1:2" x14ac:dyDescent="0.3">
      <c r="A15" s="63" t="s">
        <v>328</v>
      </c>
      <c r="B15" s="64">
        <v>16.48</v>
      </c>
    </row>
  </sheetData>
  <pageMargins left="0.511811024" right="0.511811024" top="0.78740157499999996" bottom="0.78740157499999996" header="0.31496062000000002" footer="0.31496062000000002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Clientes</vt:lpstr>
      <vt:lpstr>Fornecedores</vt:lpstr>
      <vt:lpstr>Produtos</vt:lpstr>
      <vt:lpstr>Entradas</vt:lpstr>
      <vt:lpstr>Saídas</vt:lpstr>
      <vt:lpstr>Consultas</vt:lpstr>
      <vt:lpstr>Planilha1</vt:lpstr>
      <vt:lpstr>Planilha2</vt:lpstr>
      <vt:lpstr>Planilha3</vt:lpstr>
      <vt:lpstr>Planilha4</vt:lpstr>
      <vt:lpstr>Planilha5</vt:lpstr>
      <vt:lpstr>Planilha6</vt:lpstr>
      <vt:lpstr>Planilha7</vt:lpstr>
      <vt:lpstr>Planilha8</vt:lpstr>
      <vt:lpstr>Planilha9</vt:lpstr>
      <vt:lpstr>Planilha10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lanza</dc:creator>
  <cp:lastModifiedBy>Gabriel Lanza</cp:lastModifiedBy>
  <dcterms:created xsi:type="dcterms:W3CDTF">2020-09-03T22:42:59Z</dcterms:created>
  <dcterms:modified xsi:type="dcterms:W3CDTF">2022-09-11T13:46:19Z</dcterms:modified>
</cp:coreProperties>
</file>