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904c1055a1d498/Documentos/Curso Excel com IA/"/>
    </mc:Choice>
  </mc:AlternateContent>
  <xr:revisionPtr revIDLastSave="23" documentId="8_{2EC508EA-6C23-40F3-8341-76A6C86BBBFB}" xr6:coauthVersionLast="47" xr6:coauthVersionMax="47" xr10:uidLastSave="{C59BF279-03D3-4809-B133-123F20A6E7E3}"/>
  <bookViews>
    <workbookView xWindow="-108" yWindow="-108" windowWidth="23256" windowHeight="12456" tabRatio="52" xr2:uid="{F165FE65-B5F4-4B64-A3C4-D3E3CBFDA826}"/>
  </bookViews>
  <sheets>
    <sheet name="Planilha de Investimentos" sheetId="1" r:id="rId1"/>
    <sheet name="Dados" sheetId="2" state="hidden" r:id="rId2"/>
  </sheets>
  <definedNames>
    <definedName name="aporte">'Planilha de Investimentos'!$D$15</definedName>
    <definedName name="patrimonio">'Planilha de Investimentos'!$D$18</definedName>
    <definedName name="qnt_anos">'Planilha de Investimentos'!$D$16</definedName>
    <definedName name="rendimento_carteira">'Planilha de Investimentos'!$D$11</definedName>
    <definedName name="sagestao_invest">'Planilha de Investimentos'!$D$12</definedName>
    <definedName name="salario">'Planilha de Investimentos'!$D$10</definedName>
    <definedName name="taxa_mensal">'Planilha de Investimentos'!$D$17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29" i="1"/>
  <c r="C33" i="1" l="1"/>
  <c r="C34" i="1"/>
  <c r="C35" i="1"/>
  <c r="C36" i="1"/>
  <c r="C37" i="1"/>
  <c r="C32" i="1"/>
  <c r="H4" i="2"/>
  <c r="G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8" i="2"/>
  <c r="D7" i="2"/>
  <c r="D6" i="2"/>
  <c r="D5" i="2"/>
  <c r="D4" i="2"/>
  <c r="D3" i="2"/>
  <c r="D18" i="1"/>
  <c r="D19" i="1" s="1"/>
  <c r="C23" i="1"/>
  <c r="D23" i="1" s="1"/>
  <c r="C24" i="1"/>
  <c r="D24" i="1" s="1"/>
  <c r="C25" i="1"/>
  <c r="D25" i="1" s="1"/>
  <c r="C26" i="1"/>
  <c r="D26" i="1" s="1"/>
  <c r="C22" i="1"/>
  <c r="D22" i="1" s="1"/>
  <c r="D33" i="1" l="1"/>
  <c r="D32" i="1"/>
  <c r="D35" i="1"/>
  <c r="D37" i="1"/>
  <c r="D36" i="1"/>
  <c r="D34" i="1"/>
  <c r="D38" i="1" l="1"/>
</calcChain>
</file>

<file path=xl/sharedStrings.xml><?xml version="1.0" encoding="utf-8"?>
<sst xmlns="http://schemas.openxmlformats.org/spreadsheetml/2006/main" count="72" uniqueCount="36">
  <si>
    <t>Qual a taxa de rendimento mensal?</t>
  </si>
  <si>
    <t>INVESTIMENTO MENSAL</t>
  </si>
  <si>
    <t>Patrimônio acumulado?</t>
  </si>
  <si>
    <t>Dividendos mensais?</t>
  </si>
  <si>
    <t>Por quantos anos?</t>
  </si>
  <si>
    <t>Quantos em 10 anos?</t>
  </si>
  <si>
    <t>Quantos em 20 anos?</t>
  </si>
  <si>
    <t>Quantos em 30 anos?</t>
  </si>
  <si>
    <t>CENÁRIOS</t>
  </si>
  <si>
    <t>DIVIDENDOS</t>
  </si>
  <si>
    <t>Salário</t>
  </si>
  <si>
    <t>Rendimento Carteira</t>
  </si>
  <si>
    <t>CONFIGURAÇÕES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</si>
  <si>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</si>
  <si>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</si>
  <si>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</si>
  <si>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</si>
  <si>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</si>
  <si>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</si>
  <si>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</si>
  <si>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</si>
  <si>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</si>
  <si>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</si>
  <si>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</si>
  <si>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</si>
  <si>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</si>
  <si>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TIPO DE FII</t>
  </si>
  <si>
    <t>CHAVE</t>
  </si>
  <si>
    <t>%</t>
  </si>
  <si>
    <t>Moderado</t>
  </si>
  <si>
    <t>Chave</t>
  </si>
  <si>
    <t>INVESTIMENTO EM FUNDOS IMOBILIÁRIOS</t>
  </si>
  <si>
    <t>Sugestão de Investimento (30%)</t>
  </si>
  <si>
    <t>Quanto investir por mês?</t>
  </si>
  <si>
    <t>Quantos em 2 anos?</t>
  </si>
  <si>
    <t>Quantos em 5 anos?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</si>
</sst>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sz val="15"/>
      <color rgb="FF9C57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1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 style="thin">
        <color theme="2"/>
      </right>
      <top style="medium">
        <color theme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theme="1"/>
      </top>
      <bottom style="thin">
        <color theme="2"/>
      </bottom>
      <diagonal/>
    </border>
    <border>
      <left style="thin">
        <color theme="2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thin">
        <color theme="2"/>
      </right>
      <top style="thin">
        <color theme="2"/>
      </top>
      <bottom style="medium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theme="1"/>
      </bottom>
      <diagonal/>
    </border>
    <border>
      <left style="thin">
        <color theme="2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thin">
        <color auto="1"/>
      </left>
      <right style="medium">
        <color theme="2"/>
      </right>
      <top style="thin">
        <color auto="1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thin">
        <color auto="1"/>
      </top>
      <bottom style="medium">
        <color theme="2"/>
      </bottom>
      <diagonal/>
    </border>
    <border>
      <left style="medium">
        <color theme="2"/>
      </left>
      <right style="thin">
        <color auto="1"/>
      </right>
      <top style="thin">
        <color auto="1"/>
      </top>
      <bottom style="medium">
        <color theme="2"/>
      </bottom>
      <diagonal/>
    </border>
    <border>
      <left style="thin">
        <color auto="1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thin">
        <color auto="1"/>
      </right>
      <top style="medium">
        <color theme="2"/>
      </top>
      <bottom style="medium">
        <color theme="2"/>
      </bottom>
      <diagonal/>
    </border>
    <border>
      <left style="thin">
        <color auto="1"/>
      </left>
      <right style="medium">
        <color theme="2"/>
      </right>
      <top style="medium">
        <color theme="2"/>
      </top>
      <bottom style="thin">
        <color auto="1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thin">
        <color auto="1"/>
      </bottom>
      <diagonal/>
    </border>
    <border>
      <left style="medium">
        <color theme="2"/>
      </left>
      <right style="thin">
        <color auto="1"/>
      </right>
      <top style="medium">
        <color theme="2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3" borderId="0" xfId="0" applyFill="1"/>
    <xf numFmtId="0" fontId="6" fillId="3" borderId="0" xfId="0" applyFont="1" applyFill="1"/>
    <xf numFmtId="0" fontId="4" fillId="0" borderId="0" xfId="0" applyFont="1"/>
    <xf numFmtId="0" fontId="5" fillId="6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10" fillId="4" borderId="6" xfId="0" applyFont="1" applyFill="1" applyBorder="1" applyAlignment="1">
      <alignment horizontal="center"/>
    </xf>
    <xf numFmtId="8" fontId="9" fillId="5" borderId="11" xfId="0" applyNumberFormat="1" applyFont="1" applyFill="1" applyBorder="1" applyAlignment="1">
      <alignment horizontal="left" indent="6"/>
    </xf>
    <xf numFmtId="8" fontId="9" fillId="5" borderId="14" xfId="0" applyNumberFormat="1" applyFont="1" applyFill="1" applyBorder="1" applyAlignment="1">
      <alignment horizontal="left" indent="6"/>
    </xf>
    <xf numFmtId="8" fontId="9" fillId="5" borderId="17" xfId="0" applyNumberFormat="1" applyFont="1" applyFill="1" applyBorder="1" applyAlignment="1">
      <alignment horizontal="left" indent="6"/>
    </xf>
    <xf numFmtId="0" fontId="0" fillId="7" borderId="8" xfId="0" applyFill="1" applyBorder="1"/>
    <xf numFmtId="0" fontId="0" fillId="7" borderId="28" xfId="0" applyFill="1" applyBorder="1"/>
    <xf numFmtId="8" fontId="9" fillId="5" borderId="32" xfId="0" applyNumberFormat="1" applyFont="1" applyFill="1" applyBorder="1" applyAlignment="1">
      <alignment horizontal="left" indent="6"/>
    </xf>
    <xf numFmtId="8" fontId="9" fillId="5" borderId="33" xfId="0" applyNumberFormat="1" applyFont="1" applyFill="1" applyBorder="1" applyAlignment="1">
      <alignment horizontal="center"/>
    </xf>
    <xf numFmtId="8" fontId="9" fillId="5" borderId="34" xfId="0" applyNumberFormat="1" applyFont="1" applyFill="1" applyBorder="1"/>
    <xf numFmtId="0" fontId="1" fillId="2" borderId="31" xfId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0" fontId="0" fillId="8" borderId="38" xfId="0" applyFill="1" applyBorder="1"/>
    <xf numFmtId="0" fontId="0" fillId="8" borderId="10" xfId="0" applyFill="1" applyBorder="1"/>
    <xf numFmtId="10" fontId="0" fillId="8" borderId="39" xfId="0" applyNumberFormat="1" applyFill="1" applyBorder="1" applyAlignment="1">
      <alignment horizontal="center"/>
    </xf>
    <xf numFmtId="0" fontId="0" fillId="8" borderId="40" xfId="0" applyFill="1" applyBorder="1"/>
    <xf numFmtId="0" fontId="0" fillId="8" borderId="41" xfId="0" applyFill="1" applyBorder="1"/>
    <xf numFmtId="10" fontId="0" fillId="8" borderId="42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0" fontId="1" fillId="2" borderId="4" xfId="1" applyNumberFormat="1" applyBorder="1" applyAlignment="1">
      <alignment horizontal="center"/>
    </xf>
    <xf numFmtId="0" fontId="1" fillId="2" borderId="3" xfId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8" fontId="11" fillId="2" borderId="29" xfId="1" applyNumberFormat="1" applyFont="1" applyBorder="1" applyAlignment="1">
      <alignment horizontal="center"/>
    </xf>
    <xf numFmtId="8" fontId="9" fillId="5" borderId="15" xfId="0" applyNumberFormat="1" applyFont="1" applyFill="1" applyBorder="1" applyAlignment="1">
      <alignment horizontal="center"/>
    </xf>
    <xf numFmtId="8" fontId="9" fillId="5" borderId="16" xfId="0" applyNumberFormat="1" applyFont="1" applyFill="1" applyBorder="1" applyAlignment="1">
      <alignment horizontal="center"/>
    </xf>
    <xf numFmtId="164" fontId="7" fillId="7" borderId="9" xfId="0" applyNumberFormat="1" applyFont="1" applyFill="1" applyBorder="1" applyAlignment="1">
      <alignment horizontal="center"/>
    </xf>
    <xf numFmtId="8" fontId="8" fillId="5" borderId="16" xfId="0" applyNumberFormat="1" applyFont="1" applyFill="1" applyBorder="1" applyAlignment="1">
      <alignment horizontal="center"/>
    </xf>
    <xf numFmtId="8" fontId="8" fillId="5" borderId="19" xfId="0" applyNumberFormat="1" applyFont="1" applyFill="1" applyBorder="1" applyAlignment="1">
      <alignment horizontal="center"/>
    </xf>
    <xf numFmtId="8" fontId="9" fillId="5" borderId="12" xfId="0" applyNumberFormat="1" applyFont="1" applyFill="1" applyBorder="1" applyAlignment="1">
      <alignment horizontal="center"/>
    </xf>
    <xf numFmtId="8" fontId="9" fillId="5" borderId="13" xfId="0" applyNumberFormat="1" applyFont="1" applyFill="1" applyBorder="1" applyAlignment="1">
      <alignment horizontal="center"/>
    </xf>
    <xf numFmtId="8" fontId="9" fillId="5" borderId="18" xfId="0" applyNumberFormat="1" applyFont="1" applyFill="1" applyBorder="1" applyAlignment="1">
      <alignment horizontal="center"/>
    </xf>
    <xf numFmtId="8" fontId="9" fillId="5" borderId="19" xfId="0" applyNumberFormat="1" applyFont="1" applyFill="1" applyBorder="1" applyAlignment="1">
      <alignment horizontal="center"/>
    </xf>
    <xf numFmtId="164" fontId="9" fillId="0" borderId="22" xfId="0" applyNumberFormat="1" applyFont="1" applyBorder="1" applyAlignment="1" applyProtection="1">
      <alignment horizontal="center"/>
      <protection locked="0"/>
    </xf>
    <xf numFmtId="10" fontId="9" fillId="0" borderId="24" xfId="0" applyNumberFormat="1" applyFont="1" applyBorder="1" applyAlignment="1" applyProtection="1">
      <alignment horizontal="center"/>
      <protection locked="0"/>
    </xf>
    <xf numFmtId="164" fontId="9" fillId="0" borderId="27" xfId="0" applyNumberFormat="1" applyFont="1" applyBorder="1" applyAlignment="1" applyProtection="1">
      <alignment horizontal="center"/>
      <protection locked="0"/>
    </xf>
    <xf numFmtId="164" fontId="8" fillId="0" borderId="13" xfId="0" applyNumberFormat="1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10" fontId="8" fillId="0" borderId="16" xfId="0" applyNumberFormat="1" applyFont="1" applyBorder="1" applyAlignment="1" applyProtection="1">
      <alignment horizontal="center"/>
      <protection locked="0"/>
    </xf>
    <xf numFmtId="0" fontId="11" fillId="2" borderId="30" xfId="1" applyFont="1" applyBorder="1" applyAlignment="1" applyProtection="1">
      <alignment horizontal="center"/>
      <protection locked="0"/>
    </xf>
    <xf numFmtId="10" fontId="9" fillId="5" borderId="15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left" indent="6"/>
    </xf>
    <xf numFmtId="0" fontId="9" fillId="0" borderId="12" xfId="0" applyFont="1" applyBorder="1" applyAlignment="1">
      <alignment horizontal="left" indent="6"/>
    </xf>
    <xf numFmtId="0" fontId="10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8" fontId="9" fillId="5" borderId="20" xfId="0" applyNumberFormat="1" applyFont="1" applyFill="1" applyBorder="1" applyAlignment="1">
      <alignment horizontal="left" indent="6"/>
    </xf>
    <xf numFmtId="8" fontId="9" fillId="5" borderId="21" xfId="0" applyNumberFormat="1" applyFont="1" applyFill="1" applyBorder="1" applyAlignment="1">
      <alignment horizontal="left" indent="6"/>
    </xf>
    <xf numFmtId="8" fontId="9" fillId="5" borderId="23" xfId="0" applyNumberFormat="1" applyFont="1" applyFill="1" applyBorder="1" applyAlignment="1">
      <alignment horizontal="left" indent="6"/>
    </xf>
    <xf numFmtId="8" fontId="9" fillId="5" borderId="15" xfId="0" applyNumberFormat="1" applyFont="1" applyFill="1" applyBorder="1" applyAlignment="1">
      <alignment horizontal="left" indent="6"/>
    </xf>
    <xf numFmtId="8" fontId="9" fillId="5" borderId="25" xfId="0" applyNumberFormat="1" applyFont="1" applyFill="1" applyBorder="1" applyAlignment="1">
      <alignment horizontal="left" indent="6"/>
    </xf>
    <xf numFmtId="8" fontId="9" fillId="5" borderId="26" xfId="0" applyNumberFormat="1" applyFont="1" applyFill="1" applyBorder="1" applyAlignment="1">
      <alignment horizontal="left" indent="6"/>
    </xf>
    <xf numFmtId="0" fontId="8" fillId="5" borderId="17" xfId="0" applyFont="1" applyFill="1" applyBorder="1" applyAlignment="1">
      <alignment horizontal="left" indent="6"/>
    </xf>
    <xf numFmtId="0" fontId="8" fillId="5" borderId="18" xfId="0" applyFont="1" applyFill="1" applyBorder="1" applyAlignment="1">
      <alignment horizontal="left" indent="6"/>
    </xf>
    <xf numFmtId="0" fontId="8" fillId="5" borderId="14" xfId="0" applyFont="1" applyFill="1" applyBorder="1" applyAlignment="1">
      <alignment horizontal="left" indent="6"/>
    </xf>
    <xf numFmtId="0" fontId="8" fillId="5" borderId="15" xfId="0" applyFont="1" applyFill="1" applyBorder="1" applyAlignment="1">
      <alignment horizontal="left" indent="6"/>
    </xf>
    <xf numFmtId="0" fontId="9" fillId="0" borderId="14" xfId="0" applyFont="1" applyBorder="1" applyAlignment="1">
      <alignment horizontal="left" indent="6"/>
    </xf>
    <xf numFmtId="0" fontId="9" fillId="0" borderId="15" xfId="0" applyFont="1" applyBorder="1" applyAlignment="1">
      <alignment horizontal="left" indent="6"/>
    </xf>
    <xf numFmtId="0" fontId="12" fillId="0" borderId="0" xfId="0" applyFont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AB21-3115-41B6-B5A6-9D1327A5EE5D}">
  <sheetPr codeName="Planilha1">
    <tabColor theme="6" tint="0.79998168889431442"/>
  </sheetPr>
  <dimension ref="A1:H38"/>
  <sheetViews>
    <sheetView showGridLines="0" showRowColHeaders="0" tabSelected="1" workbookViewId="0">
      <selection activeCell="D13" sqref="D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8.88671875" customWidth="1"/>
    <col min="2" max="2" width="32.6640625" customWidth="1"/>
    <col min="3" max="3" width="28.77734375" customWidth="1"/>
    <col min="4" max="4" width="16.6640625" customWidth="1"/>
    <col min="5" max="5" width="3.21875" customWidth="1"/>
    <col min="6" max="6" width="3.6640625" customWidth="1"/>
    <col min="7" max="7" width="3" customWidth="1"/>
    <col min="8" max="8" width="3.5546875" customWidth="1"/>
    <col min="9" max="16384" width="8.88671875" hidden="1"/>
  </cols>
  <sheetData>
    <row r="1" spans="2:4" s="1" customFormat="1" x14ac:dyDescent="0.3"/>
    <row r="2" spans="2:4" s="1" customFormat="1" x14ac:dyDescent="0.3"/>
    <row r="3" spans="2:4" s="1" customFormat="1" ht="25.8" x14ac:dyDescent="0.5">
      <c r="B3" s="2" t="s">
        <v>31</v>
      </c>
    </row>
    <row r="4" spans="2:4" s="1" customFormat="1" x14ac:dyDescent="0.3"/>
    <row r="5" spans="2:4" s="1" customFormat="1" ht="9" customHeight="1" x14ac:dyDescent="0.3"/>
    <row r="8" spans="2:4" ht="15" thickBot="1" x14ac:dyDescent="0.35"/>
    <row r="9" spans="2:4" ht="20.399999999999999" thickBot="1" x14ac:dyDescent="0.35">
      <c r="B9" s="54" t="s">
        <v>12</v>
      </c>
      <c r="C9" s="55"/>
      <c r="D9" s="4"/>
    </row>
    <row r="10" spans="2:4" ht="16.2" thickBot="1" x14ac:dyDescent="0.35">
      <c r="B10" s="56" t="s">
        <v>10</v>
      </c>
      <c r="C10" s="57"/>
      <c r="D10" s="42">
        <v>10000</v>
      </c>
    </row>
    <row r="11" spans="2:4" ht="16.2" thickBot="1" x14ac:dyDescent="0.35">
      <c r="B11" s="58" t="s">
        <v>11</v>
      </c>
      <c r="C11" s="59"/>
      <c r="D11" s="43">
        <v>6.0000000000000001E-3</v>
      </c>
    </row>
    <row r="12" spans="2:4" ht="16.2" thickBot="1" x14ac:dyDescent="0.35">
      <c r="B12" s="60" t="s">
        <v>32</v>
      </c>
      <c r="C12" s="61"/>
      <c r="D12" s="44">
        <f>D10*30%</f>
        <v>3000</v>
      </c>
    </row>
    <row r="13" spans="2:4" ht="15" thickBot="1" x14ac:dyDescent="0.35">
      <c r="D13" s="68"/>
    </row>
    <row r="14" spans="2:4" ht="20.399999999999999" customHeight="1" thickBot="1" x14ac:dyDescent="0.35">
      <c r="B14" s="52" t="s">
        <v>1</v>
      </c>
      <c r="C14" s="53"/>
      <c r="D14" s="5"/>
    </row>
    <row r="15" spans="2:4" ht="16.2" thickBot="1" x14ac:dyDescent="0.35">
      <c r="B15" s="50" t="s">
        <v>33</v>
      </c>
      <c r="C15" s="51"/>
      <c r="D15" s="45">
        <v>1260</v>
      </c>
    </row>
    <row r="16" spans="2:4" ht="16.2" thickBot="1" x14ac:dyDescent="0.35">
      <c r="B16" s="66" t="s">
        <v>4</v>
      </c>
      <c r="C16" s="67"/>
      <c r="D16" s="46">
        <v>10</v>
      </c>
    </row>
    <row r="17" spans="1:4" ht="16.2" thickBot="1" x14ac:dyDescent="0.35">
      <c r="B17" s="66" t="s">
        <v>0</v>
      </c>
      <c r="C17" s="67"/>
      <c r="D17" s="47">
        <v>1.0789999999999999E-2</v>
      </c>
    </row>
    <row r="18" spans="1:4" ht="16.2" thickBot="1" x14ac:dyDescent="0.35">
      <c r="B18" s="64" t="s">
        <v>2</v>
      </c>
      <c r="C18" s="65"/>
      <c r="D18" s="36">
        <f>FV(taxa_mensal,qnt_anos*12,-aporte)</f>
        <v>306538.10778801696</v>
      </c>
    </row>
    <row r="19" spans="1:4" ht="16.2" thickBot="1" x14ac:dyDescent="0.35">
      <c r="B19" s="62" t="s">
        <v>3</v>
      </c>
      <c r="C19" s="63"/>
      <c r="D19" s="37">
        <f>patrimonio*rendimento_carteira</f>
        <v>1839.2286467281017</v>
      </c>
    </row>
    <row r="20" spans="1:4" ht="15" thickBot="1" x14ac:dyDescent="0.35"/>
    <row r="21" spans="1:4" ht="20.399999999999999" thickBot="1" x14ac:dyDescent="0.45">
      <c r="B21" s="52" t="s">
        <v>8</v>
      </c>
      <c r="C21" s="53"/>
      <c r="D21" s="6" t="s">
        <v>9</v>
      </c>
    </row>
    <row r="22" spans="1:4" ht="16.2" thickBot="1" x14ac:dyDescent="0.35">
      <c r="A22" s="3">
        <v>2</v>
      </c>
      <c r="B22" s="7" t="s">
        <v>34</v>
      </c>
      <c r="C22" s="38">
        <f>FV($D$17,A22*12,-$D$15)</f>
        <v>34306.810395032975</v>
      </c>
      <c r="D22" s="39">
        <f>C22*rendimento_carteira</f>
        <v>205.84086237019787</v>
      </c>
    </row>
    <row r="23" spans="1:4" ht="16.2" thickBot="1" x14ac:dyDescent="0.35">
      <c r="A23" s="3">
        <v>5</v>
      </c>
      <c r="B23" s="8" t="s">
        <v>35</v>
      </c>
      <c r="C23" s="33">
        <f>FV($D$17,A23*12,-$D$15)</f>
        <v>105558.91163809443</v>
      </c>
      <c r="D23" s="34">
        <f>C23*$D$11</f>
        <v>633.35346982856663</v>
      </c>
    </row>
    <row r="24" spans="1:4" ht="16.2" thickBot="1" x14ac:dyDescent="0.35">
      <c r="A24" s="3">
        <v>10</v>
      </c>
      <c r="B24" s="8" t="s">
        <v>5</v>
      </c>
      <c r="C24" s="33">
        <f>FV($D$17,A24*12,-$D$15)</f>
        <v>306538.10778801696</v>
      </c>
      <c r="D24" s="34">
        <f>C24*$D$11</f>
        <v>1839.2286467281017</v>
      </c>
    </row>
    <row r="25" spans="1:4" ht="16.2" thickBot="1" x14ac:dyDescent="0.35">
      <c r="A25" s="3">
        <v>20</v>
      </c>
      <c r="B25" s="8" t="s">
        <v>6</v>
      </c>
      <c r="C25" s="33">
        <f>FV($D$17,A25*12,-$D$15)</f>
        <v>1417749.9841223215</v>
      </c>
      <c r="D25" s="34">
        <f>C25*$D$11</f>
        <v>8506.4999047339297</v>
      </c>
    </row>
    <row r="26" spans="1:4" ht="16.2" thickBot="1" x14ac:dyDescent="0.35">
      <c r="A26" s="3">
        <v>30</v>
      </c>
      <c r="B26" s="9" t="s">
        <v>7</v>
      </c>
      <c r="C26" s="40">
        <f>FV($D$17,A26*12,-$D$15)</f>
        <v>5445933.7653059401</v>
      </c>
      <c r="D26" s="41">
        <f>C26*$D$11</f>
        <v>32675.602591835643</v>
      </c>
    </row>
    <row r="27" spans="1:4" ht="15" thickBot="1" x14ac:dyDescent="0.35"/>
    <row r="28" spans="1:4" ht="19.8" x14ac:dyDescent="0.4">
      <c r="B28" s="32" t="s">
        <v>13</v>
      </c>
      <c r="C28" s="48" t="s">
        <v>25</v>
      </c>
      <c r="D28" s="15"/>
    </row>
    <row r="29" spans="1:4" ht="16.2" thickBot="1" x14ac:dyDescent="0.35">
      <c r="B29" s="12" t="s">
        <v>15</v>
      </c>
      <c r="C29" s="13">
        <f>aporte</f>
        <v>1260</v>
      </c>
      <c r="D29" s="14"/>
    </row>
    <row r="30" spans="1:4" ht="15" thickBot="1" x14ac:dyDescent="0.35"/>
    <row r="31" spans="1:4" ht="20.399999999999999" thickBot="1" x14ac:dyDescent="0.45">
      <c r="B31" s="29" t="s">
        <v>16</v>
      </c>
      <c r="C31" s="30" t="s">
        <v>17</v>
      </c>
      <c r="D31" s="31" t="s">
        <v>18</v>
      </c>
    </row>
    <row r="32" spans="1:4" ht="16.2" thickBot="1" x14ac:dyDescent="0.35">
      <c r="B32" s="8" t="s">
        <v>19</v>
      </c>
      <c r="C32" s="49">
        <f>VLOOKUP($C$28&amp;"-"&amp;B32,Dados!$A:$D,4,FALSE)</f>
        <v>0.3</v>
      </c>
      <c r="D32" s="34">
        <f>$C$29*C32</f>
        <v>378</v>
      </c>
    </row>
    <row r="33" spans="2:4" ht="16.2" thickBot="1" x14ac:dyDescent="0.35">
      <c r="B33" s="8" t="s">
        <v>20</v>
      </c>
      <c r="C33" s="49">
        <f>VLOOKUP($C$28&amp;"-"&amp;B33,Dados!$A:$D,4,FALSE)</f>
        <v>0.5</v>
      </c>
      <c r="D33" s="34">
        <f t="shared" ref="D33:D37" si="0">$C$29*C33</f>
        <v>630</v>
      </c>
    </row>
    <row r="34" spans="2:4" ht="16.2" thickBot="1" x14ac:dyDescent="0.35">
      <c r="B34" s="8" t="s">
        <v>21</v>
      </c>
      <c r="C34" s="49">
        <f>VLOOKUP($C$28&amp;"-"&amp;B34,Dados!$A:$D,4,FALSE)</f>
        <v>0.1</v>
      </c>
      <c r="D34" s="34">
        <f t="shared" si="0"/>
        <v>126</v>
      </c>
    </row>
    <row r="35" spans="2:4" ht="16.2" thickBot="1" x14ac:dyDescent="0.35">
      <c r="B35" s="8" t="s">
        <v>22</v>
      </c>
      <c r="C35" s="49">
        <f>VLOOKUP($C$28&amp;"-"&amp;B35,Dados!$A:$D,4,FALSE)</f>
        <v>0.1</v>
      </c>
      <c r="D35" s="34">
        <f t="shared" si="0"/>
        <v>126</v>
      </c>
    </row>
    <row r="36" spans="2:4" ht="16.2" thickBot="1" x14ac:dyDescent="0.35">
      <c r="B36" s="8" t="s">
        <v>23</v>
      </c>
      <c r="C36" s="49">
        <f>VLOOKUP($C$28&amp;"-"&amp;B36,Dados!$A:$D,4,FALSE)</f>
        <v>0</v>
      </c>
      <c r="D36" s="34">
        <f t="shared" si="0"/>
        <v>0</v>
      </c>
    </row>
    <row r="37" spans="2:4" ht="16.2" thickBot="1" x14ac:dyDescent="0.35">
      <c r="B37" s="8" t="s">
        <v>24</v>
      </c>
      <c r="C37" s="49">
        <f>VLOOKUP($C$28&amp;"-"&amp;B37,Dados!$A:$D,4,FALSE)</f>
        <v>0</v>
      </c>
      <c r="D37" s="34">
        <f t="shared" si="0"/>
        <v>0</v>
      </c>
    </row>
    <row r="38" spans="2:4" ht="16.2" thickBot="1" x14ac:dyDescent="0.35">
      <c r="B38" s="10"/>
      <c r="C38" s="11"/>
      <c r="D38" s="35">
        <f>SUM(D32:D37)</f>
        <v>1260</v>
      </c>
    </row>
  </sheetData>
  <sheetProtection selectLockedCells="1"/>
  <mergeCells count="11">
    <mergeCell ref="B15:C15"/>
    <mergeCell ref="B14:C14"/>
    <mergeCell ref="B21:C21"/>
    <mergeCell ref="B9:C9"/>
    <mergeCell ref="B10:C10"/>
    <mergeCell ref="B11:C11"/>
    <mergeCell ref="B12:C12"/>
    <mergeCell ref="B19:C19"/>
    <mergeCell ref="B18:C18"/>
    <mergeCell ref="B17:C17"/>
    <mergeCell ref="B16:C16"/>
  </mergeCells>
  <dataValidations count="1">
    <dataValidation type="list" allowBlank="1" showInputMessage="1" showErrorMessage="1" sqref="C28" xr:uid="{292C2993-F2F6-449C-9244-56FB1DDD007D}">
      <formula1>"Agressivo,Moderado,Conservador"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3181-147C-4225-91ED-980B15AAF02F}">
  <sheetPr codeName="Planilha2"/>
  <dimension ref="A2:H20"/>
  <sheetViews>
    <sheetView workbookViewId="0">
      <selection activeCell="M13" sqref="M13"/>
    </sheetView>
  </sheetViews>
  <sheetFormatPr defaultRowHeight="14.4" x14ac:dyDescent="0.3"/>
  <cols>
    <col min="1" max="1" width="26" bestFit="1" customWidth="1"/>
    <col min="2" max="2" width="15.109375" customWidth="1"/>
    <col min="3" max="3" width="13.44140625" customWidth="1"/>
    <col min="7" max="7" width="26.44140625" customWidth="1"/>
    <col min="8" max="8" width="11.77734375" customWidth="1"/>
  </cols>
  <sheetData>
    <row r="2" spans="1:8" ht="15" thickBot="1" x14ac:dyDescent="0.35">
      <c r="A2" s="16" t="s">
        <v>27</v>
      </c>
      <c r="B2" s="17" t="s">
        <v>13</v>
      </c>
      <c r="C2" s="17" t="s">
        <v>26</v>
      </c>
      <c r="D2" s="18" t="s">
        <v>28</v>
      </c>
    </row>
    <row r="3" spans="1:8" ht="15" thickBot="1" x14ac:dyDescent="0.35">
      <c r="A3" s="19" t="str">
        <f>B3&amp;"-"&amp;C3</f>
        <v>Conservador-Papel</v>
      </c>
      <c r="B3" s="20" t="s">
        <v>25</v>
      </c>
      <c r="C3" s="20" t="s">
        <v>19</v>
      </c>
      <c r="D3" s="21">
        <f>30%</f>
        <v>0.3</v>
      </c>
      <c r="G3" s="25" t="s">
        <v>30</v>
      </c>
      <c r="H3" s="26" t="s">
        <v>28</v>
      </c>
    </row>
    <row r="4" spans="1:8" ht="15" thickBot="1" x14ac:dyDescent="0.35">
      <c r="A4" s="19" t="str">
        <f t="shared" ref="A4:A20" si="0">B4&amp;"-"&amp;C4</f>
        <v>Conservador-Tijolo</v>
      </c>
      <c r="B4" s="20" t="s">
        <v>25</v>
      </c>
      <c r="C4" s="20" t="s">
        <v>20</v>
      </c>
      <c r="D4" s="21">
        <f>50%</f>
        <v>0.5</v>
      </c>
      <c r="G4" s="28" t="str">
        <f>A10</f>
        <v>Moderado-Tijolo</v>
      </c>
      <c r="H4" s="27">
        <f>VLOOKUP(G4,1:1048576,4,FALSE)</f>
        <v>0.4</v>
      </c>
    </row>
    <row r="5" spans="1:8" ht="15" thickBot="1" x14ac:dyDescent="0.35">
      <c r="A5" s="19" t="str">
        <f t="shared" si="0"/>
        <v>Conservador-Híbridos</v>
      </c>
      <c r="B5" s="20" t="s">
        <v>25</v>
      </c>
      <c r="C5" s="20" t="s">
        <v>21</v>
      </c>
      <c r="D5" s="21">
        <f>10%</f>
        <v>0.1</v>
      </c>
    </row>
    <row r="6" spans="1:8" ht="15" thickBot="1" x14ac:dyDescent="0.35">
      <c r="A6" s="19" t="str">
        <f t="shared" si="0"/>
        <v>Conservador-FOFs</v>
      </c>
      <c r="B6" s="20" t="s">
        <v>25</v>
      </c>
      <c r="C6" s="20" t="s">
        <v>22</v>
      </c>
      <c r="D6" s="21">
        <f>10%</f>
        <v>0.1</v>
      </c>
    </row>
    <row r="7" spans="1:8" ht="15" thickBot="1" x14ac:dyDescent="0.35">
      <c r="A7" s="19" t="str">
        <f t="shared" si="0"/>
        <v>Conservador-Desenvolvimento</v>
      </c>
      <c r="B7" s="20" t="s">
        <v>25</v>
      </c>
      <c r="C7" s="20" t="s">
        <v>23</v>
      </c>
      <c r="D7" s="21">
        <f>0%</f>
        <v>0</v>
      </c>
    </row>
    <row r="8" spans="1:8" ht="15" thickBot="1" x14ac:dyDescent="0.35">
      <c r="A8" s="19" t="str">
        <f t="shared" si="0"/>
        <v>Conservador-Hotelarias</v>
      </c>
      <c r="B8" s="20" t="s">
        <v>25</v>
      </c>
      <c r="C8" s="20" t="s">
        <v>24</v>
      </c>
      <c r="D8" s="21">
        <f>0%</f>
        <v>0</v>
      </c>
    </row>
    <row r="9" spans="1:8" ht="15" thickBot="1" x14ac:dyDescent="0.35">
      <c r="A9" s="19" t="str">
        <f t="shared" si="0"/>
        <v>Moderado-Papel</v>
      </c>
      <c r="B9" s="20" t="s">
        <v>29</v>
      </c>
      <c r="C9" s="20" t="s">
        <v>19</v>
      </c>
      <c r="D9" s="21">
        <v>0.32</v>
      </c>
    </row>
    <row r="10" spans="1:8" ht="15" thickBot="1" x14ac:dyDescent="0.35">
      <c r="A10" s="19" t="str">
        <f t="shared" si="0"/>
        <v>Moderado-Tijolo</v>
      </c>
      <c r="B10" s="20" t="s">
        <v>29</v>
      </c>
      <c r="C10" s="20" t="s">
        <v>20</v>
      </c>
      <c r="D10" s="21">
        <v>0.4</v>
      </c>
    </row>
    <row r="11" spans="1:8" ht="15" thickBot="1" x14ac:dyDescent="0.35">
      <c r="A11" s="19" t="str">
        <f t="shared" si="0"/>
        <v>Moderado-Híbridos</v>
      </c>
      <c r="B11" s="20" t="s">
        <v>29</v>
      </c>
      <c r="C11" s="20" t="s">
        <v>21</v>
      </c>
      <c r="D11" s="21">
        <v>0.08</v>
      </c>
    </row>
    <row r="12" spans="1:8" ht="15" thickBot="1" x14ac:dyDescent="0.35">
      <c r="A12" s="19" t="str">
        <f t="shared" si="0"/>
        <v>Moderado-FOFs</v>
      </c>
      <c r="B12" s="20" t="s">
        <v>29</v>
      </c>
      <c r="C12" s="20" t="s">
        <v>22</v>
      </c>
      <c r="D12" s="21">
        <v>0.1</v>
      </c>
    </row>
    <row r="13" spans="1:8" ht="15" thickBot="1" x14ac:dyDescent="0.35">
      <c r="A13" s="19" t="str">
        <f t="shared" si="0"/>
        <v>Moderado-Desenvolvimento</v>
      </c>
      <c r="B13" s="20" t="s">
        <v>29</v>
      </c>
      <c r="C13" s="20" t="s">
        <v>23</v>
      </c>
      <c r="D13" s="21">
        <v>0.05</v>
      </c>
    </row>
    <row r="14" spans="1:8" ht="15" thickBot="1" x14ac:dyDescent="0.35">
      <c r="A14" s="19" t="str">
        <f t="shared" si="0"/>
        <v>Moderado-Hotelarias</v>
      </c>
      <c r="B14" s="20" t="s">
        <v>29</v>
      </c>
      <c r="C14" s="20" t="s">
        <v>24</v>
      </c>
      <c r="D14" s="21">
        <v>0.05</v>
      </c>
    </row>
    <row r="15" spans="1:8" ht="15" thickBot="1" x14ac:dyDescent="0.35">
      <c r="A15" s="19" t="str">
        <f t="shared" si="0"/>
        <v>Agressivo-Papel</v>
      </c>
      <c r="B15" s="20" t="s">
        <v>14</v>
      </c>
      <c r="C15" s="20" t="s">
        <v>19</v>
      </c>
      <c r="D15" s="21">
        <v>0.5</v>
      </c>
    </row>
    <row r="16" spans="1:8" ht="15" thickBot="1" x14ac:dyDescent="0.35">
      <c r="A16" s="19" t="str">
        <f t="shared" si="0"/>
        <v>Agressivo-Tijolo</v>
      </c>
      <c r="B16" s="20" t="s">
        <v>14</v>
      </c>
      <c r="C16" s="20" t="s">
        <v>20</v>
      </c>
      <c r="D16" s="21">
        <v>0.1</v>
      </c>
    </row>
    <row r="17" spans="1:4" ht="15" thickBot="1" x14ac:dyDescent="0.35">
      <c r="A17" s="19" t="str">
        <f t="shared" si="0"/>
        <v>Agressivo-Híbridos</v>
      </c>
      <c r="B17" s="20" t="s">
        <v>14</v>
      </c>
      <c r="C17" s="20" t="s">
        <v>21</v>
      </c>
      <c r="D17" s="21">
        <v>0.05</v>
      </c>
    </row>
    <row r="18" spans="1:4" ht="15" thickBot="1" x14ac:dyDescent="0.35">
      <c r="A18" s="19" t="str">
        <f t="shared" si="0"/>
        <v>Agressivo-FOFs</v>
      </c>
      <c r="B18" s="20" t="s">
        <v>14</v>
      </c>
      <c r="C18" s="20" t="s">
        <v>22</v>
      </c>
      <c r="D18" s="21">
        <v>0.05</v>
      </c>
    </row>
    <row r="19" spans="1:4" ht="15" thickBot="1" x14ac:dyDescent="0.35">
      <c r="A19" s="19" t="str">
        <f t="shared" si="0"/>
        <v>Agressivo-Desenvolvimento</v>
      </c>
      <c r="B19" s="20" t="s">
        <v>14</v>
      </c>
      <c r="C19" s="20" t="s">
        <v>23</v>
      </c>
      <c r="D19" s="21">
        <v>0.2</v>
      </c>
    </row>
    <row r="20" spans="1:4" x14ac:dyDescent="0.3">
      <c r="A20" s="22" t="str">
        <f t="shared" si="0"/>
        <v>Agressivo-Hotelarias</v>
      </c>
      <c r="B20" s="23" t="s">
        <v>14</v>
      </c>
      <c r="C20" s="23" t="s">
        <v>24</v>
      </c>
      <c r="D20" s="24">
        <v>0.1</v>
      </c>
    </row>
  </sheetData>
  <dataValidations count="1">
    <dataValidation type="list" allowBlank="1" showInputMessage="1" showErrorMessage="1" sqref="G4" xr:uid="{0780AB09-5777-4336-AAB4-2E15FBDC5BE6}">
      <formula1>$A$3:$A$20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 de Investimentos</vt:lpstr>
      <vt:lpstr>Dados</vt:lpstr>
      <vt:lpstr>aporte</vt:lpstr>
      <vt:lpstr>patrimonio</vt:lpstr>
      <vt:lpstr>qnt_anos</vt:lpstr>
      <vt:lpstr>rendimento_carteira</vt:lpstr>
      <vt:lpstr>sagestao_invest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Gabrielly Takaku</dc:creator>
  <cp:lastModifiedBy>Gabrielly Takaku</cp:lastModifiedBy>
  <dcterms:created xsi:type="dcterms:W3CDTF">2025-06-27T23:19:25Z</dcterms:created>
  <dcterms:modified xsi:type="dcterms:W3CDTF">2025-07-01T19:39:51Z</dcterms:modified>
</cp:coreProperties>
</file>