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xr:revisionPtr revIDLastSave="0" documentId="13_ncr:1_{1A395B06-6732-4308-96DC-24CC2EED27A7}" xr6:coauthVersionLast="47" xr6:coauthVersionMax="47" xr10:uidLastSave="{00000000-0000-0000-0000-000000000000}"/>
  <bookViews>
    <workbookView xWindow="-120" yWindow="-120" windowWidth="21840" windowHeight="13020" tabRatio="0" xr2:uid="{8E79BE12-DCC4-43F5-BF97-305D85D30FC4}"/>
  </bookViews>
  <sheets>
    <sheet name="CENTRAL" sheetId="1" r:id="rId1"/>
    <sheet name="BASE" sheetId="2" r:id="rId2"/>
  </sheets>
  <definedNames>
    <definedName name="aporte">CENTRAL!$D$17</definedName>
    <definedName name="Patrimonio">CENTRAL!$D$20</definedName>
    <definedName name="qtd_anos">CENTRAL!$D$18</definedName>
    <definedName name="rendimento_carteira">CENTRAL!$D$13</definedName>
    <definedName name="Salario">CENTRAL!$B$12</definedName>
    <definedName name="Sugestao_Investimento">CENTRAL!$B$14</definedName>
    <definedName name="taxa_mensal">CENTRAL!$D$19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D14" i="1"/>
  <c r="C33" i="1"/>
  <c r="C37" i="1"/>
  <c r="C38" i="1"/>
  <c r="D38" i="1" s="1"/>
  <c r="C39" i="1"/>
  <c r="D39" i="1" s="1"/>
  <c r="C40" i="1"/>
  <c r="D40" i="1" s="1"/>
  <c r="C41" i="1"/>
  <c r="D41" i="1" s="1"/>
  <c r="C36" i="1"/>
  <c r="D36" i="1" s="1"/>
  <c r="A10" i="2"/>
  <c r="A11" i="2"/>
  <c r="A12" i="2"/>
  <c r="A13" i="2"/>
  <c r="A14" i="2"/>
  <c r="A15" i="2"/>
  <c r="A16" i="2"/>
  <c r="A17" i="2"/>
  <c r="A18" i="2"/>
  <c r="A19" i="2"/>
  <c r="A20" i="2"/>
  <c r="A21" i="2"/>
  <c r="A5" i="2"/>
  <c r="A6" i="2"/>
  <c r="A7" i="2"/>
  <c r="A8" i="2"/>
  <c r="A9" i="2"/>
  <c r="A4" i="2"/>
  <c r="C28" i="1"/>
  <c r="D28" i="1" s="1"/>
  <c r="C27" i="1"/>
  <c r="D27" i="1" s="1"/>
  <c r="C26" i="1"/>
  <c r="D26" i="1" s="1"/>
  <c r="C25" i="1"/>
  <c r="D25" i="1" s="1"/>
  <c r="C24" i="1"/>
  <c r="D24" i="1" s="1"/>
  <c r="D20" i="1"/>
  <c r="D21" i="1" s="1"/>
  <c r="D37" i="1" l="1"/>
  <c r="D42" i="1" s="1"/>
</calcChain>
</file>

<file path=xl/sharedStrings.xml><?xml version="1.0" encoding="utf-8"?>
<sst xmlns="http://schemas.openxmlformats.org/spreadsheetml/2006/main" count="70" uniqueCount="35">
  <si>
    <t>Por Quantos Anos ?</t>
  </si>
  <si>
    <t>Dividendos Mensais ?</t>
  </si>
  <si>
    <t>Taxa de Rendimento mensal ?</t>
  </si>
  <si>
    <t xml:space="preserve"> 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</si>
  <si>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</si>
  <si>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</si>
  <si>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</si>
  <si>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</si>
  <si>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</si>
  <si>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</si>
  <si>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CONFIGURAÇÕES</t>
  </si>
  <si>
    <t>Salário</t>
  </si>
  <si>
    <t>Rendimento Carteira</t>
  </si>
  <si>
    <t>Sugestão de Investimento (30%)</t>
  </si>
  <si>
    <t>INVESTIMENTO MENSAL</t>
  </si>
  <si>
    <t>Quanto investir por mês ?</t>
  </si>
  <si>
    <t>Patrimônio acumulado ?</t>
  </si>
  <si>
    <t>Perfil</t>
  </si>
  <si>
    <t>PERFIL</t>
  </si>
  <si>
    <t>AGRESSIVO</t>
  </si>
  <si>
    <t>MODERADO</t>
  </si>
  <si>
    <t>CONSERVADOR</t>
  </si>
  <si>
    <t xml:space="preserve">VALOR A SER INVESTIDO POR MÊS </t>
  </si>
  <si>
    <t>TIPO DE FII</t>
  </si>
  <si>
    <t>PERCENTUAL SUGERIDO</t>
  </si>
  <si>
    <t>VALORES</t>
  </si>
  <si>
    <t>PAPEL</t>
  </si>
  <si>
    <t>TIJOLO</t>
  </si>
  <si>
    <t>HIBRIDOS</t>
  </si>
  <si>
    <t xml:space="preserve">FOFs </t>
  </si>
  <si>
    <t>DESENVOLVIMENTO</t>
  </si>
  <si>
    <t>HOTELARIAS</t>
  </si>
  <si>
    <t xml:space="preserve">Percentual </t>
  </si>
  <si>
    <t xml:space="preserve">Chave 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</si>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</sst>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8"/>
      <color theme="0"/>
      <name val="Segoe UI Semibold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9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165" fontId="8" fillId="5" borderId="5" xfId="0" applyNumberFormat="1" applyFont="1" applyFill="1" applyBorder="1" applyAlignment="1">
      <alignment horizontal="center" vertical="top"/>
    </xf>
    <xf numFmtId="165" fontId="8" fillId="5" borderId="8" xfId="0" applyNumberFormat="1" applyFont="1" applyFill="1" applyBorder="1" applyAlignment="1">
      <alignment horizontal="center" vertical="top"/>
    </xf>
    <xf numFmtId="165" fontId="8" fillId="5" borderId="11" xfId="0" applyNumberFormat="1" applyFont="1" applyFill="1" applyBorder="1" applyAlignment="1">
      <alignment horizontal="center" vertical="top"/>
    </xf>
    <xf numFmtId="0" fontId="7" fillId="7" borderId="13" xfId="0" applyFont="1" applyFill="1" applyBorder="1" applyAlignment="1">
      <alignment horizontal="left" vertical="top" indent="3"/>
    </xf>
    <xf numFmtId="0" fontId="7" fillId="7" borderId="14" xfId="0" applyFont="1" applyFill="1" applyBorder="1" applyAlignment="1">
      <alignment horizontal="left" vertical="top" indent="3"/>
    </xf>
    <xf numFmtId="0" fontId="7" fillId="7" borderId="16" xfId="0" applyFont="1" applyFill="1" applyBorder="1" applyAlignment="1">
      <alignment horizontal="left" vertical="top" indent="3"/>
    </xf>
    <xf numFmtId="0" fontId="7" fillId="7" borderId="17" xfId="0" applyFont="1" applyFill="1" applyBorder="1" applyAlignment="1">
      <alignment horizontal="left" vertical="top" indent="3"/>
    </xf>
    <xf numFmtId="0" fontId="7" fillId="7" borderId="19" xfId="0" applyFont="1" applyFill="1" applyBorder="1" applyAlignment="1">
      <alignment horizontal="left" vertical="top" indent="3"/>
    </xf>
    <xf numFmtId="0" fontId="7" fillId="7" borderId="20" xfId="0" applyFont="1" applyFill="1" applyBorder="1" applyAlignment="1">
      <alignment horizontal="left" vertical="top" indent="3"/>
    </xf>
    <xf numFmtId="0" fontId="0" fillId="0" borderId="0" xfId="0" applyAlignment="1">
      <alignment horizontal="left" vertical="top" indent="3"/>
    </xf>
    <xf numFmtId="0" fontId="5" fillId="4" borderId="1" xfId="0" applyFont="1" applyFill="1" applyBorder="1" applyAlignment="1">
      <alignment horizontal="left" vertical="top" indent="3"/>
    </xf>
    <xf numFmtId="0" fontId="5" fillId="4" borderId="2" xfId="0" applyFont="1" applyFill="1" applyBorder="1" applyAlignment="1">
      <alignment horizontal="left" vertical="top" indent="3"/>
    </xf>
    <xf numFmtId="0" fontId="5" fillId="4" borderId="3" xfId="0" applyFont="1" applyFill="1" applyBorder="1" applyAlignment="1">
      <alignment horizontal="left" vertical="top" indent="3"/>
    </xf>
    <xf numFmtId="0" fontId="11" fillId="5" borderId="16" xfId="0" applyFont="1" applyFill="1" applyBorder="1" applyAlignment="1">
      <alignment horizontal="left" vertical="top" indent="3"/>
    </xf>
    <xf numFmtId="0" fontId="11" fillId="5" borderId="17" xfId="0" applyFont="1" applyFill="1" applyBorder="1" applyAlignment="1">
      <alignment horizontal="left" vertical="top" indent="3"/>
    </xf>
    <xf numFmtId="8" fontId="10" fillId="5" borderId="18" xfId="0" applyNumberFormat="1" applyFont="1" applyFill="1" applyBorder="1" applyAlignment="1">
      <alignment horizontal="left" vertical="top" indent="3"/>
    </xf>
    <xf numFmtId="0" fontId="11" fillId="5" borderId="19" xfId="0" applyFont="1" applyFill="1" applyBorder="1" applyAlignment="1">
      <alignment horizontal="left" vertical="top" indent="3"/>
    </xf>
    <xf numFmtId="0" fontId="11" fillId="5" borderId="20" xfId="0" applyFont="1" applyFill="1" applyBorder="1" applyAlignment="1">
      <alignment horizontal="left" vertical="top" indent="3"/>
    </xf>
    <xf numFmtId="8" fontId="10" fillId="5" borderId="21" xfId="0" applyNumberFormat="1" applyFont="1" applyFill="1" applyBorder="1" applyAlignment="1">
      <alignment horizontal="left" vertical="top" indent="3"/>
    </xf>
    <xf numFmtId="0" fontId="6" fillId="4" borderId="3" xfId="0" applyFont="1" applyFill="1" applyBorder="1" applyAlignment="1">
      <alignment horizontal="left" vertical="top" indent="3"/>
    </xf>
    <xf numFmtId="0" fontId="7" fillId="5" borderId="4" xfId="0" applyFont="1" applyFill="1" applyBorder="1" applyAlignment="1">
      <alignment horizontal="left" vertical="top" indent="3"/>
    </xf>
    <xf numFmtId="165" fontId="8" fillId="5" borderId="6" xfId="0" applyNumberFormat="1" applyFont="1" applyFill="1" applyBorder="1" applyAlignment="1">
      <alignment horizontal="left" vertical="top" indent="3"/>
    </xf>
    <xf numFmtId="0" fontId="7" fillId="5" borderId="7" xfId="0" applyFont="1" applyFill="1" applyBorder="1" applyAlignment="1">
      <alignment horizontal="left" vertical="top" indent="3"/>
    </xf>
    <xf numFmtId="165" fontId="8" fillId="5" borderId="9" xfId="0" applyNumberFormat="1" applyFont="1" applyFill="1" applyBorder="1" applyAlignment="1">
      <alignment horizontal="left" vertical="top" indent="3"/>
    </xf>
    <xf numFmtId="0" fontId="7" fillId="5" borderId="10" xfId="0" applyFont="1" applyFill="1" applyBorder="1" applyAlignment="1">
      <alignment horizontal="left" vertical="top" indent="3"/>
    </xf>
    <xf numFmtId="165" fontId="8" fillId="5" borderId="12" xfId="0" applyNumberFormat="1" applyFont="1" applyFill="1" applyBorder="1" applyAlignment="1">
      <alignment horizontal="left" vertical="top" indent="3"/>
    </xf>
    <xf numFmtId="0" fontId="2" fillId="2" borderId="0" xfId="3"/>
    <xf numFmtId="0" fontId="3" fillId="5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8" borderId="0" xfId="0" applyFill="1"/>
    <xf numFmtId="165" fontId="3" fillId="8" borderId="0" xfId="0" applyNumberFormat="1" applyFont="1" applyFill="1"/>
    <xf numFmtId="0" fontId="3" fillId="8" borderId="0" xfId="0" applyFont="1" applyFill="1"/>
    <xf numFmtId="0" fontId="0" fillId="0" borderId="22" xfId="0" applyBorder="1"/>
    <xf numFmtId="0" fontId="0" fillId="0" borderId="22" xfId="0" applyBorder="1" applyAlignment="1">
      <alignment horizontal="center"/>
    </xf>
    <xf numFmtId="0" fontId="3" fillId="8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22" xfId="0" applyNumberFormat="1" applyBorder="1" applyAlignment="1">
      <alignment horizontal="center"/>
    </xf>
    <xf numFmtId="0" fontId="3" fillId="3" borderId="0" xfId="0" applyFont="1" applyFill="1" applyAlignment="1">
      <alignment horizontal="center"/>
    </xf>
    <xf numFmtId="165" fontId="3" fillId="5" borderId="0" xfId="0" applyNumberFormat="1" applyFont="1" applyFill="1"/>
    <xf numFmtId="9" fontId="0" fillId="0" borderId="0" xfId="0" applyNumberFormat="1" applyAlignment="1">
      <alignment horizontal="center" vertical="center"/>
    </xf>
    <xf numFmtId="165" fontId="0" fillId="3" borderId="0" xfId="0" applyNumberFormat="1" applyFill="1" applyAlignment="1">
      <alignment horizontal="center"/>
    </xf>
    <xf numFmtId="9" fontId="2" fillId="2" borderId="0" xfId="2" applyFont="1" applyFill="1"/>
    <xf numFmtId="165" fontId="8" fillId="0" borderId="15" xfId="1" applyNumberFormat="1" applyFont="1" applyBorder="1" applyAlignment="1" applyProtection="1">
      <alignment horizontal="left" vertical="top" indent="3"/>
      <protection locked="0"/>
    </xf>
    <xf numFmtId="10" fontId="8" fillId="0" borderId="18" xfId="0" applyNumberFormat="1" applyFont="1" applyBorder="1" applyAlignment="1" applyProtection="1">
      <alignment horizontal="left" vertical="top" indent="3"/>
      <protection locked="0"/>
    </xf>
    <xf numFmtId="165" fontId="8" fillId="7" borderId="21" xfId="0" applyNumberFormat="1" applyFont="1" applyFill="1" applyBorder="1" applyAlignment="1" applyProtection="1">
      <alignment horizontal="left" vertical="top" indent="3"/>
      <protection locked="0"/>
    </xf>
    <xf numFmtId="165" fontId="10" fillId="0" borderId="15" xfId="0" applyNumberFormat="1" applyFont="1" applyBorder="1" applyAlignment="1" applyProtection="1">
      <alignment horizontal="left" vertical="top" indent="3"/>
      <protection locked="0"/>
    </xf>
    <xf numFmtId="0" fontId="10" fillId="0" borderId="18" xfId="0" applyFont="1" applyBorder="1" applyAlignment="1" applyProtection="1">
      <alignment horizontal="center" vertical="top"/>
      <protection locked="0"/>
    </xf>
    <xf numFmtId="10" fontId="10" fillId="0" borderId="18" xfId="0" applyNumberFormat="1" applyFont="1" applyBorder="1" applyAlignment="1" applyProtection="1">
      <alignment horizontal="center" vertical="top"/>
      <protection locked="0"/>
    </xf>
    <xf numFmtId="0" fontId="2" fillId="2" borderId="0" xfId="3" applyAlignment="1" applyProtection="1">
      <alignment horizontal="center"/>
      <protection locked="0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CENTRAL!$B$36:$B$41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 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CENTRAL!$C$36:$C$41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5-42C2-84A7-1E9B7491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597956</xdr:colOff>
      <xdr:row>0</xdr:row>
      <xdr:rowOff>57149</xdr:rowOff>
    </xdr:from>
    <xdr:to>
      <xdr:col>4</xdr:col>
      <xdr:colOff>31750</xdr:colOff>
      <xdr:row>9</xdr:row>
      <xdr:rowOff>63500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DE585E4-DB63-4242-B154-6F22E99AD2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597956" y="57149"/>
          <a:ext cx="5625044" cy="1720851"/>
        </a:xfrm>
        <a:prstGeom prst="rect">
          <a:avLst/>
        </a:prstGeom>
      </xdr:spPr>
    </xdr:pic>
    <xdr:clientData/>
  </xdr:twoCellAnchor>
  <xdr:twoCellAnchor>
    <xdr:from>
      <xdr:col>1</xdr:col>
      <xdr:colOff>10584</xdr:colOff>
      <xdr:row>43</xdr:row>
      <xdr:rowOff>137584</xdr:rowOff>
    </xdr:from>
    <xdr:to>
      <xdr:col>4</xdr:col>
      <xdr:colOff>31750</xdr:colOff>
      <xdr:row>59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82CFB2-36C3-870E-416E-D6305618C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F96B-C884-4E6C-8DFF-66F0F5737129}">
  <dimension ref="A10:G42"/>
  <sheetViews>
    <sheetView showGridLines="0" showRowColHeaders="0" tabSelected="1" zoomScale="90" zoomScaleNormal="90" workbookViewId="0">
      <selection activeCell="D19" sqref="D19"/>
    </sheetView>
  </sheetViews>
  <sheetFormatPr defaultColWidth="0" defaultRowHeight="15" x14ac:dyDescent="0.25"/>
  <cols>
    <col min="1" max="1" width="9.140625" customWidth="1"/>
    <col min="2" max="2" width="42.7109375" customWidth="1"/>
    <col min="3" max="3" width="22" bestFit="1" customWidth="1"/>
    <col min="4" max="4" width="18.85546875" bestFit="1" customWidth="1"/>
    <col min="5" max="5" width="8.42578125" customWidth="1"/>
    <col min="6" max="6" width="9.140625" hidden="1" customWidth="1"/>
    <col min="7" max="7" width="11.7109375" hidden="1" customWidth="1"/>
    <col min="8" max="11" width="9.140625" hidden="1" customWidth="1"/>
    <col min="12" max="16384" width="9.140625" hidden="1"/>
  </cols>
  <sheetData>
    <row r="10" spans="2:4" ht="15.75" thickBot="1" x14ac:dyDescent="0.3"/>
    <row r="11" spans="2:4" ht="26.25" x14ac:dyDescent="0.25">
      <c r="B11" s="2" t="s">
        <v>10</v>
      </c>
      <c r="C11" s="3"/>
      <c r="D11" s="4"/>
    </row>
    <row r="12" spans="2:4" ht="17.25" x14ac:dyDescent="0.25">
      <c r="B12" s="8" t="s">
        <v>11</v>
      </c>
      <c r="C12" s="9"/>
      <c r="D12" s="49">
        <v>2000</v>
      </c>
    </row>
    <row r="13" spans="2:4" ht="17.25" x14ac:dyDescent="0.25">
      <c r="B13" s="10" t="s">
        <v>12</v>
      </c>
      <c r="C13" s="11"/>
      <c r="D13" s="50">
        <v>6.0000000000000001E-3</v>
      </c>
    </row>
    <row r="14" spans="2:4" ht="18" thickBot="1" x14ac:dyDescent="0.3">
      <c r="B14" s="12" t="s">
        <v>13</v>
      </c>
      <c r="C14" s="13"/>
      <c r="D14" s="51">
        <f>D12*30%</f>
        <v>600</v>
      </c>
    </row>
    <row r="15" spans="2:4" ht="15.75" thickBot="1" x14ac:dyDescent="0.3">
      <c r="B15" s="14"/>
      <c r="C15" s="14"/>
      <c r="D15" s="14"/>
    </row>
    <row r="16" spans="2:4" ht="25.5" customHeight="1" x14ac:dyDescent="0.25">
      <c r="B16" s="15" t="s">
        <v>14</v>
      </c>
      <c r="C16" s="16"/>
      <c r="D16" s="17"/>
    </row>
    <row r="17" spans="1:4" ht="17.25" x14ac:dyDescent="0.25">
      <c r="B17" s="8" t="s">
        <v>15</v>
      </c>
      <c r="C17" s="9"/>
      <c r="D17" s="52">
        <v>200</v>
      </c>
    </row>
    <row r="18" spans="1:4" ht="17.25" x14ac:dyDescent="0.25">
      <c r="B18" s="10" t="s">
        <v>0</v>
      </c>
      <c r="C18" s="11"/>
      <c r="D18" s="53">
        <v>10</v>
      </c>
    </row>
    <row r="19" spans="1:4" ht="17.25" x14ac:dyDescent="0.25">
      <c r="B19" s="10" t="s">
        <v>2</v>
      </c>
      <c r="C19" s="11"/>
      <c r="D19" s="54">
        <v>1.0789999999999999E-2</v>
      </c>
    </row>
    <row r="20" spans="1:4" ht="17.25" x14ac:dyDescent="0.25">
      <c r="B20" s="18" t="s">
        <v>16</v>
      </c>
      <c r="C20" s="19"/>
      <c r="D20" s="20">
        <f>FV(taxa_mensal,qtd_anos*12,aporte*-1)</f>
        <v>48656.842506034438</v>
      </c>
    </row>
    <row r="21" spans="1:4" ht="18" thickBot="1" x14ac:dyDescent="0.3">
      <c r="B21" s="21" t="s">
        <v>1</v>
      </c>
      <c r="C21" s="22"/>
      <c r="D21" s="23">
        <f>Patrimonio*rendimento_carteira</f>
        <v>291.94105503620665</v>
      </c>
    </row>
    <row r="22" spans="1:4" ht="15.75" thickBot="1" x14ac:dyDescent="0.3">
      <c r="B22" s="14"/>
      <c r="C22" s="14"/>
      <c r="D22" s="14"/>
    </row>
    <row r="23" spans="1:4" ht="30.75" x14ac:dyDescent="0.25">
      <c r="B23" s="15" t="s">
        <v>3</v>
      </c>
      <c r="C23" s="16"/>
      <c r="D23" s="24" t="s">
        <v>4</v>
      </c>
    </row>
    <row r="24" spans="1:4" ht="17.25" x14ac:dyDescent="0.25">
      <c r="A24" s="1">
        <v>2</v>
      </c>
      <c r="B24" s="25" t="s">
        <v>5</v>
      </c>
      <c r="C24" s="5">
        <f>FV($D$19,$A24*12,$D$17*-1)</f>
        <v>5445.5254595290435</v>
      </c>
      <c r="D24" s="26">
        <f>C24*rendimento_carteira</f>
        <v>32.673152757174265</v>
      </c>
    </row>
    <row r="25" spans="1:4" ht="17.25" x14ac:dyDescent="0.25">
      <c r="A25" s="1">
        <v>5</v>
      </c>
      <c r="B25" s="27" t="s">
        <v>6</v>
      </c>
      <c r="C25" s="6">
        <f>FV($D$19,$A25*12,$D$17*-1)</f>
        <v>16755.382799697527</v>
      </c>
      <c r="D25" s="28">
        <f>C25*rendimento_carteira</f>
        <v>100.53229679818516</v>
      </c>
    </row>
    <row r="26" spans="1:4" ht="17.25" x14ac:dyDescent="0.25">
      <c r="A26" s="1">
        <v>10</v>
      </c>
      <c r="B26" s="27" t="s">
        <v>7</v>
      </c>
      <c r="C26" s="6">
        <f>FV($D$19,$A26*12,$D$17*-1)</f>
        <v>48656.842506034438</v>
      </c>
      <c r="D26" s="28">
        <f>C26*rendimento_carteira</f>
        <v>291.94105503620665</v>
      </c>
    </row>
    <row r="27" spans="1:4" ht="17.25" x14ac:dyDescent="0.25">
      <c r="A27" s="1">
        <v>20</v>
      </c>
      <c r="B27" s="27" t="s">
        <v>8</v>
      </c>
      <c r="C27" s="6">
        <f>FV($D$19,$A27*12,$D$17*-1)</f>
        <v>225039.68001941612</v>
      </c>
      <c r="D27" s="28">
        <f>C27*rendimento_carteira</f>
        <v>1350.2380801164968</v>
      </c>
    </row>
    <row r="28" spans="1:4" ht="18" thickBot="1" x14ac:dyDescent="0.3">
      <c r="A28" s="1">
        <v>30</v>
      </c>
      <c r="B28" s="29" t="s">
        <v>9</v>
      </c>
      <c r="C28" s="7">
        <f>FV($D$19,$A28*12,$D$17*-1)</f>
        <v>864433.93100094295</v>
      </c>
      <c r="D28" s="30">
        <f>C28*rendimento_carteira</f>
        <v>5186.6035860056581</v>
      </c>
    </row>
    <row r="32" spans="1:4" x14ac:dyDescent="0.25">
      <c r="B32" s="31" t="s">
        <v>18</v>
      </c>
      <c r="C32" s="55" t="s">
        <v>21</v>
      </c>
      <c r="D32" s="31"/>
    </row>
    <row r="33" spans="2:4" x14ac:dyDescent="0.25">
      <c r="B33" s="32" t="s">
        <v>22</v>
      </c>
      <c r="C33" s="45">
        <f>aporte</f>
        <v>200</v>
      </c>
      <c r="D33" s="32"/>
    </row>
    <row r="35" spans="2:4" x14ac:dyDescent="0.25">
      <c r="B35" s="35" t="s">
        <v>23</v>
      </c>
      <c r="C35" s="35" t="s">
        <v>24</v>
      </c>
      <c r="D35" s="35" t="s">
        <v>25</v>
      </c>
    </row>
    <row r="36" spans="2:4" x14ac:dyDescent="0.25">
      <c r="B36" s="34" t="s">
        <v>26</v>
      </c>
      <c r="C36" s="46">
        <f>VLOOKUP(C$32&amp;"-"&amp;B36,BASE!$A:$D,4,FALSE)</f>
        <v>0.3</v>
      </c>
      <c r="D36" s="47">
        <f>$C$33*$C36</f>
        <v>60</v>
      </c>
    </row>
    <row r="37" spans="2:4" x14ac:dyDescent="0.25">
      <c r="B37" s="34" t="s">
        <v>27</v>
      </c>
      <c r="C37" s="46">
        <f>VLOOKUP(C$32&amp;"-"&amp;B37,BASE!$A:$D,4,FALSE)</f>
        <v>0.5</v>
      </c>
      <c r="D37" s="47">
        <f t="shared" ref="D37:D41" si="0">$C$33*$C37</f>
        <v>100</v>
      </c>
    </row>
    <row r="38" spans="2:4" x14ac:dyDescent="0.25">
      <c r="B38" s="33" t="s">
        <v>28</v>
      </c>
      <c r="C38" s="46">
        <f>VLOOKUP(C$32&amp;"-"&amp;B38,BASE!$A:$D,4,FALSE)</f>
        <v>0.1</v>
      </c>
      <c r="D38" s="47">
        <f t="shared" si="0"/>
        <v>20</v>
      </c>
    </row>
    <row r="39" spans="2:4" x14ac:dyDescent="0.25">
      <c r="B39" s="33" t="s">
        <v>29</v>
      </c>
      <c r="C39" s="46">
        <f>VLOOKUP(C$32&amp;"-"&amp;B39,BASE!$A:$D,4,FALSE)</f>
        <v>0.1</v>
      </c>
      <c r="D39" s="47">
        <f t="shared" si="0"/>
        <v>20</v>
      </c>
    </row>
    <row r="40" spans="2:4" x14ac:dyDescent="0.25">
      <c r="B40" s="33" t="s">
        <v>30</v>
      </c>
      <c r="C40" s="46">
        <f>VLOOKUP(C$32&amp;"-"&amp;B40,BASE!$A:$D,4,FALSE)</f>
        <v>0</v>
      </c>
      <c r="D40" s="47">
        <f t="shared" si="0"/>
        <v>0</v>
      </c>
    </row>
    <row r="41" spans="2:4" x14ac:dyDescent="0.25">
      <c r="B41" s="33" t="s">
        <v>31</v>
      </c>
      <c r="C41" s="46">
        <f>VLOOKUP(C$32&amp;"-"&amp;B41,BASE!$A:$D,4,FALSE)</f>
        <v>0</v>
      </c>
      <c r="D41" s="47">
        <f t="shared" si="0"/>
        <v>0</v>
      </c>
    </row>
    <row r="42" spans="2:4" x14ac:dyDescent="0.25">
      <c r="B42" s="36"/>
      <c r="C42" s="36"/>
      <c r="D42" s="37">
        <f>SUM(D36:D41)</f>
        <v>200</v>
      </c>
    </row>
  </sheetData>
  <sheetProtection algorithmName="SHA-512" hashValue="08MTb9LYnQLxVOmpZHKQMDEXx4C7Jd/sbOWxd8jMVR6ugNsh4U6B5Q3OtY9CZui19YY57k9kXk+ngxu0QWK5DA==" saltValue="mftdhY9Cx8nKy8Hp5chexg==" spinCount="100000" sheet="1" objects="1" scenarios="1" selectLockedCells="1"/>
  <mergeCells count="11">
    <mergeCell ref="B11:D11"/>
    <mergeCell ref="B12:C12"/>
    <mergeCell ref="B16:D16"/>
    <mergeCell ref="B17:C17"/>
    <mergeCell ref="B18:C18"/>
    <mergeCell ref="B19:C19"/>
    <mergeCell ref="B23:C23"/>
    <mergeCell ref="B13:C13"/>
    <mergeCell ref="B14:C14"/>
    <mergeCell ref="B20:C20"/>
    <mergeCell ref="B21:C21"/>
  </mergeCells>
  <dataValidations count="1">
    <dataValidation type="list" allowBlank="1" showInputMessage="1" showErrorMessage="1" sqref="C32" xr:uid="{41494267-1828-48AC-843B-59ED942C1572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47111-5E89-4128-9773-D056CDC2406D}">
  <dimension ref="A3:H24"/>
  <sheetViews>
    <sheetView showGridLines="0" showRowColHeaders="0" workbookViewId="0">
      <selection activeCell="A10" sqref="A10"/>
    </sheetView>
  </sheetViews>
  <sheetFormatPr defaultColWidth="0" defaultRowHeight="15" x14ac:dyDescent="0.25"/>
  <cols>
    <col min="1" max="1" width="33" bestFit="1" customWidth="1"/>
    <col min="2" max="2" width="14.42578125" bestFit="1" customWidth="1"/>
    <col min="3" max="3" width="18.5703125" bestFit="1" customWidth="1"/>
    <col min="4" max="4" width="10.85546875" style="33" bestFit="1" customWidth="1"/>
    <col min="5" max="5" width="9.140625" customWidth="1"/>
    <col min="6" max="6" width="9.140625" hidden="1"/>
    <col min="7" max="7" width="16.85546875" hidden="1"/>
    <col min="9" max="16384" width="9.140625" hidden="1"/>
  </cols>
  <sheetData>
    <row r="3" spans="1:4" x14ac:dyDescent="0.25">
      <c r="A3" s="44" t="s">
        <v>33</v>
      </c>
      <c r="B3" s="38" t="s">
        <v>17</v>
      </c>
      <c r="C3" s="35" t="s">
        <v>23</v>
      </c>
      <c r="D3" s="41" t="s">
        <v>32</v>
      </c>
    </row>
    <row r="4" spans="1:4" x14ac:dyDescent="0.25">
      <c r="A4" t="str">
        <f>B4&amp;"-"&amp;C4</f>
        <v>CONSERVADOR-PAPEL</v>
      </c>
      <c r="B4" t="s">
        <v>21</v>
      </c>
      <c r="C4" s="34" t="s">
        <v>26</v>
      </c>
      <c r="D4" s="42">
        <v>0.3</v>
      </c>
    </row>
    <row r="5" spans="1:4" x14ac:dyDescent="0.25">
      <c r="A5" t="str">
        <f t="shared" ref="A5:A21" si="0">B5&amp;"-"&amp;C5</f>
        <v>CONSERVADOR-TIJOLO</v>
      </c>
      <c r="B5" t="s">
        <v>21</v>
      </c>
      <c r="C5" s="34" t="s">
        <v>27</v>
      </c>
      <c r="D5" s="42">
        <v>0.5</v>
      </c>
    </row>
    <row r="6" spans="1:4" x14ac:dyDescent="0.25">
      <c r="A6" t="str">
        <f t="shared" si="0"/>
        <v>CONSERVADOR-HIBRIDOS</v>
      </c>
      <c r="B6" t="s">
        <v>21</v>
      </c>
      <c r="C6" s="33" t="s">
        <v>28</v>
      </c>
      <c r="D6" s="42">
        <v>0.1</v>
      </c>
    </row>
    <row r="7" spans="1:4" x14ac:dyDescent="0.25">
      <c r="A7" t="str">
        <f t="shared" si="0"/>
        <v xml:space="preserve">CONSERVADOR-FOFs </v>
      </c>
      <c r="B7" t="s">
        <v>21</v>
      </c>
      <c r="C7" s="33" t="s">
        <v>29</v>
      </c>
      <c r="D7" s="42">
        <v>0.1</v>
      </c>
    </row>
    <row r="8" spans="1:4" x14ac:dyDescent="0.25">
      <c r="A8" t="str">
        <f t="shared" si="0"/>
        <v>CONSERVADOR-DESENVOLVIMENTO</v>
      </c>
      <c r="B8" t="s">
        <v>21</v>
      </c>
      <c r="C8" s="33" t="s">
        <v>30</v>
      </c>
      <c r="D8" s="42">
        <v>0</v>
      </c>
    </row>
    <row r="9" spans="1:4" x14ac:dyDescent="0.25">
      <c r="A9" s="39" t="str">
        <f t="shared" si="0"/>
        <v>CONSERVADOR-HOTELARIAS</v>
      </c>
      <c r="B9" s="39" t="s">
        <v>21</v>
      </c>
      <c r="C9" s="40" t="s">
        <v>31</v>
      </c>
      <c r="D9" s="43">
        <v>0</v>
      </c>
    </row>
    <row r="10" spans="1:4" x14ac:dyDescent="0.25">
      <c r="A10" t="str">
        <f t="shared" si="0"/>
        <v>MODERADO-PAPEL</v>
      </c>
      <c r="B10" t="s">
        <v>20</v>
      </c>
      <c r="C10" s="34" t="s">
        <v>26</v>
      </c>
      <c r="D10" s="42">
        <v>0.32</v>
      </c>
    </row>
    <row r="11" spans="1:4" x14ac:dyDescent="0.25">
      <c r="A11" t="str">
        <f t="shared" si="0"/>
        <v>MODERADO-TIJOLO</v>
      </c>
      <c r="B11" t="s">
        <v>20</v>
      </c>
      <c r="C11" s="34" t="s">
        <v>27</v>
      </c>
      <c r="D11" s="42">
        <v>0.35</v>
      </c>
    </row>
    <row r="12" spans="1:4" x14ac:dyDescent="0.25">
      <c r="A12" t="str">
        <f t="shared" si="0"/>
        <v>MODERADO-HIBRIDOS</v>
      </c>
      <c r="B12" t="s">
        <v>20</v>
      </c>
      <c r="C12" s="33" t="s">
        <v>28</v>
      </c>
      <c r="D12" s="42">
        <v>0.08</v>
      </c>
    </row>
    <row r="13" spans="1:4" x14ac:dyDescent="0.25">
      <c r="A13" t="str">
        <f t="shared" si="0"/>
        <v xml:space="preserve">MODERADO-FOFs </v>
      </c>
      <c r="B13" t="s">
        <v>20</v>
      </c>
      <c r="C13" s="33" t="s">
        <v>29</v>
      </c>
      <c r="D13" s="42">
        <v>0.05</v>
      </c>
    </row>
    <row r="14" spans="1:4" x14ac:dyDescent="0.25">
      <c r="A14" t="str">
        <f t="shared" si="0"/>
        <v>MODERADO-DESENVOLVIMENTO</v>
      </c>
      <c r="B14" t="s">
        <v>20</v>
      </c>
      <c r="C14" s="33" t="s">
        <v>30</v>
      </c>
      <c r="D14" s="42">
        <v>0.1</v>
      </c>
    </row>
    <row r="15" spans="1:4" x14ac:dyDescent="0.25">
      <c r="A15" s="39" t="str">
        <f t="shared" si="0"/>
        <v>MODERADO-HOTELARIAS</v>
      </c>
      <c r="B15" s="39" t="s">
        <v>20</v>
      </c>
      <c r="C15" s="40" t="s">
        <v>31</v>
      </c>
      <c r="D15" s="43">
        <v>0.1</v>
      </c>
    </row>
    <row r="16" spans="1:4" x14ac:dyDescent="0.25">
      <c r="A16" t="str">
        <f t="shared" si="0"/>
        <v>AGRESSIVO-PAPEL</v>
      </c>
      <c r="B16" t="s">
        <v>19</v>
      </c>
      <c r="C16" s="34" t="s">
        <v>26</v>
      </c>
      <c r="D16" s="42">
        <v>0.5</v>
      </c>
    </row>
    <row r="17" spans="1:4" x14ac:dyDescent="0.25">
      <c r="A17" t="str">
        <f t="shared" si="0"/>
        <v>AGRESSIVO-TIJOLO</v>
      </c>
      <c r="B17" t="s">
        <v>19</v>
      </c>
      <c r="C17" s="34" t="s">
        <v>27</v>
      </c>
      <c r="D17" s="42">
        <v>0.1</v>
      </c>
    </row>
    <row r="18" spans="1:4" x14ac:dyDescent="0.25">
      <c r="A18" t="str">
        <f t="shared" si="0"/>
        <v>AGRESSIVO-HIBRIDOS</v>
      </c>
      <c r="B18" t="s">
        <v>19</v>
      </c>
      <c r="C18" s="33" t="s">
        <v>28</v>
      </c>
      <c r="D18" s="42">
        <v>0.05</v>
      </c>
    </row>
    <row r="19" spans="1:4" x14ac:dyDescent="0.25">
      <c r="A19" t="str">
        <f t="shared" si="0"/>
        <v xml:space="preserve">AGRESSIVO-FOFs </v>
      </c>
      <c r="B19" t="s">
        <v>19</v>
      </c>
      <c r="C19" s="33" t="s">
        <v>29</v>
      </c>
      <c r="D19" s="42">
        <v>0.05</v>
      </c>
    </row>
    <row r="20" spans="1:4" x14ac:dyDescent="0.25">
      <c r="A20" t="str">
        <f t="shared" si="0"/>
        <v>AGRESSIVO-DESENVOLVIMENTO</v>
      </c>
      <c r="B20" t="s">
        <v>19</v>
      </c>
      <c r="C20" s="33" t="s">
        <v>30</v>
      </c>
      <c r="D20" s="42">
        <v>0.2</v>
      </c>
    </row>
    <row r="21" spans="1:4" x14ac:dyDescent="0.25">
      <c r="A21" s="39" t="str">
        <f t="shared" si="0"/>
        <v>AGRESSIVO-HOTELARIAS</v>
      </c>
      <c r="B21" s="39" t="s">
        <v>19</v>
      </c>
      <c r="C21" s="40" t="s">
        <v>31</v>
      </c>
      <c r="D21" s="43">
        <v>0.1</v>
      </c>
    </row>
    <row r="24" spans="1:4" x14ac:dyDescent="0.25">
      <c r="A24" s="31" t="s">
        <v>34</v>
      </c>
      <c r="B24" s="48">
        <f>VLOOKUP(A24,$A:$D,4,FALSE)</f>
        <v>0.35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CENTRAL</vt:lpstr>
      <vt:lpstr>BASE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KAIPPERT MAIA</dc:creator>
  <cp:lastModifiedBy>GABRIEL KAIPPERT MAIA</cp:lastModifiedBy>
  <dcterms:created xsi:type="dcterms:W3CDTF">2025-06-27T15:08:18Z</dcterms:created>
  <dcterms:modified xsi:type="dcterms:W3CDTF">2025-06-27T17:50:18Z</dcterms:modified>
</cp:coreProperties>
</file>