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charts/style1.xml" ContentType="application/vnd.ms-office.chartstyle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canuto\Desktop\"/>
    </mc:Choice>
  </mc:AlternateContent>
  <xr:revisionPtr revIDLastSave="0" documentId="13_ncr:1_{99A36F66-F1F8-4EB0-A64E-FBC6D53B97E5}" xr6:coauthVersionLast="36" xr6:coauthVersionMax="36" xr10:uidLastSave="{00000000-0000-0000-0000-000000000000}"/>
  <bookViews>
    <workbookView xWindow="0" yWindow="0" windowWidth="28800" windowHeight="12225" activeTab="5" xr2:uid="{56EB93C4-74F6-4B13-B42B-40D10876A89A}"/>
  </bookViews>
  <sheets>
    <sheet name="81 - Mean,Median" sheetId="1" r:id="rId1"/>
    <sheet name="87 - Weigh Mean" sheetId="2" r:id="rId2"/>
    <sheet name="90 - Geometric Mean" sheetId="3" r:id="rId3"/>
    <sheet name="59 - Coef Var" sheetId="4" r:id="rId4"/>
    <sheet name="63" sheetId="5" r:id="rId5"/>
    <sheet name="91 - SD,CofVar" sheetId="6" r:id="rId6"/>
    <sheet name="Plot" sheetId="7" r:id="rId7"/>
  </sheets>
  <definedNames>
    <definedName name="_xlnm._FilterDatabase" localSheetId="0" hidden="1">'81 - Mean,Median'!$B$13:$C$29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5" l="1"/>
  <c r="K15" i="5"/>
  <c r="K14" i="5"/>
  <c r="K13" i="5"/>
  <c r="L15" i="6"/>
  <c r="L16" i="6"/>
  <c r="L17" i="6"/>
  <c r="L18" i="6"/>
  <c r="L19" i="6"/>
  <c r="L20" i="6"/>
  <c r="L21" i="6"/>
  <c r="K16" i="6"/>
  <c r="K17" i="6"/>
  <c r="K18" i="6"/>
  <c r="K19" i="6"/>
  <c r="K20" i="6"/>
  <c r="K21" i="6"/>
  <c r="K15" i="6"/>
  <c r="J16" i="6"/>
  <c r="J17" i="6"/>
  <c r="J18" i="6"/>
  <c r="J19" i="6"/>
  <c r="J20" i="6"/>
  <c r="J21" i="6"/>
  <c r="J15" i="6"/>
  <c r="I16" i="6"/>
  <c r="I17" i="6"/>
  <c r="I18" i="6"/>
  <c r="I19" i="6"/>
  <c r="I20" i="6"/>
  <c r="I21" i="6"/>
  <c r="I15" i="6"/>
  <c r="D26" i="6"/>
  <c r="D25" i="6"/>
  <c r="D24" i="6"/>
  <c r="D23" i="6"/>
  <c r="C12" i="6"/>
  <c r="D22" i="6"/>
  <c r="D16" i="6"/>
  <c r="D17" i="6"/>
  <c r="D18" i="6"/>
  <c r="D19" i="6"/>
  <c r="D20" i="6"/>
  <c r="D21" i="6"/>
  <c r="D15" i="6"/>
  <c r="C16" i="6"/>
  <c r="C17" i="6"/>
  <c r="C18" i="6"/>
  <c r="C19" i="6"/>
  <c r="C20" i="6"/>
  <c r="C21" i="6"/>
  <c r="C15" i="6"/>
  <c r="C11" i="6"/>
  <c r="E19" i="4"/>
  <c r="E18" i="4"/>
  <c r="F13" i="3"/>
  <c r="F12" i="3"/>
  <c r="F25" i="2"/>
  <c r="E25" i="2"/>
  <c r="C25" i="2"/>
  <c r="E23" i="2"/>
  <c r="E24" i="2"/>
  <c r="E22" i="2"/>
  <c r="D34" i="1"/>
  <c r="C34" i="1"/>
  <c r="D33" i="1"/>
  <c r="C32" i="1"/>
  <c r="C31" i="1"/>
  <c r="C33" i="1" l="1"/>
</calcChain>
</file>

<file path=xl/sharedStrings.xml><?xml version="1.0" encoding="utf-8"?>
<sst xmlns="http://schemas.openxmlformats.org/spreadsheetml/2006/main" count="42" uniqueCount="31">
  <si>
    <t>Total</t>
  </si>
  <si>
    <t>N</t>
  </si>
  <si>
    <t>Mean</t>
  </si>
  <si>
    <t>Median</t>
  </si>
  <si>
    <t>Calls</t>
  </si>
  <si>
    <t>Amount</t>
  </si>
  <si>
    <t>Performance</t>
  </si>
  <si>
    <t>Earned</t>
  </si>
  <si>
    <t>Return</t>
  </si>
  <si>
    <t>Initial Value</t>
  </si>
  <si>
    <t>Final Value</t>
  </si>
  <si>
    <t>N Years</t>
  </si>
  <si>
    <t>Geometric Mean</t>
  </si>
  <si>
    <t>They are true</t>
  </si>
  <si>
    <t>PE</t>
  </si>
  <si>
    <t>SD</t>
  </si>
  <si>
    <t>Coef of Var</t>
  </si>
  <si>
    <t>Thousands</t>
  </si>
  <si>
    <t>Hard way</t>
  </si>
  <si>
    <t>Mean Diff</t>
  </si>
  <si>
    <t>Diff Squared</t>
  </si>
  <si>
    <t>Variance</t>
  </si>
  <si>
    <t>Stand Dev</t>
  </si>
  <si>
    <t>Easy way</t>
  </si>
  <si>
    <t>Coef Var</t>
  </si>
  <si>
    <t>Points</t>
  </si>
  <si>
    <t>Mean + SD</t>
  </si>
  <si>
    <t>Mean - SD</t>
  </si>
  <si>
    <t>Values</t>
  </si>
  <si>
    <t>In thousands</t>
  </si>
  <si>
    <t>Coef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</si>
</sst>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0.00000000000000000%"/>
    <numFmt numFmtId="173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10" fontId="0" fillId="0" borderId="0" xfId="0" applyNumberFormat="1"/>
    <xf numFmtId="44" fontId="0" fillId="0" borderId="0" xfId="0" applyNumberFormat="1"/>
    <xf numFmtId="10" fontId="0" fillId="0" borderId="0" xfId="2" applyNumberFormat="1" applyFont="1"/>
    <xf numFmtId="165" fontId="0" fillId="0" borderId="0" xfId="0" applyNumberFormat="1"/>
    <xf numFmtId="173" fontId="0" fillId="0" borderId="0" xfId="0" applyNumberFormat="1"/>
    <xf numFmtId="0" fontId="0" fillId="2" borderId="0" xfId="0" applyFill="1"/>
    <xf numFmtId="44" fontId="0" fillId="2" borderId="0" xfId="1" applyFont="1" applyFill="1"/>
    <xf numFmtId="9" fontId="0" fillId="2" borderId="0" xfId="2" applyFont="1" applyFill="1"/>
    <xf numFmtId="10" fontId="0" fillId="2" borderId="0" xfId="0" applyNumberFormat="1" applyFill="1"/>
    <xf numFmtId="44" fontId="0" fillId="2" borderId="0" xfId="0" applyNumberFormat="1" applyFill="1"/>
    <xf numFmtId="10" fontId="0" fillId="2" borderId="0" xfId="2" applyNumberFormat="1" applyFont="1" applyFill="1"/>
    <xf numFmtId="0" fontId="2" fillId="2" borderId="0" xfId="0" applyFont="1" applyFill="1"/>
    <xf numFmtId="2" fontId="0" fillId="2" borderId="0" xfId="0" applyNumberFormat="1" applyFill="1"/>
    <xf numFmtId="0" fontId="0" fillId="2" borderId="0" xfId="0" applyFill="1" applyAlignment="1">
      <alignment wrapText="1"/>
    </xf>
    <xf numFmtId="173" fontId="0" fillId="2" borderId="0" xfId="0" applyNumberFormat="1" applyFill="1"/>
    <xf numFmtId="44" fontId="0" fillId="2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'91 - SD,CofVar'!$B$15:$B$21</c:f>
              <c:numCache>
                <c:formatCode>General</c:formatCode>
                <c:ptCount val="7"/>
                <c:pt idx="0">
                  <c:v>83</c:v>
                </c:pt>
                <c:pt idx="1">
                  <c:v>510</c:v>
                </c:pt>
                <c:pt idx="2">
                  <c:v>33</c:v>
                </c:pt>
                <c:pt idx="3">
                  <c:v>256</c:v>
                </c:pt>
                <c:pt idx="4">
                  <c:v>401</c:v>
                </c:pt>
                <c:pt idx="5">
                  <c:v>47</c:v>
                </c:pt>
                <c:pt idx="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3-472E-853D-01051FCC342B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571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yVal>
            <c:numRef>
              <c:f>'91 - SD,CofVar'!$I$15:$I$21</c:f>
              <c:numCache>
                <c:formatCode>General</c:formatCode>
                <c:ptCount val="7"/>
                <c:pt idx="0">
                  <c:v>193.28571428571428</c:v>
                </c:pt>
                <c:pt idx="1">
                  <c:v>193.28571428571428</c:v>
                </c:pt>
                <c:pt idx="2">
                  <c:v>193.28571428571428</c:v>
                </c:pt>
                <c:pt idx="3">
                  <c:v>193.28571428571428</c:v>
                </c:pt>
                <c:pt idx="4">
                  <c:v>193.28571428571428</c:v>
                </c:pt>
                <c:pt idx="5">
                  <c:v>193.28571428571428</c:v>
                </c:pt>
                <c:pt idx="6">
                  <c:v>193.28571428571428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3-472E-853D-01051FCC342B}"/>
            </c:ext>
          </c:extLst>
        </c:ser>
        <c:ser>
          <c:idx val="2"/>
          <c:order val="2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762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yVal>
            <c:numRef>
              <c:f>'91 - SD,CofVar'!$J$15:$J$21</c:f>
              <c:numCache>
                <c:formatCode>General</c:formatCode>
                <c:ptCount val="7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53-472E-853D-01051FCC342B}"/>
            </c:ext>
          </c:extLst>
        </c:ser>
        <c:ser>
          <c:idx val="3"/>
          <c:order val="3"/>
          <c:tx>
            <c:v>"+SD"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762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yVal>
            <c:numRef>
              <c:f>'91 - SD,CofVar'!$K$15:$K$21</c:f>
              <c:numCache>
                <c:formatCode>0.000</c:formatCode>
                <c:ptCount val="7"/>
                <c:pt idx="0">
                  <c:v>376.75911779673646</c:v>
                </c:pt>
                <c:pt idx="1">
                  <c:v>376.75911779673646</c:v>
                </c:pt>
                <c:pt idx="2">
                  <c:v>376.75911779673646</c:v>
                </c:pt>
                <c:pt idx="3">
                  <c:v>376.75911779673646</c:v>
                </c:pt>
                <c:pt idx="4">
                  <c:v>376.75911779673646</c:v>
                </c:pt>
                <c:pt idx="5">
                  <c:v>376.75911779673646</c:v>
                </c:pt>
                <c:pt idx="6">
                  <c:v>376.75911779673646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53-472E-853D-01051FCC342B}"/>
            </c:ext>
          </c:extLst>
        </c:ser>
        <c:ser>
          <c:idx val="4"/>
          <c:order val="4"/>
          <c:tx>
            <c:v>"-SD"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762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yVal>
            <c:numRef>
              <c:f>'91 - SD,CofVar'!$L$15:$L$21</c:f>
              <c:numCache>
                <c:formatCode>0.000</c:formatCode>
                <c:ptCount val="7"/>
                <c:pt idx="0">
                  <c:v>9.8123107746920937</c:v>
                </c:pt>
                <c:pt idx="1">
                  <c:v>9.8123107746920937</c:v>
                </c:pt>
                <c:pt idx="2">
                  <c:v>9.8123107746920937</c:v>
                </c:pt>
                <c:pt idx="3">
                  <c:v>9.8123107746920937</c:v>
                </c:pt>
                <c:pt idx="4">
                  <c:v>9.8123107746920937</c:v>
                </c:pt>
                <c:pt idx="5">
                  <c:v>9.8123107746920937</c:v>
                </c:pt>
                <c:pt idx="6">
                  <c:v>9.8123107746920937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53-472E-853D-01051FCC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50160"/>
        <c:axId val="1017612000"/>
      </c:scatterChart>
      <c:valAx>
        <c:axId val="9451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12000"/>
        <c:crosses val="autoZero"/>
        <c:crossBetween val="midCat"/>
      </c:valAx>
      <c:valAx>
        <c:axId val="10176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5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10</xdr:col>
      <xdr:colOff>505660</xdr:colOff>
      <xdr:row>10</xdr:row>
      <xdr:rowOff>152659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C70A27-2D02-4DED-B8C6-981E37C4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00025"/>
          <a:ext cx="5982535" cy="1857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7</xdr:col>
      <xdr:colOff>515177</xdr:colOff>
      <xdr:row>17</xdr:row>
      <xdr:rowOff>171899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97B245-49B4-4BFB-8F8F-A0772A85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90500"/>
          <a:ext cx="5925377" cy="3219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248476</xdr:colOff>
      <xdr:row>8</xdr:row>
      <xdr:rowOff>47818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966B8A-BD04-4E72-B1E7-057060083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5915851" cy="13813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534228</xdr:colOff>
      <xdr:row>14</xdr:row>
      <xdr:rowOff>28925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808382-25F0-4CCB-99C7-D113C3137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5934903" cy="2505425"/>
        </a:xfrm>
        <a:prstGeom prst="rect">
          <a:avLst/>
        </a:prstGeom>
      </xdr:spPr>
    </xdr:pic>
    <xdr:clientData/>
  </xdr:twoCellAnchor>
  <xdr:oneCellAnchor>
    <xdr:from>
      <xdr:col>6</xdr:col>
      <xdr:colOff>123825</xdr:colOff>
      <xdr:row>17</xdr:row>
      <xdr:rowOff>161925</xdr:rowOff>
    </xdr:from>
    <xdr:ext cx="216217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F149485-405B-448D-9B79-8D1FD71830E2}"/>
            </a:ext>
          </a:extLst>
        </xdr:cNvPr>
        <xdr:cNvSpPr txBox="1"/>
      </xdr:nvSpPr>
      <xdr:spPr>
        <a:xfrm>
          <a:off x="4305300" y="3400425"/>
          <a:ext cx="2162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542925</xdr:colOff>
      <xdr:row>19</xdr:row>
      <xdr:rowOff>9525</xdr:rowOff>
    </xdr:from>
    <xdr:ext cx="5905500" cy="2284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0841B7-99B8-4498-B2A7-8DBA0F7B3E10}"/>
            </a:ext>
          </a:extLst>
        </xdr:cNvPr>
        <xdr:cNvSpPr txBox="1"/>
      </xdr:nvSpPr>
      <xdr:spPr>
        <a:xfrm>
          <a:off x="542925" y="3629025"/>
          <a:ext cx="5905500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Note that we are comparing the means of PE with the standard deviation of returns, which are different units of measurments. Therefore: we need to use the coeficient of variation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/>
            <a:t>b) We can see that the Returns</a:t>
          </a:r>
          <a:r>
            <a:rPr lang="en-US" sz="2000" baseline="0"/>
            <a:t> vary more than the price-earnings ratio</a:t>
          </a:r>
          <a:endParaRPr lang="en-US" sz="20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524714</xdr:colOff>
      <xdr:row>10</xdr:row>
      <xdr:rowOff>57397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5E7A31-FC23-44DD-97CB-EF6D4EF9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6011114" cy="1771897"/>
        </a:xfrm>
        <a:prstGeom prst="rect">
          <a:avLst/>
        </a:prstGeom>
      </xdr:spPr>
    </xdr:pic>
    <xdr:clientData/>
  </xdr:twoCellAnchor>
  <xdr:oneCellAnchor>
    <xdr:from>
      <xdr:col>1</xdr:col>
      <xdr:colOff>409575</xdr:colOff>
      <xdr:row>11</xdr:row>
      <xdr:rowOff>47625</xdr:rowOff>
    </xdr:from>
    <xdr:ext cx="2375715" cy="165782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15DC31-3DAE-450C-A8D7-0BACEE308217}"/>
            </a:ext>
          </a:extLst>
        </xdr:cNvPr>
        <xdr:cNvSpPr txBox="1"/>
      </xdr:nvSpPr>
      <xdr:spPr>
        <a:xfrm>
          <a:off x="1019175" y="2143125"/>
          <a:ext cx="2375715" cy="1657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Calculate:</a:t>
          </a:r>
        </a:p>
        <a:p>
          <a:r>
            <a:rPr lang="en-US" sz="2000" b="1"/>
            <a:t>-</a:t>
          </a:r>
          <a:r>
            <a:rPr lang="en-US" sz="2000" b="1" baseline="0"/>
            <a:t> Mean</a:t>
          </a:r>
        </a:p>
        <a:p>
          <a:r>
            <a:rPr lang="en-US" sz="2000" b="1" baseline="0"/>
            <a:t>- Median</a:t>
          </a:r>
        </a:p>
        <a:p>
          <a:r>
            <a:rPr lang="en-US" sz="2000" b="1" baseline="0"/>
            <a:t>- Standard Deviation</a:t>
          </a:r>
        </a:p>
        <a:p>
          <a:r>
            <a:rPr lang="en-US" sz="2000" b="1" baseline="0"/>
            <a:t>- Coef of Variation</a:t>
          </a:r>
          <a:endParaRPr lang="en-US" sz="20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8</xdr:col>
      <xdr:colOff>362746</xdr:colOff>
      <xdr:row>8</xdr:row>
      <xdr:rowOff>181184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885D59-11DB-4345-9192-E94730BFB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209550"/>
          <a:ext cx="5706271" cy="1495634"/>
        </a:xfrm>
        <a:prstGeom prst="rect">
          <a:avLst/>
        </a:prstGeom>
      </xdr:spPr>
    </xdr:pic>
    <xdr:clientData/>
  </xdr:twoCellAnchor>
  <xdr:oneCellAnchor>
    <xdr:from>
      <xdr:col>0</xdr:col>
      <xdr:colOff>542925</xdr:colOff>
      <xdr:row>27</xdr:row>
      <xdr:rowOff>19050</xdr:rowOff>
    </xdr:from>
    <xdr:ext cx="4133850" cy="151695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B24758-17B8-4117-A2A2-999CAF6384D3}"/>
            </a:ext>
          </a:extLst>
        </xdr:cNvPr>
        <xdr:cNvSpPr txBox="1"/>
      </xdr:nvSpPr>
      <xdr:spPr>
        <a:xfrm>
          <a:off x="542925" y="5162550"/>
          <a:ext cx="4133850" cy="15169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/>
            <a:t>a) Population</a:t>
          </a:r>
        </a:p>
        <a:p>
          <a:r>
            <a:rPr lang="en-US" sz="2000"/>
            <a:t>b) 183.47</a:t>
          </a:r>
        </a:p>
        <a:p>
          <a:r>
            <a:rPr lang="en-US" sz="2000"/>
            <a:t>c) 94.26%,</a:t>
          </a:r>
          <a:r>
            <a:rPr lang="en-US" sz="2000" baseline="0"/>
            <a:t> this is huge, the data varies a lot compared to the mean</a:t>
          </a:r>
        </a:p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76200</xdr:rowOff>
    </xdr:from>
    <xdr:to>
      <xdr:col>11</xdr:col>
      <xdr:colOff>323849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0B62C-FFE8-4B5F-9AD9-2B8F74220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8059-446C-426D-959A-BD89F6399945}">
  <dimension ref="B13:D34"/>
  <sheetViews>
    <sheetView workbookViewId="0">
      <selection activeCell="I24" sqref="I24"/>
    </sheetView>
  </sheetViews>
  <sheetFormatPr defaultRowHeight="15" x14ac:dyDescent="0.25"/>
  <sheetData>
    <row r="13" spans="2:4" x14ac:dyDescent="0.25">
      <c r="B13" s="7"/>
      <c r="C13" s="7" t="s">
        <v>4</v>
      </c>
      <c r="D13" s="7"/>
    </row>
    <row r="14" spans="2:4" x14ac:dyDescent="0.25">
      <c r="B14" s="7"/>
      <c r="C14" s="7">
        <v>5</v>
      </c>
      <c r="D14" s="7"/>
    </row>
    <row r="15" spans="2:4" x14ac:dyDescent="0.25">
      <c r="B15" s="7"/>
      <c r="C15" s="7">
        <v>12</v>
      </c>
      <c r="D15" s="7"/>
    </row>
    <row r="16" spans="2:4" x14ac:dyDescent="0.25">
      <c r="B16" s="7"/>
      <c r="C16" s="7">
        <v>18</v>
      </c>
      <c r="D16" s="7"/>
    </row>
    <row r="17" spans="2:4" x14ac:dyDescent="0.25">
      <c r="B17" s="7"/>
      <c r="C17" s="7">
        <v>30</v>
      </c>
      <c r="D17" s="7"/>
    </row>
    <row r="18" spans="2:4" x14ac:dyDescent="0.25">
      <c r="B18" s="7"/>
      <c r="C18" s="7">
        <v>30</v>
      </c>
      <c r="D18" s="7"/>
    </row>
    <row r="19" spans="2:4" x14ac:dyDescent="0.25">
      <c r="B19" s="7"/>
      <c r="C19" s="7">
        <v>32</v>
      </c>
      <c r="D19" s="7"/>
    </row>
    <row r="20" spans="2:4" x14ac:dyDescent="0.25">
      <c r="B20" s="7"/>
      <c r="C20" s="7">
        <v>34</v>
      </c>
      <c r="D20" s="7"/>
    </row>
    <row r="21" spans="2:4" x14ac:dyDescent="0.25">
      <c r="B21" s="7"/>
      <c r="C21" s="13">
        <v>37</v>
      </c>
      <c r="D21" s="7"/>
    </row>
    <row r="22" spans="2:4" x14ac:dyDescent="0.25">
      <c r="B22" s="7"/>
      <c r="C22" s="13">
        <v>38</v>
      </c>
      <c r="D22" s="7"/>
    </row>
    <row r="23" spans="2:4" x14ac:dyDescent="0.25">
      <c r="B23" s="7"/>
      <c r="C23" s="7">
        <v>39</v>
      </c>
      <c r="D23" s="7"/>
    </row>
    <row r="24" spans="2:4" x14ac:dyDescent="0.25">
      <c r="B24" s="7"/>
      <c r="C24" s="7">
        <v>41</v>
      </c>
      <c r="D24" s="7"/>
    </row>
    <row r="25" spans="2:4" x14ac:dyDescent="0.25">
      <c r="B25" s="7"/>
      <c r="C25" s="7">
        <v>42</v>
      </c>
      <c r="D25" s="7"/>
    </row>
    <row r="26" spans="2:4" x14ac:dyDescent="0.25">
      <c r="B26" s="7"/>
      <c r="C26" s="7">
        <v>43</v>
      </c>
      <c r="D26" s="7"/>
    </row>
    <row r="27" spans="2:4" x14ac:dyDescent="0.25">
      <c r="B27" s="7"/>
      <c r="C27" s="7">
        <v>46</v>
      </c>
      <c r="D27" s="7"/>
    </row>
    <row r="28" spans="2:4" x14ac:dyDescent="0.25">
      <c r="B28" s="7"/>
      <c r="C28" s="7">
        <v>46</v>
      </c>
      <c r="D28" s="7"/>
    </row>
    <row r="29" spans="2:4" x14ac:dyDescent="0.25">
      <c r="B29" s="7"/>
      <c r="C29" s="7">
        <v>52</v>
      </c>
      <c r="D29" s="7"/>
    </row>
    <row r="30" spans="2:4" x14ac:dyDescent="0.25">
      <c r="B30" s="7"/>
      <c r="C30" s="7"/>
      <c r="D30" s="7"/>
    </row>
    <row r="31" spans="2:4" x14ac:dyDescent="0.25">
      <c r="B31" s="7" t="s">
        <v>0</v>
      </c>
      <c r="C31" s="7">
        <f>SUM(C14:C29)</f>
        <v>545</v>
      </c>
      <c r="D31" s="7"/>
    </row>
    <row r="32" spans="2:4" x14ac:dyDescent="0.25">
      <c r="B32" s="7" t="s">
        <v>1</v>
      </c>
      <c r="C32" s="7">
        <f>COUNT(C14:C29)</f>
        <v>16</v>
      </c>
      <c r="D32" s="7"/>
    </row>
    <row r="33" spans="2:4" x14ac:dyDescent="0.25">
      <c r="B33" s="7" t="s">
        <v>2</v>
      </c>
      <c r="C33" s="14">
        <f>C31/C32</f>
        <v>34.0625</v>
      </c>
      <c r="D33" s="14">
        <f>AVERAGE(C14:C29)</f>
        <v>34.0625</v>
      </c>
    </row>
    <row r="34" spans="2:4" x14ac:dyDescent="0.25">
      <c r="B34" s="7" t="s">
        <v>3</v>
      </c>
      <c r="C34" s="14">
        <f>(C21+C22)/2</f>
        <v>37.5</v>
      </c>
      <c r="D34" s="14">
        <f>MEDIAN(C14:C29)</f>
        <v>37.5</v>
      </c>
    </row>
  </sheetData>
  <autoFilter ref="B13:C29" xr:uid="{DFE3896F-B4EB-4D45-8C23-1A2452B98751}">
    <sortState ref="B14:C29">
      <sortCondition ref="C13:C2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09EE-31D9-4154-A23E-00FD8250C845}">
  <dimension ref="B21:G31"/>
  <sheetViews>
    <sheetView workbookViewId="0">
      <selection activeCell="B21" sqref="B21:F25"/>
    </sheetView>
  </sheetViews>
  <sheetFormatPr defaultRowHeight="15" x14ac:dyDescent="0.25"/>
  <cols>
    <col min="3" max="3" width="12.5703125" bestFit="1" customWidth="1"/>
    <col min="4" max="4" width="12.42578125" bestFit="1" customWidth="1"/>
    <col min="5" max="5" width="16.28515625" bestFit="1" customWidth="1"/>
    <col min="6" max="6" width="21.5703125" bestFit="1" customWidth="1"/>
    <col min="7" max="7" width="9.28515625" customWidth="1"/>
  </cols>
  <sheetData>
    <row r="21" spans="2:7" x14ac:dyDescent="0.25">
      <c r="B21" s="7"/>
      <c r="C21" s="7" t="s">
        <v>5</v>
      </c>
      <c r="D21" s="7" t="s">
        <v>6</v>
      </c>
      <c r="E21" s="7" t="s">
        <v>7</v>
      </c>
      <c r="F21" s="7" t="s">
        <v>8</v>
      </c>
    </row>
    <row r="22" spans="2:7" x14ac:dyDescent="0.25">
      <c r="B22" s="7"/>
      <c r="C22" s="8">
        <v>15300</v>
      </c>
      <c r="D22" s="10">
        <v>4.4999999999999998E-2</v>
      </c>
      <c r="E22" s="11">
        <f>C22*(1+D22)</f>
        <v>15988.499999999998</v>
      </c>
      <c r="F22" s="7"/>
    </row>
    <row r="23" spans="2:7" x14ac:dyDescent="0.25">
      <c r="B23" s="7"/>
      <c r="C23" s="8">
        <v>10400</v>
      </c>
      <c r="D23" s="10">
        <v>0.03</v>
      </c>
      <c r="E23" s="11">
        <f t="shared" ref="E23:E24" si="0">C23*(1+D23)</f>
        <v>10712</v>
      </c>
      <c r="F23" s="7"/>
    </row>
    <row r="24" spans="2:7" x14ac:dyDescent="0.25">
      <c r="B24" s="7"/>
      <c r="C24" s="8">
        <v>150600</v>
      </c>
      <c r="D24" s="10">
        <v>0.10199999999999999</v>
      </c>
      <c r="E24" s="11">
        <f t="shared" si="0"/>
        <v>165961.20000000001</v>
      </c>
      <c r="F24" s="7"/>
    </row>
    <row r="25" spans="2:7" x14ac:dyDescent="0.25">
      <c r="B25" s="7" t="s">
        <v>0</v>
      </c>
      <c r="C25" s="11">
        <f>SUM(C22:C24)</f>
        <v>176300</v>
      </c>
      <c r="D25" s="7"/>
      <c r="E25" s="11">
        <f>SUM(E22:E24)</f>
        <v>192661.7</v>
      </c>
      <c r="F25" s="12">
        <f>E25/C25-1</f>
        <v>9.2806012478729549E-2</v>
      </c>
    </row>
    <row r="28" spans="2:7" x14ac:dyDescent="0.25">
      <c r="C28" s="1"/>
      <c r="D28" s="2"/>
      <c r="E28" s="4"/>
      <c r="F28" s="5"/>
      <c r="G28" s="6"/>
    </row>
    <row r="29" spans="2:7" x14ac:dyDescent="0.25">
      <c r="C29" s="1"/>
      <c r="D29" s="2"/>
      <c r="E29" s="4"/>
      <c r="F29" s="5"/>
      <c r="G29" s="6"/>
    </row>
    <row r="30" spans="2:7" x14ac:dyDescent="0.25">
      <c r="C30" s="1"/>
      <c r="D30" s="2"/>
      <c r="E30" s="4"/>
      <c r="F30" s="5"/>
      <c r="G30" s="6"/>
    </row>
    <row r="31" spans="2:7" x14ac:dyDescent="0.25">
      <c r="C31" s="3"/>
      <c r="E31" s="3"/>
      <c r="F3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1DF6-3523-4F47-80A8-F8EAF67C9666}">
  <dimension ref="C11:F15"/>
  <sheetViews>
    <sheetView workbookViewId="0">
      <selection activeCell="E37" sqref="E37"/>
    </sheetView>
  </sheetViews>
  <sheetFormatPr defaultRowHeight="15" x14ac:dyDescent="0.25"/>
  <cols>
    <col min="3" max="3" width="11.85546875" bestFit="1" customWidth="1"/>
    <col min="4" max="4" width="11.5703125" bestFit="1" customWidth="1"/>
    <col min="6" max="6" width="15.85546875" bestFit="1" customWidth="1"/>
  </cols>
  <sheetData>
    <row r="11" spans="3:6" x14ac:dyDescent="0.25">
      <c r="C11" s="7" t="s">
        <v>9</v>
      </c>
      <c r="D11" s="7" t="s">
        <v>10</v>
      </c>
      <c r="E11" s="7" t="s">
        <v>11</v>
      </c>
      <c r="F11" s="7" t="s">
        <v>12</v>
      </c>
    </row>
    <row r="12" spans="3:6" x14ac:dyDescent="0.25">
      <c r="C12" s="8">
        <v>25000</v>
      </c>
      <c r="D12" s="8">
        <v>33598</v>
      </c>
      <c r="E12" s="7">
        <v>10</v>
      </c>
      <c r="F12" s="9">
        <f>POWER(D12/C12,1/E12)-1</f>
        <v>3.000027749278833E-2</v>
      </c>
    </row>
    <row r="13" spans="3:6" x14ac:dyDescent="0.25">
      <c r="C13" s="8">
        <v>25000</v>
      </c>
      <c r="D13" s="8">
        <v>44771</v>
      </c>
      <c r="E13" s="7">
        <v>10</v>
      </c>
      <c r="F13" s="9">
        <f>POWER(D13/C13,1/E13)-1</f>
        <v>5.9999544441930119E-2</v>
      </c>
    </row>
    <row r="14" spans="3:6" x14ac:dyDescent="0.25">
      <c r="C14" s="7"/>
      <c r="D14" s="7"/>
      <c r="E14" s="7"/>
      <c r="F14" s="7"/>
    </row>
    <row r="15" spans="3:6" x14ac:dyDescent="0.25">
      <c r="C15" s="7" t="s">
        <v>13</v>
      </c>
      <c r="D15" s="7"/>
      <c r="E15" s="7"/>
      <c r="F15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F7DD-0151-415A-8DF3-4D91554E6F9C}">
  <dimension ref="A17:J33"/>
  <sheetViews>
    <sheetView topLeftCell="A2" workbookViewId="0">
      <selection activeCell="A17" sqref="A17:J33"/>
    </sheetView>
  </sheetViews>
  <sheetFormatPr defaultRowHeight="15" x14ac:dyDescent="0.25"/>
  <cols>
    <col min="3" max="3" width="12.85546875" bestFit="1" customWidth="1"/>
    <col min="4" max="4" width="9.7109375" bestFit="1" customWidth="1"/>
    <col min="5" max="5" width="12.7109375" customWidth="1"/>
  </cols>
  <sheetData>
    <row r="17" spans="1:10" x14ac:dyDescent="0.25">
      <c r="A17" s="7"/>
      <c r="B17" s="7"/>
      <c r="C17" s="7" t="s">
        <v>2</v>
      </c>
      <c r="D17" s="7" t="s">
        <v>15</v>
      </c>
      <c r="E17" s="7" t="s">
        <v>16</v>
      </c>
      <c r="F17" s="7"/>
      <c r="G17" s="7"/>
      <c r="H17" s="7"/>
      <c r="I17" s="7"/>
      <c r="J17" s="7"/>
    </row>
    <row r="18" spans="1:10" x14ac:dyDescent="0.25">
      <c r="A18" s="7"/>
      <c r="B18" s="7" t="s">
        <v>14</v>
      </c>
      <c r="C18" s="10">
        <v>4.9000000000000002E-2</v>
      </c>
      <c r="D18" s="10">
        <v>1.7999999999999999E-2</v>
      </c>
      <c r="E18" s="10">
        <f>D18/C18</f>
        <v>0.36734693877551017</v>
      </c>
      <c r="F18" s="7"/>
      <c r="G18" s="7"/>
      <c r="H18" s="7"/>
      <c r="I18" s="7"/>
      <c r="J18" s="7"/>
    </row>
    <row r="19" spans="1:10" x14ac:dyDescent="0.25">
      <c r="A19" s="7"/>
      <c r="B19" s="7" t="s">
        <v>8</v>
      </c>
      <c r="C19" s="10">
        <v>0.1</v>
      </c>
      <c r="D19" s="10">
        <v>5.1999999999999998E-2</v>
      </c>
      <c r="E19" s="10">
        <f>D19/C19</f>
        <v>0.51999999999999991</v>
      </c>
      <c r="F19" s="7"/>
      <c r="G19" s="7"/>
      <c r="H19" s="7"/>
      <c r="I19" s="7"/>
      <c r="J19" s="7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15"/>
      <c r="D21" s="15"/>
      <c r="E21" s="15"/>
      <c r="F21" s="7"/>
      <c r="G21" s="7"/>
      <c r="H21" s="7"/>
      <c r="I21" s="7"/>
      <c r="J21" s="7"/>
    </row>
    <row r="22" spans="1:1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C02-2D45-4B67-B35E-FF7D504D497C}">
  <dimension ref="H12:L28"/>
  <sheetViews>
    <sheetView workbookViewId="0">
      <selection activeCell="F21" sqref="F21"/>
    </sheetView>
  </sheetViews>
  <sheetFormatPr defaultRowHeight="15" x14ac:dyDescent="0.25"/>
  <sheetData>
    <row r="12" spans="8:12" x14ac:dyDescent="0.25">
      <c r="H12" s="7" t="s">
        <v>28</v>
      </c>
      <c r="I12" s="7"/>
      <c r="J12" s="7"/>
      <c r="K12" s="7" t="s">
        <v>29</v>
      </c>
      <c r="L12" s="7"/>
    </row>
    <row r="13" spans="8:12" x14ac:dyDescent="0.25">
      <c r="H13" s="7">
        <v>3.9</v>
      </c>
      <c r="I13" s="7"/>
      <c r="J13" s="7" t="s">
        <v>2</v>
      </c>
      <c r="K13" s="17">
        <f>AVERAGE(H13:H27)</f>
        <v>21.926666666666669</v>
      </c>
      <c r="L13" s="7"/>
    </row>
    <row r="14" spans="8:12" x14ac:dyDescent="0.25">
      <c r="H14" s="7">
        <v>17.399999999999999</v>
      </c>
      <c r="I14" s="7"/>
      <c r="J14" s="7" t="s">
        <v>3</v>
      </c>
      <c r="K14" s="7">
        <f>MEDIAN(H13:H27)</f>
        <v>15.8</v>
      </c>
      <c r="L14" s="7"/>
    </row>
    <row r="15" spans="8:12" x14ac:dyDescent="0.25">
      <c r="H15" s="7">
        <v>5.7</v>
      </c>
      <c r="I15" s="7"/>
      <c r="J15" s="7" t="s">
        <v>15</v>
      </c>
      <c r="K15" s="17">
        <f>_xlfn.VAR.P(H13:H27)^0.5</f>
        <v>20.466214978729099</v>
      </c>
      <c r="L15" s="7"/>
    </row>
    <row r="16" spans="8:12" x14ac:dyDescent="0.25">
      <c r="H16" s="7">
        <v>17.600000000000001</v>
      </c>
      <c r="I16" s="7"/>
      <c r="J16" s="7" t="s">
        <v>30</v>
      </c>
      <c r="K16" s="12">
        <f>K15/K13</f>
        <v>0.93339381173893721</v>
      </c>
      <c r="L16" s="7"/>
    </row>
    <row r="17" spans="8:12" x14ac:dyDescent="0.25">
      <c r="H17" s="7">
        <v>7.3</v>
      </c>
      <c r="I17" s="7"/>
      <c r="J17" s="7"/>
      <c r="K17" s="7"/>
      <c r="L17" s="7"/>
    </row>
    <row r="18" spans="8:12" x14ac:dyDescent="0.25">
      <c r="H18" s="7">
        <v>22.3</v>
      </c>
      <c r="I18" s="7"/>
      <c r="J18" s="7"/>
      <c r="K18" s="7"/>
      <c r="L18" s="7"/>
    </row>
    <row r="19" spans="8:12" x14ac:dyDescent="0.25">
      <c r="H19" s="7">
        <v>10.6</v>
      </c>
      <c r="I19" s="7"/>
      <c r="J19" s="7"/>
      <c r="K19" s="7"/>
      <c r="L19" s="7"/>
    </row>
    <row r="20" spans="8:12" x14ac:dyDescent="0.25">
      <c r="H20" s="7">
        <v>38.6</v>
      </c>
      <c r="I20" s="7"/>
      <c r="J20" s="7"/>
      <c r="K20" s="7"/>
      <c r="L20" s="7"/>
    </row>
    <row r="21" spans="8:12" x14ac:dyDescent="0.25">
      <c r="H21" s="7">
        <v>13</v>
      </c>
      <c r="I21" s="7"/>
      <c r="J21" s="7"/>
      <c r="K21" s="7"/>
      <c r="L21" s="7"/>
    </row>
    <row r="22" spans="8:12" x14ac:dyDescent="0.25">
      <c r="H22" s="7">
        <v>43.2</v>
      </c>
      <c r="I22" s="7"/>
      <c r="J22" s="7"/>
      <c r="K22" s="7"/>
      <c r="L22" s="7"/>
    </row>
    <row r="23" spans="8:12" x14ac:dyDescent="0.25">
      <c r="H23" s="7">
        <v>13.6</v>
      </c>
      <c r="I23" s="7"/>
      <c r="J23" s="7"/>
      <c r="K23" s="7"/>
      <c r="L23" s="7"/>
    </row>
    <row r="24" spans="8:12" x14ac:dyDescent="0.25">
      <c r="H24" s="7">
        <v>87.7</v>
      </c>
      <c r="I24" s="7"/>
      <c r="J24" s="7"/>
      <c r="K24" s="7"/>
      <c r="L24" s="7"/>
    </row>
    <row r="25" spans="8:12" x14ac:dyDescent="0.25">
      <c r="H25" s="7">
        <v>15.1</v>
      </c>
      <c r="I25" s="7"/>
      <c r="J25" s="7"/>
      <c r="K25" s="7"/>
      <c r="L25" s="7"/>
    </row>
    <row r="26" spans="8:12" x14ac:dyDescent="0.25">
      <c r="H26" s="7">
        <v>15.8</v>
      </c>
      <c r="I26" s="7"/>
      <c r="J26" s="7"/>
      <c r="K26" s="7"/>
      <c r="L26" s="7"/>
    </row>
    <row r="27" spans="8:12" x14ac:dyDescent="0.25">
      <c r="H27" s="7">
        <v>17.100000000000001</v>
      </c>
      <c r="I27" s="7"/>
      <c r="J27" s="7"/>
      <c r="K27" s="7"/>
      <c r="L27" s="7"/>
    </row>
    <row r="28" spans="8:12" x14ac:dyDescent="0.25">
      <c r="H28" s="7"/>
      <c r="I28" s="7"/>
      <c r="J28" s="7"/>
      <c r="K28" s="7"/>
      <c r="L28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2200-BB87-4E6B-8110-F240D025F282}">
  <dimension ref="A11:L35"/>
  <sheetViews>
    <sheetView tabSelected="1" workbookViewId="0">
      <selection activeCell="Q20" sqref="Q20"/>
    </sheetView>
  </sheetViews>
  <sheetFormatPr defaultRowHeight="15" x14ac:dyDescent="0.25"/>
  <cols>
    <col min="2" max="2" width="10.42578125" bestFit="1" customWidth="1"/>
    <col min="3" max="3" width="15.5703125" customWidth="1"/>
    <col min="4" max="4" width="17.85546875" bestFit="1" customWidth="1"/>
    <col min="11" max="11" width="10.140625" bestFit="1" customWidth="1"/>
  </cols>
  <sheetData>
    <row r="11" spans="1:12" x14ac:dyDescent="0.25">
      <c r="A11" s="7"/>
      <c r="B11" s="7" t="s">
        <v>2</v>
      </c>
      <c r="C11" s="7">
        <f>AVERAGE(B15:B21)</f>
        <v>193.28571428571428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7"/>
      <c r="B12" s="7" t="s">
        <v>1</v>
      </c>
      <c r="C12" s="7">
        <f>COUNT(C15:C21)</f>
        <v>7</v>
      </c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7"/>
      <c r="B14" s="7" t="s">
        <v>17</v>
      </c>
      <c r="C14" s="7" t="s">
        <v>19</v>
      </c>
      <c r="D14" s="7" t="s">
        <v>20</v>
      </c>
      <c r="E14" s="7"/>
      <c r="F14" s="7"/>
      <c r="G14" s="7"/>
      <c r="H14" s="7" t="s">
        <v>25</v>
      </c>
      <c r="I14" s="7" t="s">
        <v>2</v>
      </c>
      <c r="J14" s="7" t="s">
        <v>3</v>
      </c>
      <c r="K14" s="7" t="s">
        <v>26</v>
      </c>
      <c r="L14" s="7" t="s">
        <v>27</v>
      </c>
    </row>
    <row r="15" spans="1:12" x14ac:dyDescent="0.25">
      <c r="A15" s="7"/>
      <c r="B15" s="7">
        <v>83</v>
      </c>
      <c r="C15" s="16">
        <f>B15-$C$11</f>
        <v>-110.28571428571428</v>
      </c>
      <c r="D15" s="16">
        <f>C15^2</f>
        <v>12162.938775510202</v>
      </c>
      <c r="E15" s="7"/>
      <c r="F15" s="7"/>
      <c r="G15" s="7"/>
      <c r="H15" s="7">
        <v>83</v>
      </c>
      <c r="I15" s="7">
        <f>AVERAGE($H$15:$H$21)</f>
        <v>193.28571428571428</v>
      </c>
      <c r="J15" s="7">
        <f>MEDIAN($H$15:$H$21)</f>
        <v>83</v>
      </c>
      <c r="K15" s="16">
        <f>I15+$D$24</f>
        <v>376.75911779673646</v>
      </c>
      <c r="L15" s="16">
        <f>I15-$D$24</f>
        <v>9.8123107746920937</v>
      </c>
    </row>
    <row r="16" spans="1:12" x14ac:dyDescent="0.25">
      <c r="A16" s="7"/>
      <c r="B16" s="7">
        <v>510</v>
      </c>
      <c r="C16" s="16">
        <f t="shared" ref="C16:C21" si="0">B16-$C$11</f>
        <v>316.71428571428572</v>
      </c>
      <c r="D16" s="16">
        <f t="shared" ref="D16:D21" si="1">C16^2</f>
        <v>100307.93877551021</v>
      </c>
      <c r="E16" s="7"/>
      <c r="F16" s="7"/>
      <c r="G16" s="7"/>
      <c r="H16" s="7">
        <v>510</v>
      </c>
      <c r="I16" s="7">
        <f t="shared" ref="I16:I21" si="2">AVERAGE($H$15:$H$21)</f>
        <v>193.28571428571428</v>
      </c>
      <c r="J16" s="7">
        <f t="shared" ref="J16:J21" si="3">MEDIAN($H$15:$H$21)</f>
        <v>83</v>
      </c>
      <c r="K16" s="16">
        <f t="shared" ref="K16:K21" si="4">I16+$D$24</f>
        <v>376.75911779673646</v>
      </c>
      <c r="L16" s="16">
        <f t="shared" ref="L16:L21" si="5">I16-$D$24</f>
        <v>9.8123107746920937</v>
      </c>
    </row>
    <row r="17" spans="1:12" x14ac:dyDescent="0.25">
      <c r="A17" s="7"/>
      <c r="B17" s="7">
        <v>33</v>
      </c>
      <c r="C17" s="16">
        <f t="shared" si="0"/>
        <v>-160.28571428571428</v>
      </c>
      <c r="D17" s="16">
        <f t="shared" si="1"/>
        <v>25691.510204081631</v>
      </c>
      <c r="E17" s="7"/>
      <c r="F17" s="7"/>
      <c r="G17" s="7"/>
      <c r="H17" s="7">
        <v>33</v>
      </c>
      <c r="I17" s="7">
        <f t="shared" si="2"/>
        <v>193.28571428571428</v>
      </c>
      <c r="J17" s="7">
        <f t="shared" si="3"/>
        <v>83</v>
      </c>
      <c r="K17" s="16">
        <f t="shared" si="4"/>
        <v>376.75911779673646</v>
      </c>
      <c r="L17" s="16">
        <f t="shared" si="5"/>
        <v>9.8123107746920937</v>
      </c>
    </row>
    <row r="18" spans="1:12" x14ac:dyDescent="0.25">
      <c r="A18" s="7"/>
      <c r="B18" s="7">
        <v>256</v>
      </c>
      <c r="C18" s="16">
        <f t="shared" si="0"/>
        <v>62.714285714285722</v>
      </c>
      <c r="D18" s="16">
        <f t="shared" si="1"/>
        <v>3933.0816326530621</v>
      </c>
      <c r="E18" s="7"/>
      <c r="F18" s="7"/>
      <c r="G18" s="7"/>
      <c r="H18" s="7">
        <v>256</v>
      </c>
      <c r="I18" s="7">
        <f t="shared" si="2"/>
        <v>193.28571428571428</v>
      </c>
      <c r="J18" s="7">
        <f t="shared" si="3"/>
        <v>83</v>
      </c>
      <c r="K18" s="16">
        <f t="shared" si="4"/>
        <v>376.75911779673646</v>
      </c>
      <c r="L18" s="16">
        <f t="shared" si="5"/>
        <v>9.8123107746920937</v>
      </c>
    </row>
    <row r="19" spans="1:12" x14ac:dyDescent="0.25">
      <c r="A19" s="7"/>
      <c r="B19" s="7">
        <v>401</v>
      </c>
      <c r="C19" s="16">
        <f t="shared" si="0"/>
        <v>207.71428571428572</v>
      </c>
      <c r="D19" s="16">
        <f t="shared" si="1"/>
        <v>43145.224489795924</v>
      </c>
      <c r="E19" s="7"/>
      <c r="F19" s="7"/>
      <c r="G19" s="7"/>
      <c r="H19" s="7">
        <v>401</v>
      </c>
      <c r="I19" s="7">
        <f t="shared" si="2"/>
        <v>193.28571428571428</v>
      </c>
      <c r="J19" s="7">
        <f t="shared" si="3"/>
        <v>83</v>
      </c>
      <c r="K19" s="16">
        <f t="shared" si="4"/>
        <v>376.75911779673646</v>
      </c>
      <c r="L19" s="16">
        <f t="shared" si="5"/>
        <v>9.8123107746920937</v>
      </c>
    </row>
    <row r="20" spans="1:12" x14ac:dyDescent="0.25">
      <c r="A20" s="7"/>
      <c r="B20" s="7">
        <v>47</v>
      </c>
      <c r="C20" s="16">
        <f t="shared" si="0"/>
        <v>-146.28571428571428</v>
      </c>
      <c r="D20" s="16">
        <f t="shared" si="1"/>
        <v>21399.510204081631</v>
      </c>
      <c r="E20" s="7"/>
      <c r="F20" s="7"/>
      <c r="G20" s="7"/>
      <c r="H20" s="7">
        <v>47</v>
      </c>
      <c r="I20" s="7">
        <f t="shared" si="2"/>
        <v>193.28571428571428</v>
      </c>
      <c r="J20" s="7">
        <f t="shared" si="3"/>
        <v>83</v>
      </c>
      <c r="K20" s="16">
        <f t="shared" si="4"/>
        <v>376.75911779673646</v>
      </c>
      <c r="L20" s="16">
        <f t="shared" si="5"/>
        <v>9.8123107746920937</v>
      </c>
    </row>
    <row r="21" spans="1:12" x14ac:dyDescent="0.25">
      <c r="A21" s="7"/>
      <c r="B21" s="7">
        <v>23</v>
      </c>
      <c r="C21" s="16">
        <f t="shared" si="0"/>
        <v>-170.28571428571428</v>
      </c>
      <c r="D21" s="16">
        <f t="shared" si="1"/>
        <v>28997.224489795917</v>
      </c>
      <c r="E21" s="7"/>
      <c r="F21" s="7"/>
      <c r="G21" s="7"/>
      <c r="H21" s="7">
        <v>23</v>
      </c>
      <c r="I21" s="7">
        <f t="shared" si="2"/>
        <v>193.28571428571428</v>
      </c>
      <c r="J21" s="7">
        <f t="shared" si="3"/>
        <v>83</v>
      </c>
      <c r="K21" s="16">
        <f t="shared" si="4"/>
        <v>376.75911779673646</v>
      </c>
      <c r="L21" s="16">
        <f t="shared" si="5"/>
        <v>9.8123107746920937</v>
      </c>
    </row>
    <row r="22" spans="1:12" x14ac:dyDescent="0.25">
      <c r="A22" s="7"/>
      <c r="B22" s="7"/>
      <c r="C22" s="7" t="s">
        <v>0</v>
      </c>
      <c r="D22" s="16">
        <f>SUM(D15:D21)</f>
        <v>235637.42857142855</v>
      </c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7"/>
      <c r="B23" s="7"/>
      <c r="C23" s="7" t="s">
        <v>21</v>
      </c>
      <c r="D23" s="16">
        <f>D22/C12</f>
        <v>33662.489795918365</v>
      </c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7"/>
      <c r="B24" s="7" t="s">
        <v>18</v>
      </c>
      <c r="C24" s="7" t="s">
        <v>22</v>
      </c>
      <c r="D24" s="16">
        <f>D23^0.5</f>
        <v>183.47340351102218</v>
      </c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/>
      <c r="B25" s="7" t="s">
        <v>23</v>
      </c>
      <c r="C25" s="7"/>
      <c r="D25" s="16">
        <f>_xlfn.VAR.P(B15:B21)^0.5</f>
        <v>183.47340351102218</v>
      </c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7"/>
      <c r="B26" s="7" t="s">
        <v>24</v>
      </c>
      <c r="C26" s="7"/>
      <c r="D26" s="12">
        <f>D24/C11</f>
        <v>0.94923416450639719</v>
      </c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A105-2308-48BF-8C30-7118246FCAE4}">
  <dimension ref="A1"/>
  <sheetViews>
    <sheetView workbookViewId="0">
      <selection activeCell="N9" sqref="N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3B80CBABB9747BD7983508E3ED8F6" ma:contentTypeVersion="9" ma:contentTypeDescription="Create a new document." ma:contentTypeScope="" ma:versionID="7779ee10d788cd300b8d22deb55174d8">
  <xsd:schema xmlns:xsd="http://www.w3.org/2001/XMLSchema" xmlns:xs="http://www.w3.org/2001/XMLSchema" xmlns:p="http://schemas.microsoft.com/office/2006/metadata/properties" xmlns:ns2="bb77e39c-7839-42f3-82d5-724fbe4c8bdf" targetNamespace="http://schemas.microsoft.com/office/2006/metadata/properties" ma:root="true" ma:fieldsID="2be28018c2c00c73a7921e06ce2c73f8" ns2:_="">
    <xsd:import namespace="bb77e39c-7839-42f3-82d5-724fbe4c8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7e39c-7839-42f3-82d5-724fbe4c8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AD6BFD-7477-4099-A503-82D6B637CCA1}"/>
</file>

<file path=customXml/itemProps2.xml><?xml version="1.0" encoding="utf-8"?>
<ds:datastoreItem xmlns:ds="http://schemas.openxmlformats.org/officeDocument/2006/customXml" ds:itemID="{EDF86E51-B0E0-4C50-A469-6BC810C07D76}"/>
</file>

<file path=customXml/itemProps3.xml><?xml version="1.0" encoding="utf-8"?>
<ds:datastoreItem xmlns:ds="http://schemas.openxmlformats.org/officeDocument/2006/customXml" ds:itemID="{EDE2DECE-5A64-44A9-8FF9-901208CC7F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81 - Mean,Median</vt:lpstr>
      <vt:lpstr>87 - Weigh Mean</vt:lpstr>
      <vt:lpstr>90 - Geometric Mean</vt:lpstr>
      <vt:lpstr>59 - Coef Var</vt:lpstr>
      <vt:lpstr>63</vt:lpstr>
      <vt:lpstr>91 - SD,CofVar</vt:lpstr>
      <vt:lpstr>Plot</vt:lpstr>
    </vt:vector>
  </TitlesOfParts>
  <Company>Capilano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 Canuto</dc:creator>
  <cp:lastModifiedBy>Gabriel M Canuto</cp:lastModifiedBy>
  <dcterms:created xsi:type="dcterms:W3CDTF">2022-01-19T21:23:51Z</dcterms:created>
  <dcterms:modified xsi:type="dcterms:W3CDTF">2022-01-19T22:50:52Z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0x0101007203B80CBABB9747BD7983508E3ED8F6</vt:lpwstr>
  </property>
</Properties>
</file>